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m\Downloads\"/>
    </mc:Choice>
  </mc:AlternateContent>
  <xr:revisionPtr revIDLastSave="0" documentId="8_{0D41EF5F-F0B7-4440-97E4-AF3042F15294}" xr6:coauthVersionLast="47" xr6:coauthVersionMax="47" xr10:uidLastSave="{00000000-0000-0000-0000-000000000000}"/>
  <bookViews>
    <workbookView xWindow="-110" yWindow="-110" windowWidth="23260" windowHeight="12460" firstSheet="2" activeTab="2" xr2:uid="{8DEF93CB-C1E3-46D4-86B2-E6B2BE494E1B}"/>
  </bookViews>
  <sheets>
    <sheet name="Scen 1" sheetId="1" r:id="rId1"/>
    <sheet name="Scen 2" sheetId="2" r:id="rId2"/>
    <sheet name="Scen 3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1" i="4" l="1"/>
  <c r="T22" i="4"/>
  <c r="T23" i="4"/>
  <c r="T24" i="4"/>
  <c r="T25" i="4"/>
  <c r="T26" i="4"/>
  <c r="T27" i="4"/>
  <c r="T20" i="4"/>
  <c r="T5" i="4"/>
  <c r="T6" i="4"/>
  <c r="T7" i="4"/>
  <c r="T4" i="4"/>
  <c r="G29" i="4"/>
  <c r="F29" i="4"/>
  <c r="O9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M21" i="4"/>
  <c r="M20" i="4"/>
  <c r="G4" i="2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4" i="4"/>
  <c r="O20" i="2"/>
  <c r="L27" i="2"/>
  <c r="L20" i="2"/>
  <c r="L6" i="2"/>
  <c r="L7" i="2"/>
  <c r="L8" i="2"/>
  <c r="L5" i="2"/>
  <c r="G11" i="2"/>
  <c r="G12" i="2"/>
  <c r="G13" i="2"/>
  <c r="G14" i="2"/>
  <c r="G15" i="2"/>
  <c r="G16" i="2"/>
  <c r="G17" i="2"/>
  <c r="G18" i="2"/>
  <c r="G19" i="2"/>
  <c r="G20" i="2"/>
  <c r="G21" i="2"/>
  <c r="G10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4" i="2"/>
  <c r="H5" i="1"/>
  <c r="H8" i="1"/>
  <c r="H27" i="1"/>
  <c r="K20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4" i="1"/>
  <c r="X4" i="4"/>
  <c r="G5" i="2"/>
  <c r="G6" i="2"/>
  <c r="G7" i="2"/>
  <c r="G8" i="2"/>
  <c r="G9" i="2"/>
  <c r="G22" i="2"/>
  <c r="G23" i="2"/>
  <c r="G24" i="2"/>
  <c r="G25" i="2"/>
  <c r="G26" i="2"/>
  <c r="G27" i="2"/>
  <c r="G29" i="2" l="1"/>
  <c r="H4" i="2" l="1"/>
  <c r="Q27" i="2"/>
  <c r="P27" i="2"/>
  <c r="H27" i="2"/>
  <c r="Q26" i="2"/>
  <c r="P26" i="2"/>
  <c r="H26" i="2"/>
  <c r="Q25" i="2"/>
  <c r="P25" i="2"/>
  <c r="H25" i="2"/>
  <c r="Q24" i="2"/>
  <c r="P24" i="2"/>
  <c r="H24" i="2"/>
  <c r="Q23" i="2"/>
  <c r="P23" i="2"/>
  <c r="H23" i="2"/>
  <c r="Q22" i="2"/>
  <c r="P22" i="2"/>
  <c r="H22" i="2"/>
  <c r="Q21" i="2"/>
  <c r="P21" i="2"/>
  <c r="H21" i="2"/>
  <c r="H20" i="2"/>
  <c r="H19" i="2"/>
  <c r="H18" i="2"/>
  <c r="H17" i="2"/>
  <c r="H15" i="2"/>
  <c r="H14" i="2"/>
  <c r="H13" i="2"/>
  <c r="H12" i="2"/>
  <c r="H11" i="2"/>
  <c r="H10" i="2"/>
  <c r="H9" i="2"/>
  <c r="H8" i="2"/>
  <c r="H7" i="2"/>
  <c r="H6" i="2"/>
  <c r="H5" i="2"/>
  <c r="H16" i="2"/>
  <c r="N29" i="4"/>
  <c r="W16" i="4" l="1"/>
  <c r="Q26" i="4"/>
  <c r="Q27" i="4"/>
  <c r="Q25" i="4"/>
  <c r="R29" i="4"/>
  <c r="C27" i="4"/>
  <c r="C26" i="4"/>
  <c r="C25" i="4"/>
  <c r="C24" i="4"/>
  <c r="C23" i="4"/>
  <c r="C22" i="4"/>
  <c r="S21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J14" i="2"/>
  <c r="L14" i="2" s="1"/>
  <c r="R23" i="2"/>
  <c r="R26" i="2"/>
  <c r="J20" i="2"/>
  <c r="J7" i="2"/>
  <c r="J22" i="2"/>
  <c r="N21" i="2"/>
  <c r="O21" i="2" s="1"/>
  <c r="M29" i="2"/>
  <c r="J27" i="2"/>
  <c r="C27" i="2"/>
  <c r="J26" i="2"/>
  <c r="C26" i="2"/>
  <c r="R25" i="2"/>
  <c r="C25" i="2"/>
  <c r="C24" i="2"/>
  <c r="J23" i="2"/>
  <c r="C23" i="2"/>
  <c r="R22" i="2"/>
  <c r="C22" i="2"/>
  <c r="J21" i="2"/>
  <c r="C21" i="2"/>
  <c r="C20" i="2"/>
  <c r="J19" i="2"/>
  <c r="L19" i="2" s="1"/>
  <c r="C19" i="2"/>
  <c r="J18" i="2"/>
  <c r="L18" i="2" s="1"/>
  <c r="C18" i="2"/>
  <c r="J17" i="2"/>
  <c r="L17" i="2" s="1"/>
  <c r="C17" i="2"/>
  <c r="J16" i="2"/>
  <c r="L16" i="2" s="1"/>
  <c r="C16" i="2"/>
  <c r="J15" i="2"/>
  <c r="L15" i="2" s="1"/>
  <c r="C15" i="2"/>
  <c r="C14" i="2"/>
  <c r="J13" i="2"/>
  <c r="L13" i="2" s="1"/>
  <c r="C13" i="2"/>
  <c r="J12" i="2"/>
  <c r="L12" i="2" s="1"/>
  <c r="C12" i="2"/>
  <c r="J11" i="2"/>
  <c r="L11" i="2" s="1"/>
  <c r="C11" i="2"/>
  <c r="J10" i="2"/>
  <c r="Q10" i="2" s="1"/>
  <c r="C10" i="2"/>
  <c r="J9" i="2"/>
  <c r="C9" i="2"/>
  <c r="J8" i="2"/>
  <c r="C8" i="2"/>
  <c r="C7" i="2"/>
  <c r="J6" i="2"/>
  <c r="C6" i="2"/>
  <c r="J5" i="2"/>
  <c r="C5" i="2"/>
  <c r="C4" i="2"/>
  <c r="J21" i="1"/>
  <c r="I29" i="1"/>
  <c r="J22" i="1" l="1"/>
  <c r="K22" i="1" s="1"/>
  <c r="K21" i="1"/>
  <c r="Q5" i="2"/>
  <c r="R5" i="2" s="1"/>
  <c r="P5" i="2"/>
  <c r="Q6" i="2"/>
  <c r="R6" i="2" s="1"/>
  <c r="P6" i="2"/>
  <c r="Q8" i="2"/>
  <c r="R8" i="2" s="1"/>
  <c r="P8" i="2"/>
  <c r="Q9" i="2"/>
  <c r="R9" i="2" s="1"/>
  <c r="P9" i="2"/>
  <c r="Q11" i="2"/>
  <c r="R11" i="2" s="1"/>
  <c r="P11" i="2"/>
  <c r="Q12" i="2"/>
  <c r="R12" i="2" s="1"/>
  <c r="P12" i="2"/>
  <c r="Q13" i="2"/>
  <c r="R13" i="2" s="1"/>
  <c r="P13" i="2"/>
  <c r="Q15" i="2"/>
  <c r="R15" i="2" s="1"/>
  <c r="P15" i="2"/>
  <c r="Q17" i="2"/>
  <c r="R17" i="2" s="1"/>
  <c r="P17" i="2"/>
  <c r="Q18" i="2"/>
  <c r="R18" i="2" s="1"/>
  <c r="P18" i="2"/>
  <c r="Q19" i="2"/>
  <c r="R19" i="2" s="1"/>
  <c r="P19" i="2"/>
  <c r="Q7" i="2"/>
  <c r="R7" i="2" s="1"/>
  <c r="P7" i="2"/>
  <c r="Q20" i="2"/>
  <c r="R20" i="2" s="1"/>
  <c r="P20" i="2"/>
  <c r="Q14" i="2"/>
  <c r="R14" i="2" s="1"/>
  <c r="P14" i="2"/>
  <c r="K4" i="4"/>
  <c r="I4" i="4"/>
  <c r="K5" i="4"/>
  <c r="I5" i="4"/>
  <c r="L5" i="4" s="1"/>
  <c r="K6" i="4"/>
  <c r="I6" i="4"/>
  <c r="L6" i="4" s="1"/>
  <c r="K7" i="4"/>
  <c r="I7" i="4"/>
  <c r="L7" i="4" s="1"/>
  <c r="K8" i="4"/>
  <c r="I8" i="4"/>
  <c r="L8" i="4" s="1"/>
  <c r="K9" i="4"/>
  <c r="I9" i="4"/>
  <c r="L9" i="4" s="1"/>
  <c r="K10" i="4"/>
  <c r="I10" i="4"/>
  <c r="L10" i="4" s="1"/>
  <c r="H11" i="4"/>
  <c r="K11" i="4"/>
  <c r="I11" i="4"/>
  <c r="L11" i="4" s="1"/>
  <c r="H12" i="4"/>
  <c r="K12" i="4"/>
  <c r="I12" i="4"/>
  <c r="L12" i="4" s="1"/>
  <c r="K13" i="4"/>
  <c r="I13" i="4"/>
  <c r="L13" i="4" s="1"/>
  <c r="H14" i="4"/>
  <c r="K14" i="4"/>
  <c r="I14" i="4"/>
  <c r="L14" i="4" s="1"/>
  <c r="H15" i="4"/>
  <c r="K15" i="4"/>
  <c r="I15" i="4"/>
  <c r="L15" i="4" s="1"/>
  <c r="K16" i="4"/>
  <c r="I16" i="4"/>
  <c r="L16" i="4" s="1"/>
  <c r="K17" i="4"/>
  <c r="I17" i="4"/>
  <c r="L17" i="4" s="1"/>
  <c r="K18" i="4"/>
  <c r="I18" i="4"/>
  <c r="L18" i="4" s="1"/>
  <c r="K19" i="4"/>
  <c r="I19" i="4"/>
  <c r="L19" i="4" s="1"/>
  <c r="K20" i="4"/>
  <c r="I20" i="4"/>
  <c r="L20" i="4" s="1"/>
  <c r="U21" i="4"/>
  <c r="K21" i="4"/>
  <c r="I21" i="4"/>
  <c r="L21" i="4" s="1"/>
  <c r="K22" i="4"/>
  <c r="I22" i="4"/>
  <c r="L22" i="4" s="1"/>
  <c r="U23" i="4"/>
  <c r="K23" i="4"/>
  <c r="I23" i="4"/>
  <c r="L23" i="4" s="1"/>
  <c r="H23" i="4"/>
  <c r="U24" i="4"/>
  <c r="K24" i="4"/>
  <c r="I24" i="4"/>
  <c r="L24" i="4" s="1"/>
  <c r="U25" i="4"/>
  <c r="K25" i="4"/>
  <c r="I25" i="4"/>
  <c r="L25" i="4" s="1"/>
  <c r="H26" i="4"/>
  <c r="K26" i="4"/>
  <c r="I26" i="4"/>
  <c r="L26" i="4" s="1"/>
  <c r="H27" i="4"/>
  <c r="K27" i="4"/>
  <c r="I27" i="4"/>
  <c r="L27" i="4" s="1"/>
  <c r="Q16" i="2"/>
  <c r="R16" i="2" s="1"/>
  <c r="P16" i="2"/>
  <c r="R10" i="2"/>
  <c r="P10" i="2"/>
  <c r="J25" i="2"/>
  <c r="J24" i="2"/>
  <c r="R24" i="2"/>
  <c r="C29" i="4"/>
  <c r="C29" i="2"/>
  <c r="D29" i="4"/>
  <c r="D29" i="2"/>
  <c r="U27" i="4"/>
  <c r="U26" i="4"/>
  <c r="H24" i="4"/>
  <c r="H25" i="4"/>
  <c r="H13" i="4"/>
  <c r="H22" i="4"/>
  <c r="H10" i="4"/>
  <c r="H21" i="4"/>
  <c r="H9" i="4"/>
  <c r="H20" i="4"/>
  <c r="H8" i="4"/>
  <c r="H19" i="4"/>
  <c r="H7" i="4"/>
  <c r="U22" i="4"/>
  <c r="H6" i="4"/>
  <c r="H17" i="4"/>
  <c r="H5" i="4"/>
  <c r="H18" i="4"/>
  <c r="H4" i="4"/>
  <c r="H16" i="4"/>
  <c r="U8" i="4"/>
  <c r="V21" i="4"/>
  <c r="W21" i="4" s="1"/>
  <c r="V27" i="4"/>
  <c r="W27" i="4" s="1"/>
  <c r="V25" i="4"/>
  <c r="W25" i="4" s="1"/>
  <c r="S22" i="4"/>
  <c r="S23" i="4" s="1"/>
  <c r="V26" i="4"/>
  <c r="W26" i="4" s="1"/>
  <c r="V22" i="4"/>
  <c r="W22" i="4" s="1"/>
  <c r="V24" i="4"/>
  <c r="W24" i="4" s="1"/>
  <c r="R27" i="2"/>
  <c r="R21" i="2"/>
  <c r="J4" i="2"/>
  <c r="N22" i="2"/>
  <c r="J23" i="1"/>
  <c r="K23" i="1" s="1"/>
  <c r="C29" i="1"/>
  <c r="N23" i="2" l="1"/>
  <c r="O23" i="2" s="1"/>
  <c r="O22" i="2"/>
  <c r="Q4" i="2"/>
  <c r="R4" i="2" s="1"/>
  <c r="M29" i="4"/>
  <c r="V23" i="4"/>
  <c r="W23" i="4" s="1"/>
  <c r="U6" i="4"/>
  <c r="Q16" i="4"/>
  <c r="U16" i="4" s="1"/>
  <c r="Q12" i="4"/>
  <c r="Q4" i="4"/>
  <c r="V6" i="4"/>
  <c r="W6" i="4" s="1"/>
  <c r="L4" i="4"/>
  <c r="V8" i="4"/>
  <c r="W8" i="4" s="1"/>
  <c r="Q11" i="4"/>
  <c r="O5" i="4"/>
  <c r="X5" i="4" s="1"/>
  <c r="Q15" i="4"/>
  <c r="Q13" i="4"/>
  <c r="U7" i="4"/>
  <c r="V7" i="4"/>
  <c r="W7" i="4" s="1"/>
  <c r="U9" i="4"/>
  <c r="V9" i="4"/>
  <c r="W9" i="4" s="1"/>
  <c r="V10" i="4"/>
  <c r="W10" i="4" s="1"/>
  <c r="S24" i="4"/>
  <c r="S25" i="4" s="1"/>
  <c r="P4" i="2"/>
  <c r="N24" i="2"/>
  <c r="O24" i="2" s="1"/>
  <c r="L29" i="2"/>
  <c r="J24" i="1"/>
  <c r="K24" i="1" s="1"/>
  <c r="E27" i="1"/>
  <c r="L27" i="1" s="1"/>
  <c r="M27" i="1"/>
  <c r="N27" i="1" s="1"/>
  <c r="E14" i="1"/>
  <c r="H14" i="1" s="1"/>
  <c r="L14" i="1" s="1"/>
  <c r="E13" i="1"/>
  <c r="H13" i="1" s="1"/>
  <c r="L13" i="1" s="1"/>
  <c r="E12" i="1"/>
  <c r="H12" i="1" s="1"/>
  <c r="L12" i="1" s="1"/>
  <c r="E23" i="1"/>
  <c r="L23" i="1"/>
  <c r="E10" i="1"/>
  <c r="E21" i="1"/>
  <c r="L21" i="1"/>
  <c r="M21" i="1"/>
  <c r="N21" i="1" s="1"/>
  <c r="E9" i="1"/>
  <c r="L9" i="1" s="1"/>
  <c r="E20" i="1"/>
  <c r="H20" i="1" s="1"/>
  <c r="L20" i="1" s="1"/>
  <c r="E8" i="1"/>
  <c r="E19" i="1"/>
  <c r="H19" i="1" s="1"/>
  <c r="L19" i="1" s="1"/>
  <c r="E7" i="1"/>
  <c r="H7" i="1" s="1"/>
  <c r="L7" i="1" s="1"/>
  <c r="E18" i="1"/>
  <c r="H18" i="1" s="1"/>
  <c r="L18" i="1" s="1"/>
  <c r="E6" i="1"/>
  <c r="H6" i="1" s="1"/>
  <c r="L6" i="1" s="1"/>
  <c r="E15" i="1"/>
  <c r="H15" i="1" s="1"/>
  <c r="L15" i="1" s="1"/>
  <c r="E26" i="1"/>
  <c r="M26" i="1" s="1"/>
  <c r="N26" i="1" s="1"/>
  <c r="E25" i="1"/>
  <c r="L25" i="1"/>
  <c r="M25" i="1"/>
  <c r="N25" i="1" s="1"/>
  <c r="E24" i="1"/>
  <c r="M24" i="1"/>
  <c r="N24" i="1" s="1"/>
  <c r="L24" i="1"/>
  <c r="E11" i="1"/>
  <c r="H11" i="1" s="1"/>
  <c r="M11" i="1" s="1"/>
  <c r="N11" i="1" s="1"/>
  <c r="E22" i="1"/>
  <c r="L22" i="1"/>
  <c r="M22" i="1"/>
  <c r="N22" i="1" s="1"/>
  <c r="E17" i="1"/>
  <c r="H17" i="1" s="1"/>
  <c r="L17" i="1" s="1"/>
  <c r="E5" i="1"/>
  <c r="L5" i="1" s="1"/>
  <c r="E4" i="1"/>
  <c r="M4" i="1" s="1"/>
  <c r="N4" i="1" s="1"/>
  <c r="E16" i="1"/>
  <c r="H16" i="1" s="1"/>
  <c r="L16" i="1" s="1"/>
  <c r="M14" i="1" l="1"/>
  <c r="N14" i="1" s="1"/>
  <c r="M9" i="1"/>
  <c r="N9" i="1" s="1"/>
  <c r="M12" i="1"/>
  <c r="N12" i="1" s="1"/>
  <c r="L29" i="4"/>
  <c r="M19" i="1"/>
  <c r="N19" i="1" s="1"/>
  <c r="M5" i="1"/>
  <c r="N5" i="1" s="1"/>
  <c r="M6" i="1"/>
  <c r="N6" i="1" s="1"/>
  <c r="M20" i="1"/>
  <c r="N20" i="1" s="1"/>
  <c r="M17" i="1"/>
  <c r="N17" i="1" s="1"/>
  <c r="M18" i="1"/>
  <c r="N18" i="1" s="1"/>
  <c r="M13" i="1"/>
  <c r="N13" i="1" s="1"/>
  <c r="L10" i="1"/>
  <c r="M7" i="1"/>
  <c r="N7" i="1" s="1"/>
  <c r="U13" i="4"/>
  <c r="V13" i="4"/>
  <c r="W13" i="4" s="1"/>
  <c r="U15" i="4"/>
  <c r="V15" i="4"/>
  <c r="W15" i="4" s="1"/>
  <c r="U11" i="4"/>
  <c r="V11" i="4"/>
  <c r="W11" i="4" s="1"/>
  <c r="U20" i="4"/>
  <c r="V20" i="4"/>
  <c r="W20" i="4" s="1"/>
  <c r="U4" i="4"/>
  <c r="V4" i="4"/>
  <c r="W4" i="4" s="1"/>
  <c r="U12" i="4"/>
  <c r="V12" i="4"/>
  <c r="W12" i="4" s="1"/>
  <c r="O6" i="4"/>
  <c r="Q5" i="4"/>
  <c r="Q19" i="4"/>
  <c r="Q18" i="4"/>
  <c r="Q14" i="4"/>
  <c r="U10" i="4"/>
  <c r="Q17" i="4"/>
  <c r="S26" i="4"/>
  <c r="N25" i="2"/>
  <c r="Q29" i="2"/>
  <c r="P29" i="2"/>
  <c r="J25" i="1"/>
  <c r="K25" i="1" s="1"/>
  <c r="M15" i="1"/>
  <c r="N15" i="1" s="1"/>
  <c r="M23" i="1"/>
  <c r="N23" i="1" s="1"/>
  <c r="L26" i="1"/>
  <c r="L4" i="1"/>
  <c r="L11" i="1"/>
  <c r="M16" i="1"/>
  <c r="N16" i="1" s="1"/>
  <c r="N26" i="2" l="1"/>
  <c r="O26" i="2" s="1"/>
  <c r="O25" i="2"/>
  <c r="O7" i="4"/>
  <c r="X6" i="4"/>
  <c r="H29" i="1"/>
  <c r="L8" i="1"/>
  <c r="M8" i="1"/>
  <c r="N8" i="1" s="1"/>
  <c r="M10" i="1"/>
  <c r="N10" i="1" s="1"/>
  <c r="U14" i="4"/>
  <c r="V14" i="4"/>
  <c r="W14" i="4" s="1"/>
  <c r="U19" i="4"/>
  <c r="V19" i="4"/>
  <c r="W19" i="4" s="1"/>
  <c r="U17" i="4"/>
  <c r="V17" i="4"/>
  <c r="W17" i="4" s="1"/>
  <c r="U18" i="4"/>
  <c r="V18" i="4"/>
  <c r="W18" i="4" s="1"/>
  <c r="U5" i="4"/>
  <c r="V5" i="4"/>
  <c r="W5" i="4" s="1"/>
  <c r="Q29" i="4"/>
  <c r="S27" i="4"/>
  <c r="R29" i="2"/>
  <c r="N27" i="2"/>
  <c r="O27" i="2" s="1"/>
  <c r="J26" i="1"/>
  <c r="K26" i="1" s="1"/>
  <c r="L29" i="1"/>
  <c r="O8" i="4" l="1"/>
  <c r="X7" i="4"/>
  <c r="N29" i="1"/>
  <c r="M29" i="1"/>
  <c r="V29" i="4"/>
  <c r="W29" i="4"/>
  <c r="U29" i="4"/>
  <c r="S4" i="4"/>
  <c r="N4" i="2"/>
  <c r="O4" i="2" s="1"/>
  <c r="J27" i="1"/>
  <c r="K27" i="1" s="1"/>
  <c r="X8" i="4" l="1"/>
  <c r="S5" i="4"/>
  <c r="N5" i="2"/>
  <c r="O5" i="2" s="1"/>
  <c r="J4" i="1"/>
  <c r="K4" i="1" s="1"/>
  <c r="O10" i="4" l="1"/>
  <c r="X9" i="4"/>
  <c r="S6" i="4"/>
  <c r="N6" i="2"/>
  <c r="O6" i="2" s="1"/>
  <c r="J5" i="1"/>
  <c r="J6" i="1" l="1"/>
  <c r="K5" i="1"/>
  <c r="O11" i="4"/>
  <c r="X10" i="4"/>
  <c r="S7" i="4"/>
  <c r="N7" i="2"/>
  <c r="O7" i="2" s="1"/>
  <c r="J7" i="1" l="1"/>
  <c r="K6" i="1"/>
  <c r="O12" i="4"/>
  <c r="X11" i="4"/>
  <c r="S8" i="4"/>
  <c r="T8" i="4" s="1"/>
  <c r="N8" i="2"/>
  <c r="O8" i="2" s="1"/>
  <c r="J8" i="1" l="1"/>
  <c r="K7" i="1"/>
  <c r="X12" i="4"/>
  <c r="O13" i="4"/>
  <c r="S9" i="4"/>
  <c r="T9" i="4" s="1"/>
  <c r="N9" i="2"/>
  <c r="O9" i="2" s="1"/>
  <c r="J9" i="1" l="1"/>
  <c r="K8" i="1"/>
  <c r="X13" i="4"/>
  <c r="O14" i="4"/>
  <c r="S10" i="4"/>
  <c r="T10" i="4" s="1"/>
  <c r="N10" i="2"/>
  <c r="O10" i="2" s="1"/>
  <c r="J10" i="1" l="1"/>
  <c r="K10" i="1" s="1"/>
  <c r="K9" i="1"/>
  <c r="O15" i="4"/>
  <c r="X14" i="4"/>
  <c r="O16" i="4" l="1"/>
  <c r="X15" i="4"/>
  <c r="O17" i="4" l="1"/>
  <c r="X16" i="4"/>
  <c r="O18" i="4" l="1"/>
  <c r="X17" i="4"/>
  <c r="O19" i="4" l="1"/>
  <c r="X18" i="4"/>
  <c r="O20" i="4" l="1"/>
  <c r="X19" i="4"/>
  <c r="O21" i="4" l="1"/>
  <c r="X20" i="4"/>
  <c r="O22" i="4" l="1"/>
  <c r="X21" i="4"/>
  <c r="O23" i="4" l="1"/>
  <c r="X22" i="4"/>
  <c r="X23" i="4" l="1"/>
  <c r="O24" i="4"/>
  <c r="O25" i="4" l="1"/>
  <c r="X24" i="4"/>
  <c r="O26" i="4" l="1"/>
  <c r="X25" i="4"/>
  <c r="O27" i="4" l="1"/>
  <c r="X27" i="4" s="1"/>
  <c r="X26" i="4"/>
</calcChain>
</file>

<file path=xl/sharedStrings.xml><?xml version="1.0" encoding="utf-8"?>
<sst xmlns="http://schemas.openxmlformats.org/spreadsheetml/2006/main" count="181" uniqueCount="66">
  <si>
    <t>5 - 8 kW</t>
  </si>
  <si>
    <t>SE4</t>
  </si>
  <si>
    <t>EV Info.</t>
  </si>
  <si>
    <t>7 kW</t>
  </si>
  <si>
    <t>45 kWh / 7,4 kW</t>
  </si>
  <si>
    <t>3,5 kW</t>
  </si>
  <si>
    <t>Time (h)</t>
  </si>
  <si>
    <t>Residential</t>
  </si>
  <si>
    <t>Appart.</t>
  </si>
  <si>
    <t>Max Power</t>
  </si>
  <si>
    <t>Diff.
(Max - Demand)</t>
  </si>
  <si>
    <t>Energy Price
(SEK/kWh)</t>
  </si>
  <si>
    <t>EV
Availability at Home</t>
  </si>
  <si>
    <t>EV Charging</t>
  </si>
  <si>
    <t>EV
Discharging</t>
  </si>
  <si>
    <t>Moment EV
Energy (kWh)</t>
  </si>
  <si>
    <t>EV SOC %</t>
  </si>
  <si>
    <t>Total Load
(House + EV Charging )</t>
  </si>
  <si>
    <t>New Load
(House + EV Charging) - EV Discharging</t>
  </si>
  <si>
    <t>Cost</t>
  </si>
  <si>
    <t>T1</t>
  </si>
  <si>
    <t>T2</t>
  </si>
  <si>
    <t> 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</si>
  <si>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</si>
  <si>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</si>
  <si>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</si>
  <si>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</si>
  <si>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</si>
  <si>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</si>
  <si>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</si>
  <si>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</si>
  <si>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</si>
  <si>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</si>
  <si>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</si>
  <si>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</si>
  <si>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</si>
  <si>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</si>
  <si>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</si>
  <si>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</si>
  <si>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</si>
  <si>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</si>
  <si>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</si>
  <si>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</si>
  <si>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</si>
  <si>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</si>
  <si>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Total</t>
  </si>
  <si>
    <t>Note1: At 18:00, the SoC for  EV is 26 %, and at 8:00, 88%.
(The reasionable SoC in the morning 70% and 30 % in the afternoon, however, you can have 10 % variation for both values.</t>
  </si>
  <si>
    <t>Note 2: The best period for V2B is in the peak period as well as high energy price. Max power for Dischargin is less than 50 % of Charging Power.</t>
  </si>
  <si>
    <t>10 - 15 kW</t>
  </si>
  <si>
    <t>11 kW</t>
  </si>
  <si>
    <t>House</t>
  </si>
  <si>
    <t>PV P.U</t>
  </si>
  <si>
    <t>PV Production</t>
  </si>
  <si>
    <t>Extra
(PV - Demand)</t>
  </si>
  <si>
    <t>Available power</t>
  </si>
  <si>
    <t>New Load
(House + EV Charging) - (EV Discharging + PV)</t>
  </si>
  <si>
    <t>BESS Discharge</t>
  </si>
  <si>
    <t>Diff (max-load)</t>
  </si>
  <si>
    <t>BESS Charging</t>
  </si>
  <si>
    <t>To Apart.</t>
  </si>
  <si>
    <t>To EV</t>
  </si>
  <si>
    <t>BESS SOC</t>
  </si>
  <si>
    <t>EV
Availability</t>
  </si>
  <si>
    <t>Moment EV
Energy</t>
  </si>
  <si>
    <t>Total Load
(House + EV Charging from grid)</t>
  </si>
  <si>
    <t>BESS SOC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</si>
</sst>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2" borderId="0" xfId="0" applyFont="1" applyFill="1"/>
    <xf numFmtId="16" fontId="1" fillId="2" borderId="0" xfId="0" applyNumberFormat="1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2" fontId="1" fillId="6" borderId="0" xfId="0" applyNumberFormat="1" applyFont="1" applyFill="1" applyAlignment="1">
      <alignment horizontal="left" vertical="center" wrapText="1"/>
    </xf>
    <xf numFmtId="0" fontId="1" fillId="0" borderId="0" xfId="0" applyFont="1" applyAlignment="1">
      <alignment horizontal="left"/>
    </xf>
    <xf numFmtId="0" fontId="1" fillId="7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2" fillId="0" borderId="0" xfId="0" applyFont="1"/>
    <xf numFmtId="0" fontId="2" fillId="5" borderId="0" xfId="0" applyFont="1" applyFill="1" applyAlignment="1">
      <alignment horizontal="left" vertical="center" wrapText="1"/>
    </xf>
    <xf numFmtId="164" fontId="1" fillId="0" borderId="0" xfId="0" applyNumberFormat="1" applyFont="1" applyAlignment="1">
      <alignment horizontal="left"/>
    </xf>
    <xf numFmtId="0" fontId="2" fillId="0" borderId="0" xfId="0" applyFont="1" applyAlignment="1">
      <alignment horizontal="center" vertical="center"/>
    </xf>
    <xf numFmtId="0" fontId="4" fillId="10" borderId="0" xfId="0" applyFont="1" applyFill="1"/>
    <xf numFmtId="0" fontId="5" fillId="10" borderId="0" xfId="0" applyFont="1" applyFill="1"/>
    <xf numFmtId="0" fontId="1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8" borderId="0" xfId="0" applyFont="1" applyFill="1" applyAlignment="1">
      <alignment horizontal="left" vertical="center"/>
    </xf>
    <xf numFmtId="0" fontId="1" fillId="9" borderId="0" xfId="0" applyFont="1" applyFill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0" fontId="1" fillId="12" borderId="0" xfId="0" applyFont="1" applyFill="1"/>
    <xf numFmtId="0" fontId="1" fillId="12" borderId="0" xfId="0" applyFont="1" applyFill="1" applyAlignment="1">
      <alignment horizontal="left" vertical="center"/>
    </xf>
    <xf numFmtId="0" fontId="0" fillId="12" borderId="0" xfId="0" applyFill="1"/>
    <xf numFmtId="0" fontId="2" fillId="7" borderId="0" xfId="0" applyFont="1" applyFill="1" applyAlignment="1">
      <alignment horizontal="left" vertical="center" wrapText="1"/>
    </xf>
    <xf numFmtId="0" fontId="2" fillId="7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D9DF5-32FF-4408-A98D-FC9734E071AD}">
  <dimension ref="A1:T133"/>
  <sheetViews>
    <sheetView zoomScale="115" zoomScaleNormal="115" workbookViewId="0">
      <selection activeCell="F2" sqref="F2"/>
    </sheetView>
  </sheetViews>
  <sheetFormatPr defaultColWidth="9.140625" defaultRowHeight="14.1"/>
  <cols>
    <col min="1" max="1" width="7.85546875" style="1" bestFit="1" customWidth="1"/>
    <col min="2" max="2" width="9.85546875" style="1" bestFit="1" customWidth="1"/>
    <col min="3" max="3" width="7.85546875" style="1" bestFit="1" customWidth="1"/>
    <col min="4" max="4" width="9.85546875" style="1" bestFit="1" customWidth="1"/>
    <col min="5" max="5" width="13.42578125" style="5" bestFit="1" customWidth="1"/>
    <col min="6" max="6" width="11.140625" style="1" bestFit="1" customWidth="1"/>
    <col min="7" max="7" width="10.140625" style="1" bestFit="1" customWidth="1"/>
    <col min="8" max="8" width="16" style="1" customWidth="1"/>
    <col min="9" max="9" width="10.85546875" style="1" bestFit="1" customWidth="1"/>
    <col min="10" max="10" width="7.42578125" style="1" bestFit="1" customWidth="1"/>
    <col min="11" max="11" width="9.5703125" style="1" bestFit="1" customWidth="1"/>
    <col min="12" max="12" width="13.5703125" style="1" customWidth="1"/>
    <col min="13" max="13" width="22.5703125" style="1" customWidth="1"/>
    <col min="14" max="16384" width="9.140625" style="1"/>
  </cols>
  <sheetData>
    <row r="1" spans="1:20" ht="17.45">
      <c r="C1" s="3" t="s">
        <v>0</v>
      </c>
      <c r="E1" s="1"/>
      <c r="F1" s="1" t="s">
        <v>1</v>
      </c>
      <c r="H1" s="38" t="s">
        <v>2</v>
      </c>
      <c r="I1" s="39"/>
    </row>
    <row r="2" spans="1:20">
      <c r="C2" s="1" t="s">
        <v>3</v>
      </c>
      <c r="E2" s="1"/>
      <c r="H2" s="6" t="s">
        <v>4</v>
      </c>
      <c r="I2" s="7" t="s">
        <v>5</v>
      </c>
    </row>
    <row r="3" spans="1:20" ht="50.45" customHeight="1">
      <c r="A3" s="11" t="s">
        <v>6</v>
      </c>
      <c r="B3" s="12" t="s">
        <v>7</v>
      </c>
      <c r="C3" s="11" t="s">
        <v>8</v>
      </c>
      <c r="D3" s="11" t="s">
        <v>9</v>
      </c>
      <c r="E3" s="13" t="s">
        <v>10</v>
      </c>
      <c r="F3" s="14" t="s">
        <v>11</v>
      </c>
      <c r="G3" s="16" t="s">
        <v>12</v>
      </c>
      <c r="H3" s="15" t="s">
        <v>13</v>
      </c>
      <c r="I3" s="14" t="s">
        <v>14</v>
      </c>
      <c r="J3" s="14" t="s">
        <v>15</v>
      </c>
      <c r="K3" s="11" t="s">
        <v>16</v>
      </c>
      <c r="L3" s="14" t="s">
        <v>17</v>
      </c>
      <c r="M3" s="14" t="s">
        <v>18</v>
      </c>
      <c r="N3" s="20" t="s">
        <v>19</v>
      </c>
      <c r="O3" s="17"/>
    </row>
    <row r="4" spans="1:20" ht="15">
      <c r="A4" s="23" t="s">
        <v>20</v>
      </c>
      <c r="B4" s="8">
        <v>0.08</v>
      </c>
      <c r="C4" s="23">
        <f>B4*7</f>
        <v>0.56000000000000005</v>
      </c>
      <c r="D4" s="23">
        <v>7</v>
      </c>
      <c r="E4" s="24">
        <f>D4-C4</f>
        <v>6.4399999999999995</v>
      </c>
      <c r="F4" s="23">
        <v>0.83182</v>
      </c>
      <c r="G4" s="23">
        <v>1</v>
      </c>
      <c r="H4" s="23">
        <v>0</v>
      </c>
      <c r="I4" s="23">
        <v>0</v>
      </c>
      <c r="J4" s="23">
        <f>(J27+H4)-I4</f>
        <v>10.870000000000001</v>
      </c>
      <c r="K4" s="23">
        <f>J4/45*100</f>
        <v>24.155555555555559</v>
      </c>
      <c r="L4" s="23">
        <f>C4+H4</f>
        <v>0.56000000000000005</v>
      </c>
      <c r="M4" s="23">
        <f>(C4+H4)-I4</f>
        <v>0.56000000000000005</v>
      </c>
      <c r="N4" s="23">
        <f>M4*F4</f>
        <v>0.46581920000000004</v>
      </c>
      <c r="R4"/>
      <c r="S4"/>
      <c r="T4"/>
    </row>
    <row r="5" spans="1:20" ht="15">
      <c r="A5" s="23" t="s">
        <v>21</v>
      </c>
      <c r="B5" s="8">
        <v>7.0000000000000007E-2</v>
      </c>
      <c r="C5" s="23">
        <f t="shared" ref="C5:C27" si="0">B5*7</f>
        <v>0.49000000000000005</v>
      </c>
      <c r="D5" s="23">
        <v>7</v>
      </c>
      <c r="E5" s="24">
        <f t="shared" ref="E5:E27" si="1">D5-C5</f>
        <v>6.51</v>
      </c>
      <c r="F5" s="23">
        <v>0.82617999999999991</v>
      </c>
      <c r="G5" s="23">
        <v>1</v>
      </c>
      <c r="H5" s="23">
        <f>E5*G5</f>
        <v>6.51</v>
      </c>
      <c r="I5" s="23">
        <v>0</v>
      </c>
      <c r="J5" s="23">
        <f>(J4+H5-I5)</f>
        <v>17.380000000000003</v>
      </c>
      <c r="K5" s="23">
        <f t="shared" ref="K5:K10" si="2">J5/45*100</f>
        <v>38.622222222222227</v>
      </c>
      <c r="L5" s="23">
        <f t="shared" ref="L5:L27" si="3">C5+H5</f>
        <v>7</v>
      </c>
      <c r="M5" s="23">
        <f t="shared" ref="M5:M27" si="4">(C5+H5)-I5</f>
        <v>7</v>
      </c>
      <c r="N5" s="23">
        <f t="shared" ref="N5:N27" si="5">M5*F5</f>
        <v>5.7832599999999994</v>
      </c>
      <c r="R5"/>
      <c r="S5" t="s">
        <v>22</v>
      </c>
      <c r="T5"/>
    </row>
    <row r="6" spans="1:20" ht="15">
      <c r="A6" s="23" t="s">
        <v>23</v>
      </c>
      <c r="B6" s="8">
        <v>0.2</v>
      </c>
      <c r="C6" s="23">
        <f t="shared" si="0"/>
        <v>1.4000000000000001</v>
      </c>
      <c r="D6" s="23">
        <v>7</v>
      </c>
      <c r="E6" s="24">
        <f t="shared" si="1"/>
        <v>5.6</v>
      </c>
      <c r="F6" s="23">
        <v>0.81433</v>
      </c>
      <c r="G6" s="23">
        <v>1</v>
      </c>
      <c r="H6" s="23">
        <f t="shared" ref="H5:H20" si="6">E6*G6</f>
        <v>5.6</v>
      </c>
      <c r="I6" s="23">
        <v>0</v>
      </c>
      <c r="J6" s="23">
        <f t="shared" ref="J6:J10" si="7">(J5+H6-I6)</f>
        <v>22.980000000000004</v>
      </c>
      <c r="K6" s="23">
        <f t="shared" si="2"/>
        <v>51.06666666666667</v>
      </c>
      <c r="L6" s="23">
        <f t="shared" si="3"/>
        <v>7</v>
      </c>
      <c r="M6" s="23">
        <f t="shared" si="4"/>
        <v>7</v>
      </c>
      <c r="N6" s="23">
        <f t="shared" si="5"/>
        <v>5.70031</v>
      </c>
      <c r="R6"/>
      <c r="S6" t="s">
        <v>22</v>
      </c>
      <c r="T6"/>
    </row>
    <row r="7" spans="1:20" ht="15">
      <c r="A7" s="23" t="s">
        <v>24</v>
      </c>
      <c r="B7" s="8">
        <v>0.18</v>
      </c>
      <c r="C7" s="23">
        <f t="shared" si="0"/>
        <v>1.26</v>
      </c>
      <c r="D7" s="23">
        <v>7</v>
      </c>
      <c r="E7" s="24">
        <f t="shared" si="1"/>
        <v>5.74</v>
      </c>
      <c r="F7" s="23">
        <v>0.80337999999999998</v>
      </c>
      <c r="G7" s="23">
        <v>1</v>
      </c>
      <c r="H7" s="23">
        <f t="shared" si="6"/>
        <v>5.74</v>
      </c>
      <c r="I7" s="23">
        <v>0</v>
      </c>
      <c r="J7" s="23">
        <f t="shared" si="7"/>
        <v>28.720000000000006</v>
      </c>
      <c r="K7" s="23">
        <f t="shared" si="2"/>
        <v>63.822222222222237</v>
      </c>
      <c r="L7" s="23">
        <f t="shared" si="3"/>
        <v>7</v>
      </c>
      <c r="M7" s="23">
        <f t="shared" si="4"/>
        <v>7</v>
      </c>
      <c r="N7" s="23">
        <f t="shared" si="5"/>
        <v>5.6236600000000001</v>
      </c>
      <c r="R7"/>
      <c r="S7" t="s">
        <v>22</v>
      </c>
      <c r="T7"/>
    </row>
    <row r="8" spans="1:20" ht="15">
      <c r="A8" s="23" t="s">
        <v>25</v>
      </c>
      <c r="B8" s="8">
        <v>0.25</v>
      </c>
      <c r="C8" s="23">
        <f t="shared" si="0"/>
        <v>1.75</v>
      </c>
      <c r="D8" s="23">
        <v>7</v>
      </c>
      <c r="E8" s="24">
        <f t="shared" si="1"/>
        <v>5.25</v>
      </c>
      <c r="F8" s="23">
        <v>0.80077999999999994</v>
      </c>
      <c r="G8" s="23">
        <v>1</v>
      </c>
      <c r="H8" s="23">
        <f>E8*G8</f>
        <v>5.25</v>
      </c>
      <c r="I8" s="23">
        <v>0</v>
      </c>
      <c r="J8" s="23">
        <f t="shared" si="7"/>
        <v>33.970000000000006</v>
      </c>
      <c r="K8" s="23">
        <f t="shared" si="2"/>
        <v>75.488888888888908</v>
      </c>
      <c r="L8" s="23">
        <f t="shared" si="3"/>
        <v>7</v>
      </c>
      <c r="M8" s="23">
        <f t="shared" si="4"/>
        <v>7</v>
      </c>
      <c r="N8" s="23">
        <f t="shared" si="5"/>
        <v>5.6054599999999999</v>
      </c>
      <c r="R8"/>
      <c r="S8" t="s">
        <v>22</v>
      </c>
      <c r="T8"/>
    </row>
    <row r="9" spans="1:20" ht="15">
      <c r="A9" s="23" t="s">
        <v>26</v>
      </c>
      <c r="B9" s="8">
        <v>0.35</v>
      </c>
      <c r="C9" s="23">
        <f t="shared" si="0"/>
        <v>2.4499999999999997</v>
      </c>
      <c r="D9" s="23">
        <v>7</v>
      </c>
      <c r="E9" s="24">
        <f t="shared" si="1"/>
        <v>4.5500000000000007</v>
      </c>
      <c r="F9" s="23">
        <v>0.85755999999999999</v>
      </c>
      <c r="G9" s="23">
        <v>1</v>
      </c>
      <c r="H9" s="23">
        <v>0</v>
      </c>
      <c r="I9" s="23">
        <v>0</v>
      </c>
      <c r="J9" s="23">
        <f t="shared" si="7"/>
        <v>33.970000000000006</v>
      </c>
      <c r="K9" s="23">
        <f t="shared" si="2"/>
        <v>75.488888888888908</v>
      </c>
      <c r="L9" s="23">
        <f t="shared" si="3"/>
        <v>2.4499999999999997</v>
      </c>
      <c r="M9" s="23">
        <f t="shared" si="4"/>
        <v>2.4499999999999997</v>
      </c>
      <c r="N9" s="23">
        <f t="shared" si="5"/>
        <v>2.1010219999999999</v>
      </c>
      <c r="R9"/>
      <c r="S9" t="s">
        <v>22</v>
      </c>
      <c r="T9"/>
    </row>
    <row r="10" spans="1:20" ht="15">
      <c r="A10" s="23" t="s">
        <v>27</v>
      </c>
      <c r="B10" s="8">
        <v>0.41</v>
      </c>
      <c r="C10" s="23">
        <f t="shared" si="0"/>
        <v>2.8699999999999997</v>
      </c>
      <c r="D10" s="23">
        <v>7</v>
      </c>
      <c r="E10" s="24">
        <f t="shared" si="1"/>
        <v>4.1300000000000008</v>
      </c>
      <c r="F10" s="23">
        <v>0.98284000000000005</v>
      </c>
      <c r="G10" s="23">
        <v>1</v>
      </c>
      <c r="H10" s="23">
        <v>0</v>
      </c>
      <c r="I10" s="23">
        <v>0</v>
      </c>
      <c r="J10" s="25">
        <f t="shared" si="7"/>
        <v>33.970000000000006</v>
      </c>
      <c r="K10" s="23">
        <f t="shared" si="2"/>
        <v>75.488888888888908</v>
      </c>
      <c r="L10" s="23">
        <f t="shared" si="3"/>
        <v>2.8699999999999997</v>
      </c>
      <c r="M10" s="23">
        <f t="shared" si="4"/>
        <v>2.8699999999999997</v>
      </c>
      <c r="N10" s="23">
        <f t="shared" si="5"/>
        <v>2.8207507999999999</v>
      </c>
      <c r="R10"/>
      <c r="S10" t="s">
        <v>22</v>
      </c>
      <c r="T10"/>
    </row>
    <row r="11" spans="1:20" ht="15">
      <c r="A11" s="23" t="s">
        <v>28</v>
      </c>
      <c r="B11" s="8">
        <v>0.34</v>
      </c>
      <c r="C11" s="23">
        <f t="shared" si="0"/>
        <v>2.3800000000000003</v>
      </c>
      <c r="D11" s="23">
        <v>7</v>
      </c>
      <c r="E11" s="24">
        <f t="shared" si="1"/>
        <v>4.6199999999999992</v>
      </c>
      <c r="F11" s="23">
        <v>1.24152</v>
      </c>
      <c r="G11" s="26">
        <v>0</v>
      </c>
      <c r="H11" s="26">
        <f t="shared" si="6"/>
        <v>0</v>
      </c>
      <c r="I11" s="26">
        <v>0</v>
      </c>
      <c r="J11" s="26">
        <v>0</v>
      </c>
      <c r="K11" s="26">
        <v>0</v>
      </c>
      <c r="L11" s="23">
        <f t="shared" si="3"/>
        <v>2.3800000000000003</v>
      </c>
      <c r="M11" s="23">
        <f t="shared" si="4"/>
        <v>2.3800000000000003</v>
      </c>
      <c r="N11" s="23">
        <f t="shared" si="5"/>
        <v>2.9548176000000002</v>
      </c>
      <c r="R11"/>
      <c r="S11" t="s">
        <v>22</v>
      </c>
      <c r="T11"/>
    </row>
    <row r="12" spans="1:20" ht="15">
      <c r="A12" s="23" t="s">
        <v>29</v>
      </c>
      <c r="B12" s="8">
        <v>0.35</v>
      </c>
      <c r="C12" s="23">
        <f t="shared" si="0"/>
        <v>2.4499999999999997</v>
      </c>
      <c r="D12" s="23">
        <v>7</v>
      </c>
      <c r="E12" s="24">
        <f t="shared" si="1"/>
        <v>4.5500000000000007</v>
      </c>
      <c r="F12" s="23">
        <v>1.50281</v>
      </c>
      <c r="G12" s="26">
        <v>0</v>
      </c>
      <c r="H12" s="26">
        <f t="shared" si="6"/>
        <v>0</v>
      </c>
      <c r="I12" s="26">
        <v>0</v>
      </c>
      <c r="J12" s="26">
        <v>0</v>
      </c>
      <c r="K12" s="26">
        <v>0</v>
      </c>
      <c r="L12" s="23">
        <f t="shared" si="3"/>
        <v>2.4499999999999997</v>
      </c>
      <c r="M12" s="23">
        <f t="shared" si="4"/>
        <v>2.4499999999999997</v>
      </c>
      <c r="N12" s="23">
        <f t="shared" si="5"/>
        <v>3.6818844999999993</v>
      </c>
      <c r="R12"/>
      <c r="S12" t="s">
        <v>22</v>
      </c>
      <c r="T12"/>
    </row>
    <row r="13" spans="1:20" ht="15">
      <c r="A13" s="23" t="s">
        <v>30</v>
      </c>
      <c r="B13" s="8">
        <v>0.4</v>
      </c>
      <c r="C13" s="23">
        <f t="shared" si="0"/>
        <v>2.8000000000000003</v>
      </c>
      <c r="D13" s="23">
        <v>7</v>
      </c>
      <c r="E13" s="24">
        <f t="shared" si="1"/>
        <v>4.1999999999999993</v>
      </c>
      <c r="F13" s="23">
        <v>1.28159</v>
      </c>
      <c r="G13" s="26">
        <v>0</v>
      </c>
      <c r="H13" s="26">
        <f t="shared" si="6"/>
        <v>0</v>
      </c>
      <c r="I13" s="26">
        <v>0</v>
      </c>
      <c r="J13" s="26">
        <v>0</v>
      </c>
      <c r="K13" s="26">
        <v>0</v>
      </c>
      <c r="L13" s="23">
        <f t="shared" si="3"/>
        <v>2.8000000000000003</v>
      </c>
      <c r="M13" s="23">
        <f t="shared" si="4"/>
        <v>2.8000000000000003</v>
      </c>
      <c r="N13" s="23">
        <f t="shared" si="5"/>
        <v>3.5884520000000002</v>
      </c>
      <c r="R13"/>
      <c r="S13" t="s">
        <v>22</v>
      </c>
      <c r="T13"/>
    </row>
    <row r="14" spans="1:20" ht="15">
      <c r="A14" s="23" t="s">
        <v>31</v>
      </c>
      <c r="B14" s="8">
        <v>0.43</v>
      </c>
      <c r="C14" s="23">
        <f t="shared" si="0"/>
        <v>3.01</v>
      </c>
      <c r="D14" s="23">
        <v>7</v>
      </c>
      <c r="E14" s="24">
        <f t="shared" si="1"/>
        <v>3.99</v>
      </c>
      <c r="F14" s="23">
        <v>1.10372</v>
      </c>
      <c r="G14" s="26">
        <v>0</v>
      </c>
      <c r="H14" s="26">
        <f t="shared" si="6"/>
        <v>0</v>
      </c>
      <c r="I14" s="26">
        <v>0</v>
      </c>
      <c r="J14" s="26">
        <v>0</v>
      </c>
      <c r="K14" s="26">
        <v>0</v>
      </c>
      <c r="L14" s="23">
        <f t="shared" si="3"/>
        <v>3.01</v>
      </c>
      <c r="M14" s="23">
        <f t="shared" si="4"/>
        <v>3.01</v>
      </c>
      <c r="N14" s="23">
        <f t="shared" si="5"/>
        <v>3.3221971999999997</v>
      </c>
      <c r="R14"/>
      <c r="S14" t="s">
        <v>22</v>
      </c>
      <c r="T14"/>
    </row>
    <row r="15" spans="1:20" ht="15">
      <c r="A15" s="23" t="s">
        <v>32</v>
      </c>
      <c r="B15" s="8">
        <v>0.56000000000000005</v>
      </c>
      <c r="C15" s="23">
        <f t="shared" si="0"/>
        <v>3.9200000000000004</v>
      </c>
      <c r="D15" s="23">
        <v>7</v>
      </c>
      <c r="E15" s="24">
        <f t="shared" si="1"/>
        <v>3.0799999999999996</v>
      </c>
      <c r="F15" s="23">
        <v>1.0369000000000002</v>
      </c>
      <c r="G15" s="26">
        <v>0</v>
      </c>
      <c r="H15" s="26">
        <f t="shared" si="6"/>
        <v>0</v>
      </c>
      <c r="I15" s="26">
        <v>0</v>
      </c>
      <c r="J15" s="26">
        <v>0</v>
      </c>
      <c r="K15" s="26">
        <v>0</v>
      </c>
      <c r="L15" s="23">
        <f t="shared" si="3"/>
        <v>3.9200000000000004</v>
      </c>
      <c r="M15" s="23">
        <f t="shared" si="4"/>
        <v>3.9200000000000004</v>
      </c>
      <c r="N15" s="23">
        <f t="shared" si="5"/>
        <v>4.0646480000000009</v>
      </c>
      <c r="R15"/>
      <c r="S15" t="s">
        <v>22</v>
      </c>
      <c r="T15"/>
    </row>
    <row r="16" spans="1:20" ht="15">
      <c r="A16" s="23" t="s">
        <v>33</v>
      </c>
      <c r="B16" s="8">
        <v>0.42</v>
      </c>
      <c r="C16" s="23">
        <f t="shared" si="0"/>
        <v>2.94</v>
      </c>
      <c r="D16" s="23">
        <v>7</v>
      </c>
      <c r="E16" s="24">
        <f t="shared" si="1"/>
        <v>4.0600000000000005</v>
      </c>
      <c r="F16" s="23">
        <v>1.0087999999999999</v>
      </c>
      <c r="G16" s="26">
        <v>0</v>
      </c>
      <c r="H16" s="26">
        <f t="shared" si="6"/>
        <v>0</v>
      </c>
      <c r="I16" s="26">
        <v>0</v>
      </c>
      <c r="J16" s="26">
        <v>0</v>
      </c>
      <c r="K16" s="26">
        <v>0</v>
      </c>
      <c r="L16" s="23">
        <f t="shared" si="3"/>
        <v>2.94</v>
      </c>
      <c r="M16" s="23">
        <f t="shared" si="4"/>
        <v>2.94</v>
      </c>
      <c r="N16" s="23">
        <f t="shared" si="5"/>
        <v>2.9658719999999996</v>
      </c>
      <c r="R16"/>
      <c r="S16" t="s">
        <v>22</v>
      </c>
      <c r="T16"/>
    </row>
    <row r="17" spans="1:20" ht="15">
      <c r="A17" s="23" t="s">
        <v>34</v>
      </c>
      <c r="B17" s="8">
        <v>0.34</v>
      </c>
      <c r="C17" s="23">
        <f t="shared" si="0"/>
        <v>2.3800000000000003</v>
      </c>
      <c r="D17" s="23">
        <v>7</v>
      </c>
      <c r="E17" s="24">
        <f t="shared" si="1"/>
        <v>4.6199999999999992</v>
      </c>
      <c r="F17" s="23">
        <v>1.0268499999999998</v>
      </c>
      <c r="G17" s="26">
        <v>0</v>
      </c>
      <c r="H17" s="26">
        <f t="shared" si="6"/>
        <v>0</v>
      </c>
      <c r="I17" s="26">
        <v>0</v>
      </c>
      <c r="J17" s="26">
        <v>0</v>
      </c>
      <c r="K17" s="26">
        <v>0</v>
      </c>
      <c r="L17" s="23">
        <f t="shared" si="3"/>
        <v>2.3800000000000003</v>
      </c>
      <c r="M17" s="23">
        <f t="shared" si="4"/>
        <v>2.3800000000000003</v>
      </c>
      <c r="N17" s="23">
        <f t="shared" si="5"/>
        <v>2.4439029999999997</v>
      </c>
      <c r="R17"/>
      <c r="S17" t="s">
        <v>22</v>
      </c>
      <c r="T17"/>
    </row>
    <row r="18" spans="1:20" ht="15">
      <c r="A18" s="23" t="s">
        <v>35</v>
      </c>
      <c r="B18" s="8">
        <v>0.32</v>
      </c>
      <c r="C18" s="23">
        <f t="shared" si="0"/>
        <v>2.2400000000000002</v>
      </c>
      <c r="D18" s="23">
        <v>7</v>
      </c>
      <c r="E18" s="24">
        <f t="shared" si="1"/>
        <v>4.76</v>
      </c>
      <c r="F18" s="23">
        <v>1.0710999999999999</v>
      </c>
      <c r="G18" s="26">
        <v>0</v>
      </c>
      <c r="H18" s="26">
        <f t="shared" si="6"/>
        <v>0</v>
      </c>
      <c r="I18" s="26">
        <v>0</v>
      </c>
      <c r="J18" s="26">
        <v>0</v>
      </c>
      <c r="K18" s="26">
        <v>0</v>
      </c>
      <c r="L18" s="23">
        <f t="shared" si="3"/>
        <v>2.2400000000000002</v>
      </c>
      <c r="M18" s="23">
        <f t="shared" si="4"/>
        <v>2.2400000000000002</v>
      </c>
      <c r="N18" s="23">
        <f t="shared" si="5"/>
        <v>2.3992640000000001</v>
      </c>
      <c r="R18"/>
      <c r="S18" t="s">
        <v>22</v>
      </c>
      <c r="T18"/>
    </row>
    <row r="19" spans="1:20" ht="15">
      <c r="A19" s="23" t="s">
        <v>36</v>
      </c>
      <c r="B19" s="8">
        <v>0.33</v>
      </c>
      <c r="C19" s="23">
        <f t="shared" si="0"/>
        <v>2.31</v>
      </c>
      <c r="D19" s="23">
        <v>7</v>
      </c>
      <c r="E19" s="24">
        <f t="shared" si="1"/>
        <v>4.6899999999999995</v>
      </c>
      <c r="F19" s="23">
        <v>1.0652300000000001</v>
      </c>
      <c r="G19" s="26">
        <v>0</v>
      </c>
      <c r="H19" s="26">
        <f t="shared" si="6"/>
        <v>0</v>
      </c>
      <c r="I19" s="26">
        <v>0</v>
      </c>
      <c r="J19" s="26">
        <v>0</v>
      </c>
      <c r="K19" s="26">
        <v>0</v>
      </c>
      <c r="L19" s="23">
        <f t="shared" si="3"/>
        <v>2.31</v>
      </c>
      <c r="M19" s="23">
        <f t="shared" si="4"/>
        <v>2.31</v>
      </c>
      <c r="N19" s="23">
        <f t="shared" si="5"/>
        <v>2.4606813000000005</v>
      </c>
      <c r="R19"/>
      <c r="S19" t="s">
        <v>22</v>
      </c>
      <c r="T19"/>
    </row>
    <row r="20" spans="1:20" ht="15">
      <c r="A20" s="23" t="s">
        <v>37</v>
      </c>
      <c r="B20" s="8">
        <v>0.53</v>
      </c>
      <c r="C20" s="23">
        <f t="shared" si="0"/>
        <v>3.71</v>
      </c>
      <c r="D20" s="23">
        <v>7</v>
      </c>
      <c r="E20" s="24">
        <f t="shared" si="1"/>
        <v>3.29</v>
      </c>
      <c r="F20" s="23">
        <v>1.0497700000000001</v>
      </c>
      <c r="G20" s="23">
        <v>1</v>
      </c>
      <c r="H20" s="23">
        <f t="shared" si="6"/>
        <v>3.29</v>
      </c>
      <c r="I20" s="23">
        <v>0</v>
      </c>
      <c r="J20" s="25">
        <v>15</v>
      </c>
      <c r="K20" s="30">
        <f>J20/45*100</f>
        <v>33.333333333333329</v>
      </c>
      <c r="L20" s="23">
        <f t="shared" si="3"/>
        <v>7</v>
      </c>
      <c r="M20" s="23">
        <f t="shared" si="4"/>
        <v>7</v>
      </c>
      <c r="N20" s="23">
        <f t="shared" si="5"/>
        <v>7.3483900000000002</v>
      </c>
      <c r="R20"/>
      <c r="S20" t="s">
        <v>22</v>
      </c>
      <c r="T20"/>
    </row>
    <row r="21" spans="1:20" ht="15">
      <c r="A21" s="23" t="s">
        <v>38</v>
      </c>
      <c r="B21" s="8">
        <v>0.9</v>
      </c>
      <c r="C21" s="23">
        <f t="shared" si="0"/>
        <v>6.3</v>
      </c>
      <c r="D21" s="23">
        <v>7</v>
      </c>
      <c r="E21" s="24">
        <f t="shared" si="1"/>
        <v>0.70000000000000018</v>
      </c>
      <c r="F21" s="23">
        <v>1.1910699999999999</v>
      </c>
      <c r="G21" s="23">
        <v>1</v>
      </c>
      <c r="H21" s="23">
        <v>0</v>
      </c>
      <c r="I21" s="23">
        <v>3.5</v>
      </c>
      <c r="J21" s="23">
        <f>((J20+H21)-I21)</f>
        <v>11.5</v>
      </c>
      <c r="K21" s="30">
        <f t="shared" ref="K21:K27" si="8">J21/45*100</f>
        <v>25.555555555555554</v>
      </c>
      <c r="L21" s="23">
        <f t="shared" si="3"/>
        <v>6.3</v>
      </c>
      <c r="M21" s="23">
        <f t="shared" si="4"/>
        <v>2.8</v>
      </c>
      <c r="N21" s="23">
        <f t="shared" si="5"/>
        <v>3.3349959999999994</v>
      </c>
      <c r="R21"/>
      <c r="S21" t="s">
        <v>22</v>
      </c>
      <c r="T21"/>
    </row>
    <row r="22" spans="1:20" ht="15">
      <c r="A22" s="23" t="s">
        <v>39</v>
      </c>
      <c r="B22" s="8">
        <v>0.81</v>
      </c>
      <c r="C22" s="23">
        <f t="shared" si="0"/>
        <v>5.67</v>
      </c>
      <c r="D22" s="23">
        <v>7</v>
      </c>
      <c r="E22" s="24">
        <f t="shared" si="1"/>
        <v>1.33</v>
      </c>
      <c r="F22" s="23">
        <v>1.0948</v>
      </c>
      <c r="G22" s="23">
        <v>1</v>
      </c>
      <c r="H22" s="23">
        <v>0</v>
      </c>
      <c r="I22" s="23">
        <v>3.5</v>
      </c>
      <c r="J22" s="23">
        <f>((J21+H22)-I22)</f>
        <v>8</v>
      </c>
      <c r="K22" s="30">
        <f t="shared" si="8"/>
        <v>17.777777777777779</v>
      </c>
      <c r="L22" s="23">
        <f t="shared" si="3"/>
        <v>5.67</v>
      </c>
      <c r="M22" s="23">
        <f t="shared" si="4"/>
        <v>2.17</v>
      </c>
      <c r="N22" s="23">
        <f t="shared" si="5"/>
        <v>2.3757159999999997</v>
      </c>
      <c r="R22"/>
      <c r="S22" t="s">
        <v>22</v>
      </c>
      <c r="T22"/>
    </row>
    <row r="23" spans="1:20" ht="15">
      <c r="A23" s="23" t="s">
        <v>40</v>
      </c>
      <c r="B23" s="8">
        <v>0.55000000000000004</v>
      </c>
      <c r="C23" s="23">
        <f t="shared" si="0"/>
        <v>3.8500000000000005</v>
      </c>
      <c r="D23" s="23">
        <v>7</v>
      </c>
      <c r="E23" s="24">
        <f t="shared" si="1"/>
        <v>3.1499999999999995</v>
      </c>
      <c r="F23" s="23">
        <v>0.97132000000000007</v>
      </c>
      <c r="G23" s="23">
        <v>1</v>
      </c>
      <c r="H23" s="23">
        <v>0</v>
      </c>
      <c r="I23" s="23">
        <v>3.5</v>
      </c>
      <c r="J23" s="23">
        <f>((J22+H23)-I23)</f>
        <v>4.5</v>
      </c>
      <c r="K23" s="30">
        <f t="shared" si="8"/>
        <v>10</v>
      </c>
      <c r="L23" s="23">
        <f t="shared" si="3"/>
        <v>3.8500000000000005</v>
      </c>
      <c r="M23" s="23">
        <f t="shared" si="4"/>
        <v>0.35000000000000053</v>
      </c>
      <c r="N23" s="23">
        <f t="shared" si="5"/>
        <v>0.33996200000000054</v>
      </c>
      <c r="R23"/>
      <c r="S23" t="s">
        <v>22</v>
      </c>
      <c r="T23"/>
    </row>
    <row r="24" spans="1:20" ht="15">
      <c r="A24" s="23" t="s">
        <v>41</v>
      </c>
      <c r="B24" s="8">
        <v>0.39</v>
      </c>
      <c r="C24" s="23">
        <f t="shared" si="0"/>
        <v>2.73</v>
      </c>
      <c r="D24" s="23">
        <v>7</v>
      </c>
      <c r="E24" s="24">
        <f t="shared" si="1"/>
        <v>4.2699999999999996</v>
      </c>
      <c r="F24" s="23">
        <v>0.93903999999999999</v>
      </c>
      <c r="G24" s="23">
        <v>1</v>
      </c>
      <c r="H24" s="23">
        <v>0</v>
      </c>
      <c r="I24" s="23">
        <v>0</v>
      </c>
      <c r="J24" s="23">
        <f t="shared" ref="J24:J27" si="9">((J23+H24)-I24)</f>
        <v>4.5</v>
      </c>
      <c r="K24" s="30">
        <f t="shared" si="8"/>
        <v>10</v>
      </c>
      <c r="L24" s="23">
        <f t="shared" si="3"/>
        <v>2.73</v>
      </c>
      <c r="M24" s="23">
        <f t="shared" si="4"/>
        <v>2.73</v>
      </c>
      <c r="N24" s="23">
        <f t="shared" si="5"/>
        <v>2.5635791999999999</v>
      </c>
      <c r="R24"/>
      <c r="S24" t="s">
        <v>22</v>
      </c>
      <c r="T24"/>
    </row>
    <row r="25" spans="1:20" ht="15">
      <c r="A25" s="23" t="s">
        <v>42</v>
      </c>
      <c r="B25" s="8">
        <v>0.24</v>
      </c>
      <c r="C25" s="23">
        <f t="shared" si="0"/>
        <v>1.68</v>
      </c>
      <c r="D25" s="23">
        <v>7</v>
      </c>
      <c r="E25" s="24">
        <f t="shared" si="1"/>
        <v>5.32</v>
      </c>
      <c r="F25" s="23">
        <v>0.9098099999999999</v>
      </c>
      <c r="G25" s="23">
        <v>1</v>
      </c>
      <c r="H25" s="23">
        <v>0</v>
      </c>
      <c r="I25" s="23">
        <v>0</v>
      </c>
      <c r="J25" s="23">
        <f t="shared" si="9"/>
        <v>4.5</v>
      </c>
      <c r="K25" s="30">
        <f t="shared" si="8"/>
        <v>10</v>
      </c>
      <c r="L25" s="23">
        <f t="shared" si="3"/>
        <v>1.68</v>
      </c>
      <c r="M25" s="23">
        <f t="shared" si="4"/>
        <v>1.68</v>
      </c>
      <c r="N25" s="23">
        <f t="shared" si="5"/>
        <v>1.5284807999999999</v>
      </c>
      <c r="R25"/>
      <c r="S25" t="s">
        <v>22</v>
      </c>
      <c r="T25"/>
    </row>
    <row r="26" spans="1:20" ht="15">
      <c r="A26" s="23" t="s">
        <v>43</v>
      </c>
      <c r="B26" s="8">
        <v>0.17</v>
      </c>
      <c r="C26" s="23">
        <f t="shared" si="0"/>
        <v>1.1900000000000002</v>
      </c>
      <c r="D26" s="23">
        <v>7</v>
      </c>
      <c r="E26" s="24">
        <f t="shared" si="1"/>
        <v>5.81</v>
      </c>
      <c r="F26" s="23">
        <v>0.85326999999999997</v>
      </c>
      <c r="G26" s="23">
        <v>1</v>
      </c>
      <c r="H26" s="23">
        <v>0</v>
      </c>
      <c r="I26" s="23">
        <v>0</v>
      </c>
      <c r="J26" s="23">
        <f t="shared" si="9"/>
        <v>4.5</v>
      </c>
      <c r="K26" s="30">
        <f t="shared" si="8"/>
        <v>10</v>
      </c>
      <c r="L26" s="23">
        <f t="shared" si="3"/>
        <v>1.1900000000000002</v>
      </c>
      <c r="M26" s="23">
        <f t="shared" si="4"/>
        <v>1.1900000000000002</v>
      </c>
      <c r="N26" s="23">
        <f t="shared" si="5"/>
        <v>1.0153913000000001</v>
      </c>
      <c r="R26"/>
      <c r="S26" t="s">
        <v>22</v>
      </c>
      <c r="T26"/>
    </row>
    <row r="27" spans="1:20" ht="15">
      <c r="A27" s="23" t="s">
        <v>44</v>
      </c>
      <c r="B27" s="8">
        <v>0.09</v>
      </c>
      <c r="C27" s="23">
        <f t="shared" si="0"/>
        <v>0.63</v>
      </c>
      <c r="D27" s="23">
        <v>7</v>
      </c>
      <c r="E27" s="24">
        <f t="shared" si="1"/>
        <v>6.37</v>
      </c>
      <c r="F27" s="23">
        <v>0.74469000000000007</v>
      </c>
      <c r="G27" s="23">
        <v>1</v>
      </c>
      <c r="H27" s="23">
        <f>E27*G27</f>
        <v>6.37</v>
      </c>
      <c r="I27" s="23">
        <v>0</v>
      </c>
      <c r="J27" s="23">
        <f t="shared" si="9"/>
        <v>10.870000000000001</v>
      </c>
      <c r="K27" s="30">
        <f t="shared" si="8"/>
        <v>24.155555555555559</v>
      </c>
      <c r="L27" s="23">
        <f t="shared" si="3"/>
        <v>7</v>
      </c>
      <c r="M27" s="23">
        <f t="shared" si="4"/>
        <v>7</v>
      </c>
      <c r="N27" s="23">
        <f t="shared" si="5"/>
        <v>5.2128300000000003</v>
      </c>
      <c r="R27"/>
      <c r="S27" t="s">
        <v>22</v>
      </c>
      <c r="T27"/>
    </row>
    <row r="28" spans="1:20">
      <c r="B28" s="9"/>
      <c r="C28" s="9"/>
      <c r="D28" s="9"/>
      <c r="E28" s="9"/>
      <c r="F28" s="9"/>
      <c r="G28" s="2"/>
      <c r="H28" s="9"/>
      <c r="N28" s="2"/>
    </row>
    <row r="29" spans="1:20" ht="20.100000000000001">
      <c r="A29" s="21" t="s">
        <v>45</v>
      </c>
      <c r="B29" s="22"/>
      <c r="C29" s="22">
        <f>SUM(C4:C27)</f>
        <v>60.970000000000006</v>
      </c>
      <c r="D29" s="22"/>
      <c r="E29" s="22"/>
      <c r="F29" s="22"/>
      <c r="G29" s="22"/>
      <c r="H29" s="22">
        <f>SUM(H4:H27)</f>
        <v>32.76</v>
      </c>
      <c r="I29" s="22">
        <f t="shared" ref="I29:N29" si="10">SUM(I4:I27)</f>
        <v>10.5</v>
      </c>
      <c r="J29" s="22"/>
      <c r="K29" s="22"/>
      <c r="L29" s="22">
        <f t="shared" si="10"/>
        <v>93.73</v>
      </c>
      <c r="M29" s="22">
        <f t="shared" si="10"/>
        <v>83.23</v>
      </c>
      <c r="N29" s="22">
        <f t="shared" si="10"/>
        <v>79.701346900000004</v>
      </c>
    </row>
    <row r="30" spans="1:20">
      <c r="E30" s="1"/>
    </row>
    <row r="31" spans="1:20" ht="39.6" customHeight="1">
      <c r="A31" s="35" t="s">
        <v>46</v>
      </c>
      <c r="B31" s="36"/>
      <c r="C31" s="36"/>
      <c r="D31" s="36"/>
      <c r="E31" s="36"/>
      <c r="F31" s="36"/>
      <c r="G31" s="36"/>
      <c r="H31" s="36"/>
      <c r="I31" s="36"/>
      <c r="J31" s="10"/>
      <c r="K31" s="10"/>
    </row>
    <row r="32" spans="1:20">
      <c r="E32" s="1"/>
    </row>
    <row r="33" spans="1:6" ht="48.95" customHeight="1">
      <c r="A33" s="37" t="s">
        <v>47</v>
      </c>
      <c r="B33" s="37"/>
      <c r="C33" s="37"/>
      <c r="D33" s="37"/>
      <c r="E33" s="37"/>
      <c r="F33" s="37"/>
    </row>
    <row r="34" spans="1:6">
      <c r="E34" s="1"/>
    </row>
    <row r="35" spans="1:6">
      <c r="E35" s="1"/>
    </row>
    <row r="36" spans="1:6">
      <c r="E36" s="1"/>
    </row>
    <row r="37" spans="1:6">
      <c r="E37" s="1"/>
    </row>
    <row r="38" spans="1:6">
      <c r="E38" s="1"/>
    </row>
    <row r="39" spans="1:6">
      <c r="E39" s="1"/>
    </row>
    <row r="40" spans="1:6">
      <c r="E40" s="1"/>
    </row>
    <row r="41" spans="1:6">
      <c r="E41" s="1"/>
    </row>
    <row r="42" spans="1:6">
      <c r="E42" s="1"/>
    </row>
    <row r="43" spans="1:6">
      <c r="E43" s="1"/>
    </row>
    <row r="44" spans="1:6">
      <c r="E44" s="1"/>
    </row>
    <row r="45" spans="1:6">
      <c r="E45" s="1"/>
    </row>
    <row r="46" spans="1:6">
      <c r="E46" s="1"/>
    </row>
    <row r="47" spans="1:6">
      <c r="E47" s="1"/>
    </row>
    <row r="48" spans="1:6">
      <c r="E48" s="1"/>
    </row>
    <row r="49" spans="5:5">
      <c r="E49" s="1"/>
    </row>
    <row r="50" spans="5:5">
      <c r="E50" s="1"/>
    </row>
    <row r="51" spans="5:5">
      <c r="E51" s="1"/>
    </row>
    <row r="52" spans="5:5">
      <c r="E52" s="1"/>
    </row>
    <row r="53" spans="5:5">
      <c r="E53" s="1"/>
    </row>
    <row r="54" spans="5:5">
      <c r="E54" s="1"/>
    </row>
    <row r="55" spans="5:5">
      <c r="E55" s="1"/>
    </row>
    <row r="56" spans="5:5">
      <c r="E56" s="1"/>
    </row>
    <row r="57" spans="5:5">
      <c r="E57" s="1"/>
    </row>
    <row r="58" spans="5:5">
      <c r="E58" s="1"/>
    </row>
    <row r="59" spans="5:5">
      <c r="E59" s="1"/>
    </row>
    <row r="60" spans="5:5">
      <c r="E60" s="1"/>
    </row>
    <row r="61" spans="5:5">
      <c r="E61" s="1"/>
    </row>
    <row r="62" spans="5:5">
      <c r="E62" s="1"/>
    </row>
    <row r="63" spans="5:5">
      <c r="E63" s="1"/>
    </row>
    <row r="64" spans="5:5">
      <c r="E64" s="1"/>
    </row>
    <row r="65" spans="5:5">
      <c r="E65" s="1"/>
    </row>
    <row r="66" spans="5:5">
      <c r="E66" s="1"/>
    </row>
    <row r="67" spans="5:5">
      <c r="E67" s="1"/>
    </row>
    <row r="68" spans="5:5">
      <c r="E68" s="1"/>
    </row>
    <row r="69" spans="5:5">
      <c r="E69" s="1"/>
    </row>
    <row r="70" spans="5:5">
      <c r="E70" s="1"/>
    </row>
    <row r="71" spans="5:5">
      <c r="E71" s="1"/>
    </row>
    <row r="72" spans="5:5">
      <c r="E72" s="1"/>
    </row>
    <row r="73" spans="5:5">
      <c r="E73" s="1"/>
    </row>
    <row r="74" spans="5:5">
      <c r="E74" s="1"/>
    </row>
    <row r="75" spans="5:5">
      <c r="E75" s="1"/>
    </row>
    <row r="76" spans="5:5">
      <c r="E76" s="1"/>
    </row>
    <row r="77" spans="5:5">
      <c r="E77" s="1"/>
    </row>
    <row r="78" spans="5:5">
      <c r="E78" s="1"/>
    </row>
    <row r="79" spans="5:5">
      <c r="E79" s="1"/>
    </row>
    <row r="80" spans="5:5">
      <c r="E80" s="1"/>
    </row>
    <row r="81" spans="5:5">
      <c r="E81" s="1"/>
    </row>
    <row r="82" spans="5:5">
      <c r="E82" s="1"/>
    </row>
    <row r="83" spans="5:5">
      <c r="E83" s="1"/>
    </row>
    <row r="84" spans="5:5">
      <c r="E84" s="1"/>
    </row>
    <row r="85" spans="5:5">
      <c r="E85" s="1"/>
    </row>
    <row r="86" spans="5:5">
      <c r="E86" s="1"/>
    </row>
    <row r="87" spans="5:5">
      <c r="E87" s="1"/>
    </row>
    <row r="88" spans="5:5">
      <c r="E88" s="1"/>
    </row>
    <row r="89" spans="5:5">
      <c r="E89" s="1"/>
    </row>
    <row r="90" spans="5:5">
      <c r="E90" s="1"/>
    </row>
    <row r="91" spans="5:5">
      <c r="E91" s="1"/>
    </row>
    <row r="92" spans="5:5">
      <c r="E92" s="1"/>
    </row>
    <row r="93" spans="5:5">
      <c r="E93" s="1"/>
    </row>
    <row r="94" spans="5:5">
      <c r="E94" s="1"/>
    </row>
    <row r="95" spans="5:5">
      <c r="E95" s="1"/>
    </row>
    <row r="96" spans="5:5">
      <c r="E96" s="1"/>
    </row>
    <row r="97" spans="5:5">
      <c r="E97" s="1"/>
    </row>
    <row r="98" spans="5:5">
      <c r="E98" s="1"/>
    </row>
    <row r="99" spans="5:5">
      <c r="E99" s="1"/>
    </row>
    <row r="100" spans="5:5">
      <c r="E100" s="1"/>
    </row>
    <row r="101" spans="5:5">
      <c r="E101" s="1"/>
    </row>
    <row r="102" spans="5:5">
      <c r="E102" s="1"/>
    </row>
    <row r="103" spans="5:5">
      <c r="E103" s="1"/>
    </row>
    <row r="104" spans="5:5">
      <c r="E104" s="1"/>
    </row>
    <row r="105" spans="5:5">
      <c r="E105" s="1"/>
    </row>
    <row r="106" spans="5:5">
      <c r="E106" s="1"/>
    </row>
    <row r="107" spans="5:5">
      <c r="E107" s="1"/>
    </row>
    <row r="108" spans="5:5">
      <c r="E108" s="1"/>
    </row>
    <row r="109" spans="5:5">
      <c r="E109" s="1"/>
    </row>
    <row r="110" spans="5:5">
      <c r="E110" s="1"/>
    </row>
    <row r="111" spans="5:5">
      <c r="E111" s="1"/>
    </row>
    <row r="112" spans="5:5">
      <c r="E112" s="1"/>
    </row>
    <row r="113" spans="5:5">
      <c r="E113" s="1"/>
    </row>
    <row r="114" spans="5:5">
      <c r="E114" s="1"/>
    </row>
    <row r="115" spans="5:5">
      <c r="E115" s="1"/>
    </row>
    <row r="116" spans="5:5">
      <c r="E116" s="1"/>
    </row>
    <row r="117" spans="5:5">
      <c r="E117" s="1"/>
    </row>
    <row r="118" spans="5:5">
      <c r="E118" s="1"/>
    </row>
    <row r="119" spans="5:5">
      <c r="E119" s="1"/>
    </row>
    <row r="120" spans="5:5">
      <c r="E120" s="1"/>
    </row>
    <row r="121" spans="5:5">
      <c r="E121" s="1"/>
    </row>
    <row r="122" spans="5:5">
      <c r="E122" s="1"/>
    </row>
    <row r="123" spans="5:5">
      <c r="E123" s="1"/>
    </row>
    <row r="124" spans="5:5">
      <c r="E124" s="1"/>
    </row>
    <row r="125" spans="5:5">
      <c r="E125" s="1"/>
    </row>
    <row r="126" spans="5:5">
      <c r="E126" s="1"/>
    </row>
    <row r="127" spans="5:5">
      <c r="E127" s="1"/>
    </row>
    <row r="128" spans="5:5">
      <c r="E128" s="1"/>
    </row>
    <row r="129" spans="5:5">
      <c r="E129" s="1"/>
    </row>
    <row r="130" spans="5:5">
      <c r="E130" s="1"/>
    </row>
    <row r="131" spans="5:5">
      <c r="E131" s="1"/>
    </row>
    <row r="132" spans="5:5">
      <c r="E132" s="1"/>
    </row>
    <row r="133" spans="5:5">
      <c r="E133" s="1"/>
    </row>
  </sheetData>
  <mergeCells count="3">
    <mergeCell ref="A31:I31"/>
    <mergeCell ref="A33:F33"/>
    <mergeCell ref="H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43D0C-AD8F-409F-8CF7-594F9C38F39B}">
  <dimension ref="A1:V133"/>
  <sheetViews>
    <sheetView zoomScale="130" zoomScaleNormal="130" workbookViewId="0">
      <selection activeCell="P4" sqref="P4"/>
    </sheetView>
  </sheetViews>
  <sheetFormatPr defaultColWidth="9.140625" defaultRowHeight="14.1"/>
  <cols>
    <col min="1" max="1" width="7.7109375" style="1" bestFit="1" customWidth="1"/>
    <col min="2" max="3" width="9.85546875" style="1" bestFit="1" customWidth="1"/>
    <col min="4" max="4" width="7.85546875" style="1" bestFit="1" customWidth="1"/>
    <col min="5" max="5" width="9.85546875" style="1" bestFit="1" customWidth="1"/>
    <col min="6" max="6" width="9.85546875" style="1" customWidth="1"/>
    <col min="7" max="7" width="11.85546875" style="1" bestFit="1" customWidth="1"/>
    <col min="8" max="8" width="13.42578125" style="5" bestFit="1" customWidth="1"/>
    <col min="9" max="9" width="11.140625" style="1" bestFit="1" customWidth="1"/>
    <col min="10" max="10" width="11.140625" style="1" customWidth="1"/>
    <col min="11" max="11" width="10.140625" style="1" bestFit="1" customWidth="1"/>
    <col min="12" max="12" width="18.140625" style="1" customWidth="1"/>
    <col min="13" max="13" width="10.85546875" style="1" bestFit="1" customWidth="1"/>
    <col min="14" max="14" width="10.42578125" style="1" bestFit="1" customWidth="1"/>
    <col min="15" max="15" width="10" style="1" bestFit="1" customWidth="1"/>
    <col min="16" max="16" width="13.5703125" style="1" customWidth="1"/>
    <col min="17" max="17" width="19.7109375" style="1" customWidth="1"/>
    <col min="18" max="16384" width="9.140625" style="1"/>
  </cols>
  <sheetData>
    <row r="1" spans="1:22">
      <c r="C1" s="4" t="s">
        <v>48</v>
      </c>
      <c r="D1" s="3" t="s">
        <v>0</v>
      </c>
      <c r="H1" s="1"/>
      <c r="I1" s="1" t="s">
        <v>1</v>
      </c>
    </row>
    <row r="2" spans="1:22">
      <c r="C2" s="1" t="s">
        <v>49</v>
      </c>
      <c r="D2" s="1" t="s">
        <v>3</v>
      </c>
      <c r="H2" s="1"/>
      <c r="L2" s="6" t="s">
        <v>4</v>
      </c>
      <c r="M2" s="7" t="s">
        <v>5</v>
      </c>
    </row>
    <row r="3" spans="1:22" ht="56.45" customHeight="1">
      <c r="A3" s="11" t="s">
        <v>6</v>
      </c>
      <c r="B3" s="12" t="s">
        <v>7</v>
      </c>
      <c r="C3" s="11" t="s">
        <v>50</v>
      </c>
      <c r="D3" s="11" t="s">
        <v>8</v>
      </c>
      <c r="E3" s="11" t="s">
        <v>9</v>
      </c>
      <c r="F3" s="11" t="s">
        <v>51</v>
      </c>
      <c r="G3" s="11" t="s">
        <v>52</v>
      </c>
      <c r="H3" s="13" t="s">
        <v>53</v>
      </c>
      <c r="I3" s="14" t="s">
        <v>11</v>
      </c>
      <c r="J3" s="14" t="s">
        <v>54</v>
      </c>
      <c r="K3" s="16" t="s">
        <v>12</v>
      </c>
      <c r="L3" s="15" t="s">
        <v>13</v>
      </c>
      <c r="M3" s="14" t="s">
        <v>14</v>
      </c>
      <c r="N3" s="14" t="s">
        <v>15</v>
      </c>
      <c r="O3" s="11" t="s">
        <v>16</v>
      </c>
      <c r="P3" s="14" t="s">
        <v>17</v>
      </c>
      <c r="Q3" s="14" t="s">
        <v>55</v>
      </c>
      <c r="R3" s="20" t="s">
        <v>19</v>
      </c>
      <c r="S3" s="17"/>
    </row>
    <row r="4" spans="1:22" ht="15">
      <c r="A4" s="1" t="s">
        <v>20</v>
      </c>
      <c r="B4" s="8">
        <v>0.08</v>
      </c>
      <c r="C4" s="23">
        <f>B4*11</f>
        <v>0.88</v>
      </c>
      <c r="D4" s="23">
        <f>B4*7</f>
        <v>0.56000000000000005</v>
      </c>
      <c r="E4" s="23">
        <v>7</v>
      </c>
      <c r="F4" s="23">
        <v>0</v>
      </c>
      <c r="G4" s="23">
        <f>(F4*1000*40*0.23)/1000</f>
        <v>0</v>
      </c>
      <c r="H4" s="24">
        <f>IF((G4-D4)&gt;0,(G4-D4),0)</f>
        <v>0</v>
      </c>
      <c r="I4" s="23">
        <v>0.83182</v>
      </c>
      <c r="J4" s="23">
        <f>E4+H4-D4</f>
        <v>6.4399999999999995</v>
      </c>
      <c r="K4" s="23">
        <v>1</v>
      </c>
      <c r="L4" s="23">
        <v>0</v>
      </c>
      <c r="M4" s="23">
        <v>0</v>
      </c>
      <c r="N4" s="23">
        <f>(N27+L4)-M4</f>
        <v>10.870000000000001</v>
      </c>
      <c r="O4" s="23">
        <f>N4/45*100</f>
        <v>24.155555555555559</v>
      </c>
      <c r="P4" s="23">
        <f t="shared" ref="P4:P27" si="0">D4+L4</f>
        <v>0.56000000000000005</v>
      </c>
      <c r="Q4" s="23">
        <f>(D4+L4)-(M4+G4)</f>
        <v>0.56000000000000005</v>
      </c>
      <c r="R4" s="23">
        <f>IF(Q4&gt;0,Q4*I4,Q4*I4*0.75)</f>
        <v>0.46581920000000004</v>
      </c>
      <c r="S4"/>
      <c r="U4" s="1">
        <v>7</v>
      </c>
      <c r="V4" s="1">
        <v>0.56000000000000005</v>
      </c>
    </row>
    <row r="5" spans="1:22" ht="15">
      <c r="A5" s="1" t="s">
        <v>21</v>
      </c>
      <c r="B5" s="8">
        <v>7.0000000000000007E-2</v>
      </c>
      <c r="C5" s="23">
        <f t="shared" ref="C5:C27" si="1">B5*11</f>
        <v>0.77</v>
      </c>
      <c r="D5" s="23">
        <f t="shared" ref="D5:D27" si="2">B5*7</f>
        <v>0.49000000000000005</v>
      </c>
      <c r="E5" s="23">
        <v>7</v>
      </c>
      <c r="F5" s="23">
        <v>0</v>
      </c>
      <c r="G5" s="23">
        <f t="shared" ref="G5:G27" si="3">(F5*1000*40*0.23)/1000</f>
        <v>0</v>
      </c>
      <c r="H5" s="24">
        <f t="shared" ref="H5:H27" si="4">IF((G5-D5)&gt;0,(G5-D5),0)</f>
        <v>0</v>
      </c>
      <c r="I5" s="23">
        <v>0.82617999999999991</v>
      </c>
      <c r="J5" s="23">
        <f t="shared" ref="J5:J27" si="5">E5+H5-D5</f>
        <v>6.51</v>
      </c>
      <c r="K5" s="23">
        <v>1</v>
      </c>
      <c r="L5" s="23">
        <f>J5*K5</f>
        <v>6.51</v>
      </c>
      <c r="M5" s="23">
        <v>0</v>
      </c>
      <c r="N5" s="23">
        <f>(N4+L5-M5)</f>
        <v>17.380000000000003</v>
      </c>
      <c r="O5" s="23">
        <f t="shared" ref="O5:O10" si="6">N5/45*100</f>
        <v>38.622222222222227</v>
      </c>
      <c r="P5" s="23">
        <f t="shared" si="0"/>
        <v>7</v>
      </c>
      <c r="Q5" s="23">
        <f t="shared" ref="Q5:Q27" si="7">(D5+L5)-(M5+G5)</f>
        <v>7</v>
      </c>
      <c r="R5" s="23">
        <f t="shared" ref="R5:R27" si="8">IF(Q5&gt;0,Q5*I5,Q5*I5*0.75)</f>
        <v>5.7832599999999994</v>
      </c>
      <c r="S5"/>
      <c r="U5" s="1">
        <v>7</v>
      </c>
      <c r="V5" s="1">
        <v>7</v>
      </c>
    </row>
    <row r="6" spans="1:22" ht="15">
      <c r="A6" s="1" t="s">
        <v>23</v>
      </c>
      <c r="B6" s="8">
        <v>0.2</v>
      </c>
      <c r="C6" s="23">
        <f t="shared" si="1"/>
        <v>2.2000000000000002</v>
      </c>
      <c r="D6" s="23">
        <f t="shared" si="2"/>
        <v>1.4000000000000001</v>
      </c>
      <c r="E6" s="23">
        <v>7</v>
      </c>
      <c r="F6" s="23">
        <v>0</v>
      </c>
      <c r="G6" s="23">
        <f t="shared" si="3"/>
        <v>0</v>
      </c>
      <c r="H6" s="24">
        <f t="shared" si="4"/>
        <v>0</v>
      </c>
      <c r="I6" s="23">
        <v>0.81433</v>
      </c>
      <c r="J6" s="23">
        <f t="shared" si="5"/>
        <v>5.6</v>
      </c>
      <c r="K6" s="23">
        <v>1</v>
      </c>
      <c r="L6" s="23">
        <f t="shared" ref="L6:L8" si="9">J6*K6</f>
        <v>5.6</v>
      </c>
      <c r="M6" s="23">
        <v>0</v>
      </c>
      <c r="N6" s="23">
        <f t="shared" ref="N6:N10" si="10">(N5+L6-M6)</f>
        <v>22.980000000000004</v>
      </c>
      <c r="O6" s="23">
        <f t="shared" si="6"/>
        <v>51.06666666666667</v>
      </c>
      <c r="P6" s="23">
        <f t="shared" si="0"/>
        <v>7</v>
      </c>
      <c r="Q6" s="23">
        <f t="shared" si="7"/>
        <v>7</v>
      </c>
      <c r="R6" s="23">
        <f t="shared" si="8"/>
        <v>5.70031</v>
      </c>
      <c r="S6"/>
      <c r="U6" s="1">
        <v>7</v>
      </c>
      <c r="V6" s="1">
        <v>7</v>
      </c>
    </row>
    <row r="7" spans="1:22" ht="15">
      <c r="A7" s="1" t="s">
        <v>24</v>
      </c>
      <c r="B7" s="8">
        <v>0.18</v>
      </c>
      <c r="C7" s="23">
        <f t="shared" si="1"/>
        <v>1.98</v>
      </c>
      <c r="D7" s="23">
        <f t="shared" si="2"/>
        <v>1.26</v>
      </c>
      <c r="E7" s="23">
        <v>7</v>
      </c>
      <c r="F7" s="23">
        <v>0</v>
      </c>
      <c r="G7" s="23">
        <f t="shared" si="3"/>
        <v>0</v>
      </c>
      <c r="H7" s="24">
        <f t="shared" si="4"/>
        <v>0</v>
      </c>
      <c r="I7" s="23">
        <v>0.80337999999999998</v>
      </c>
      <c r="J7" s="23">
        <f t="shared" si="5"/>
        <v>5.74</v>
      </c>
      <c r="K7" s="23">
        <v>1</v>
      </c>
      <c r="L7" s="23">
        <f t="shared" si="9"/>
        <v>5.74</v>
      </c>
      <c r="M7" s="23">
        <v>0</v>
      </c>
      <c r="N7" s="23">
        <f t="shared" si="10"/>
        <v>28.720000000000006</v>
      </c>
      <c r="O7" s="23">
        <f t="shared" si="6"/>
        <v>63.822222222222237</v>
      </c>
      <c r="P7" s="23">
        <f t="shared" si="0"/>
        <v>7</v>
      </c>
      <c r="Q7" s="23">
        <f t="shared" si="7"/>
        <v>7</v>
      </c>
      <c r="R7" s="23">
        <f t="shared" si="8"/>
        <v>5.6236600000000001</v>
      </c>
      <c r="S7"/>
      <c r="U7" s="1">
        <v>7</v>
      </c>
      <c r="V7" s="1">
        <v>7</v>
      </c>
    </row>
    <row r="8" spans="1:22" ht="15">
      <c r="A8" s="1" t="s">
        <v>25</v>
      </c>
      <c r="B8" s="8">
        <v>0.25</v>
      </c>
      <c r="C8" s="23">
        <f t="shared" si="1"/>
        <v>2.75</v>
      </c>
      <c r="D8" s="23">
        <f t="shared" si="2"/>
        <v>1.75</v>
      </c>
      <c r="E8" s="23">
        <v>7</v>
      </c>
      <c r="F8" s="23">
        <v>0</v>
      </c>
      <c r="G8" s="23">
        <f t="shared" si="3"/>
        <v>0</v>
      </c>
      <c r="H8" s="24">
        <f t="shared" si="4"/>
        <v>0</v>
      </c>
      <c r="I8" s="23">
        <v>0.80077999999999994</v>
      </c>
      <c r="J8" s="23">
        <f t="shared" si="5"/>
        <v>5.25</v>
      </c>
      <c r="K8" s="23">
        <v>1</v>
      </c>
      <c r="L8" s="23">
        <f t="shared" si="9"/>
        <v>5.25</v>
      </c>
      <c r="M8" s="23">
        <v>0</v>
      </c>
      <c r="N8" s="23">
        <f t="shared" si="10"/>
        <v>33.970000000000006</v>
      </c>
      <c r="O8" s="23">
        <f t="shared" si="6"/>
        <v>75.488888888888908</v>
      </c>
      <c r="P8" s="23">
        <f t="shared" si="0"/>
        <v>7</v>
      </c>
      <c r="Q8" s="23">
        <f t="shared" si="7"/>
        <v>7</v>
      </c>
      <c r="R8" s="23">
        <f t="shared" si="8"/>
        <v>5.6054599999999999</v>
      </c>
      <c r="S8"/>
      <c r="U8" s="1">
        <v>6.75</v>
      </c>
      <c r="V8" s="1">
        <v>7</v>
      </c>
    </row>
    <row r="9" spans="1:22" ht="15">
      <c r="A9" s="1" t="s">
        <v>26</v>
      </c>
      <c r="B9" s="8">
        <v>0.35</v>
      </c>
      <c r="C9" s="23">
        <f t="shared" si="1"/>
        <v>3.8499999999999996</v>
      </c>
      <c r="D9" s="23">
        <f t="shared" si="2"/>
        <v>2.4499999999999997</v>
      </c>
      <c r="E9" s="23">
        <v>7</v>
      </c>
      <c r="F9" s="23">
        <v>0</v>
      </c>
      <c r="G9" s="23">
        <f t="shared" si="3"/>
        <v>0</v>
      </c>
      <c r="H9" s="24">
        <f t="shared" si="4"/>
        <v>0</v>
      </c>
      <c r="I9" s="23">
        <v>0.85755999999999999</v>
      </c>
      <c r="J9" s="23">
        <f t="shared" si="5"/>
        <v>4.5500000000000007</v>
      </c>
      <c r="K9" s="23">
        <v>1</v>
      </c>
      <c r="L9" s="23">
        <v>0</v>
      </c>
      <c r="M9" s="23">
        <v>0</v>
      </c>
      <c r="N9" s="23">
        <f t="shared" si="10"/>
        <v>33.970000000000006</v>
      </c>
      <c r="O9" s="23">
        <f t="shared" si="6"/>
        <v>75.488888888888908</v>
      </c>
      <c r="P9" s="23">
        <f t="shared" si="0"/>
        <v>2.4499999999999997</v>
      </c>
      <c r="Q9" s="23">
        <f t="shared" si="7"/>
        <v>2.4499999999999997</v>
      </c>
      <c r="R9" s="23">
        <f t="shared" si="8"/>
        <v>2.1010219999999999</v>
      </c>
      <c r="S9"/>
      <c r="U9" s="1">
        <v>2.4499999999999997</v>
      </c>
      <c r="V9" s="1">
        <v>2.4499999999999997</v>
      </c>
    </row>
    <row r="10" spans="1:22" ht="15">
      <c r="A10" s="1" t="s">
        <v>27</v>
      </c>
      <c r="B10" s="8">
        <v>0.41</v>
      </c>
      <c r="C10" s="23">
        <f t="shared" si="1"/>
        <v>4.51</v>
      </c>
      <c r="D10" s="23">
        <f t="shared" si="2"/>
        <v>2.8699999999999997</v>
      </c>
      <c r="E10" s="23">
        <v>7</v>
      </c>
      <c r="F10" s="23">
        <v>2.4E-2</v>
      </c>
      <c r="G10" s="23">
        <f>(F10*1000*10*0.23)/1000</f>
        <v>5.5200000000000006E-2</v>
      </c>
      <c r="H10" s="24">
        <f t="shared" si="4"/>
        <v>0</v>
      </c>
      <c r="I10" s="23">
        <v>0.98284000000000005</v>
      </c>
      <c r="J10" s="23">
        <f t="shared" si="5"/>
        <v>4.1300000000000008</v>
      </c>
      <c r="K10" s="23">
        <v>1</v>
      </c>
      <c r="L10" s="23">
        <v>0</v>
      </c>
      <c r="M10" s="23">
        <v>0</v>
      </c>
      <c r="N10" s="25">
        <f t="shared" si="10"/>
        <v>33.970000000000006</v>
      </c>
      <c r="O10" s="23">
        <f t="shared" si="6"/>
        <v>75.488888888888908</v>
      </c>
      <c r="P10" s="23">
        <f t="shared" si="0"/>
        <v>2.8699999999999997</v>
      </c>
      <c r="Q10" s="23">
        <f t="shared" si="7"/>
        <v>2.8147999999999995</v>
      </c>
      <c r="R10" s="23">
        <f t="shared" si="8"/>
        <v>2.7664980319999999</v>
      </c>
      <c r="S10"/>
      <c r="U10" s="1">
        <v>2.8699999999999997</v>
      </c>
      <c r="V10" s="1">
        <v>2.8699999999999997</v>
      </c>
    </row>
    <row r="11" spans="1:22" ht="15">
      <c r="A11" s="1" t="s">
        <v>28</v>
      </c>
      <c r="B11" s="8">
        <v>0.34</v>
      </c>
      <c r="C11" s="23">
        <f t="shared" si="1"/>
        <v>3.74</v>
      </c>
      <c r="D11" s="23">
        <f t="shared" si="2"/>
        <v>2.3800000000000003</v>
      </c>
      <c r="E11" s="23">
        <v>7</v>
      </c>
      <c r="F11" s="23">
        <v>8.6440677966101692E-2</v>
      </c>
      <c r="G11" s="23">
        <f t="shared" ref="G11:G21" si="11">(F11*1000*10*0.23)/1000</f>
        <v>0.1988135593220339</v>
      </c>
      <c r="H11" s="24">
        <f t="shared" si="4"/>
        <v>0</v>
      </c>
      <c r="I11" s="23">
        <v>1.24152</v>
      </c>
      <c r="J11" s="23">
        <f t="shared" si="5"/>
        <v>4.6199999999999992</v>
      </c>
      <c r="K11" s="26">
        <v>0</v>
      </c>
      <c r="L11" s="26">
        <f t="shared" ref="L5:L20" si="12">K11*J11</f>
        <v>0</v>
      </c>
      <c r="M11" s="26">
        <v>0</v>
      </c>
      <c r="N11" s="26">
        <v>0</v>
      </c>
      <c r="O11" s="26">
        <v>0</v>
      </c>
      <c r="P11" s="23">
        <f t="shared" si="0"/>
        <v>2.3800000000000003</v>
      </c>
      <c r="Q11" s="23">
        <f t="shared" si="7"/>
        <v>2.1811864406779664</v>
      </c>
      <c r="R11" s="23">
        <f t="shared" si="8"/>
        <v>2.7079865898305089</v>
      </c>
      <c r="S11"/>
      <c r="U11" s="1">
        <v>2.3800000000000003</v>
      </c>
      <c r="V11" s="1">
        <v>2.3800000000000003</v>
      </c>
    </row>
    <row r="12" spans="1:22" ht="15">
      <c r="A12" s="1" t="s">
        <v>29</v>
      </c>
      <c r="B12" s="8">
        <v>0.35</v>
      </c>
      <c r="C12" s="23">
        <f t="shared" si="1"/>
        <v>3.8499999999999996</v>
      </c>
      <c r="D12" s="23">
        <f t="shared" si="2"/>
        <v>2.4499999999999997</v>
      </c>
      <c r="E12" s="23">
        <v>7</v>
      </c>
      <c r="F12" s="23">
        <v>0.36559322033898306</v>
      </c>
      <c r="G12" s="23">
        <f t="shared" si="11"/>
        <v>0.84086440677966112</v>
      </c>
      <c r="H12" s="24">
        <f t="shared" si="4"/>
        <v>0</v>
      </c>
      <c r="I12" s="23">
        <v>1.50281</v>
      </c>
      <c r="J12" s="23">
        <f t="shared" si="5"/>
        <v>4.5500000000000007</v>
      </c>
      <c r="K12" s="26">
        <v>0</v>
      </c>
      <c r="L12" s="26">
        <f t="shared" si="12"/>
        <v>0</v>
      </c>
      <c r="M12" s="26">
        <v>0</v>
      </c>
      <c r="N12" s="26">
        <v>0</v>
      </c>
      <c r="O12" s="26">
        <v>0</v>
      </c>
      <c r="P12" s="23">
        <f t="shared" si="0"/>
        <v>2.4499999999999997</v>
      </c>
      <c r="Q12" s="23">
        <f t="shared" si="7"/>
        <v>1.6091355932203386</v>
      </c>
      <c r="R12" s="23">
        <f t="shared" si="8"/>
        <v>2.4182250608474569</v>
      </c>
      <c r="S12"/>
      <c r="U12" s="1">
        <v>2.4499999999999997</v>
      </c>
      <c r="V12" s="1">
        <v>2.4499999999999997</v>
      </c>
    </row>
    <row r="13" spans="1:22" ht="15">
      <c r="A13" s="1" t="s">
        <v>30</v>
      </c>
      <c r="B13" s="8">
        <v>0.4</v>
      </c>
      <c r="C13" s="23">
        <f t="shared" si="1"/>
        <v>4.4000000000000004</v>
      </c>
      <c r="D13" s="23">
        <f t="shared" si="2"/>
        <v>2.8000000000000003</v>
      </c>
      <c r="E13" s="23">
        <v>7</v>
      </c>
      <c r="F13" s="23">
        <v>0.27076271186440676</v>
      </c>
      <c r="G13" s="23">
        <f t="shared" si="11"/>
        <v>0.62275423728813561</v>
      </c>
      <c r="H13" s="24">
        <f t="shared" si="4"/>
        <v>0</v>
      </c>
      <c r="I13" s="23">
        <v>1.28159</v>
      </c>
      <c r="J13" s="23">
        <f t="shared" si="5"/>
        <v>4.1999999999999993</v>
      </c>
      <c r="K13" s="26">
        <v>0</v>
      </c>
      <c r="L13" s="26">
        <f t="shared" si="12"/>
        <v>0</v>
      </c>
      <c r="M13" s="26">
        <v>0</v>
      </c>
      <c r="N13" s="26">
        <v>0</v>
      </c>
      <c r="O13" s="26">
        <v>0</v>
      </c>
      <c r="P13" s="23">
        <f t="shared" si="0"/>
        <v>2.8000000000000003</v>
      </c>
      <c r="Q13" s="23">
        <f t="shared" si="7"/>
        <v>2.1772457627118644</v>
      </c>
      <c r="R13" s="23">
        <f t="shared" si="8"/>
        <v>2.7903363970338981</v>
      </c>
      <c r="S13"/>
      <c r="U13" s="1">
        <v>2.8000000000000003</v>
      </c>
      <c r="V13" s="1">
        <v>2.8000000000000003</v>
      </c>
    </row>
    <row r="14" spans="1:22" ht="15">
      <c r="A14" s="1" t="s">
        <v>31</v>
      </c>
      <c r="B14" s="8">
        <v>0.43</v>
      </c>
      <c r="C14" s="23">
        <f t="shared" si="1"/>
        <v>4.7299999999999995</v>
      </c>
      <c r="D14" s="23">
        <f t="shared" si="2"/>
        <v>3.01</v>
      </c>
      <c r="E14" s="23">
        <v>7</v>
      </c>
      <c r="F14" s="23">
        <v>0.39745762711864407</v>
      </c>
      <c r="G14" s="23">
        <f t="shared" si="11"/>
        <v>0.91415254237288135</v>
      </c>
      <c r="H14" s="24">
        <f t="shared" si="4"/>
        <v>0</v>
      </c>
      <c r="I14" s="23">
        <v>1.10372</v>
      </c>
      <c r="J14" s="23">
        <f t="shared" si="5"/>
        <v>3.99</v>
      </c>
      <c r="K14" s="26">
        <v>0</v>
      </c>
      <c r="L14" s="26">
        <f t="shared" si="12"/>
        <v>0</v>
      </c>
      <c r="M14" s="26">
        <v>0</v>
      </c>
      <c r="N14" s="26">
        <v>0</v>
      </c>
      <c r="O14" s="26">
        <v>0</v>
      </c>
      <c r="P14" s="23">
        <f t="shared" si="0"/>
        <v>3.01</v>
      </c>
      <c r="Q14" s="23">
        <f t="shared" si="7"/>
        <v>2.0958474576271184</v>
      </c>
      <c r="R14" s="23">
        <f t="shared" si="8"/>
        <v>2.3132287559322031</v>
      </c>
      <c r="S14"/>
      <c r="U14" s="1">
        <v>3.01</v>
      </c>
      <c r="V14" s="1">
        <v>3.01</v>
      </c>
    </row>
    <row r="15" spans="1:22" ht="15">
      <c r="A15" s="1" t="s">
        <v>32</v>
      </c>
      <c r="B15" s="8">
        <v>0.56000000000000005</v>
      </c>
      <c r="C15" s="23">
        <f t="shared" si="1"/>
        <v>6.16</v>
      </c>
      <c r="D15" s="23">
        <f t="shared" si="2"/>
        <v>3.9200000000000004</v>
      </c>
      <c r="E15" s="23">
        <v>7</v>
      </c>
      <c r="F15" s="23">
        <v>0.52627118644067794</v>
      </c>
      <c r="G15" s="23">
        <f t="shared" si="11"/>
        <v>1.2104237288135593</v>
      </c>
      <c r="H15" s="24">
        <f t="shared" si="4"/>
        <v>0</v>
      </c>
      <c r="I15" s="23">
        <v>1.0369000000000002</v>
      </c>
      <c r="J15" s="23">
        <f t="shared" si="5"/>
        <v>3.0799999999999996</v>
      </c>
      <c r="K15" s="26">
        <v>0</v>
      </c>
      <c r="L15" s="26">
        <f t="shared" si="12"/>
        <v>0</v>
      </c>
      <c r="M15" s="26">
        <v>0</v>
      </c>
      <c r="N15" s="26">
        <v>0</v>
      </c>
      <c r="O15" s="26">
        <v>0</v>
      </c>
      <c r="P15" s="23">
        <f t="shared" si="0"/>
        <v>3.9200000000000004</v>
      </c>
      <c r="Q15" s="23">
        <f t="shared" si="7"/>
        <v>2.7095762711864411</v>
      </c>
      <c r="R15" s="23">
        <f t="shared" si="8"/>
        <v>2.8095596355932213</v>
      </c>
      <c r="S15"/>
      <c r="U15" s="1">
        <v>3.9200000000000004</v>
      </c>
      <c r="V15" s="1">
        <v>3.9200000000000004</v>
      </c>
    </row>
    <row r="16" spans="1:22" s="32" customFormat="1" ht="15">
      <c r="A16" s="32" t="s">
        <v>33</v>
      </c>
      <c r="B16" s="8">
        <v>0.42</v>
      </c>
      <c r="C16" s="33">
        <f t="shared" si="1"/>
        <v>4.62</v>
      </c>
      <c r="D16" s="23">
        <f t="shared" si="2"/>
        <v>2.94</v>
      </c>
      <c r="E16" s="23">
        <v>7</v>
      </c>
      <c r="F16" s="33">
        <v>0.99237288135593227</v>
      </c>
      <c r="G16" s="23">
        <f t="shared" si="11"/>
        <v>2.2824576271186441</v>
      </c>
      <c r="H16" s="24">
        <f t="shared" si="4"/>
        <v>0</v>
      </c>
      <c r="I16" s="33">
        <v>1.0087999999999999</v>
      </c>
      <c r="J16" s="33">
        <f t="shared" si="5"/>
        <v>4.0600000000000005</v>
      </c>
      <c r="K16" s="26">
        <v>0</v>
      </c>
      <c r="L16" s="26">
        <f t="shared" si="12"/>
        <v>0</v>
      </c>
      <c r="M16" s="26">
        <v>0</v>
      </c>
      <c r="N16" s="26">
        <v>0</v>
      </c>
      <c r="O16" s="26">
        <v>0</v>
      </c>
      <c r="P16" s="33">
        <f t="shared" si="0"/>
        <v>2.94</v>
      </c>
      <c r="Q16" s="33">
        <f t="shared" si="7"/>
        <v>0.65754237288135586</v>
      </c>
      <c r="R16" s="33">
        <f t="shared" si="8"/>
        <v>0.66332874576271172</v>
      </c>
      <c r="S16" s="34"/>
      <c r="U16" s="32">
        <v>2.94</v>
      </c>
      <c r="V16" s="32">
        <v>2.94</v>
      </c>
    </row>
    <row r="17" spans="1:22" ht="15">
      <c r="A17" s="1" t="s">
        <v>34</v>
      </c>
      <c r="B17" s="8">
        <v>0.34</v>
      </c>
      <c r="C17" s="23">
        <f t="shared" si="1"/>
        <v>3.74</v>
      </c>
      <c r="D17" s="23">
        <f t="shared" si="2"/>
        <v>2.3800000000000003</v>
      </c>
      <c r="E17" s="23">
        <v>7</v>
      </c>
      <c r="F17" s="23">
        <v>0.69576271186440686</v>
      </c>
      <c r="G17" s="23">
        <f t="shared" si="11"/>
        <v>1.6002542372881357</v>
      </c>
      <c r="H17" s="24">
        <f t="shared" si="4"/>
        <v>0</v>
      </c>
      <c r="I17" s="23">
        <v>1.0268499999999998</v>
      </c>
      <c r="J17" s="23">
        <f t="shared" si="5"/>
        <v>4.6199999999999992</v>
      </c>
      <c r="K17" s="26">
        <v>0</v>
      </c>
      <c r="L17" s="26">
        <f t="shared" si="12"/>
        <v>0</v>
      </c>
      <c r="M17" s="26">
        <v>0</v>
      </c>
      <c r="N17" s="26">
        <v>0</v>
      </c>
      <c r="O17" s="26">
        <v>0</v>
      </c>
      <c r="P17" s="23">
        <f t="shared" si="0"/>
        <v>2.3800000000000003</v>
      </c>
      <c r="Q17" s="23">
        <f t="shared" si="7"/>
        <v>0.77974576271186469</v>
      </c>
      <c r="R17" s="23">
        <f t="shared" si="8"/>
        <v>0.80068193644067809</v>
      </c>
      <c r="S17"/>
      <c r="U17" s="1">
        <v>2.3800000000000003</v>
      </c>
      <c r="V17" s="1">
        <v>2.3800000000000003</v>
      </c>
    </row>
    <row r="18" spans="1:22" ht="15">
      <c r="A18" s="1" t="s">
        <v>35</v>
      </c>
      <c r="B18" s="8">
        <v>0.32</v>
      </c>
      <c r="C18" s="23">
        <f t="shared" si="1"/>
        <v>3.52</v>
      </c>
      <c r="D18" s="23">
        <f t="shared" si="2"/>
        <v>2.2400000000000002</v>
      </c>
      <c r="E18" s="23">
        <v>7</v>
      </c>
      <c r="F18" s="23">
        <v>0.58220338983050846</v>
      </c>
      <c r="G18" s="23">
        <f t="shared" si="11"/>
        <v>1.3390677966101694</v>
      </c>
      <c r="H18" s="24">
        <f t="shared" si="4"/>
        <v>0</v>
      </c>
      <c r="I18" s="23">
        <v>1.0710999999999999</v>
      </c>
      <c r="J18" s="23">
        <f t="shared" si="5"/>
        <v>4.76</v>
      </c>
      <c r="K18" s="26">
        <v>0</v>
      </c>
      <c r="L18" s="26">
        <f t="shared" si="12"/>
        <v>0</v>
      </c>
      <c r="M18" s="26">
        <v>0</v>
      </c>
      <c r="N18" s="26">
        <v>0</v>
      </c>
      <c r="O18" s="26">
        <v>0</v>
      </c>
      <c r="P18" s="23">
        <f t="shared" si="0"/>
        <v>2.2400000000000002</v>
      </c>
      <c r="Q18" s="23">
        <f t="shared" si="7"/>
        <v>0.90093220338983082</v>
      </c>
      <c r="R18" s="23">
        <f t="shared" si="8"/>
        <v>0.96498848305084772</v>
      </c>
      <c r="S18"/>
      <c r="U18" s="1">
        <v>2.2400000000000002</v>
      </c>
      <c r="V18" s="1">
        <v>2.2400000000000002</v>
      </c>
    </row>
    <row r="19" spans="1:22" ht="15">
      <c r="A19" s="1" t="s">
        <v>36</v>
      </c>
      <c r="B19" s="8">
        <v>0.33</v>
      </c>
      <c r="C19" s="23">
        <f t="shared" si="1"/>
        <v>3.6300000000000003</v>
      </c>
      <c r="D19" s="23">
        <f t="shared" si="2"/>
        <v>2.31</v>
      </c>
      <c r="E19" s="23">
        <v>7</v>
      </c>
      <c r="F19" s="23">
        <v>0.37203389830508471</v>
      </c>
      <c r="G19" s="23">
        <f t="shared" si="11"/>
        <v>0.85567796610169489</v>
      </c>
      <c r="H19" s="24">
        <f t="shared" si="4"/>
        <v>0</v>
      </c>
      <c r="I19" s="23">
        <v>1.0652300000000001</v>
      </c>
      <c r="J19" s="23">
        <f t="shared" si="5"/>
        <v>4.6899999999999995</v>
      </c>
      <c r="K19" s="26">
        <v>0</v>
      </c>
      <c r="L19" s="26">
        <f t="shared" si="12"/>
        <v>0</v>
      </c>
      <c r="M19" s="26">
        <v>0</v>
      </c>
      <c r="N19" s="26">
        <v>0</v>
      </c>
      <c r="O19" s="26">
        <v>0</v>
      </c>
      <c r="P19" s="23">
        <f t="shared" si="0"/>
        <v>2.31</v>
      </c>
      <c r="Q19" s="23">
        <f t="shared" si="7"/>
        <v>1.4543220338983052</v>
      </c>
      <c r="R19" s="23">
        <f t="shared" si="8"/>
        <v>1.5491874601694917</v>
      </c>
      <c r="S19"/>
      <c r="U19" s="1">
        <v>2.31</v>
      </c>
      <c r="V19" s="1">
        <v>2.31</v>
      </c>
    </row>
    <row r="20" spans="1:22" ht="15">
      <c r="A20" s="1" t="s">
        <v>37</v>
      </c>
      <c r="B20" s="8">
        <v>0.53</v>
      </c>
      <c r="C20" s="23">
        <f t="shared" si="1"/>
        <v>5.83</v>
      </c>
      <c r="D20" s="23">
        <f t="shared" si="2"/>
        <v>3.71</v>
      </c>
      <c r="E20" s="23">
        <v>7</v>
      </c>
      <c r="F20" s="23">
        <v>4.6610169491525424E-2</v>
      </c>
      <c r="G20" s="23">
        <f t="shared" si="11"/>
        <v>0.10720338983050849</v>
      </c>
      <c r="H20" s="24">
        <f t="shared" si="4"/>
        <v>0</v>
      </c>
      <c r="I20" s="23">
        <v>1.0497700000000001</v>
      </c>
      <c r="J20" s="23">
        <f t="shared" si="5"/>
        <v>3.29</v>
      </c>
      <c r="K20" s="23">
        <v>1</v>
      </c>
      <c r="L20" s="23">
        <f>J20*K20</f>
        <v>3.29</v>
      </c>
      <c r="M20" s="23">
        <v>0</v>
      </c>
      <c r="N20" s="25">
        <v>15</v>
      </c>
      <c r="O20" s="25">
        <f>N20/45*100</f>
        <v>33.333333333333329</v>
      </c>
      <c r="P20" s="23">
        <f t="shared" si="0"/>
        <v>7</v>
      </c>
      <c r="Q20" s="23">
        <f t="shared" si="7"/>
        <v>6.8927966101694915</v>
      </c>
      <c r="R20" s="23">
        <f t="shared" si="8"/>
        <v>7.235851097457628</v>
      </c>
      <c r="S20"/>
      <c r="U20" s="1">
        <v>3.71</v>
      </c>
      <c r="V20" s="1">
        <v>7</v>
      </c>
    </row>
    <row r="21" spans="1:22" ht="15">
      <c r="A21" s="1" t="s">
        <v>38</v>
      </c>
      <c r="B21" s="8">
        <v>0.9</v>
      </c>
      <c r="C21" s="23">
        <f t="shared" si="1"/>
        <v>9.9</v>
      </c>
      <c r="D21" s="23">
        <f t="shared" si="2"/>
        <v>6.3</v>
      </c>
      <c r="E21" s="23">
        <v>7</v>
      </c>
      <c r="F21" s="23">
        <v>1.0169491525423728E-2</v>
      </c>
      <c r="G21" s="23">
        <f t="shared" si="11"/>
        <v>2.3389830508474579E-2</v>
      </c>
      <c r="H21" s="24">
        <f t="shared" si="4"/>
        <v>0</v>
      </c>
      <c r="I21" s="23">
        <v>1.1910699999999999</v>
      </c>
      <c r="J21" s="23">
        <f t="shared" si="5"/>
        <v>0.70000000000000018</v>
      </c>
      <c r="K21" s="23">
        <v>1</v>
      </c>
      <c r="L21" s="23">
        <v>0</v>
      </c>
      <c r="M21" s="23">
        <v>3.5</v>
      </c>
      <c r="N21" s="23">
        <f>((N20+L21)-M21)</f>
        <v>11.5</v>
      </c>
      <c r="O21" s="25">
        <f t="shared" ref="O21:O27" si="13">N21/45*100</f>
        <v>25.555555555555554</v>
      </c>
      <c r="P21" s="23">
        <f t="shared" si="0"/>
        <v>6.3</v>
      </c>
      <c r="Q21" s="23">
        <f t="shared" si="7"/>
        <v>2.7766101694915251</v>
      </c>
      <c r="R21" s="23">
        <f t="shared" si="8"/>
        <v>3.3071370745762705</v>
      </c>
      <c r="S21"/>
      <c r="U21" s="1">
        <v>6.3</v>
      </c>
      <c r="V21" s="1">
        <v>6.3</v>
      </c>
    </row>
    <row r="22" spans="1:22" ht="15">
      <c r="A22" s="1" t="s">
        <v>39</v>
      </c>
      <c r="B22" s="8">
        <v>0.81</v>
      </c>
      <c r="C22" s="23">
        <f t="shared" si="1"/>
        <v>8.91</v>
      </c>
      <c r="D22" s="23">
        <f t="shared" si="2"/>
        <v>5.67</v>
      </c>
      <c r="E22" s="23">
        <v>7</v>
      </c>
      <c r="F22" s="23">
        <v>0</v>
      </c>
      <c r="G22" s="23">
        <f t="shared" si="3"/>
        <v>0</v>
      </c>
      <c r="H22" s="24">
        <f t="shared" si="4"/>
        <v>0</v>
      </c>
      <c r="I22" s="23">
        <v>1.0948</v>
      </c>
      <c r="J22" s="23">
        <f t="shared" si="5"/>
        <v>1.33</v>
      </c>
      <c r="K22" s="23">
        <v>1</v>
      </c>
      <c r="L22" s="23">
        <v>0</v>
      </c>
      <c r="M22" s="23">
        <v>3.5</v>
      </c>
      <c r="N22" s="23">
        <f>((N21+L22)-M22)</f>
        <v>8</v>
      </c>
      <c r="O22" s="25">
        <f t="shared" si="13"/>
        <v>17.777777777777779</v>
      </c>
      <c r="P22" s="23">
        <f t="shared" si="0"/>
        <v>5.67</v>
      </c>
      <c r="Q22" s="23">
        <f t="shared" si="7"/>
        <v>2.17</v>
      </c>
      <c r="R22" s="23">
        <f t="shared" si="8"/>
        <v>2.3757159999999997</v>
      </c>
      <c r="S22"/>
      <c r="U22" s="1">
        <v>5.67</v>
      </c>
      <c r="V22" s="1">
        <v>5.67</v>
      </c>
    </row>
    <row r="23" spans="1:22" ht="15">
      <c r="A23" s="1" t="s">
        <v>40</v>
      </c>
      <c r="B23" s="8">
        <v>0.55000000000000004</v>
      </c>
      <c r="C23" s="23">
        <f t="shared" si="1"/>
        <v>6.0500000000000007</v>
      </c>
      <c r="D23" s="23">
        <f t="shared" si="2"/>
        <v>3.8500000000000005</v>
      </c>
      <c r="E23" s="23">
        <v>7</v>
      </c>
      <c r="F23" s="23">
        <v>0</v>
      </c>
      <c r="G23" s="23">
        <f t="shared" si="3"/>
        <v>0</v>
      </c>
      <c r="H23" s="24">
        <f t="shared" si="4"/>
        <v>0</v>
      </c>
      <c r="I23" s="23">
        <v>0.97132000000000007</v>
      </c>
      <c r="J23" s="23">
        <f t="shared" si="5"/>
        <v>3.1499999999999995</v>
      </c>
      <c r="K23" s="23">
        <v>1</v>
      </c>
      <c r="L23" s="23">
        <v>0</v>
      </c>
      <c r="M23" s="23">
        <v>3.5</v>
      </c>
      <c r="N23" s="23">
        <f>((N22+L23)-M23)</f>
        <v>4.5</v>
      </c>
      <c r="O23" s="25">
        <f t="shared" si="13"/>
        <v>10</v>
      </c>
      <c r="P23" s="23">
        <f t="shared" si="0"/>
        <v>3.8500000000000005</v>
      </c>
      <c r="Q23" s="23">
        <f t="shared" si="7"/>
        <v>0.35000000000000053</v>
      </c>
      <c r="R23" s="23">
        <f t="shared" si="8"/>
        <v>0.33996200000000054</v>
      </c>
      <c r="S23"/>
      <c r="U23" s="1">
        <v>3.8500000000000005</v>
      </c>
      <c r="V23" s="1">
        <v>3.8500000000000005</v>
      </c>
    </row>
    <row r="24" spans="1:22" ht="15">
      <c r="A24" s="1" t="s">
        <v>41</v>
      </c>
      <c r="B24" s="8">
        <v>0.39</v>
      </c>
      <c r="C24" s="23">
        <f t="shared" si="1"/>
        <v>4.29</v>
      </c>
      <c r="D24" s="23">
        <f t="shared" si="2"/>
        <v>2.73</v>
      </c>
      <c r="E24" s="23">
        <v>7</v>
      </c>
      <c r="F24" s="23">
        <v>0</v>
      </c>
      <c r="G24" s="23">
        <f t="shared" si="3"/>
        <v>0</v>
      </c>
      <c r="H24" s="24">
        <f t="shared" si="4"/>
        <v>0</v>
      </c>
      <c r="I24" s="23">
        <v>0.93903999999999999</v>
      </c>
      <c r="J24" s="23">
        <f t="shared" si="5"/>
        <v>4.2699999999999996</v>
      </c>
      <c r="K24" s="23">
        <v>1</v>
      </c>
      <c r="L24" s="23">
        <v>0</v>
      </c>
      <c r="M24" s="23">
        <v>0</v>
      </c>
      <c r="N24" s="23">
        <f t="shared" ref="N24:N27" si="14">((N23+L24)-M24)</f>
        <v>4.5</v>
      </c>
      <c r="O24" s="25">
        <f t="shared" si="13"/>
        <v>10</v>
      </c>
      <c r="P24" s="23">
        <f t="shared" si="0"/>
        <v>2.73</v>
      </c>
      <c r="Q24" s="23">
        <f t="shared" si="7"/>
        <v>2.73</v>
      </c>
      <c r="R24" s="23">
        <f t="shared" si="8"/>
        <v>2.5635791999999999</v>
      </c>
      <c r="S24"/>
      <c r="U24" s="1">
        <v>2.73</v>
      </c>
      <c r="V24" s="1">
        <v>2.73</v>
      </c>
    </row>
    <row r="25" spans="1:22" ht="15">
      <c r="A25" s="1" t="s">
        <v>42</v>
      </c>
      <c r="B25" s="8">
        <v>0.24</v>
      </c>
      <c r="C25" s="23">
        <f t="shared" si="1"/>
        <v>2.6399999999999997</v>
      </c>
      <c r="D25" s="23">
        <f t="shared" si="2"/>
        <v>1.68</v>
      </c>
      <c r="E25" s="23">
        <v>7</v>
      </c>
      <c r="F25" s="23">
        <v>0</v>
      </c>
      <c r="G25" s="23">
        <f t="shared" si="3"/>
        <v>0</v>
      </c>
      <c r="H25" s="24">
        <f t="shared" si="4"/>
        <v>0</v>
      </c>
      <c r="I25" s="23">
        <v>0.9098099999999999</v>
      </c>
      <c r="J25" s="23">
        <f t="shared" si="5"/>
        <v>5.32</v>
      </c>
      <c r="K25" s="23">
        <v>1</v>
      </c>
      <c r="L25" s="23">
        <v>0</v>
      </c>
      <c r="M25" s="23">
        <v>0</v>
      </c>
      <c r="N25" s="23">
        <f t="shared" si="14"/>
        <v>4.5</v>
      </c>
      <c r="O25" s="25">
        <f t="shared" si="13"/>
        <v>10</v>
      </c>
      <c r="P25" s="23">
        <f t="shared" si="0"/>
        <v>1.68</v>
      </c>
      <c r="Q25" s="23">
        <f t="shared" si="7"/>
        <v>1.68</v>
      </c>
      <c r="R25" s="23">
        <f t="shared" si="8"/>
        <v>1.5284807999999999</v>
      </c>
      <c r="S25"/>
      <c r="U25" s="1">
        <v>1.68</v>
      </c>
      <c r="V25" s="1">
        <v>1.68</v>
      </c>
    </row>
    <row r="26" spans="1:22" ht="15">
      <c r="A26" s="1" t="s">
        <v>43</v>
      </c>
      <c r="B26" s="8">
        <v>0.17</v>
      </c>
      <c r="C26" s="23">
        <f t="shared" si="1"/>
        <v>1.87</v>
      </c>
      <c r="D26" s="23">
        <f t="shared" si="2"/>
        <v>1.1900000000000002</v>
      </c>
      <c r="E26" s="23">
        <v>7</v>
      </c>
      <c r="F26" s="23">
        <v>0</v>
      </c>
      <c r="G26" s="23">
        <f t="shared" si="3"/>
        <v>0</v>
      </c>
      <c r="H26" s="24">
        <f t="shared" si="4"/>
        <v>0</v>
      </c>
      <c r="I26" s="23">
        <v>0.85326999999999997</v>
      </c>
      <c r="J26" s="23">
        <f t="shared" si="5"/>
        <v>5.81</v>
      </c>
      <c r="K26" s="23">
        <v>1</v>
      </c>
      <c r="L26" s="23">
        <v>0</v>
      </c>
      <c r="M26" s="23">
        <v>0</v>
      </c>
      <c r="N26" s="23">
        <f t="shared" si="14"/>
        <v>4.5</v>
      </c>
      <c r="O26" s="25">
        <f t="shared" si="13"/>
        <v>10</v>
      </c>
      <c r="P26" s="23">
        <f t="shared" si="0"/>
        <v>1.1900000000000002</v>
      </c>
      <c r="Q26" s="23">
        <f t="shared" si="7"/>
        <v>1.1900000000000002</v>
      </c>
      <c r="R26" s="23">
        <f t="shared" si="8"/>
        <v>1.0153913000000001</v>
      </c>
      <c r="S26"/>
      <c r="U26" s="1">
        <v>1.1900000000000002</v>
      </c>
      <c r="V26" s="1">
        <v>1.1900000000000002</v>
      </c>
    </row>
    <row r="27" spans="1:22" ht="15">
      <c r="A27" s="1" t="s">
        <v>44</v>
      </c>
      <c r="B27" s="8">
        <v>0.09</v>
      </c>
      <c r="C27" s="23">
        <f t="shared" si="1"/>
        <v>0.99</v>
      </c>
      <c r="D27" s="23">
        <f t="shared" si="2"/>
        <v>0.63</v>
      </c>
      <c r="E27" s="23">
        <v>7</v>
      </c>
      <c r="F27" s="23">
        <v>0</v>
      </c>
      <c r="G27" s="23">
        <f t="shared" si="3"/>
        <v>0</v>
      </c>
      <c r="H27" s="24">
        <f t="shared" si="4"/>
        <v>0</v>
      </c>
      <c r="I27" s="23">
        <v>0.74469000000000007</v>
      </c>
      <c r="J27" s="23">
        <f t="shared" si="5"/>
        <v>6.37</v>
      </c>
      <c r="K27" s="23">
        <v>1</v>
      </c>
      <c r="L27" s="23">
        <f t="shared" ref="L21:L27" si="15">J27*K27</f>
        <v>6.37</v>
      </c>
      <c r="M27" s="23">
        <v>0</v>
      </c>
      <c r="N27" s="23">
        <f t="shared" si="14"/>
        <v>10.870000000000001</v>
      </c>
      <c r="O27" s="25">
        <f t="shared" si="13"/>
        <v>24.155555555555559</v>
      </c>
      <c r="P27" s="23">
        <f t="shared" si="0"/>
        <v>7</v>
      </c>
      <c r="Q27" s="23">
        <f t="shared" si="7"/>
        <v>7</v>
      </c>
      <c r="R27" s="23">
        <f t="shared" si="8"/>
        <v>5.2128300000000003</v>
      </c>
      <c r="S27"/>
      <c r="U27" s="1">
        <v>0.63</v>
      </c>
      <c r="V27" s="1">
        <v>7</v>
      </c>
    </row>
    <row r="28" spans="1:22" ht="14.45">
      <c r="C28" s="9"/>
      <c r="D28" s="9"/>
      <c r="E28" s="9"/>
      <c r="F28" s="9"/>
      <c r="G28" s="9"/>
      <c r="H28" s="1"/>
      <c r="I28" s="9"/>
      <c r="J28" s="9"/>
      <c r="K28" s="2"/>
      <c r="L28" s="9"/>
      <c r="R28" s="2"/>
      <c r="S28"/>
    </row>
    <row r="29" spans="1:22" ht="20.100000000000001">
      <c r="A29" s="21" t="s">
        <v>45</v>
      </c>
      <c r="B29" s="22"/>
      <c r="C29" s="22">
        <f>SUM(C4:C27)</f>
        <v>95.81</v>
      </c>
      <c r="D29" s="22">
        <f>SUM(D4:D27)</f>
        <v>60.970000000000006</v>
      </c>
      <c r="E29" s="22"/>
      <c r="F29" s="22"/>
      <c r="G29" s="22">
        <f>SUM(G4:G27)</f>
        <v>10.050259322033899</v>
      </c>
      <c r="H29" s="22"/>
      <c r="I29" s="22"/>
      <c r="J29" s="22"/>
      <c r="K29" s="22"/>
      <c r="L29" s="22">
        <f>SUM(L4:L27)</f>
        <v>32.76</v>
      </c>
      <c r="M29" s="22">
        <f t="shared" ref="M29:R29" si="16">SUM(M4:M27)</f>
        <v>10.5</v>
      </c>
      <c r="N29" s="22"/>
      <c r="O29" s="22"/>
      <c r="P29" s="22">
        <f t="shared" si="16"/>
        <v>93.73</v>
      </c>
      <c r="Q29" s="22">
        <f t="shared" si="16"/>
        <v>73.179740677966109</v>
      </c>
      <c r="R29" s="22">
        <f t="shared" si="16"/>
        <v>68.642499768694904</v>
      </c>
    </row>
    <row r="30" spans="1:22">
      <c r="H30" s="1"/>
    </row>
    <row r="31" spans="1:22" ht="26.1" customHeight="1">
      <c r="A31" s="35" t="s">
        <v>46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10"/>
      <c r="O31" s="10"/>
    </row>
    <row r="32" spans="1:22">
      <c r="H32" s="1"/>
    </row>
    <row r="33" spans="1:10" ht="32.450000000000003" customHeight="1">
      <c r="A33" s="37" t="s">
        <v>47</v>
      </c>
      <c r="B33" s="37"/>
      <c r="C33" s="37"/>
      <c r="D33" s="37"/>
      <c r="E33" s="37"/>
      <c r="F33" s="37"/>
      <c r="G33" s="37"/>
      <c r="H33" s="37"/>
      <c r="I33" s="37"/>
      <c r="J33" s="18"/>
    </row>
    <row r="34" spans="1:10">
      <c r="H34" s="1"/>
    </row>
    <row r="35" spans="1:10">
      <c r="H35" s="1"/>
    </row>
    <row r="36" spans="1:10">
      <c r="H36" s="1"/>
    </row>
    <row r="37" spans="1:10">
      <c r="H37" s="1"/>
    </row>
    <row r="38" spans="1:10">
      <c r="H38" s="1"/>
    </row>
    <row r="39" spans="1:10">
      <c r="H39" s="1"/>
    </row>
    <row r="40" spans="1:10">
      <c r="H40" s="1"/>
    </row>
    <row r="41" spans="1:10">
      <c r="H41" s="1"/>
    </row>
    <row r="42" spans="1:10">
      <c r="H42" s="1"/>
    </row>
    <row r="43" spans="1:10">
      <c r="H43" s="1"/>
    </row>
    <row r="44" spans="1:10">
      <c r="H44" s="1"/>
    </row>
    <row r="45" spans="1:10">
      <c r="H45" s="1"/>
    </row>
    <row r="46" spans="1:10">
      <c r="H46" s="1"/>
    </row>
    <row r="47" spans="1:10">
      <c r="H47" s="1"/>
    </row>
    <row r="48" spans="1:10">
      <c r="H48" s="1"/>
    </row>
    <row r="49" spans="8:8">
      <c r="H49" s="1"/>
    </row>
    <row r="50" spans="8:8">
      <c r="H50" s="1"/>
    </row>
    <row r="51" spans="8:8">
      <c r="H51" s="1"/>
    </row>
    <row r="52" spans="8:8">
      <c r="H52" s="1"/>
    </row>
    <row r="53" spans="8:8">
      <c r="H53" s="1"/>
    </row>
    <row r="54" spans="8:8">
      <c r="H54" s="1"/>
    </row>
    <row r="55" spans="8:8">
      <c r="H55" s="1"/>
    </row>
    <row r="56" spans="8:8">
      <c r="H56" s="1"/>
    </row>
    <row r="57" spans="8:8">
      <c r="H57" s="1"/>
    </row>
    <row r="58" spans="8:8">
      <c r="H58" s="1"/>
    </row>
    <row r="59" spans="8:8">
      <c r="H59" s="1"/>
    </row>
    <row r="60" spans="8:8">
      <c r="H60" s="1"/>
    </row>
    <row r="61" spans="8:8">
      <c r="H61" s="1"/>
    </row>
    <row r="62" spans="8:8">
      <c r="H62" s="1"/>
    </row>
    <row r="63" spans="8:8">
      <c r="H63" s="1"/>
    </row>
    <row r="64" spans="8:8">
      <c r="H64" s="1"/>
    </row>
    <row r="65" spans="8:8">
      <c r="H65" s="1"/>
    </row>
    <row r="66" spans="8:8">
      <c r="H66" s="1"/>
    </row>
    <row r="67" spans="8:8">
      <c r="H67" s="1"/>
    </row>
    <row r="68" spans="8:8">
      <c r="H68" s="1"/>
    </row>
    <row r="69" spans="8:8">
      <c r="H69" s="1"/>
    </row>
    <row r="70" spans="8:8">
      <c r="H70" s="1"/>
    </row>
    <row r="71" spans="8:8">
      <c r="H71" s="1"/>
    </row>
    <row r="72" spans="8:8">
      <c r="H72" s="1"/>
    </row>
    <row r="73" spans="8:8">
      <c r="H73" s="1"/>
    </row>
    <row r="74" spans="8:8">
      <c r="H74" s="1"/>
    </row>
    <row r="75" spans="8:8">
      <c r="H75" s="1"/>
    </row>
    <row r="76" spans="8:8">
      <c r="H76" s="1"/>
    </row>
    <row r="77" spans="8:8">
      <c r="H77" s="1"/>
    </row>
    <row r="78" spans="8:8">
      <c r="H78" s="1"/>
    </row>
    <row r="79" spans="8:8">
      <c r="H79" s="1"/>
    </row>
    <row r="80" spans="8:8">
      <c r="H80" s="1"/>
    </row>
    <row r="81" spans="8:8">
      <c r="H81" s="1"/>
    </row>
    <row r="82" spans="8:8">
      <c r="H82" s="1"/>
    </row>
    <row r="83" spans="8:8">
      <c r="H83" s="1"/>
    </row>
    <row r="84" spans="8:8">
      <c r="H84" s="1"/>
    </row>
    <row r="85" spans="8:8">
      <c r="H85" s="1"/>
    </row>
    <row r="86" spans="8:8">
      <c r="H86" s="1"/>
    </row>
    <row r="87" spans="8:8">
      <c r="H87" s="1"/>
    </row>
    <row r="88" spans="8:8">
      <c r="H88" s="1"/>
    </row>
    <row r="89" spans="8:8">
      <c r="H89" s="1"/>
    </row>
    <row r="90" spans="8:8">
      <c r="H90" s="1"/>
    </row>
    <row r="91" spans="8:8">
      <c r="H91" s="1"/>
    </row>
    <row r="92" spans="8:8">
      <c r="H92" s="1"/>
    </row>
    <row r="93" spans="8:8">
      <c r="H93" s="1"/>
    </row>
    <row r="94" spans="8:8">
      <c r="H94" s="1"/>
    </row>
    <row r="95" spans="8:8">
      <c r="H95" s="1"/>
    </row>
    <row r="96" spans="8:8">
      <c r="H96" s="1"/>
    </row>
    <row r="97" spans="8:8">
      <c r="H97" s="1"/>
    </row>
    <row r="98" spans="8:8">
      <c r="H98" s="1"/>
    </row>
    <row r="99" spans="8:8">
      <c r="H99" s="1"/>
    </row>
    <row r="100" spans="8:8">
      <c r="H100" s="1"/>
    </row>
    <row r="101" spans="8:8">
      <c r="H101" s="1"/>
    </row>
    <row r="102" spans="8:8">
      <c r="H102" s="1"/>
    </row>
    <row r="103" spans="8:8">
      <c r="H103" s="1"/>
    </row>
    <row r="104" spans="8:8">
      <c r="H104" s="1"/>
    </row>
    <row r="105" spans="8:8">
      <c r="H105" s="1"/>
    </row>
    <row r="106" spans="8:8">
      <c r="H106" s="1"/>
    </row>
    <row r="107" spans="8:8">
      <c r="H107" s="1"/>
    </row>
    <row r="108" spans="8:8">
      <c r="H108" s="1"/>
    </row>
    <row r="109" spans="8:8">
      <c r="H109" s="1"/>
    </row>
    <row r="110" spans="8:8">
      <c r="H110" s="1"/>
    </row>
    <row r="111" spans="8:8">
      <c r="H111" s="1"/>
    </row>
    <row r="112" spans="8:8">
      <c r="H112" s="1"/>
    </row>
    <row r="113" spans="8:8">
      <c r="H113" s="1"/>
    </row>
    <row r="114" spans="8:8">
      <c r="H114" s="1"/>
    </row>
    <row r="115" spans="8:8">
      <c r="H115" s="1"/>
    </row>
    <row r="116" spans="8:8">
      <c r="H116" s="1"/>
    </row>
    <row r="117" spans="8:8">
      <c r="H117" s="1"/>
    </row>
    <row r="118" spans="8:8">
      <c r="H118" s="1"/>
    </row>
    <row r="119" spans="8:8">
      <c r="H119" s="1"/>
    </row>
    <row r="120" spans="8:8">
      <c r="H120" s="1"/>
    </row>
    <row r="121" spans="8:8">
      <c r="H121" s="1"/>
    </row>
    <row r="122" spans="8:8">
      <c r="H122" s="1"/>
    </row>
    <row r="123" spans="8:8">
      <c r="H123" s="1"/>
    </row>
    <row r="124" spans="8:8">
      <c r="H124" s="1"/>
    </row>
    <row r="125" spans="8:8">
      <c r="H125" s="1"/>
    </row>
    <row r="126" spans="8:8">
      <c r="H126" s="1"/>
    </row>
    <row r="127" spans="8:8">
      <c r="H127" s="1"/>
    </row>
    <row r="128" spans="8:8">
      <c r="H128" s="1"/>
    </row>
    <row r="129" spans="8:8">
      <c r="H129" s="1"/>
    </row>
    <row r="130" spans="8:8">
      <c r="H130" s="1"/>
    </row>
    <row r="131" spans="8:8">
      <c r="H131" s="1"/>
    </row>
    <row r="132" spans="8:8">
      <c r="H132" s="1"/>
    </row>
    <row r="133" spans="8:8">
      <c r="H133" s="1"/>
    </row>
  </sheetData>
  <mergeCells count="2">
    <mergeCell ref="A31:M31"/>
    <mergeCell ref="A33:I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0E0B3-6C43-4ECB-9952-380727BBA26D}">
  <dimension ref="A1:X133"/>
  <sheetViews>
    <sheetView tabSelected="1" topLeftCell="B1" zoomScaleNormal="100" workbookViewId="0">
      <selection activeCell="S10" sqref="S10"/>
    </sheetView>
  </sheetViews>
  <sheetFormatPr defaultColWidth="9.140625" defaultRowHeight="14.1"/>
  <cols>
    <col min="1" max="1" width="9.140625" style="1"/>
    <col min="2" max="3" width="9.85546875" style="1" bestFit="1" customWidth="1"/>
    <col min="4" max="4" width="7.85546875" style="1" bestFit="1" customWidth="1"/>
    <col min="5" max="5" width="9.85546875" style="1" bestFit="1" customWidth="1"/>
    <col min="6" max="6" width="7.85546875" style="1" customWidth="1"/>
    <col min="7" max="7" width="12.42578125" style="1" bestFit="1" customWidth="1"/>
    <col min="8" max="8" width="13.5703125" style="1" bestFit="1" customWidth="1"/>
    <col min="9" max="9" width="13.42578125" style="5" bestFit="1" customWidth="1"/>
    <col min="10" max="10" width="11.140625" style="1" bestFit="1" customWidth="1"/>
    <col min="11" max="12" width="11.140625" style="1" customWidth="1"/>
    <col min="13" max="13" width="8.42578125" style="1" bestFit="1" customWidth="1"/>
    <col min="14" max="14" width="8.140625" style="1" customWidth="1"/>
    <col min="15" max="15" width="9.5703125" style="1" customWidth="1"/>
    <col min="16" max="16" width="10.140625" style="1" bestFit="1" customWidth="1"/>
    <col min="17" max="17" width="15.85546875" style="1" customWidth="1"/>
    <col min="18" max="18" width="11.140625" style="1" customWidth="1"/>
    <col min="19" max="19" width="7.42578125" style="1" bestFit="1" customWidth="1"/>
    <col min="20" max="20" width="11.85546875" style="1" bestFit="1" customWidth="1"/>
    <col min="21" max="21" width="13.5703125" style="1" customWidth="1"/>
    <col min="22" max="22" width="20.85546875" style="1" customWidth="1"/>
    <col min="23" max="23" width="9.140625" style="1"/>
    <col min="24" max="24" width="6.5703125" style="1" customWidth="1"/>
    <col min="25" max="16384" width="9.140625" style="1"/>
  </cols>
  <sheetData>
    <row r="1" spans="1:24" ht="15">
      <c r="C1" s="4" t="s">
        <v>48</v>
      </c>
      <c r="D1" s="3" t="s">
        <v>0</v>
      </c>
      <c r="I1" s="1"/>
      <c r="J1" s="29" t="s">
        <v>1</v>
      </c>
    </row>
    <row r="2" spans="1:24">
      <c r="C2" s="1" t="s">
        <v>49</v>
      </c>
      <c r="D2" s="1" t="s">
        <v>3</v>
      </c>
      <c r="I2" s="1"/>
      <c r="M2" s="40" t="s">
        <v>56</v>
      </c>
      <c r="N2" s="40"/>
      <c r="Q2" s="6" t="s">
        <v>4</v>
      </c>
      <c r="R2" s="7" t="s">
        <v>5</v>
      </c>
    </row>
    <row r="3" spans="1:24" ht="56.45" customHeight="1">
      <c r="A3" s="11" t="s">
        <v>6</v>
      </c>
      <c r="B3" s="12" t="s">
        <v>7</v>
      </c>
      <c r="C3" s="11" t="s">
        <v>50</v>
      </c>
      <c r="D3" s="11" t="s">
        <v>8</v>
      </c>
      <c r="E3" s="11" t="s">
        <v>9</v>
      </c>
      <c r="F3" s="11" t="s">
        <v>51</v>
      </c>
      <c r="G3" s="11" t="s">
        <v>52</v>
      </c>
      <c r="H3" s="11" t="s">
        <v>57</v>
      </c>
      <c r="I3" s="13" t="s">
        <v>53</v>
      </c>
      <c r="J3" s="14" t="s">
        <v>11</v>
      </c>
      <c r="K3" s="14" t="s">
        <v>54</v>
      </c>
      <c r="L3" s="14" t="s">
        <v>58</v>
      </c>
      <c r="M3" s="14" t="s">
        <v>59</v>
      </c>
      <c r="N3" s="14" t="s">
        <v>60</v>
      </c>
      <c r="O3" s="14" t="s">
        <v>61</v>
      </c>
      <c r="P3" s="16" t="s">
        <v>62</v>
      </c>
      <c r="Q3" s="15" t="s">
        <v>13</v>
      </c>
      <c r="R3" s="14" t="s">
        <v>14</v>
      </c>
      <c r="S3" s="14" t="s">
        <v>63</v>
      </c>
      <c r="T3" s="11" t="s">
        <v>16</v>
      </c>
      <c r="U3" s="14" t="s">
        <v>64</v>
      </c>
      <c r="V3" s="14" t="s">
        <v>55</v>
      </c>
      <c r="W3" s="20" t="s">
        <v>19</v>
      </c>
      <c r="X3" s="14" t="s">
        <v>65</v>
      </c>
    </row>
    <row r="4" spans="1:24" ht="14.45">
      <c r="A4" s="23" t="s">
        <v>20</v>
      </c>
      <c r="B4" s="8">
        <v>0.08</v>
      </c>
      <c r="C4" s="23">
        <f>B4*11</f>
        <v>0.88</v>
      </c>
      <c r="D4" s="23">
        <f>B4*7</f>
        <v>0.56000000000000005</v>
      </c>
      <c r="E4" s="23">
        <v>7</v>
      </c>
      <c r="F4" s="23">
        <v>0</v>
      </c>
      <c r="G4" s="23">
        <f>(F4*1000*35*0.23)/1000</f>
        <v>0</v>
      </c>
      <c r="H4" s="23">
        <f>E4-D4</f>
        <v>6.4399999999999995</v>
      </c>
      <c r="I4" s="24">
        <f>IF((G4-D4)&gt;0,(G4-D4),0)</f>
        <v>0</v>
      </c>
      <c r="J4" s="27">
        <v>0.83182</v>
      </c>
      <c r="K4" s="23">
        <f>E4+G4-D4</f>
        <v>6.4399999999999995</v>
      </c>
      <c r="L4" s="23">
        <f>I4</f>
        <v>0</v>
      </c>
      <c r="M4" s="23">
        <v>0</v>
      </c>
      <c r="N4" s="23">
        <v>0</v>
      </c>
      <c r="O4" s="23">
        <v>0</v>
      </c>
      <c r="P4" s="23">
        <v>1</v>
      </c>
      <c r="Q4" s="23">
        <f>N4+K4</f>
        <v>6.4399999999999995</v>
      </c>
      <c r="R4" s="23">
        <v>0</v>
      </c>
      <c r="S4" s="23">
        <f>(S27+Q4)-R4</f>
        <v>12.154999999999998</v>
      </c>
      <c r="T4" s="23">
        <f>S4/45*100</f>
        <v>27.011111111111109</v>
      </c>
      <c r="U4" s="23">
        <f>D4+Q4-N4</f>
        <v>7</v>
      </c>
      <c r="V4" s="23">
        <f>D4+Q4-(F4-L4)-M4-N4-R4</f>
        <v>7</v>
      </c>
      <c r="W4" s="23">
        <f>V4*J4</f>
        <v>5.8227399999999996</v>
      </c>
      <c r="X4">
        <f>(O4/18.3)*100</f>
        <v>0</v>
      </c>
    </row>
    <row r="5" spans="1:24" ht="14.45">
      <c r="A5" s="23" t="s">
        <v>21</v>
      </c>
      <c r="B5" s="8">
        <v>7.0000000000000007E-2</v>
      </c>
      <c r="C5" s="23">
        <f t="shared" ref="C5:C27" si="0">B5*11</f>
        <v>0.77</v>
      </c>
      <c r="D5" s="23">
        <f t="shared" ref="D5:D27" si="1">B5*7</f>
        <v>0.49000000000000005</v>
      </c>
      <c r="E5" s="23">
        <v>7</v>
      </c>
      <c r="F5" s="23">
        <v>0</v>
      </c>
      <c r="G5" s="23">
        <f t="shared" ref="G5:G27" si="2">(F5*1000*35*0.23)/1000</f>
        <v>0</v>
      </c>
      <c r="H5" s="23">
        <f t="shared" ref="H5:H27" si="3">E5-D5</f>
        <v>6.51</v>
      </c>
      <c r="I5" s="24">
        <f t="shared" ref="I5:I27" si="4">IF((G5-D5)&gt;0,(G5-D5),0)</f>
        <v>0</v>
      </c>
      <c r="J5" s="27">
        <v>0.82617999999999991</v>
      </c>
      <c r="K5" s="23">
        <f t="shared" ref="K5:K27" si="5">E5+G5-D5</f>
        <v>6.51</v>
      </c>
      <c r="L5" s="23">
        <f t="shared" ref="L5:L27" si="6">I5</f>
        <v>0</v>
      </c>
      <c r="M5" s="23">
        <v>0</v>
      </c>
      <c r="N5" s="23">
        <v>0</v>
      </c>
      <c r="O5" s="23">
        <f>O4+L5-M5-N5</f>
        <v>0</v>
      </c>
      <c r="P5" s="23">
        <v>1</v>
      </c>
      <c r="Q5" s="23">
        <f t="shared" ref="Q5" si="7">N5+K5</f>
        <v>6.51</v>
      </c>
      <c r="R5" s="23">
        <v>0</v>
      </c>
      <c r="S5" s="23">
        <f>(S4+Q5-R5)</f>
        <v>18.664999999999999</v>
      </c>
      <c r="T5" s="23">
        <f t="shared" ref="T5:T10" si="8">S5/45*100</f>
        <v>41.477777777777774</v>
      </c>
      <c r="U5" s="23">
        <f t="shared" ref="U5:U27" si="9">D5+Q5-N5</f>
        <v>7</v>
      </c>
      <c r="V5" s="23">
        <f t="shared" ref="V5:V27" si="10">D5+Q5-(F5-L5)-M5-N5-R5</f>
        <v>7</v>
      </c>
      <c r="W5" s="23">
        <f t="shared" ref="W5:W27" si="11">V5*J5</f>
        <v>5.7832599999999994</v>
      </c>
      <c r="X5">
        <f t="shared" ref="X5:X27" si="12">(O5/18.3)*100</f>
        <v>0</v>
      </c>
    </row>
    <row r="6" spans="1:24" ht="14.45">
      <c r="A6" s="23" t="s">
        <v>23</v>
      </c>
      <c r="B6" s="8">
        <v>0.2</v>
      </c>
      <c r="C6" s="23">
        <f t="shared" si="0"/>
        <v>2.2000000000000002</v>
      </c>
      <c r="D6" s="23">
        <f t="shared" si="1"/>
        <v>1.4000000000000001</v>
      </c>
      <c r="E6" s="23">
        <v>7</v>
      </c>
      <c r="F6" s="23">
        <v>0</v>
      </c>
      <c r="G6" s="23">
        <f t="shared" si="2"/>
        <v>0</v>
      </c>
      <c r="H6" s="23">
        <f t="shared" si="3"/>
        <v>5.6</v>
      </c>
      <c r="I6" s="24">
        <f t="shared" si="4"/>
        <v>0</v>
      </c>
      <c r="J6" s="27">
        <v>0.81433</v>
      </c>
      <c r="K6" s="23">
        <f t="shared" si="5"/>
        <v>5.6</v>
      </c>
      <c r="L6" s="23">
        <f t="shared" si="6"/>
        <v>0</v>
      </c>
      <c r="M6" s="23">
        <v>0</v>
      </c>
      <c r="N6" s="23">
        <v>0</v>
      </c>
      <c r="O6" s="23">
        <f t="shared" ref="O6:O27" si="13">O5+L6-M6-N6</f>
        <v>0</v>
      </c>
      <c r="P6" s="23">
        <v>1</v>
      </c>
      <c r="Q6" s="23">
        <v>5.6</v>
      </c>
      <c r="R6" s="23">
        <v>0</v>
      </c>
      <c r="S6" s="23">
        <f t="shared" ref="S6:S10" si="14">(S5+Q6-R6)</f>
        <v>24.265000000000001</v>
      </c>
      <c r="T6" s="23">
        <f t="shared" si="8"/>
        <v>53.922222222222224</v>
      </c>
      <c r="U6" s="23">
        <f t="shared" si="9"/>
        <v>7</v>
      </c>
      <c r="V6" s="23">
        <f t="shared" si="10"/>
        <v>7</v>
      </c>
      <c r="W6" s="23">
        <f t="shared" si="11"/>
        <v>5.70031</v>
      </c>
      <c r="X6">
        <f t="shared" si="12"/>
        <v>0</v>
      </c>
    </row>
    <row r="7" spans="1:24" ht="14.45">
      <c r="A7" s="23" t="s">
        <v>24</v>
      </c>
      <c r="B7" s="8">
        <v>0.18</v>
      </c>
      <c r="C7" s="23">
        <f t="shared" si="0"/>
        <v>1.98</v>
      </c>
      <c r="D7" s="23">
        <f t="shared" si="1"/>
        <v>1.26</v>
      </c>
      <c r="E7" s="23">
        <v>7</v>
      </c>
      <c r="F7" s="23">
        <v>0</v>
      </c>
      <c r="G7" s="23">
        <f t="shared" si="2"/>
        <v>0</v>
      </c>
      <c r="H7" s="23">
        <f t="shared" si="3"/>
        <v>5.74</v>
      </c>
      <c r="I7" s="24">
        <f t="shared" si="4"/>
        <v>0</v>
      </c>
      <c r="J7" s="27">
        <v>0.80337999999999998</v>
      </c>
      <c r="K7" s="23">
        <f t="shared" si="5"/>
        <v>5.74</v>
      </c>
      <c r="L7" s="23">
        <f t="shared" si="6"/>
        <v>0</v>
      </c>
      <c r="M7" s="23">
        <v>0</v>
      </c>
      <c r="N7" s="23">
        <v>0</v>
      </c>
      <c r="O7" s="23">
        <f t="shared" si="13"/>
        <v>0</v>
      </c>
      <c r="P7" s="23">
        <v>1</v>
      </c>
      <c r="Q7" s="23">
        <v>5.74</v>
      </c>
      <c r="R7" s="23">
        <v>0</v>
      </c>
      <c r="S7" s="23">
        <f t="shared" si="14"/>
        <v>30.005000000000003</v>
      </c>
      <c r="T7" s="23">
        <f t="shared" si="8"/>
        <v>66.677777777777777</v>
      </c>
      <c r="U7" s="23">
        <f t="shared" si="9"/>
        <v>7</v>
      </c>
      <c r="V7" s="23">
        <f t="shared" si="10"/>
        <v>7</v>
      </c>
      <c r="W7" s="23">
        <f t="shared" si="11"/>
        <v>5.6236600000000001</v>
      </c>
      <c r="X7">
        <f t="shared" si="12"/>
        <v>0</v>
      </c>
    </row>
    <row r="8" spans="1:24" ht="14.45">
      <c r="A8" s="23" t="s">
        <v>25</v>
      </c>
      <c r="B8" s="8">
        <v>0.25</v>
      </c>
      <c r="C8" s="23">
        <f t="shared" si="0"/>
        <v>2.75</v>
      </c>
      <c r="D8" s="23">
        <f t="shared" si="1"/>
        <v>1.75</v>
      </c>
      <c r="E8" s="23">
        <v>7</v>
      </c>
      <c r="F8" s="23">
        <v>0</v>
      </c>
      <c r="G8" s="23">
        <f t="shared" si="2"/>
        <v>0</v>
      </c>
      <c r="H8" s="23">
        <f t="shared" si="3"/>
        <v>5.25</v>
      </c>
      <c r="I8" s="24">
        <f t="shared" si="4"/>
        <v>0</v>
      </c>
      <c r="J8" s="27">
        <v>0.80077999999999994</v>
      </c>
      <c r="K8" s="23">
        <f t="shared" si="5"/>
        <v>5.25</v>
      </c>
      <c r="L8" s="23">
        <f t="shared" si="6"/>
        <v>0</v>
      </c>
      <c r="M8" s="23">
        <v>0</v>
      </c>
      <c r="N8" s="23">
        <v>0</v>
      </c>
      <c r="O8" s="23">
        <f t="shared" si="13"/>
        <v>0</v>
      </c>
      <c r="P8" s="23">
        <v>1</v>
      </c>
      <c r="Q8" s="23">
        <v>5</v>
      </c>
      <c r="R8" s="23">
        <v>0</v>
      </c>
      <c r="S8" s="23">
        <f t="shared" si="14"/>
        <v>35.005000000000003</v>
      </c>
      <c r="T8" s="23">
        <f t="shared" si="8"/>
        <v>77.788888888888891</v>
      </c>
      <c r="U8" s="23">
        <f t="shared" si="9"/>
        <v>6.75</v>
      </c>
      <c r="V8" s="23">
        <f t="shared" si="10"/>
        <v>6.75</v>
      </c>
      <c r="W8" s="23">
        <f t="shared" si="11"/>
        <v>5.405265</v>
      </c>
      <c r="X8">
        <f t="shared" si="12"/>
        <v>0</v>
      </c>
    </row>
    <row r="9" spans="1:24" ht="14.45">
      <c r="A9" s="23" t="s">
        <v>26</v>
      </c>
      <c r="B9" s="8">
        <v>0.35</v>
      </c>
      <c r="C9" s="23">
        <f t="shared" si="0"/>
        <v>3.8499999999999996</v>
      </c>
      <c r="D9" s="23">
        <f t="shared" si="1"/>
        <v>2.4499999999999997</v>
      </c>
      <c r="E9" s="23">
        <v>7</v>
      </c>
      <c r="F9" s="23">
        <v>0</v>
      </c>
      <c r="G9" s="23">
        <f t="shared" si="2"/>
        <v>0</v>
      </c>
      <c r="H9" s="23">
        <f t="shared" si="3"/>
        <v>4.5500000000000007</v>
      </c>
      <c r="I9" s="24">
        <f t="shared" si="4"/>
        <v>0</v>
      </c>
      <c r="J9" s="27">
        <v>0.85755999999999999</v>
      </c>
      <c r="K9" s="23">
        <f t="shared" si="5"/>
        <v>4.5500000000000007</v>
      </c>
      <c r="L9" s="23">
        <f t="shared" si="6"/>
        <v>0</v>
      </c>
      <c r="M9" s="23">
        <v>0</v>
      </c>
      <c r="N9" s="23">
        <v>0</v>
      </c>
      <c r="O9" s="23">
        <f t="shared" si="13"/>
        <v>0</v>
      </c>
      <c r="P9" s="23">
        <v>1</v>
      </c>
      <c r="Q9" s="23">
        <v>0</v>
      </c>
      <c r="R9" s="23">
        <v>0</v>
      </c>
      <c r="S9" s="23">
        <f t="shared" si="14"/>
        <v>35.005000000000003</v>
      </c>
      <c r="T9" s="23">
        <f t="shared" si="8"/>
        <v>77.788888888888891</v>
      </c>
      <c r="U9" s="23">
        <f t="shared" si="9"/>
        <v>2.4499999999999997</v>
      </c>
      <c r="V9" s="23">
        <f t="shared" si="10"/>
        <v>2.4499999999999997</v>
      </c>
      <c r="W9" s="23">
        <f t="shared" si="11"/>
        <v>2.1010219999999999</v>
      </c>
      <c r="X9">
        <f t="shared" si="12"/>
        <v>0</v>
      </c>
    </row>
    <row r="10" spans="1:24" ht="14.45">
      <c r="A10" s="23" t="s">
        <v>27</v>
      </c>
      <c r="B10" s="8">
        <v>0.41</v>
      </c>
      <c r="C10" s="23">
        <f t="shared" si="0"/>
        <v>4.51</v>
      </c>
      <c r="D10" s="23">
        <f t="shared" si="1"/>
        <v>2.8699999999999997</v>
      </c>
      <c r="E10" s="23">
        <v>7</v>
      </c>
      <c r="F10" s="27">
        <v>2.3983050847457624E-2</v>
      </c>
      <c r="G10" s="23">
        <f t="shared" si="2"/>
        <v>0.1930635593220339</v>
      </c>
      <c r="H10" s="23">
        <f t="shared" si="3"/>
        <v>4.1300000000000008</v>
      </c>
      <c r="I10" s="24">
        <f t="shared" si="4"/>
        <v>0</v>
      </c>
      <c r="J10" s="27">
        <v>0.98284000000000005</v>
      </c>
      <c r="K10" s="23">
        <f t="shared" si="5"/>
        <v>4.3230635593220335</v>
      </c>
      <c r="L10" s="23">
        <f t="shared" si="6"/>
        <v>0</v>
      </c>
      <c r="M10" s="23">
        <v>0</v>
      </c>
      <c r="N10" s="23">
        <v>0</v>
      </c>
      <c r="O10" s="23">
        <f t="shared" si="13"/>
        <v>0</v>
      </c>
      <c r="P10" s="23">
        <v>1</v>
      </c>
      <c r="Q10" s="23">
        <v>0</v>
      </c>
      <c r="R10" s="23">
        <v>0</v>
      </c>
      <c r="S10" s="25">
        <f t="shared" si="14"/>
        <v>35.005000000000003</v>
      </c>
      <c r="T10" s="23">
        <f t="shared" si="8"/>
        <v>77.788888888888891</v>
      </c>
      <c r="U10" s="23">
        <f t="shared" si="9"/>
        <v>2.8699999999999997</v>
      </c>
      <c r="V10" s="23">
        <f t="shared" si="10"/>
        <v>2.846016949152542</v>
      </c>
      <c r="W10" s="23">
        <f t="shared" si="11"/>
        <v>2.7971792983050845</v>
      </c>
      <c r="X10">
        <f t="shared" si="12"/>
        <v>0</v>
      </c>
    </row>
    <row r="11" spans="1:24" ht="14.45">
      <c r="A11" s="23" t="s">
        <v>28</v>
      </c>
      <c r="B11" s="8">
        <v>0.34</v>
      </c>
      <c r="C11" s="23">
        <f t="shared" si="0"/>
        <v>3.74</v>
      </c>
      <c r="D11" s="23">
        <f t="shared" si="1"/>
        <v>2.3800000000000003</v>
      </c>
      <c r="E11" s="23">
        <v>7</v>
      </c>
      <c r="F11" s="27">
        <v>8.6440677966101692E-2</v>
      </c>
      <c r="G11" s="23">
        <f t="shared" si="2"/>
        <v>0.69584745762711864</v>
      </c>
      <c r="H11" s="23">
        <f t="shared" si="3"/>
        <v>4.6199999999999992</v>
      </c>
      <c r="I11" s="24">
        <f t="shared" si="4"/>
        <v>0</v>
      </c>
      <c r="J11" s="27">
        <v>1.24152</v>
      </c>
      <c r="K11" s="23">
        <f t="shared" si="5"/>
        <v>5.3158474576271182</v>
      </c>
      <c r="L11" s="23">
        <f t="shared" si="6"/>
        <v>0</v>
      </c>
      <c r="M11" s="23">
        <v>0</v>
      </c>
      <c r="N11" s="23">
        <v>0</v>
      </c>
      <c r="O11" s="23">
        <f t="shared" si="13"/>
        <v>0</v>
      </c>
      <c r="P11" s="26">
        <v>0</v>
      </c>
      <c r="Q11" s="26">
        <f t="shared" ref="Q11:Q20" si="15">P11*K11</f>
        <v>0</v>
      </c>
      <c r="R11" s="26">
        <v>0</v>
      </c>
      <c r="S11" s="26">
        <v>0</v>
      </c>
      <c r="T11" s="26">
        <v>0</v>
      </c>
      <c r="U11" s="23">
        <f t="shared" si="9"/>
        <v>2.3800000000000003</v>
      </c>
      <c r="V11" s="23">
        <f t="shared" si="10"/>
        <v>2.2935593220338988</v>
      </c>
      <c r="W11" s="23">
        <f t="shared" si="11"/>
        <v>2.8474997694915261</v>
      </c>
      <c r="X11">
        <f t="shared" si="12"/>
        <v>0</v>
      </c>
    </row>
    <row r="12" spans="1:24" ht="14.45">
      <c r="A12" s="23" t="s">
        <v>29</v>
      </c>
      <c r="B12" s="8">
        <v>0.35</v>
      </c>
      <c r="C12" s="23">
        <f t="shared" si="0"/>
        <v>3.8499999999999996</v>
      </c>
      <c r="D12" s="23">
        <f t="shared" si="1"/>
        <v>2.4499999999999997</v>
      </c>
      <c r="E12" s="23">
        <v>7</v>
      </c>
      <c r="F12" s="27">
        <v>0.36559322033898306</v>
      </c>
      <c r="G12" s="23">
        <f t="shared" si="2"/>
        <v>2.9430254237288143</v>
      </c>
      <c r="H12" s="23">
        <f t="shared" si="3"/>
        <v>4.5500000000000007</v>
      </c>
      <c r="I12" s="24">
        <f t="shared" si="4"/>
        <v>0.49302542372881453</v>
      </c>
      <c r="J12" s="27">
        <v>1.50281</v>
      </c>
      <c r="K12" s="23">
        <f t="shared" si="5"/>
        <v>7.493025423728815</v>
      </c>
      <c r="L12" s="27">
        <f t="shared" si="6"/>
        <v>0.49302542372881453</v>
      </c>
      <c r="M12" s="23">
        <v>0</v>
      </c>
      <c r="N12" s="23">
        <v>0</v>
      </c>
      <c r="O12" s="23">
        <f t="shared" si="13"/>
        <v>0.49302542372881453</v>
      </c>
      <c r="P12" s="26">
        <v>0</v>
      </c>
      <c r="Q12" s="26">
        <f t="shared" si="15"/>
        <v>0</v>
      </c>
      <c r="R12" s="26">
        <v>0</v>
      </c>
      <c r="S12" s="26">
        <v>0</v>
      </c>
      <c r="T12" s="26">
        <v>0</v>
      </c>
      <c r="U12" s="23">
        <f t="shared" si="9"/>
        <v>2.4499999999999997</v>
      </c>
      <c r="V12" s="23">
        <f t="shared" si="10"/>
        <v>2.5774322033898311</v>
      </c>
      <c r="W12" s="23">
        <f t="shared" si="11"/>
        <v>3.8733908895762719</v>
      </c>
      <c r="X12">
        <f t="shared" si="12"/>
        <v>2.6941279985181121</v>
      </c>
    </row>
    <row r="13" spans="1:24" ht="14.45">
      <c r="A13" s="23" t="s">
        <v>30</v>
      </c>
      <c r="B13" s="8">
        <v>0.4</v>
      </c>
      <c r="C13" s="23">
        <f t="shared" si="0"/>
        <v>4.4000000000000004</v>
      </c>
      <c r="D13" s="23">
        <f t="shared" si="1"/>
        <v>2.8000000000000003</v>
      </c>
      <c r="E13" s="23">
        <v>7</v>
      </c>
      <c r="F13" s="27">
        <v>0.27076271186440676</v>
      </c>
      <c r="G13" s="23">
        <f t="shared" si="2"/>
        <v>2.1796398305084743</v>
      </c>
      <c r="H13" s="23">
        <f t="shared" si="3"/>
        <v>4.1999999999999993</v>
      </c>
      <c r="I13" s="24">
        <f t="shared" si="4"/>
        <v>0</v>
      </c>
      <c r="J13" s="27">
        <v>1.28159</v>
      </c>
      <c r="K13" s="23">
        <f t="shared" si="5"/>
        <v>6.3796398305084736</v>
      </c>
      <c r="L13" s="27">
        <f t="shared" si="6"/>
        <v>0</v>
      </c>
      <c r="M13" s="23">
        <v>0</v>
      </c>
      <c r="N13" s="23">
        <v>0</v>
      </c>
      <c r="O13" s="23">
        <f t="shared" si="13"/>
        <v>0.49302542372881453</v>
      </c>
      <c r="P13" s="26">
        <v>0</v>
      </c>
      <c r="Q13" s="26">
        <f t="shared" si="15"/>
        <v>0</v>
      </c>
      <c r="R13" s="26">
        <v>0</v>
      </c>
      <c r="S13" s="26">
        <v>0</v>
      </c>
      <c r="T13" s="26">
        <v>0</v>
      </c>
      <c r="U13" s="23">
        <f t="shared" si="9"/>
        <v>2.8000000000000003</v>
      </c>
      <c r="V13" s="23">
        <f t="shared" si="10"/>
        <v>2.5292372881355933</v>
      </c>
      <c r="W13" s="23">
        <f t="shared" si="11"/>
        <v>3.2414452161016949</v>
      </c>
      <c r="X13">
        <f t="shared" si="12"/>
        <v>2.6941279985181121</v>
      </c>
    </row>
    <row r="14" spans="1:24" ht="14.45">
      <c r="A14" s="23" t="s">
        <v>31</v>
      </c>
      <c r="B14" s="8">
        <v>0.43</v>
      </c>
      <c r="C14" s="23">
        <f t="shared" si="0"/>
        <v>4.7299999999999995</v>
      </c>
      <c r="D14" s="23">
        <f t="shared" si="1"/>
        <v>3.01</v>
      </c>
      <c r="E14" s="23">
        <v>7</v>
      </c>
      <c r="F14" s="27">
        <v>0.39745762711864407</v>
      </c>
      <c r="G14" s="23">
        <f t="shared" si="2"/>
        <v>3.1995338983050852</v>
      </c>
      <c r="H14" s="23">
        <f t="shared" si="3"/>
        <v>3.99</v>
      </c>
      <c r="I14" s="24">
        <f t="shared" si="4"/>
        <v>0.18953389830508538</v>
      </c>
      <c r="J14" s="27">
        <v>1.10372</v>
      </c>
      <c r="K14" s="23">
        <f t="shared" si="5"/>
        <v>7.1895338983050845</v>
      </c>
      <c r="L14" s="27">
        <f t="shared" si="6"/>
        <v>0.18953389830508538</v>
      </c>
      <c r="M14" s="23">
        <v>0</v>
      </c>
      <c r="N14" s="23">
        <v>0</v>
      </c>
      <c r="O14" s="23">
        <f t="shared" si="13"/>
        <v>0.68255932203389991</v>
      </c>
      <c r="P14" s="26">
        <v>0</v>
      </c>
      <c r="Q14" s="26">
        <f t="shared" si="15"/>
        <v>0</v>
      </c>
      <c r="R14" s="26">
        <v>0</v>
      </c>
      <c r="S14" s="26">
        <v>0</v>
      </c>
      <c r="T14" s="26">
        <v>0</v>
      </c>
      <c r="U14" s="23">
        <f t="shared" si="9"/>
        <v>3.01</v>
      </c>
      <c r="V14" s="23">
        <f t="shared" si="10"/>
        <v>2.8020762711864409</v>
      </c>
      <c r="W14" s="23">
        <f t="shared" si="11"/>
        <v>3.0927076220338985</v>
      </c>
      <c r="X14">
        <f t="shared" si="12"/>
        <v>3.7298323608409829</v>
      </c>
    </row>
    <row r="15" spans="1:24" ht="14.45">
      <c r="A15" s="23" t="s">
        <v>32</v>
      </c>
      <c r="B15" s="8">
        <v>0.56000000000000005</v>
      </c>
      <c r="C15" s="23">
        <f t="shared" si="0"/>
        <v>6.16</v>
      </c>
      <c r="D15" s="23">
        <f t="shared" si="1"/>
        <v>3.9200000000000004</v>
      </c>
      <c r="E15" s="23">
        <v>7</v>
      </c>
      <c r="F15" s="27">
        <v>0.52627118644067794</v>
      </c>
      <c r="G15" s="23">
        <f t="shared" si="2"/>
        <v>4.2364830508474576</v>
      </c>
      <c r="H15" s="23">
        <f t="shared" si="3"/>
        <v>3.0799999999999996</v>
      </c>
      <c r="I15" s="24">
        <f t="shared" si="4"/>
        <v>0.3164830508474572</v>
      </c>
      <c r="J15" s="27">
        <v>1.0369000000000002</v>
      </c>
      <c r="K15" s="23">
        <f t="shared" si="5"/>
        <v>7.3164830508474576</v>
      </c>
      <c r="L15" s="27">
        <f t="shared" si="6"/>
        <v>0.3164830508474572</v>
      </c>
      <c r="M15" s="23">
        <v>0</v>
      </c>
      <c r="N15" s="23">
        <v>0</v>
      </c>
      <c r="O15" s="23">
        <f t="shared" si="13"/>
        <v>0.99904237288135711</v>
      </c>
      <c r="P15" s="26">
        <v>0</v>
      </c>
      <c r="Q15" s="26">
        <f t="shared" si="15"/>
        <v>0</v>
      </c>
      <c r="R15" s="26">
        <v>0</v>
      </c>
      <c r="S15" s="26">
        <v>0</v>
      </c>
      <c r="T15" s="26">
        <v>0</v>
      </c>
      <c r="U15" s="23">
        <f t="shared" si="9"/>
        <v>3.9200000000000004</v>
      </c>
      <c r="V15" s="23">
        <f t="shared" si="10"/>
        <v>3.7102118644067796</v>
      </c>
      <c r="W15" s="23">
        <f t="shared" si="11"/>
        <v>3.8471186822033903</v>
      </c>
      <c r="X15">
        <f t="shared" si="12"/>
        <v>5.4592479392423883</v>
      </c>
    </row>
    <row r="16" spans="1:24" ht="14.45">
      <c r="A16" s="23" t="s">
        <v>33</v>
      </c>
      <c r="B16" s="8">
        <v>0.42</v>
      </c>
      <c r="C16" s="23">
        <f t="shared" si="0"/>
        <v>4.62</v>
      </c>
      <c r="D16" s="23">
        <f t="shared" si="1"/>
        <v>2.94</v>
      </c>
      <c r="E16" s="23">
        <v>7</v>
      </c>
      <c r="F16" s="27">
        <v>0.99237288135593227</v>
      </c>
      <c r="G16" s="23">
        <f t="shared" si="2"/>
        <v>7.9886016949152543</v>
      </c>
      <c r="H16" s="23">
        <f t="shared" si="3"/>
        <v>4.0600000000000005</v>
      </c>
      <c r="I16" s="24">
        <f t="shared" si="4"/>
        <v>5.0486016949152539</v>
      </c>
      <c r="J16" s="27">
        <v>1.0087999999999999</v>
      </c>
      <c r="K16" s="23">
        <f t="shared" si="5"/>
        <v>12.048601694915254</v>
      </c>
      <c r="L16" s="27">
        <f t="shared" si="6"/>
        <v>5.0486016949152539</v>
      </c>
      <c r="M16" s="23">
        <v>0</v>
      </c>
      <c r="N16" s="23">
        <v>0</v>
      </c>
      <c r="O16" s="23">
        <f t="shared" si="13"/>
        <v>6.047644067796611</v>
      </c>
      <c r="P16" s="26">
        <v>0</v>
      </c>
      <c r="Q16" s="26">
        <f t="shared" si="15"/>
        <v>0</v>
      </c>
      <c r="R16" s="26">
        <v>0</v>
      </c>
      <c r="S16" s="26">
        <v>0</v>
      </c>
      <c r="T16" s="26">
        <v>0</v>
      </c>
      <c r="U16" s="23">
        <f t="shared" si="9"/>
        <v>2.94</v>
      </c>
      <c r="V16" s="23">
        <v>0</v>
      </c>
      <c r="W16" s="23">
        <f t="shared" si="11"/>
        <v>0</v>
      </c>
      <c r="X16">
        <f t="shared" si="12"/>
        <v>33.047235343150874</v>
      </c>
    </row>
    <row r="17" spans="1:24" ht="14.45">
      <c r="A17" s="23" t="s">
        <v>34</v>
      </c>
      <c r="B17" s="8">
        <v>0.34</v>
      </c>
      <c r="C17" s="23">
        <f t="shared" si="0"/>
        <v>3.74</v>
      </c>
      <c r="D17" s="23">
        <f t="shared" si="1"/>
        <v>2.3800000000000003</v>
      </c>
      <c r="E17" s="23">
        <v>7</v>
      </c>
      <c r="F17" s="27">
        <v>0.69576271186440686</v>
      </c>
      <c r="G17" s="23">
        <f t="shared" si="2"/>
        <v>5.6008898305084749</v>
      </c>
      <c r="H17" s="23">
        <f t="shared" si="3"/>
        <v>4.6199999999999992</v>
      </c>
      <c r="I17" s="24">
        <f t="shared" si="4"/>
        <v>3.2208898305084745</v>
      </c>
      <c r="J17" s="27">
        <v>1.0268499999999998</v>
      </c>
      <c r="K17" s="23">
        <f t="shared" si="5"/>
        <v>10.220889830508474</v>
      </c>
      <c r="L17" s="27">
        <f t="shared" si="6"/>
        <v>3.2208898305084745</v>
      </c>
      <c r="M17" s="23">
        <v>0</v>
      </c>
      <c r="N17" s="23">
        <v>0</v>
      </c>
      <c r="O17" s="23">
        <f t="shared" si="13"/>
        <v>9.2685338983050851</v>
      </c>
      <c r="P17" s="26">
        <v>0</v>
      </c>
      <c r="Q17" s="26">
        <f t="shared" si="15"/>
        <v>0</v>
      </c>
      <c r="R17" s="26">
        <v>0</v>
      </c>
      <c r="S17" s="26">
        <v>0</v>
      </c>
      <c r="T17" s="26">
        <v>0</v>
      </c>
      <c r="U17" s="23">
        <f t="shared" si="9"/>
        <v>2.3800000000000003</v>
      </c>
      <c r="V17" s="23">
        <f t="shared" si="10"/>
        <v>4.9051271186440681</v>
      </c>
      <c r="W17" s="23">
        <f t="shared" si="11"/>
        <v>5.0368297817796606</v>
      </c>
      <c r="X17">
        <f t="shared" si="12"/>
        <v>50.647726220246369</v>
      </c>
    </row>
    <row r="18" spans="1:24" ht="14.45">
      <c r="A18" s="23" t="s">
        <v>35</v>
      </c>
      <c r="B18" s="8">
        <v>0.32</v>
      </c>
      <c r="C18" s="23">
        <f t="shared" si="0"/>
        <v>3.52</v>
      </c>
      <c r="D18" s="23">
        <f t="shared" si="1"/>
        <v>2.2400000000000002</v>
      </c>
      <c r="E18" s="23">
        <v>7</v>
      </c>
      <c r="F18" s="27">
        <v>0.58220338983050846</v>
      </c>
      <c r="G18" s="23">
        <f t="shared" si="2"/>
        <v>4.6867372881355935</v>
      </c>
      <c r="H18" s="23">
        <f t="shared" si="3"/>
        <v>4.76</v>
      </c>
      <c r="I18" s="24">
        <f t="shared" si="4"/>
        <v>2.4467372881355933</v>
      </c>
      <c r="J18" s="27">
        <v>1.0710999999999999</v>
      </c>
      <c r="K18" s="23">
        <f t="shared" si="5"/>
        <v>9.4467372881355924</v>
      </c>
      <c r="L18" s="27">
        <f t="shared" si="6"/>
        <v>2.4467372881355933</v>
      </c>
      <c r="M18" s="23">
        <v>0</v>
      </c>
      <c r="N18" s="23">
        <v>0</v>
      </c>
      <c r="O18" s="23">
        <f t="shared" si="13"/>
        <v>11.715271186440678</v>
      </c>
      <c r="P18" s="26">
        <v>0</v>
      </c>
      <c r="Q18" s="26">
        <f t="shared" si="15"/>
        <v>0</v>
      </c>
      <c r="R18" s="26">
        <v>0</v>
      </c>
      <c r="S18" s="26">
        <v>0</v>
      </c>
      <c r="T18" s="26">
        <v>0</v>
      </c>
      <c r="U18" s="23">
        <f t="shared" si="9"/>
        <v>2.2400000000000002</v>
      </c>
      <c r="V18" s="23">
        <f t="shared" si="10"/>
        <v>4.1045338983050854</v>
      </c>
      <c r="W18" s="23">
        <f t="shared" si="11"/>
        <v>4.3963662584745764</v>
      </c>
      <c r="X18">
        <f t="shared" si="12"/>
        <v>64.017875335741408</v>
      </c>
    </row>
    <row r="19" spans="1:24" ht="14.45">
      <c r="A19" s="23" t="s">
        <v>36</v>
      </c>
      <c r="B19" s="8">
        <v>0.33</v>
      </c>
      <c r="C19" s="23">
        <f t="shared" si="0"/>
        <v>3.6300000000000003</v>
      </c>
      <c r="D19" s="23">
        <f t="shared" si="1"/>
        <v>2.31</v>
      </c>
      <c r="E19" s="23">
        <v>7</v>
      </c>
      <c r="F19" s="27">
        <v>0.37203389830508471</v>
      </c>
      <c r="G19" s="23">
        <f t="shared" si="2"/>
        <v>2.9948728813559322</v>
      </c>
      <c r="H19" s="23">
        <f t="shared" si="3"/>
        <v>4.6899999999999995</v>
      </c>
      <c r="I19" s="24">
        <f t="shared" si="4"/>
        <v>0.68487288135593216</v>
      </c>
      <c r="J19" s="27">
        <v>1.0652300000000001</v>
      </c>
      <c r="K19" s="23">
        <f t="shared" si="5"/>
        <v>7.6848728813559308</v>
      </c>
      <c r="L19" s="27">
        <f t="shared" si="6"/>
        <v>0.68487288135593216</v>
      </c>
      <c r="M19" s="23">
        <v>0</v>
      </c>
      <c r="N19" s="23">
        <v>0</v>
      </c>
      <c r="O19" s="23">
        <f t="shared" si="13"/>
        <v>12.40014406779661</v>
      </c>
      <c r="P19" s="26">
        <v>0</v>
      </c>
      <c r="Q19" s="26">
        <f t="shared" si="15"/>
        <v>0</v>
      </c>
      <c r="R19" s="26">
        <v>0</v>
      </c>
      <c r="S19" s="26">
        <v>0</v>
      </c>
      <c r="T19" s="26">
        <v>0</v>
      </c>
      <c r="U19" s="23">
        <f t="shared" si="9"/>
        <v>2.31</v>
      </c>
      <c r="V19" s="23">
        <f t="shared" si="10"/>
        <v>2.6228389830508476</v>
      </c>
      <c r="W19" s="23">
        <f t="shared" si="11"/>
        <v>2.7939267699152546</v>
      </c>
      <c r="X19">
        <f t="shared" si="12"/>
        <v>67.76035009724923</v>
      </c>
    </row>
    <row r="20" spans="1:24" ht="14.45">
      <c r="A20" s="23" t="s">
        <v>37</v>
      </c>
      <c r="B20" s="8">
        <v>0.53</v>
      </c>
      <c r="C20" s="23">
        <f t="shared" si="0"/>
        <v>5.83</v>
      </c>
      <c r="D20" s="23">
        <f t="shared" si="1"/>
        <v>3.71</v>
      </c>
      <c r="E20" s="23">
        <v>7</v>
      </c>
      <c r="F20" s="27">
        <v>4.6610169491525424E-2</v>
      </c>
      <c r="G20" s="23">
        <f t="shared" si="2"/>
        <v>0.37521186440677967</v>
      </c>
      <c r="H20" s="23">
        <f t="shared" si="3"/>
        <v>3.29</v>
      </c>
      <c r="I20" s="24">
        <f t="shared" si="4"/>
        <v>0</v>
      </c>
      <c r="J20" s="27">
        <v>1.0497700000000001</v>
      </c>
      <c r="K20" s="23">
        <f t="shared" si="5"/>
        <v>3.6652118644067793</v>
      </c>
      <c r="L20" s="23">
        <f t="shared" si="6"/>
        <v>0</v>
      </c>
      <c r="M20" s="27">
        <f>D20-F20</f>
        <v>3.6633898305084744</v>
      </c>
      <c r="N20" s="23">
        <v>0</v>
      </c>
      <c r="O20" s="23">
        <f t="shared" si="13"/>
        <v>8.7367542372881353</v>
      </c>
      <c r="P20" s="23">
        <v>1</v>
      </c>
      <c r="Q20" s="23">
        <v>0</v>
      </c>
      <c r="R20" s="23">
        <v>3.5</v>
      </c>
      <c r="S20" s="25">
        <v>15</v>
      </c>
      <c r="T20" s="25">
        <f>S20/45*100</f>
        <v>33.333333333333329</v>
      </c>
      <c r="U20" s="23">
        <f t="shared" si="9"/>
        <v>3.71</v>
      </c>
      <c r="V20" s="23">
        <f t="shared" si="10"/>
        <v>-3.5</v>
      </c>
      <c r="W20" s="23">
        <f t="shared" si="11"/>
        <v>-3.6741950000000001</v>
      </c>
      <c r="X20">
        <f t="shared" si="12"/>
        <v>47.7418264332685</v>
      </c>
    </row>
    <row r="21" spans="1:24" ht="14.45">
      <c r="A21" s="23" t="s">
        <v>38</v>
      </c>
      <c r="B21" s="8">
        <v>0.9</v>
      </c>
      <c r="C21" s="23">
        <f t="shared" si="0"/>
        <v>9.9</v>
      </c>
      <c r="D21" s="23">
        <f t="shared" si="1"/>
        <v>6.3</v>
      </c>
      <c r="E21" s="23">
        <v>7</v>
      </c>
      <c r="F21" s="27">
        <v>1.0169491525423728E-2</v>
      </c>
      <c r="G21" s="23">
        <f t="shared" si="2"/>
        <v>8.1864406779661017E-2</v>
      </c>
      <c r="H21" s="23">
        <f t="shared" si="3"/>
        <v>0.70000000000000018</v>
      </c>
      <c r="I21" s="24">
        <f t="shared" si="4"/>
        <v>0</v>
      </c>
      <c r="J21" s="27">
        <v>1.1910699999999999</v>
      </c>
      <c r="K21" s="23">
        <f t="shared" si="5"/>
        <v>0.78186440677966118</v>
      </c>
      <c r="L21" s="23">
        <f t="shared" si="6"/>
        <v>0</v>
      </c>
      <c r="M21" s="27">
        <f t="shared" ref="M21:M22" si="16">D21-F21</f>
        <v>6.2898305084745765</v>
      </c>
      <c r="N21" s="23">
        <v>0</v>
      </c>
      <c r="O21" s="23">
        <f t="shared" si="13"/>
        <v>2.4469237288135588</v>
      </c>
      <c r="P21" s="23">
        <v>1</v>
      </c>
      <c r="Q21" s="23">
        <v>0</v>
      </c>
      <c r="R21" s="23">
        <v>3.5</v>
      </c>
      <c r="S21" s="23">
        <f>((S20+Q21)-R21)</f>
        <v>11.5</v>
      </c>
      <c r="T21" s="25">
        <f t="shared" ref="T21:T27" si="17">S21/45*100</f>
        <v>25.555555555555554</v>
      </c>
      <c r="U21" s="23">
        <f t="shared" si="9"/>
        <v>6.3</v>
      </c>
      <c r="V21" s="23">
        <f t="shared" si="10"/>
        <v>-3.5</v>
      </c>
      <c r="W21" s="23">
        <f t="shared" si="11"/>
        <v>-4.1687449999999995</v>
      </c>
      <c r="X21">
        <f t="shared" si="12"/>
        <v>13.371167917013981</v>
      </c>
    </row>
    <row r="22" spans="1:24" ht="14.45">
      <c r="A22" s="23" t="s">
        <v>39</v>
      </c>
      <c r="B22" s="8">
        <v>0.81</v>
      </c>
      <c r="C22" s="23">
        <f t="shared" si="0"/>
        <v>8.91</v>
      </c>
      <c r="D22" s="23">
        <f t="shared" si="1"/>
        <v>5.67</v>
      </c>
      <c r="E22" s="23">
        <v>7</v>
      </c>
      <c r="F22" s="23">
        <v>0</v>
      </c>
      <c r="G22" s="23">
        <f t="shared" si="2"/>
        <v>0</v>
      </c>
      <c r="H22" s="23">
        <f t="shared" si="3"/>
        <v>1.33</v>
      </c>
      <c r="I22" s="24">
        <f t="shared" si="4"/>
        <v>0</v>
      </c>
      <c r="J22" s="27">
        <v>1.0948</v>
      </c>
      <c r="K22" s="23">
        <f t="shared" si="5"/>
        <v>1.33</v>
      </c>
      <c r="L22" s="23">
        <f t="shared" si="6"/>
        <v>0</v>
      </c>
      <c r="M22" s="27">
        <v>0</v>
      </c>
      <c r="N22" s="23">
        <v>0</v>
      </c>
      <c r="O22" s="23">
        <f t="shared" si="13"/>
        <v>2.4469237288135588</v>
      </c>
      <c r="P22" s="23">
        <v>1</v>
      </c>
      <c r="Q22" s="23">
        <v>0</v>
      </c>
      <c r="R22" s="23">
        <v>0</v>
      </c>
      <c r="S22" s="23">
        <f>((S21+Q22)-R22)</f>
        <v>11.5</v>
      </c>
      <c r="T22" s="25">
        <f t="shared" si="17"/>
        <v>25.555555555555554</v>
      </c>
      <c r="U22" s="23">
        <f t="shared" si="9"/>
        <v>5.67</v>
      </c>
      <c r="V22" s="23">
        <f t="shared" si="10"/>
        <v>5.67</v>
      </c>
      <c r="W22" s="23">
        <f t="shared" si="11"/>
        <v>6.207516</v>
      </c>
      <c r="X22">
        <f t="shared" si="12"/>
        <v>13.371167917013981</v>
      </c>
    </row>
    <row r="23" spans="1:24" ht="14.45">
      <c r="A23" s="23" t="s">
        <v>40</v>
      </c>
      <c r="B23" s="8">
        <v>0.55000000000000004</v>
      </c>
      <c r="C23" s="23">
        <f t="shared" si="0"/>
        <v>6.0500000000000007</v>
      </c>
      <c r="D23" s="23">
        <f t="shared" si="1"/>
        <v>3.8500000000000005</v>
      </c>
      <c r="E23" s="23">
        <v>7</v>
      </c>
      <c r="F23" s="23">
        <v>0</v>
      </c>
      <c r="G23" s="23">
        <f t="shared" si="2"/>
        <v>0</v>
      </c>
      <c r="H23" s="23">
        <f t="shared" si="3"/>
        <v>3.1499999999999995</v>
      </c>
      <c r="I23" s="24">
        <f t="shared" si="4"/>
        <v>0</v>
      </c>
      <c r="J23" s="27">
        <v>0.97132000000000007</v>
      </c>
      <c r="K23" s="23">
        <f t="shared" si="5"/>
        <v>3.1499999999999995</v>
      </c>
      <c r="L23" s="23">
        <f t="shared" si="6"/>
        <v>0</v>
      </c>
      <c r="M23" s="27">
        <v>0</v>
      </c>
      <c r="N23" s="23">
        <v>0</v>
      </c>
      <c r="O23" s="23">
        <f t="shared" si="13"/>
        <v>2.4469237288135588</v>
      </c>
      <c r="P23" s="23">
        <v>1</v>
      </c>
      <c r="Q23" s="23">
        <v>0</v>
      </c>
      <c r="R23" s="23">
        <v>0</v>
      </c>
      <c r="S23" s="23">
        <f>((S22+Q23)-R23)</f>
        <v>11.5</v>
      </c>
      <c r="T23" s="25">
        <f t="shared" si="17"/>
        <v>25.555555555555554</v>
      </c>
      <c r="U23" s="23">
        <f t="shared" si="9"/>
        <v>3.8500000000000005</v>
      </c>
      <c r="V23" s="23">
        <f t="shared" si="10"/>
        <v>3.8500000000000005</v>
      </c>
      <c r="W23" s="23">
        <f t="shared" si="11"/>
        <v>3.7395820000000008</v>
      </c>
      <c r="X23">
        <f t="shared" si="12"/>
        <v>13.371167917013981</v>
      </c>
    </row>
    <row r="24" spans="1:24" ht="14.45">
      <c r="A24" s="23" t="s">
        <v>41</v>
      </c>
      <c r="B24" s="8">
        <v>0.39</v>
      </c>
      <c r="C24" s="23">
        <f t="shared" si="0"/>
        <v>4.29</v>
      </c>
      <c r="D24" s="23">
        <f t="shared" si="1"/>
        <v>2.73</v>
      </c>
      <c r="E24" s="23">
        <v>7</v>
      </c>
      <c r="F24" s="23">
        <v>0</v>
      </c>
      <c r="G24" s="23">
        <f t="shared" si="2"/>
        <v>0</v>
      </c>
      <c r="H24" s="23">
        <f t="shared" si="3"/>
        <v>4.2699999999999996</v>
      </c>
      <c r="I24" s="24">
        <f t="shared" si="4"/>
        <v>0</v>
      </c>
      <c r="J24" s="27">
        <v>0.93903999999999999</v>
      </c>
      <c r="K24" s="23">
        <f t="shared" si="5"/>
        <v>4.2699999999999996</v>
      </c>
      <c r="L24" s="23">
        <f t="shared" si="6"/>
        <v>0</v>
      </c>
      <c r="M24" s="31">
        <v>0</v>
      </c>
      <c r="N24" s="23">
        <v>0</v>
      </c>
      <c r="O24" s="23">
        <f t="shared" si="13"/>
        <v>2.4469237288135588</v>
      </c>
      <c r="P24" s="23">
        <v>1</v>
      </c>
      <c r="Q24" s="23">
        <v>0</v>
      </c>
      <c r="R24" s="23">
        <v>2.5350000000000001</v>
      </c>
      <c r="S24" s="23">
        <f t="shared" ref="S24:S27" si="18">((S23+Q24)-R24)</f>
        <v>8.9649999999999999</v>
      </c>
      <c r="T24" s="25">
        <f t="shared" si="17"/>
        <v>19.922222222222221</v>
      </c>
      <c r="U24" s="23">
        <f t="shared" si="9"/>
        <v>2.73</v>
      </c>
      <c r="V24" s="23">
        <f t="shared" si="10"/>
        <v>0.19499999999999984</v>
      </c>
      <c r="W24" s="23">
        <f t="shared" si="11"/>
        <v>0.18311279999999985</v>
      </c>
      <c r="X24">
        <f t="shared" si="12"/>
        <v>13.371167917013981</v>
      </c>
    </row>
    <row r="25" spans="1:24" ht="14.45">
      <c r="A25" s="23" t="s">
        <v>42</v>
      </c>
      <c r="B25" s="8">
        <v>0.24</v>
      </c>
      <c r="C25" s="23">
        <f t="shared" si="0"/>
        <v>2.6399999999999997</v>
      </c>
      <c r="D25" s="23">
        <f t="shared" si="1"/>
        <v>1.68</v>
      </c>
      <c r="E25" s="23">
        <v>7</v>
      </c>
      <c r="F25" s="23">
        <v>0</v>
      </c>
      <c r="G25" s="23">
        <f t="shared" si="2"/>
        <v>0</v>
      </c>
      <c r="H25" s="23">
        <f t="shared" si="3"/>
        <v>5.32</v>
      </c>
      <c r="I25" s="24">
        <f t="shared" si="4"/>
        <v>0</v>
      </c>
      <c r="J25" s="27">
        <v>0.9098099999999999</v>
      </c>
      <c r="K25" s="23">
        <f t="shared" si="5"/>
        <v>5.32</v>
      </c>
      <c r="L25" s="23">
        <f t="shared" si="6"/>
        <v>0</v>
      </c>
      <c r="M25" s="31">
        <v>0</v>
      </c>
      <c r="N25" s="23">
        <v>0</v>
      </c>
      <c r="O25" s="23">
        <f t="shared" si="13"/>
        <v>2.4469237288135588</v>
      </c>
      <c r="P25" s="23">
        <v>1</v>
      </c>
      <c r="Q25" s="28">
        <f>N25</f>
        <v>0</v>
      </c>
      <c r="R25" s="23">
        <v>1.56</v>
      </c>
      <c r="S25" s="23">
        <f t="shared" si="18"/>
        <v>7.4049999999999994</v>
      </c>
      <c r="T25" s="25">
        <f t="shared" si="17"/>
        <v>16.455555555555552</v>
      </c>
      <c r="U25" s="23">
        <f t="shared" si="9"/>
        <v>1.68</v>
      </c>
      <c r="V25" s="23">
        <f t="shared" si="10"/>
        <v>0.11999999999999988</v>
      </c>
      <c r="W25" s="23">
        <f t="shared" si="11"/>
        <v>0.10917719999999988</v>
      </c>
      <c r="X25">
        <f t="shared" si="12"/>
        <v>13.371167917013981</v>
      </c>
    </row>
    <row r="26" spans="1:24" ht="14.45">
      <c r="A26" s="23" t="s">
        <v>43</v>
      </c>
      <c r="B26" s="8">
        <v>0.17</v>
      </c>
      <c r="C26" s="23">
        <f t="shared" si="0"/>
        <v>1.87</v>
      </c>
      <c r="D26" s="23">
        <f t="shared" si="1"/>
        <v>1.1900000000000002</v>
      </c>
      <c r="E26" s="23">
        <v>7</v>
      </c>
      <c r="F26" s="23">
        <v>0</v>
      </c>
      <c r="G26" s="23">
        <f t="shared" si="2"/>
        <v>0</v>
      </c>
      <c r="H26" s="23">
        <f t="shared" si="3"/>
        <v>5.81</v>
      </c>
      <c r="I26" s="24">
        <f t="shared" si="4"/>
        <v>0</v>
      </c>
      <c r="J26" s="27">
        <v>0.85326999999999997</v>
      </c>
      <c r="K26" s="23">
        <f t="shared" si="5"/>
        <v>5.81</v>
      </c>
      <c r="L26" s="23">
        <f t="shared" si="6"/>
        <v>0</v>
      </c>
      <c r="M26" s="23">
        <v>0</v>
      </c>
      <c r="N26" s="23">
        <v>0</v>
      </c>
      <c r="O26" s="23">
        <f t="shared" si="13"/>
        <v>2.4469237288135588</v>
      </c>
      <c r="P26" s="23">
        <v>1</v>
      </c>
      <c r="Q26" s="28">
        <f t="shared" ref="Q26:Q27" si="19">N26</f>
        <v>0</v>
      </c>
      <c r="R26" s="23">
        <v>1.105</v>
      </c>
      <c r="S26" s="23">
        <f t="shared" si="18"/>
        <v>6.2999999999999989</v>
      </c>
      <c r="T26" s="25">
        <f t="shared" si="17"/>
        <v>13.999999999999998</v>
      </c>
      <c r="U26" s="23">
        <f t="shared" si="9"/>
        <v>1.1900000000000002</v>
      </c>
      <c r="V26" s="23">
        <f t="shared" si="10"/>
        <v>8.5000000000000187E-2</v>
      </c>
      <c r="W26" s="23">
        <f t="shared" si="11"/>
        <v>7.252795000000016E-2</v>
      </c>
      <c r="X26">
        <f t="shared" si="12"/>
        <v>13.371167917013981</v>
      </c>
    </row>
    <row r="27" spans="1:24" ht="14.45">
      <c r="A27" s="23" t="s">
        <v>44</v>
      </c>
      <c r="B27" s="8">
        <v>0.09</v>
      </c>
      <c r="C27" s="23">
        <f t="shared" si="0"/>
        <v>0.99</v>
      </c>
      <c r="D27" s="23">
        <f t="shared" si="1"/>
        <v>0.63</v>
      </c>
      <c r="E27" s="23">
        <v>7</v>
      </c>
      <c r="F27" s="23">
        <v>0</v>
      </c>
      <c r="G27" s="23">
        <f t="shared" si="2"/>
        <v>0</v>
      </c>
      <c r="H27" s="23">
        <f t="shared" si="3"/>
        <v>6.37</v>
      </c>
      <c r="I27" s="24">
        <f t="shared" si="4"/>
        <v>0</v>
      </c>
      <c r="J27" s="27">
        <v>0.74469000000000007</v>
      </c>
      <c r="K27" s="23">
        <f t="shared" si="5"/>
        <v>6.37</v>
      </c>
      <c r="L27" s="23">
        <f t="shared" si="6"/>
        <v>0</v>
      </c>
      <c r="M27" s="23">
        <v>0</v>
      </c>
      <c r="N27" s="23">
        <v>0</v>
      </c>
      <c r="O27" s="23">
        <f t="shared" si="13"/>
        <v>2.4469237288135588</v>
      </c>
      <c r="P27" s="23">
        <v>1</v>
      </c>
      <c r="Q27" s="28">
        <f t="shared" si="19"/>
        <v>0</v>
      </c>
      <c r="R27" s="23">
        <v>0.58499999999999996</v>
      </c>
      <c r="S27" s="23">
        <f t="shared" si="18"/>
        <v>5.714999999999999</v>
      </c>
      <c r="T27" s="25">
        <f t="shared" si="17"/>
        <v>12.699999999999998</v>
      </c>
      <c r="U27" s="23">
        <f t="shared" si="9"/>
        <v>0.63</v>
      </c>
      <c r="V27" s="23">
        <f t="shared" si="10"/>
        <v>4.500000000000004E-2</v>
      </c>
      <c r="W27" s="23">
        <f t="shared" si="11"/>
        <v>3.3511050000000035E-2</v>
      </c>
      <c r="X27">
        <f t="shared" si="12"/>
        <v>13.371167917013981</v>
      </c>
    </row>
    <row r="28" spans="1:24" ht="14.45">
      <c r="B28" s="9"/>
      <c r="C28" s="9"/>
      <c r="D28" s="9"/>
      <c r="E28" s="9"/>
      <c r="F28" s="9"/>
      <c r="G28" s="9"/>
      <c r="H28" s="9"/>
      <c r="I28" s="9"/>
      <c r="J28" s="19"/>
      <c r="K28" s="9"/>
      <c r="L28" s="9"/>
      <c r="M28" s="9"/>
      <c r="N28" s="9"/>
      <c r="O28" s="9"/>
      <c r="P28" s="2"/>
      <c r="Q28" s="9"/>
      <c r="W28" s="2"/>
      <c r="X28"/>
    </row>
    <row r="29" spans="1:24" ht="20.100000000000001">
      <c r="A29" s="21" t="s">
        <v>45</v>
      </c>
      <c r="B29" s="22"/>
      <c r="C29" s="22">
        <f>SUM(C4:C27)</f>
        <v>95.81</v>
      </c>
      <c r="D29" s="22">
        <f>SUM(D4:D27)</f>
        <v>60.970000000000006</v>
      </c>
      <c r="E29" s="22"/>
      <c r="F29" s="22">
        <f>SUM(F4:F27)</f>
        <v>4.3696610169491521</v>
      </c>
      <c r="G29" s="22">
        <f>SUM(G4:G27)</f>
        <v>35.175771186440677</v>
      </c>
      <c r="H29" s="22"/>
      <c r="I29" s="22"/>
      <c r="J29" s="22"/>
      <c r="K29" s="22"/>
      <c r="L29" s="22">
        <f t="shared" ref="L29:N29" si="20">SUM(L4:L27)</f>
        <v>12.40014406779661</v>
      </c>
      <c r="M29" s="22">
        <f t="shared" si="20"/>
        <v>9.9532203389830514</v>
      </c>
      <c r="N29" s="22">
        <f t="shared" si="20"/>
        <v>0</v>
      </c>
      <c r="O29" s="22"/>
      <c r="P29" s="22"/>
      <c r="Q29" s="22">
        <f>SUM(Q4:Q27)</f>
        <v>29.29</v>
      </c>
      <c r="R29" s="22">
        <f t="shared" ref="R29:W29" si="21">SUM(R4:R27)</f>
        <v>12.785</v>
      </c>
      <c r="S29" s="22"/>
      <c r="T29" s="22"/>
      <c r="U29" s="22">
        <f t="shared" si="21"/>
        <v>90.259999999999991</v>
      </c>
      <c r="V29" s="22">
        <f t="shared" si="21"/>
        <v>68.556033898305074</v>
      </c>
      <c r="W29" s="22">
        <f t="shared" si="21"/>
        <v>64.865208287881359</v>
      </c>
    </row>
    <row r="30" spans="1:24">
      <c r="I30" s="1"/>
    </row>
    <row r="31" spans="1:24" ht="26.1" customHeight="1">
      <c r="A31" s="35" t="s">
        <v>46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10"/>
      <c r="T31" s="10"/>
    </row>
    <row r="32" spans="1:24">
      <c r="I32" s="1"/>
    </row>
    <row r="33" spans="1:15" ht="32.450000000000003" customHeight="1">
      <c r="A33" s="37" t="s">
        <v>47</v>
      </c>
      <c r="B33" s="37"/>
      <c r="C33" s="37"/>
      <c r="D33" s="37"/>
      <c r="E33" s="37"/>
      <c r="F33" s="37"/>
      <c r="G33" s="37"/>
      <c r="H33" s="37"/>
      <c r="I33" s="37"/>
      <c r="J33" s="37"/>
      <c r="K33" s="18"/>
      <c r="L33" s="18"/>
      <c r="M33" s="18"/>
      <c r="N33" s="18"/>
      <c r="O33" s="18"/>
    </row>
    <row r="34" spans="1:15">
      <c r="I34" s="1"/>
    </row>
    <row r="35" spans="1:15">
      <c r="I35" s="1"/>
    </row>
    <row r="36" spans="1:15">
      <c r="I36" s="1"/>
    </row>
    <row r="37" spans="1:15">
      <c r="I37" s="1"/>
    </row>
    <row r="38" spans="1:15">
      <c r="I38" s="1"/>
    </row>
    <row r="39" spans="1:15">
      <c r="I39" s="1"/>
    </row>
    <row r="40" spans="1:15">
      <c r="I40" s="1"/>
    </row>
    <row r="41" spans="1:15">
      <c r="I41" s="1"/>
    </row>
    <row r="42" spans="1:15">
      <c r="I42" s="1"/>
    </row>
    <row r="43" spans="1:15">
      <c r="I43" s="1"/>
    </row>
    <row r="44" spans="1:15">
      <c r="I44" s="1"/>
    </row>
    <row r="45" spans="1:15">
      <c r="I45" s="1"/>
    </row>
    <row r="46" spans="1:15">
      <c r="I46" s="1"/>
    </row>
    <row r="47" spans="1:15">
      <c r="I47" s="1"/>
    </row>
    <row r="48" spans="1:15">
      <c r="I48" s="1"/>
    </row>
    <row r="49" spans="9:9">
      <c r="I49" s="1"/>
    </row>
    <row r="50" spans="9:9">
      <c r="I50" s="1"/>
    </row>
    <row r="51" spans="9:9">
      <c r="I51" s="1"/>
    </row>
    <row r="52" spans="9:9">
      <c r="I52" s="1"/>
    </row>
    <row r="53" spans="9:9">
      <c r="I53" s="1"/>
    </row>
    <row r="54" spans="9:9">
      <c r="I54" s="1"/>
    </row>
    <row r="55" spans="9:9">
      <c r="I55" s="1"/>
    </row>
    <row r="56" spans="9:9">
      <c r="I56" s="1"/>
    </row>
    <row r="57" spans="9:9">
      <c r="I57" s="1"/>
    </row>
    <row r="58" spans="9:9">
      <c r="I58" s="1"/>
    </row>
    <row r="59" spans="9:9">
      <c r="I59" s="1"/>
    </row>
    <row r="60" spans="9:9">
      <c r="I60" s="1"/>
    </row>
    <row r="61" spans="9:9">
      <c r="I61" s="1"/>
    </row>
    <row r="62" spans="9:9">
      <c r="I62" s="1"/>
    </row>
    <row r="63" spans="9:9">
      <c r="I63" s="1"/>
    </row>
    <row r="64" spans="9:9">
      <c r="I64" s="1"/>
    </row>
    <row r="65" spans="9:9">
      <c r="I65" s="1"/>
    </row>
    <row r="66" spans="9:9">
      <c r="I66" s="1"/>
    </row>
    <row r="67" spans="9:9">
      <c r="I67" s="1"/>
    </row>
    <row r="68" spans="9:9">
      <c r="I68" s="1"/>
    </row>
    <row r="69" spans="9:9">
      <c r="I69" s="1"/>
    </row>
    <row r="70" spans="9:9">
      <c r="I70" s="1"/>
    </row>
    <row r="71" spans="9:9">
      <c r="I71" s="1"/>
    </row>
    <row r="72" spans="9:9">
      <c r="I72" s="1"/>
    </row>
    <row r="73" spans="9:9">
      <c r="I73" s="1"/>
    </row>
    <row r="74" spans="9:9">
      <c r="I74" s="1"/>
    </row>
    <row r="75" spans="9:9">
      <c r="I75" s="1"/>
    </row>
    <row r="76" spans="9:9">
      <c r="I76" s="1"/>
    </row>
    <row r="77" spans="9:9">
      <c r="I77" s="1"/>
    </row>
    <row r="78" spans="9:9">
      <c r="I78" s="1"/>
    </row>
    <row r="79" spans="9:9">
      <c r="I79" s="1"/>
    </row>
    <row r="80" spans="9:9">
      <c r="I80" s="1"/>
    </row>
    <row r="81" spans="9:9">
      <c r="I81" s="1"/>
    </row>
    <row r="82" spans="9:9">
      <c r="I82" s="1"/>
    </row>
    <row r="83" spans="9:9">
      <c r="I83" s="1"/>
    </row>
    <row r="84" spans="9:9">
      <c r="I84" s="1"/>
    </row>
    <row r="85" spans="9:9">
      <c r="I85" s="1"/>
    </row>
    <row r="86" spans="9:9">
      <c r="I86" s="1"/>
    </row>
    <row r="87" spans="9:9">
      <c r="I87" s="1"/>
    </row>
    <row r="88" spans="9:9">
      <c r="I88" s="1"/>
    </row>
    <row r="89" spans="9:9">
      <c r="I89" s="1"/>
    </row>
    <row r="90" spans="9:9">
      <c r="I90" s="1"/>
    </row>
    <row r="91" spans="9:9">
      <c r="I91" s="1"/>
    </row>
    <row r="92" spans="9:9">
      <c r="I92" s="1"/>
    </row>
    <row r="93" spans="9:9">
      <c r="I93" s="1"/>
    </row>
    <row r="94" spans="9:9">
      <c r="I94" s="1"/>
    </row>
    <row r="95" spans="9:9">
      <c r="I95" s="1"/>
    </row>
    <row r="96" spans="9:9">
      <c r="I96" s="1"/>
    </row>
    <row r="97" spans="9:9">
      <c r="I97" s="1"/>
    </row>
    <row r="98" spans="9:9">
      <c r="I98" s="1"/>
    </row>
    <row r="99" spans="9:9">
      <c r="I99" s="1"/>
    </row>
    <row r="100" spans="9:9">
      <c r="I100" s="1"/>
    </row>
    <row r="101" spans="9:9">
      <c r="I101" s="1"/>
    </row>
    <row r="102" spans="9:9">
      <c r="I102" s="1"/>
    </row>
    <row r="103" spans="9:9">
      <c r="I103" s="1"/>
    </row>
    <row r="104" spans="9:9">
      <c r="I104" s="1"/>
    </row>
    <row r="105" spans="9:9">
      <c r="I105" s="1"/>
    </row>
    <row r="106" spans="9:9">
      <c r="I106" s="1"/>
    </row>
    <row r="107" spans="9:9">
      <c r="I107" s="1"/>
    </row>
    <row r="108" spans="9:9">
      <c r="I108" s="1"/>
    </row>
    <row r="109" spans="9:9">
      <c r="I109" s="1"/>
    </row>
    <row r="110" spans="9:9">
      <c r="I110" s="1"/>
    </row>
    <row r="111" spans="9:9">
      <c r="I111" s="1"/>
    </row>
    <row r="112" spans="9:9">
      <c r="I112" s="1"/>
    </row>
    <row r="113" spans="9:9">
      <c r="I113" s="1"/>
    </row>
    <row r="114" spans="9:9">
      <c r="I114" s="1"/>
    </row>
    <row r="115" spans="9:9">
      <c r="I115" s="1"/>
    </row>
    <row r="116" spans="9:9">
      <c r="I116" s="1"/>
    </row>
    <row r="117" spans="9:9">
      <c r="I117" s="1"/>
    </row>
    <row r="118" spans="9:9">
      <c r="I118" s="1"/>
    </row>
    <row r="119" spans="9:9">
      <c r="I119" s="1"/>
    </row>
    <row r="120" spans="9:9">
      <c r="I120" s="1"/>
    </row>
    <row r="121" spans="9:9">
      <c r="I121" s="1"/>
    </row>
    <row r="122" spans="9:9">
      <c r="I122" s="1"/>
    </row>
    <row r="123" spans="9:9">
      <c r="I123" s="1"/>
    </row>
    <row r="124" spans="9:9">
      <c r="I124" s="1"/>
    </row>
    <row r="125" spans="9:9">
      <c r="I125" s="1"/>
    </row>
    <row r="126" spans="9:9">
      <c r="I126" s="1"/>
    </row>
    <row r="127" spans="9:9">
      <c r="I127" s="1"/>
    </row>
    <row r="128" spans="9:9">
      <c r="I128" s="1"/>
    </row>
    <row r="129" spans="9:9">
      <c r="I129" s="1"/>
    </row>
    <row r="130" spans="9:9">
      <c r="I130" s="1"/>
    </row>
    <row r="131" spans="9:9">
      <c r="I131" s="1"/>
    </row>
    <row r="132" spans="9:9">
      <c r="I132" s="1"/>
    </row>
    <row r="133" spans="9:9">
      <c r="I133" s="1"/>
    </row>
  </sheetData>
  <mergeCells count="3">
    <mergeCell ref="A31:R31"/>
    <mergeCell ref="A33:J33"/>
    <mergeCell ref="M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Mostafa Kermani</dc:creator>
  <cp:keywords/>
  <dc:description/>
  <cp:lastModifiedBy/>
  <cp:revision/>
  <dcterms:created xsi:type="dcterms:W3CDTF">2020-11-19T09:42:29Z</dcterms:created>
  <dcterms:modified xsi:type="dcterms:W3CDTF">2024-02-08T13:15:30Z</dcterms:modified>
  <cp:category/>
  <cp:contentStatus/>
</cp:coreProperties>
</file>