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fcaf58e44607b/デスクトップ/自己研鑽用/FT勉強会/市場リスクの計量化とVaR/"/>
    </mc:Choice>
  </mc:AlternateContent>
  <xr:revisionPtr revIDLastSave="549" documentId="8_{19595C57-ACF1-4EF3-84A1-12E6C9FE8EC7}" xr6:coauthVersionLast="46" xr6:coauthVersionMax="46" xr10:uidLastSave="{E7138B9A-41FD-478B-89CA-3FE3A4100505}"/>
  <bookViews>
    <workbookView xWindow="-98" yWindow="-98" windowWidth="20715" windowHeight="13875" activeTab="1" xr2:uid="{C899B427-FC1A-4D74-B424-971B0F183AD8}"/>
  </bookViews>
  <sheets>
    <sheet name="Section1" sheetId="1" r:id="rId1"/>
    <sheet name="Section1-2" sheetId="5" r:id="rId2"/>
    <sheet name="回帰分析②" sheetId="4" r:id="rId3"/>
  </sheets>
  <definedNames>
    <definedName name="solver_adj" localSheetId="0" hidden="1">Section1!#REF!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Section1!#REF!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D8" i="5" s="1"/>
  <c r="K9" i="5"/>
  <c r="K10" i="5"/>
  <c r="K11" i="5"/>
  <c r="K12" i="5"/>
  <c r="K13" i="5"/>
  <c r="K14" i="5"/>
  <c r="K15" i="5"/>
  <c r="K16" i="5"/>
  <c r="D16" i="5" s="1"/>
  <c r="K17" i="5"/>
  <c r="K18" i="5"/>
  <c r="K19" i="5"/>
  <c r="K20" i="5"/>
  <c r="K21" i="5"/>
  <c r="K22" i="5"/>
  <c r="K23" i="5"/>
  <c r="K24" i="5"/>
  <c r="D24" i="5" s="1"/>
  <c r="K25" i="5"/>
  <c r="K26" i="5"/>
  <c r="K27" i="5"/>
  <c r="K28" i="5"/>
  <c r="K29" i="5"/>
  <c r="K30" i="5"/>
  <c r="K31" i="5"/>
  <c r="K32" i="5"/>
  <c r="D32" i="5" s="1"/>
  <c r="K33" i="5"/>
  <c r="K34" i="5"/>
  <c r="K35" i="5"/>
  <c r="K36" i="5"/>
  <c r="K37" i="5"/>
  <c r="K38" i="5"/>
  <c r="K39" i="5"/>
  <c r="K40" i="5"/>
  <c r="D40" i="5" s="1"/>
  <c r="K41" i="5"/>
  <c r="K42" i="5"/>
  <c r="K43" i="5"/>
  <c r="K44" i="5"/>
  <c r="K45" i="5"/>
  <c r="K46" i="5"/>
  <c r="K47" i="5"/>
  <c r="K48" i="5"/>
  <c r="D48" i="5" s="1"/>
  <c r="K49" i="5"/>
  <c r="K50" i="5"/>
  <c r="K51" i="5"/>
  <c r="K52" i="5"/>
  <c r="K53" i="5"/>
  <c r="K7" i="1"/>
  <c r="K6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K3" i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D6" i="5"/>
  <c r="D12" i="5"/>
  <c r="D13" i="5"/>
  <c r="D14" i="5"/>
  <c r="D19" i="5"/>
  <c r="D21" i="5"/>
  <c r="D22" i="5"/>
  <c r="D27" i="5"/>
  <c r="D29" i="5"/>
  <c r="D30" i="5"/>
  <c r="D36" i="5"/>
  <c r="D37" i="5"/>
  <c r="D38" i="5"/>
  <c r="D44" i="5"/>
  <c r="D45" i="5"/>
  <c r="D46" i="5"/>
  <c r="D51" i="5"/>
  <c r="D5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3" i="5"/>
  <c r="C11" i="1"/>
  <c r="C9" i="1"/>
  <c r="C8" i="1" l="1"/>
  <c r="D49" i="5"/>
  <c r="D41" i="5"/>
  <c r="D33" i="5"/>
  <c r="D25" i="5"/>
  <c r="D17" i="5"/>
  <c r="D9" i="5"/>
  <c r="D47" i="5"/>
  <c r="D39" i="5"/>
  <c r="D31" i="5"/>
  <c r="D23" i="5"/>
  <c r="D15" i="5"/>
  <c r="D7" i="5"/>
  <c r="D50" i="5"/>
  <c r="D42" i="5"/>
  <c r="D34" i="5"/>
  <c r="D26" i="5"/>
  <c r="D18" i="5"/>
  <c r="D10" i="5"/>
  <c r="D28" i="5"/>
  <c r="D52" i="5"/>
  <c r="D20" i="5"/>
  <c r="D43" i="5"/>
  <c r="D5" i="5"/>
  <c r="D11" i="5"/>
  <c r="D35" i="5"/>
  <c r="N3" i="5"/>
  <c r="C7" i="1"/>
  <c r="C12" i="1"/>
  <c r="C10" i="1"/>
  <c r="C5" i="1"/>
  <c r="C6" i="1"/>
  <c r="C4" i="1"/>
  <c r="D4" i="5"/>
  <c r="R11" i="5" l="1"/>
  <c r="R19" i="5"/>
  <c r="R27" i="5"/>
  <c r="R35" i="5"/>
  <c r="R43" i="5"/>
  <c r="R51" i="5"/>
  <c r="R4" i="5"/>
  <c r="R12" i="5"/>
  <c r="R20" i="5"/>
  <c r="R28" i="5"/>
  <c r="R36" i="5"/>
  <c r="R44" i="5"/>
  <c r="R13" i="5"/>
  <c r="R29" i="5"/>
  <c r="R5" i="5"/>
  <c r="R37" i="5"/>
  <c r="R6" i="5"/>
  <c r="R14" i="5"/>
  <c r="R22" i="5"/>
  <c r="R30" i="5"/>
  <c r="R38" i="5"/>
  <c r="R46" i="5"/>
  <c r="R3" i="5"/>
  <c r="R7" i="5"/>
  <c r="R15" i="5"/>
  <c r="R23" i="5"/>
  <c r="R31" i="5"/>
  <c r="R39" i="5"/>
  <c r="R47" i="5"/>
  <c r="R8" i="5"/>
  <c r="R16" i="5"/>
  <c r="R24" i="5"/>
  <c r="R32" i="5"/>
  <c r="R40" i="5"/>
  <c r="R48" i="5"/>
  <c r="R9" i="5"/>
  <c r="R17" i="5"/>
  <c r="R25" i="5"/>
  <c r="R33" i="5"/>
  <c r="R41" i="5"/>
  <c r="R49" i="5"/>
  <c r="R10" i="5"/>
  <c r="R18" i="5"/>
  <c r="R26" i="5"/>
  <c r="R34" i="5"/>
  <c r="R42" i="5"/>
  <c r="R50" i="5"/>
  <c r="R52" i="5"/>
  <c r="R21" i="5"/>
  <c r="R45" i="5"/>
  <c r="N4" i="5"/>
  <c r="P10" i="5"/>
  <c r="P18" i="5"/>
  <c r="P26" i="5"/>
  <c r="P34" i="5"/>
  <c r="P42" i="5"/>
  <c r="P50" i="5"/>
  <c r="P11" i="5"/>
  <c r="P4" i="5"/>
  <c r="P12" i="5"/>
  <c r="P20" i="5"/>
  <c r="P28" i="5"/>
  <c r="P36" i="5"/>
  <c r="P44" i="5"/>
  <c r="P52" i="5"/>
  <c r="P5" i="5"/>
  <c r="P13" i="5"/>
  <c r="P21" i="5"/>
  <c r="P29" i="5"/>
  <c r="P37" i="5"/>
  <c r="P45" i="5"/>
  <c r="P6" i="5"/>
  <c r="P14" i="5"/>
  <c r="P22" i="5"/>
  <c r="P30" i="5"/>
  <c r="P38" i="5"/>
  <c r="P46" i="5"/>
  <c r="P7" i="5"/>
  <c r="P15" i="5"/>
  <c r="P23" i="5"/>
  <c r="P31" i="5"/>
  <c r="P39" i="5"/>
  <c r="P47" i="5"/>
  <c r="P8" i="5"/>
  <c r="P16" i="5"/>
  <c r="P24" i="5"/>
  <c r="P32" i="5"/>
  <c r="P40" i="5"/>
  <c r="P48" i="5"/>
  <c r="P9" i="5"/>
  <c r="P17" i="5"/>
  <c r="P25" i="5"/>
  <c r="P33" i="5"/>
  <c r="P41" i="5"/>
  <c r="P49" i="5"/>
  <c r="P19" i="5"/>
  <c r="P27" i="5"/>
  <c r="P35" i="5"/>
  <c r="P43" i="5"/>
  <c r="P51" i="5"/>
  <c r="P3" i="5"/>
  <c r="K5" i="1"/>
  <c r="H3" i="5" l="1"/>
  <c r="G3" i="5"/>
  <c r="Q4" i="5"/>
  <c r="S4" i="5"/>
  <c r="S12" i="5"/>
  <c r="S20" i="5"/>
  <c r="S28" i="5"/>
  <c r="S36" i="5"/>
  <c r="S44" i="5"/>
  <c r="S52" i="5"/>
  <c r="S5" i="5"/>
  <c r="S13" i="5"/>
  <c r="S21" i="5"/>
  <c r="S29" i="5"/>
  <c r="S37" i="5"/>
  <c r="S45" i="5"/>
  <c r="S22" i="5"/>
  <c r="S3" i="5"/>
  <c r="S6" i="5"/>
  <c r="S30" i="5"/>
  <c r="S38" i="5"/>
  <c r="S7" i="5"/>
  <c r="S15" i="5"/>
  <c r="S23" i="5"/>
  <c r="S31" i="5"/>
  <c r="S39" i="5"/>
  <c r="S47" i="5"/>
  <c r="S8" i="5"/>
  <c r="S16" i="5"/>
  <c r="S24" i="5"/>
  <c r="S32" i="5"/>
  <c r="S40" i="5"/>
  <c r="S48" i="5"/>
  <c r="S9" i="5"/>
  <c r="S17" i="5"/>
  <c r="S25" i="5"/>
  <c r="S33" i="5"/>
  <c r="S41" i="5"/>
  <c r="S49" i="5"/>
  <c r="S10" i="5"/>
  <c r="S18" i="5"/>
  <c r="S26" i="5"/>
  <c r="S34" i="5"/>
  <c r="S42" i="5"/>
  <c r="S50" i="5"/>
  <c r="S11" i="5"/>
  <c r="S19" i="5"/>
  <c r="S27" i="5"/>
  <c r="S35" i="5"/>
  <c r="S43" i="5"/>
  <c r="S51" i="5"/>
  <c r="S14" i="5"/>
  <c r="S46" i="5"/>
  <c r="Q34" i="5"/>
  <c r="Q10" i="5"/>
  <c r="Q27" i="5"/>
  <c r="Q42" i="5"/>
  <c r="Q51" i="5"/>
  <c r="Q19" i="5"/>
  <c r="Q3" i="5"/>
  <c r="Q7" i="5"/>
  <c r="Q20" i="5"/>
  <c r="Q52" i="5"/>
  <c r="Q11" i="5"/>
  <c r="Q9" i="5"/>
  <c r="Q16" i="5"/>
  <c r="Q14" i="5"/>
  <c r="Q46" i="5"/>
  <c r="Q39" i="5"/>
  <c r="Q36" i="5"/>
  <c r="Q47" i="5"/>
  <c r="Q31" i="5"/>
  <c r="Q8" i="5"/>
  <c r="Q12" i="5"/>
  <c r="Q38" i="5"/>
  <c r="Q37" i="5"/>
  <c r="Q28" i="5"/>
  <c r="Q13" i="5"/>
  <c r="Q45" i="5"/>
  <c r="Q35" i="5"/>
  <c r="Q30" i="5"/>
  <c r="Q5" i="5"/>
  <c r="Q50" i="5"/>
  <c r="Q49" i="5"/>
  <c r="Q21" i="5"/>
  <c r="Q33" i="5"/>
  <c r="Q40" i="5"/>
  <c r="Q24" i="5"/>
  <c r="Q22" i="5"/>
  <c r="Q44" i="5"/>
  <c r="Q43" i="5"/>
  <c r="Q41" i="5"/>
  <c r="Q48" i="5"/>
  <c r="Q17" i="5"/>
  <c r="Q6" i="5"/>
  <c r="Q15" i="5"/>
  <c r="Q26" i="5"/>
  <c r="Q25" i="5"/>
  <c r="Q32" i="5"/>
  <c r="Q23" i="5"/>
  <c r="Q29" i="5"/>
  <c r="Q18" i="5"/>
  <c r="I3" i="5" l="1"/>
  <c r="C3" i="1"/>
  <c r="K4" i="1" s="1"/>
  <c r="D4" i="1"/>
  <c r="D5" i="1"/>
  <c r="D6" i="1"/>
  <c r="D7" i="1"/>
  <c r="D8" i="1"/>
  <c r="D9" i="1"/>
  <c r="D10" i="1"/>
  <c r="D11" i="1"/>
  <c r="D12" i="1"/>
  <c r="D3" i="1"/>
  <c r="K2" i="1" l="1"/>
</calcChain>
</file>

<file path=xl/sharedStrings.xml><?xml version="1.0" encoding="utf-8"?>
<sst xmlns="http://schemas.openxmlformats.org/spreadsheetml/2006/main" count="55" uniqueCount="48">
  <si>
    <t>日付</t>
    <rPh sb="0" eb="2">
      <t>ヒヅケ</t>
    </rPh>
    <phoneticPr fontId="1"/>
  </si>
  <si>
    <t>株式ポートフォリオの日次収益率</t>
    <rPh sb="0" eb="2">
      <t>カブシキ</t>
    </rPh>
    <rPh sb="10" eb="12">
      <t>ニチジ</t>
    </rPh>
    <rPh sb="12" eb="14">
      <t>シュウエキ</t>
    </rPh>
    <rPh sb="14" eb="15">
      <t>リツ</t>
    </rPh>
    <phoneticPr fontId="1"/>
  </si>
  <si>
    <t>TOPIXの
日次収益率</t>
    <rPh sb="7" eb="9">
      <t>ニチジ</t>
    </rPh>
    <rPh sb="9" eb="11">
      <t>シュウエキ</t>
    </rPh>
    <rPh sb="11" eb="12">
      <t>リツ</t>
    </rPh>
    <phoneticPr fontId="1"/>
  </si>
  <si>
    <t>日次ボラティリティ</t>
    <rPh sb="0" eb="2">
      <t>ニチジ</t>
    </rPh>
    <phoneticPr fontId="1"/>
  </si>
  <si>
    <t>収益率と平均の差</t>
    <rPh sb="0" eb="2">
      <t>シュウエキ</t>
    </rPh>
    <rPh sb="2" eb="3">
      <t>リツ</t>
    </rPh>
    <rPh sb="4" eb="6">
      <t>ヘイキン</t>
    </rPh>
    <rPh sb="7" eb="8">
      <t>サ</t>
    </rPh>
    <phoneticPr fontId="1"/>
  </si>
  <si>
    <t>VaR_99%</t>
    <phoneticPr fontId="1"/>
  </si>
  <si>
    <t>感応度</t>
    <rPh sb="0" eb="3">
      <t>カンノウド</t>
    </rPh>
    <phoneticPr fontId="1"/>
  </si>
  <si>
    <t>10日間の平均感応度</t>
    <rPh sb="2" eb="4">
      <t>ニチカン</t>
    </rPh>
    <rPh sb="5" eb="7">
      <t>ヘイキン</t>
    </rPh>
    <rPh sb="7" eb="10">
      <t>カンノウド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</si>
  <si>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</si>
  <si>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</si>
  <si>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</si>
  <si>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</si>
  <si>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</si>
  <si>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</si>
  <si>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</si>
  <si>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</si>
  <si>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</si>
  <si>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</si>
  <si>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</si>
  <si>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</si>
  <si>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</si>
  <si>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</si>
  <si>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</si>
  <si>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</si>
  <si>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</si>
  <si>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</si>
  <si>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</si>
  <si>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</si>
  <si>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</si>
  <si>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</si>
  <si>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</si>
  <si>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</si>
  <si>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</si>
  <si>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株式ポートフォリオの変化率</t>
    <rPh sb="0" eb="2">
      <t>カブシキ</t>
    </rPh>
    <rPh sb="10" eb="12">
      <t>ヘンカ</t>
    </rPh>
    <rPh sb="12" eb="13">
      <t>リツ</t>
    </rPh>
    <phoneticPr fontId="1"/>
  </si>
  <si>
    <t>TOPIXの
変化率</t>
    <rPh sb="7" eb="9">
      <t>ヘンカ</t>
    </rPh>
    <rPh sb="9" eb="10">
      <t>リツ</t>
    </rPh>
    <phoneticPr fontId="1"/>
  </si>
  <si>
    <t>ベータ</t>
    <phoneticPr fontId="1"/>
  </si>
  <si>
    <t>データ</t>
    <phoneticPr fontId="1"/>
  </si>
  <si>
    <t>自然対数</t>
    <rPh sb="0" eb="2">
      <t>シゼン</t>
    </rPh>
    <rPh sb="2" eb="4">
      <t>タイスウ</t>
    </rPh>
    <phoneticPr fontId="1"/>
  </si>
  <si>
    <t>常用対数</t>
    <rPh sb="0" eb="2">
      <t>ジョウヨウ</t>
    </rPh>
    <rPh sb="2" eb="4">
      <t>タイスウ</t>
    </rPh>
    <phoneticPr fontId="1"/>
  </si>
  <si>
    <t>常数平均</t>
    <rPh sb="0" eb="2">
      <t>ジョウスウ</t>
    </rPh>
    <rPh sb="2" eb="4">
      <t>ヘイキン</t>
    </rPh>
    <phoneticPr fontId="1"/>
  </si>
  <si>
    <t>対数平均</t>
    <rPh sb="0" eb="2">
      <t>タイスウ</t>
    </rPh>
    <rPh sb="2" eb="4">
      <t>ヘイキン</t>
    </rPh>
    <phoneticPr fontId="1"/>
  </si>
  <si>
    <t>2乗誤差</t>
    <rPh sb="1" eb="2">
      <t>ジョウ</t>
    </rPh>
    <rPh sb="2" eb="4">
      <t>ゴサ</t>
    </rPh>
    <phoneticPr fontId="1"/>
  </si>
  <si>
    <t>共分散</t>
    <rPh sb="0" eb="3">
      <t>キョウブンサン</t>
    </rPh>
    <phoneticPr fontId="1"/>
  </si>
  <si>
    <t>分散</t>
    <rPh sb="0" eb="2">
      <t>ブンサン</t>
    </rPh>
    <phoneticPr fontId="1"/>
  </si>
  <si>
    <t>算術収益率</t>
    <rPh sb="0" eb="2">
      <t>サンジュツ</t>
    </rPh>
    <rPh sb="2" eb="4">
      <t>シュウエキ</t>
    </rPh>
    <rPh sb="4" eb="5">
      <t>リツ</t>
    </rPh>
    <phoneticPr fontId="1"/>
  </si>
  <si>
    <t>対数収益率</t>
    <rPh sb="0" eb="2">
      <t>タイスウ</t>
    </rPh>
    <rPh sb="2" eb="4">
      <t>シュウエキ</t>
    </rPh>
    <rPh sb="4" eb="5">
      <t>リツ</t>
    </rPh>
    <phoneticPr fontId="1"/>
  </si>
  <si>
    <t>絶対値</t>
    <rPh sb="0" eb="3">
      <t>ゼッタイチ</t>
    </rPh>
    <phoneticPr fontId="1"/>
  </si>
  <si>
    <t>統計検定量</t>
    <rPh sb="0" eb="2">
      <t>トウケイ</t>
    </rPh>
    <rPh sb="2" eb="4">
      <t>ケンテイ</t>
    </rPh>
    <rPh sb="4" eb="5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</si>
</sst>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56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56" fontId="0" fillId="3" borderId="7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3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9" xfId="0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2" fillId="2" borderId="18" xfId="0" applyFont="1" applyFill="1" applyBorder="1">
      <alignment vertical="center"/>
    </xf>
    <xf numFmtId="176" fontId="0" fillId="4" borderId="19" xfId="0" applyNumberForma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EE8A-EECA-4CE7-BC5A-8B2B20CDF87E}">
  <dimension ref="B1:K13"/>
  <sheetViews>
    <sheetView showGridLines="0" workbookViewId="0">
      <selection activeCell="J12" sqref="J12"/>
    </sheetView>
  </sheetViews>
  <sheetFormatPr defaultRowHeight="17.649999999999999" x14ac:dyDescent="0.7"/>
  <cols>
    <col min="2" max="2" width="9.5625" customWidth="1"/>
    <col min="3" max="3" width="19.6875" customWidth="1"/>
    <col min="4" max="4" width="15.9375" bestFit="1" customWidth="1"/>
    <col min="5" max="5" width="15.625" customWidth="1"/>
    <col min="6" max="6" width="13.125" customWidth="1"/>
    <col min="7" max="7" width="16.25" customWidth="1"/>
    <col min="8" max="8" width="15.4375" customWidth="1"/>
    <col min="10" max="10" width="17.9375" customWidth="1"/>
    <col min="11" max="11" width="12.625" bestFit="1" customWidth="1"/>
  </cols>
  <sheetData>
    <row r="1" spans="2:11" ht="18" thickBot="1" x14ac:dyDescent="0.75"/>
    <row r="2" spans="2:11" ht="35.65" thickTop="1" x14ac:dyDescent="0.7">
      <c r="B2" s="7" t="s">
        <v>0</v>
      </c>
      <c r="C2" s="21" t="s">
        <v>6</v>
      </c>
      <c r="D2" s="14" t="s">
        <v>4</v>
      </c>
      <c r="E2" s="8" t="s">
        <v>1</v>
      </c>
      <c r="F2" s="8" t="s">
        <v>2</v>
      </c>
      <c r="G2" s="8" t="s">
        <v>33</v>
      </c>
      <c r="H2" s="9" t="s">
        <v>34</v>
      </c>
      <c r="J2" s="27" t="s">
        <v>3</v>
      </c>
      <c r="K2" s="28">
        <f>SQRT(SUM(D3:D12)/(COUNT(B3:B12)-1))</f>
        <v>0.90700973901423276</v>
      </c>
    </row>
    <row r="3" spans="2:11" x14ac:dyDescent="0.7">
      <c r="B3" s="1">
        <v>44200</v>
      </c>
      <c r="C3" s="22">
        <f>E3/F3</f>
        <v>3.4999999999999996</v>
      </c>
      <c r="D3" s="17">
        <f t="shared" ref="D3:D12" si="0">(E3-AVERAGE($E$3:$E$12))^2</f>
        <v>1.8495999999999997</v>
      </c>
      <c r="E3" s="2">
        <v>-1.4</v>
      </c>
      <c r="F3" s="2">
        <v>-0.4</v>
      </c>
      <c r="G3" s="2">
        <v>-1.4</v>
      </c>
      <c r="H3" s="3">
        <v>-0.4</v>
      </c>
      <c r="J3" s="29" t="s">
        <v>5</v>
      </c>
      <c r="K3" s="19">
        <f>2.336*K2</f>
        <v>2.1187747503372476</v>
      </c>
    </row>
    <row r="4" spans="2:11" x14ac:dyDescent="0.7">
      <c r="B4" s="1">
        <v>44201</v>
      </c>
      <c r="C4" s="22">
        <f t="shared" ref="C4:C12" si="1">G4/H4</f>
        <v>14.999999999999995</v>
      </c>
      <c r="D4" s="17">
        <f t="shared" si="0"/>
        <v>1.9600000000000003E-2</v>
      </c>
      <c r="E4" s="2">
        <v>0.1</v>
      </c>
      <c r="F4" s="2">
        <v>-0.3</v>
      </c>
      <c r="G4" s="2">
        <f>(E4-E3)</f>
        <v>1.5</v>
      </c>
      <c r="H4" s="3">
        <f t="shared" ref="H4:H12" si="2">(F4-F3)</f>
        <v>0.10000000000000003</v>
      </c>
      <c r="J4" s="29" t="s">
        <v>7</v>
      </c>
      <c r="K4" s="19">
        <f>AVERAGE(C3:C12)</f>
        <v>2.8223015873015869</v>
      </c>
    </row>
    <row r="5" spans="2:11" x14ac:dyDescent="0.7">
      <c r="B5" s="1">
        <v>44202</v>
      </c>
      <c r="C5" s="22">
        <f t="shared" si="1"/>
        <v>1.0999999999999999</v>
      </c>
      <c r="D5" s="17">
        <f t="shared" si="0"/>
        <v>1.5376000000000001</v>
      </c>
      <c r="E5" s="2">
        <v>1.2</v>
      </c>
      <c r="F5" s="2">
        <v>0.7</v>
      </c>
      <c r="G5" s="2">
        <f t="shared" ref="G5:G12" si="3">(E5-E4)</f>
        <v>1.0999999999999999</v>
      </c>
      <c r="H5" s="3">
        <f t="shared" si="2"/>
        <v>1</v>
      </c>
      <c r="J5" s="29" t="s">
        <v>35</v>
      </c>
      <c r="K5" s="19">
        <f>K6/K7</f>
        <v>0.41752995225655343</v>
      </c>
    </row>
    <row r="6" spans="2:11" x14ac:dyDescent="0.7">
      <c r="B6" s="1">
        <v>44203</v>
      </c>
      <c r="C6" s="22">
        <f t="shared" si="1"/>
        <v>1</v>
      </c>
      <c r="D6" s="17">
        <f t="shared" si="0"/>
        <v>0.54759999999999998</v>
      </c>
      <c r="E6" s="2">
        <v>0.7</v>
      </c>
      <c r="F6" s="2">
        <v>0.2</v>
      </c>
      <c r="G6" s="2">
        <f t="shared" si="3"/>
        <v>-0.5</v>
      </c>
      <c r="H6" s="3">
        <f t="shared" si="2"/>
        <v>-0.49999999999999994</v>
      </c>
      <c r="J6" s="29" t="s">
        <v>42</v>
      </c>
      <c r="K6" s="19">
        <f>_xlfn.COVARIANCE.S(G3:G12,H3:H12)</f>
        <v>0.5149999999999999</v>
      </c>
    </row>
    <row r="7" spans="2:11" ht="18" thickBot="1" x14ac:dyDescent="0.75">
      <c r="B7" s="1">
        <v>44204</v>
      </c>
      <c r="C7" s="22">
        <f t="shared" si="1"/>
        <v>0.11111111111111119</v>
      </c>
      <c r="D7" s="17">
        <f t="shared" si="0"/>
        <v>0.70560000000000012</v>
      </c>
      <c r="E7" s="2">
        <v>0.8</v>
      </c>
      <c r="F7" s="2">
        <v>1.1000000000000001</v>
      </c>
      <c r="G7" s="2">
        <f t="shared" si="3"/>
        <v>0.10000000000000009</v>
      </c>
      <c r="H7" s="3">
        <f t="shared" si="2"/>
        <v>0.90000000000000013</v>
      </c>
      <c r="J7" s="30" t="s">
        <v>43</v>
      </c>
      <c r="K7" s="20">
        <f>_xlfn.VAR.S(G3:G12)</f>
        <v>1.2334444444444443</v>
      </c>
    </row>
    <row r="8" spans="2:11" x14ac:dyDescent="0.7">
      <c r="B8" s="1">
        <v>44207</v>
      </c>
      <c r="C8" s="22">
        <f t="shared" si="1"/>
        <v>0.74999999999999989</v>
      </c>
      <c r="D8" s="17">
        <f t="shared" si="0"/>
        <v>3.6000000000000012E-3</v>
      </c>
      <c r="E8" s="2">
        <v>-0.1</v>
      </c>
      <c r="F8" s="2">
        <v>-0.1</v>
      </c>
      <c r="G8" s="2">
        <f t="shared" si="3"/>
        <v>-0.9</v>
      </c>
      <c r="H8" s="3">
        <f t="shared" si="2"/>
        <v>-1.2000000000000002</v>
      </c>
    </row>
    <row r="9" spans="2:11" x14ac:dyDescent="0.7">
      <c r="B9" s="1">
        <v>44208</v>
      </c>
      <c r="C9" s="22">
        <f t="shared" si="1"/>
        <v>-3.0000000000000004</v>
      </c>
      <c r="D9" s="17">
        <f t="shared" si="0"/>
        <v>5.7599999999999998E-2</v>
      </c>
      <c r="E9" s="2">
        <v>0.2</v>
      </c>
      <c r="F9" s="2">
        <v>-0.2</v>
      </c>
      <c r="G9" s="2">
        <f t="shared" si="3"/>
        <v>0.30000000000000004</v>
      </c>
      <c r="H9" s="3">
        <f t="shared" si="2"/>
        <v>-0.1</v>
      </c>
    </row>
    <row r="10" spans="2:11" x14ac:dyDescent="0.7">
      <c r="B10" s="1">
        <v>44209</v>
      </c>
      <c r="C10" s="22">
        <f t="shared" si="1"/>
        <v>5.666666666666667</v>
      </c>
      <c r="D10" s="17">
        <f t="shared" si="0"/>
        <v>2.1315999999999997</v>
      </c>
      <c r="E10" s="2">
        <v>-1.5</v>
      </c>
      <c r="F10" s="2">
        <v>-0.5</v>
      </c>
      <c r="G10" s="2">
        <f t="shared" si="3"/>
        <v>-1.7</v>
      </c>
      <c r="H10" s="3">
        <f t="shared" si="2"/>
        <v>-0.3</v>
      </c>
    </row>
    <row r="11" spans="2:11" x14ac:dyDescent="0.7">
      <c r="B11" s="1">
        <v>44210</v>
      </c>
      <c r="C11" s="22">
        <f t="shared" si="1"/>
        <v>2.666666666666667</v>
      </c>
      <c r="D11" s="17">
        <f t="shared" si="0"/>
        <v>0.43559999999999988</v>
      </c>
      <c r="E11" s="2">
        <v>-0.7</v>
      </c>
      <c r="F11" s="2">
        <v>-0.2</v>
      </c>
      <c r="G11" s="2">
        <f t="shared" si="3"/>
        <v>0.8</v>
      </c>
      <c r="H11" s="3">
        <f t="shared" si="2"/>
        <v>0.3</v>
      </c>
    </row>
    <row r="12" spans="2:11" ht="18" thickBot="1" x14ac:dyDescent="0.75">
      <c r="B12" s="4">
        <v>44211</v>
      </c>
      <c r="C12" s="23">
        <f t="shared" si="1"/>
        <v>1.4285714285714286</v>
      </c>
      <c r="D12" s="18">
        <f t="shared" si="0"/>
        <v>0.11559999999999998</v>
      </c>
      <c r="E12" s="5">
        <v>0.3</v>
      </c>
      <c r="F12" s="5">
        <v>0.5</v>
      </c>
      <c r="G12" s="5">
        <f t="shared" si="3"/>
        <v>1</v>
      </c>
      <c r="H12" s="6">
        <f t="shared" si="2"/>
        <v>0.7</v>
      </c>
    </row>
    <row r="13" spans="2:11" ht="18" thickTop="1" x14ac:dyDescent="0.7"/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F665-57FD-46BF-9DCE-48DC2929E82D}">
  <dimension ref="B1:S54"/>
  <sheetViews>
    <sheetView tabSelected="1" topLeftCell="E1" workbookViewId="0">
      <selection activeCell="G2" sqref="G2:I3"/>
    </sheetView>
  </sheetViews>
  <sheetFormatPr defaultRowHeight="17.649999999999999" x14ac:dyDescent="0.7"/>
  <cols>
    <col min="2" max="4" width="18.0625" customWidth="1"/>
    <col min="6" max="6" width="0" hidden="1" customWidth="1"/>
    <col min="7" max="7" width="15.8125" customWidth="1"/>
    <col min="8" max="9" width="14.6875" customWidth="1"/>
    <col min="10" max="10" width="13" bestFit="1" customWidth="1"/>
    <col min="16" max="17" width="12.625" bestFit="1" customWidth="1"/>
    <col min="18" max="19" width="10.0625" bestFit="1" customWidth="1"/>
  </cols>
  <sheetData>
    <row r="1" spans="2:19" ht="18" thickBot="1" x14ac:dyDescent="0.75">
      <c r="P1" t="s">
        <v>41</v>
      </c>
      <c r="R1" t="s">
        <v>46</v>
      </c>
    </row>
    <row r="2" spans="2:19" ht="18" thickTop="1" x14ac:dyDescent="0.7">
      <c r="B2" s="24" t="s">
        <v>36</v>
      </c>
      <c r="C2" s="7" t="s">
        <v>44</v>
      </c>
      <c r="D2" s="21" t="s">
        <v>45</v>
      </c>
      <c r="F2" t="s">
        <v>38</v>
      </c>
      <c r="G2" s="7" t="s">
        <v>47</v>
      </c>
      <c r="H2" s="15" t="s">
        <v>44</v>
      </c>
      <c r="I2" s="21" t="s">
        <v>45</v>
      </c>
      <c r="K2" t="s">
        <v>37</v>
      </c>
      <c r="P2" t="s">
        <v>44</v>
      </c>
      <c r="Q2" t="s">
        <v>45</v>
      </c>
      <c r="R2" t="s">
        <v>44</v>
      </c>
      <c r="S2" t="s">
        <v>45</v>
      </c>
    </row>
    <row r="3" spans="2:19" ht="18" thickBot="1" x14ac:dyDescent="0.75">
      <c r="B3" s="25">
        <v>1064</v>
      </c>
      <c r="C3" s="31"/>
      <c r="D3" s="22"/>
      <c r="F3">
        <f>LOG10(B3)</f>
        <v>3.0269416279590295</v>
      </c>
      <c r="G3" s="32">
        <f>SQRT(2/PI())-1.96/COUNT(P3:P52)*(1-2/PI())</f>
        <v>0.78364005587967456</v>
      </c>
      <c r="H3" s="16">
        <f>SUM(R3:R52)/SQRT(COUNT(P3:P52)*SUM(P3:P52))</f>
        <v>0.79113926556026315</v>
      </c>
      <c r="I3" s="23">
        <f>SUM(S3:S52)/SQRT(COUNT(Q3:Q52)*SUM(Q3:Q52))</f>
        <v>0.79288780080219279</v>
      </c>
      <c r="K3">
        <f t="shared" ref="K3:K34" si="0">LN(B3)</f>
        <v>6.9697906699015899</v>
      </c>
      <c r="M3" t="s">
        <v>39</v>
      </c>
      <c r="N3">
        <f>AVERAGE(C4:C53)</f>
        <v>3.4383306163380399E-3</v>
      </c>
      <c r="P3">
        <f>(C4-$N$3)^2</f>
        <v>3.4135978987293898E-4</v>
      </c>
      <c r="Q3">
        <f>(D4-$N$4)^2</f>
        <v>3.4348438099179559E-4</v>
      </c>
      <c r="R3">
        <f>ABS(C4-$N$3)</f>
        <v>1.8475924601300445E-2</v>
      </c>
      <c r="S3">
        <f>ABS(D4-$N$4)</f>
        <v>1.8533331621481217E-2</v>
      </c>
    </row>
    <row r="4" spans="2:19" ht="18" thickTop="1" x14ac:dyDescent="0.7">
      <c r="B4" s="25">
        <v>1048</v>
      </c>
      <c r="C4" s="31">
        <f t="shared" ref="C4:C35" si="1">(B4-B3)/B3</f>
        <v>-1.5037593984962405E-2</v>
      </c>
      <c r="D4" s="22">
        <f>K4-K3</f>
        <v>-1.5151805020602538E-2</v>
      </c>
      <c r="F4">
        <f t="shared" ref="F4:F53" si="2">LOG10(B4)</f>
        <v>3.0203612826477078</v>
      </c>
      <c r="K4">
        <f t="shared" si="0"/>
        <v>6.9546388648809874</v>
      </c>
      <c r="M4" t="s">
        <v>40</v>
      </c>
      <c r="N4">
        <f>AVERAGE(D4:D53)</f>
        <v>3.3815266008786794E-3</v>
      </c>
      <c r="P4">
        <f>(C5-$N$3)^2</f>
        <v>3.7254593573701231E-5</v>
      </c>
      <c r="Q4">
        <f>(D5-$N$4)^2</f>
        <v>3.739592710072436E-5</v>
      </c>
      <c r="R4">
        <f>ABS(C5-$N$3)</f>
        <v>6.1036541164863883E-3</v>
      </c>
      <c r="S4">
        <f>ABS(D5-$N$4)</f>
        <v>6.1152209363786979E-3</v>
      </c>
    </row>
    <row r="5" spans="2:19" x14ac:dyDescent="0.7">
      <c r="B5" s="25">
        <v>1058</v>
      </c>
      <c r="C5" s="31">
        <f t="shared" si="1"/>
        <v>9.5419847328244278E-3</v>
      </c>
      <c r="D5" s="22">
        <f>K5-K4</f>
        <v>9.4967475372573773E-3</v>
      </c>
      <c r="F5">
        <f t="shared" si="2"/>
        <v>3.0244856676991669</v>
      </c>
      <c r="K5">
        <f t="shared" si="0"/>
        <v>6.9641356124182447</v>
      </c>
      <c r="P5">
        <f>(C6-$N$3)^2</f>
        <v>4.8422737577722075E-5</v>
      </c>
      <c r="Q5">
        <f>(D6-$N$4)^2</f>
        <v>4.8466269462435173E-5</v>
      </c>
      <c r="R5">
        <f>ABS(C6-$N$3)</f>
        <v>6.9586448089927738E-3</v>
      </c>
      <c r="S5">
        <f>ABS(D6-$N$4)</f>
        <v>6.9617720059217091E-3</v>
      </c>
    </row>
    <row r="6" spans="2:19" x14ac:dyDescent="0.7">
      <c r="B6" s="25">
        <v>1069</v>
      </c>
      <c r="C6" s="31">
        <f t="shared" si="1"/>
        <v>1.0396975425330813E-2</v>
      </c>
      <c r="D6" s="22">
        <f>K6-K5</f>
        <v>1.0343298606800388E-2</v>
      </c>
      <c r="F6">
        <f t="shared" si="2"/>
        <v>3.0289777052087778</v>
      </c>
      <c r="K6">
        <f t="shared" si="0"/>
        <v>6.9744789110250451</v>
      </c>
      <c r="P6">
        <f>(C7-$N$3)^2</f>
        <v>1.8846680466721985E-4</v>
      </c>
      <c r="Q6">
        <f>(D7-$N$4)^2</f>
        <v>1.8837082698134277E-4</v>
      </c>
      <c r="R6">
        <f>ABS(C7-$N$3)</f>
        <v>1.3728321261801089E-2</v>
      </c>
      <c r="S6">
        <f>ABS(D7-$N$4)</f>
        <v>1.3724825207679068E-2</v>
      </c>
    </row>
    <row r="7" spans="2:19" x14ac:dyDescent="0.7">
      <c r="B7" s="25">
        <v>1058</v>
      </c>
      <c r="C7" s="31">
        <f t="shared" si="1"/>
        <v>-1.028999064546305E-2</v>
      </c>
      <c r="D7" s="22">
        <f>K7-K6</f>
        <v>-1.0343298606800388E-2</v>
      </c>
      <c r="F7">
        <f t="shared" si="2"/>
        <v>3.0244856676991669</v>
      </c>
      <c r="K7">
        <f t="shared" si="0"/>
        <v>6.9641356124182447</v>
      </c>
      <c r="P7">
        <f>(C8-$N$3)^2</f>
        <v>1.9215161677528304E-5</v>
      </c>
      <c r="Q7">
        <f>(D8-$N$4)^2</f>
        <v>1.8724254373911301E-5</v>
      </c>
      <c r="R7">
        <f>ABS(C8-$N$3)</f>
        <v>4.3835102004590228E-3</v>
      </c>
      <c r="S7">
        <f>ABS(D8-$N$4)</f>
        <v>4.3271531488856853E-3</v>
      </c>
    </row>
    <row r="8" spans="2:19" x14ac:dyDescent="0.7">
      <c r="B8" s="25">
        <v>1057</v>
      </c>
      <c r="C8" s="31">
        <f t="shared" si="1"/>
        <v>-9.4517958412098301E-4</v>
      </c>
      <c r="D8" s="22">
        <f>K8-K7</f>
        <v>-9.4562654800700585E-4</v>
      </c>
      <c r="F8">
        <f t="shared" si="2"/>
        <v>3.0240749873074262</v>
      </c>
      <c r="K8">
        <f t="shared" si="0"/>
        <v>6.9631899858702377</v>
      </c>
      <c r="P8">
        <f>(C9-$N$3)^2</f>
        <v>2.8413997881718487E-5</v>
      </c>
      <c r="Q8">
        <f>(D9-$N$4)^2</f>
        <v>2.783054743569391E-5</v>
      </c>
      <c r="R8">
        <f>ABS(C9-$N$3)</f>
        <v>5.3304782038498654E-3</v>
      </c>
      <c r="S8">
        <f>ABS(D9-$N$4)</f>
        <v>5.2754665609492692E-3</v>
      </c>
    </row>
    <row r="9" spans="2:19" x14ac:dyDescent="0.7">
      <c r="B9" s="25">
        <v>1055</v>
      </c>
      <c r="C9" s="31">
        <f t="shared" si="1"/>
        <v>-1.8921475875118259E-3</v>
      </c>
      <c r="D9" s="22">
        <f>K9-K8</f>
        <v>-1.8939399600705897E-3</v>
      </c>
      <c r="F9">
        <f t="shared" si="2"/>
        <v>3.0232524596337114</v>
      </c>
      <c r="K9">
        <f t="shared" si="0"/>
        <v>6.9612960459101672</v>
      </c>
      <c r="P9">
        <f>(C10-$N$3)^2</f>
        <v>2.3796024783950481E-6</v>
      </c>
      <c r="Q9">
        <f>(D10-$N$4)^2</f>
        <v>2.2129140139106963E-6</v>
      </c>
      <c r="R9">
        <f>ABS(C10-$N$3)</f>
        <v>1.5425960191816418E-3</v>
      </c>
      <c r="S9">
        <f>ABS(D10-$N$4)</f>
        <v>1.4875866408080897E-3</v>
      </c>
    </row>
    <row r="10" spans="2:19" x14ac:dyDescent="0.7">
      <c r="B10" s="25">
        <v>1057</v>
      </c>
      <c r="C10" s="31">
        <f t="shared" si="1"/>
        <v>1.8957345971563982E-3</v>
      </c>
      <c r="D10" s="22">
        <f>K10-K9</f>
        <v>1.8939399600705897E-3</v>
      </c>
      <c r="F10">
        <f t="shared" si="2"/>
        <v>3.0240749873074262</v>
      </c>
      <c r="K10">
        <f t="shared" si="0"/>
        <v>6.9631899858702377</v>
      </c>
      <c r="P10">
        <f>(C11-$N$3)^2</f>
        <v>6.2640179403348294E-5</v>
      </c>
      <c r="Q10">
        <f>(D11-$N$4)^2</f>
        <v>6.2526951890673927E-5</v>
      </c>
      <c r="R10">
        <f>ABS(C11-$N$3)</f>
        <v>7.914554908732916E-3</v>
      </c>
      <c r="S10">
        <f>ABS(D11-$N$4)</f>
        <v>7.9073985539287149E-3</v>
      </c>
    </row>
    <row r="11" spans="2:19" x14ac:dyDescent="0.7">
      <c r="B11" s="25">
        <v>1069</v>
      </c>
      <c r="C11" s="31">
        <f t="shared" si="1"/>
        <v>1.1352885525070956E-2</v>
      </c>
      <c r="D11" s="22">
        <f>K11-K10</f>
        <v>1.1288925154807394E-2</v>
      </c>
      <c r="F11">
        <f t="shared" si="2"/>
        <v>3.0289777052087778</v>
      </c>
      <c r="K11">
        <f t="shared" si="0"/>
        <v>6.9744789110250451</v>
      </c>
      <c r="P11">
        <f>(C12-$N$3)^2</f>
        <v>4.7279786297348542E-6</v>
      </c>
      <c r="Q11">
        <f>(D12-$N$4)^2</f>
        <v>4.9084532587118179E-6</v>
      </c>
      <c r="R11">
        <f>ABS(C12-$N$3)</f>
        <v>2.1743915539145322E-3</v>
      </c>
      <c r="S11">
        <f>ABS(D12-$N$4)</f>
        <v>2.215502935839133E-3</v>
      </c>
    </row>
    <row r="12" spans="2:19" x14ac:dyDescent="0.7">
      <c r="B12" s="25">
        <v>1075</v>
      </c>
      <c r="C12" s="31">
        <f t="shared" si="1"/>
        <v>5.6127221702525721E-3</v>
      </c>
      <c r="D12" s="22">
        <f>K12-K11</f>
        <v>5.5970295367178124E-3</v>
      </c>
      <c r="F12">
        <f t="shared" si="2"/>
        <v>3.0314084642516241</v>
      </c>
      <c r="K12">
        <f t="shared" si="0"/>
        <v>6.9800759405617629</v>
      </c>
      <c r="P12">
        <f>(C13-$N$3)^2</f>
        <v>1.9084344209401584E-5</v>
      </c>
      <c r="Q12">
        <f>(D13-$N$4)^2</f>
        <v>1.859500065410117E-5</v>
      </c>
      <c r="R12">
        <f>ABS(C13-$N$3)</f>
        <v>4.3685631744775745E-3</v>
      </c>
      <c r="S12">
        <f>ABS(D13-$N$4)</f>
        <v>4.3121920938312998E-3</v>
      </c>
    </row>
    <row r="13" spans="2:19" x14ac:dyDescent="0.7">
      <c r="B13" s="25">
        <v>1074</v>
      </c>
      <c r="C13" s="31">
        <f t="shared" si="1"/>
        <v>-9.3023255813953494E-4</v>
      </c>
      <c r="D13" s="22">
        <f>K13-K12</f>
        <v>-9.3066549295262035E-4</v>
      </c>
      <c r="F13">
        <f t="shared" si="2"/>
        <v>3.0310042813635367</v>
      </c>
      <c r="K13">
        <f t="shared" si="0"/>
        <v>6.9791452750688103</v>
      </c>
      <c r="P13">
        <f>(C14-$N$3)^2</f>
        <v>1.3131437680472417E-4</v>
      </c>
      <c r="Q13">
        <f>(D14-$N$4)^2</f>
        <v>1.301007951325707E-4</v>
      </c>
      <c r="R13">
        <f>ABS(C14-$N$3)</f>
        <v>1.145924852705116E-2</v>
      </c>
      <c r="S13">
        <f>ABS(D14-$N$4)</f>
        <v>1.1406173553500345E-2</v>
      </c>
    </row>
    <row r="14" spans="2:19" x14ac:dyDescent="0.7">
      <c r="B14" s="25">
        <v>1090</v>
      </c>
      <c r="C14" s="31">
        <f t="shared" si="1"/>
        <v>1.4897579143389199E-2</v>
      </c>
      <c r="D14" s="22">
        <f>K14-K13</f>
        <v>1.4787700154379024E-2</v>
      </c>
      <c r="F14">
        <f t="shared" si="2"/>
        <v>3.0374264979406238</v>
      </c>
      <c r="K14">
        <f t="shared" si="0"/>
        <v>6.9939329752231894</v>
      </c>
      <c r="P14">
        <f>(C15-$N$3)^2</f>
        <v>8.8467306880461098E-5</v>
      </c>
      <c r="Q14">
        <f>(D15-$N$4)^2</f>
        <v>8.7998001769005061E-5</v>
      </c>
      <c r="R14">
        <f>ABS(C15-$N$3)</f>
        <v>9.4057060809096676E-3</v>
      </c>
      <c r="S14">
        <f>ABS(D15-$N$4)</f>
        <v>9.3807250129723484E-3</v>
      </c>
    </row>
    <row r="15" spans="2:19" x14ac:dyDescent="0.7">
      <c r="B15" s="25">
        <v>1104</v>
      </c>
      <c r="C15" s="31">
        <f t="shared" si="1"/>
        <v>1.2844036697247707E-2</v>
      </c>
      <c r="D15" s="22">
        <f>K15-K14</f>
        <v>1.2762251613851028E-2</v>
      </c>
      <c r="F15">
        <f t="shared" si="2"/>
        <v>3.0429690733931802</v>
      </c>
      <c r="K15">
        <f t="shared" si="0"/>
        <v>7.0066952268370404</v>
      </c>
      <c r="P15">
        <f>(C16-$N$3)^2</f>
        <v>9.5627087173395223E-5</v>
      </c>
      <c r="Q15">
        <f>(D16-$N$4)^2</f>
        <v>9.4912276067778259E-5</v>
      </c>
      <c r="R15">
        <f>ABS(C16-$N$3)</f>
        <v>9.7789103264829674E-3</v>
      </c>
      <c r="S15">
        <f>ABS(D16-$N$4)</f>
        <v>9.7422931626890731E-3</v>
      </c>
    </row>
    <row r="16" spans="2:19" x14ac:dyDescent="0.7">
      <c r="B16" s="25">
        <v>1097</v>
      </c>
      <c r="C16" s="31">
        <f t="shared" si="1"/>
        <v>-6.3405797101449279E-3</v>
      </c>
      <c r="D16" s="22">
        <f>K16-K15</f>
        <v>-6.3607665618103937E-3</v>
      </c>
      <c r="F16">
        <f t="shared" si="2"/>
        <v>3.0402066275747113</v>
      </c>
      <c r="K16">
        <f t="shared" si="0"/>
        <v>7.00033446027523</v>
      </c>
      <c r="P16">
        <f>(C17-$N$3)^2</f>
        <v>6.3844836948708684E-6</v>
      </c>
      <c r="Q16">
        <f>(D17-$N$4)^2</f>
        <v>6.1027022778498838E-6</v>
      </c>
      <c r="R16">
        <f>ABS(C17-$N$3)</f>
        <v>2.5267535880791519E-3</v>
      </c>
      <c r="S16">
        <f>ABS(D17-$N$4)</f>
        <v>2.4703648066327945E-3</v>
      </c>
    </row>
    <row r="17" spans="2:19" x14ac:dyDescent="0.7">
      <c r="B17" s="25">
        <v>1098</v>
      </c>
      <c r="C17" s="31">
        <f t="shared" si="1"/>
        <v>9.1157702825888785E-4</v>
      </c>
      <c r="D17" s="22">
        <f>K17-K16</f>
        <v>9.1116179424588495E-4</v>
      </c>
      <c r="F17">
        <f t="shared" si="2"/>
        <v>3.0406023401140732</v>
      </c>
      <c r="K17">
        <f t="shared" si="0"/>
        <v>7.0012456220694759</v>
      </c>
      <c r="P17">
        <f>(C18-$N$3)^2</f>
        <v>4.3294877663393312E-5</v>
      </c>
      <c r="Q17">
        <f>(D18-$N$4)^2</f>
        <v>4.3386443796513184E-5</v>
      </c>
      <c r="R17">
        <f>ABS(C18-$N$3)</f>
        <v>6.5798843199096832E-3</v>
      </c>
      <c r="S17">
        <f>ABS(D18-$N$4)</f>
        <v>6.5868386800128319E-3</v>
      </c>
    </row>
    <row r="18" spans="2:19" x14ac:dyDescent="0.7">
      <c r="B18" s="25">
        <v>1109</v>
      </c>
      <c r="C18" s="31">
        <f t="shared" si="1"/>
        <v>1.0018214936247723E-2</v>
      </c>
      <c r="D18" s="22">
        <f>K18-K17</f>
        <v>9.9683652808915113E-3</v>
      </c>
      <c r="F18">
        <f t="shared" si="2"/>
        <v>3.0449315461491602</v>
      </c>
      <c r="K18">
        <f t="shared" si="0"/>
        <v>7.0112139873503674</v>
      </c>
      <c r="P18">
        <f>(C19-$N$3)^2</f>
        <v>3.8885825224667916E-6</v>
      </c>
      <c r="Q18">
        <f>(D19-$N$4)^2</f>
        <v>4.0568805591770243E-6</v>
      </c>
      <c r="R18">
        <f>ABS(C19-$N$3)</f>
        <v>1.9719489147710678E-3</v>
      </c>
      <c r="S18">
        <f>ABS(D19-$N$4)</f>
        <v>2.0141699429732894E-3</v>
      </c>
    </row>
    <row r="19" spans="2:19" x14ac:dyDescent="0.7">
      <c r="B19" s="25">
        <v>1115</v>
      </c>
      <c r="C19" s="31">
        <f t="shared" si="1"/>
        <v>5.4102795311091077E-3</v>
      </c>
      <c r="D19" s="22">
        <f>K19-K18</f>
        <v>5.3956965438519688E-3</v>
      </c>
      <c r="F19">
        <f t="shared" si="2"/>
        <v>3.0472748673841794</v>
      </c>
      <c r="K19">
        <f t="shared" si="0"/>
        <v>7.0166096838942194</v>
      </c>
      <c r="P19">
        <f>(C20-$N$3)^2</f>
        <v>6.2768154043442626E-5</v>
      </c>
      <c r="Q19">
        <f>(D20-$N$4)^2</f>
        <v>6.2030055811713758E-5</v>
      </c>
      <c r="R19">
        <f>ABS(C20-$N$3)</f>
        <v>7.9226355490734663E-3</v>
      </c>
      <c r="S19">
        <f>ABS(D20-$N$4)</f>
        <v>7.8759161887182218E-3</v>
      </c>
    </row>
    <row r="20" spans="2:19" x14ac:dyDescent="0.7">
      <c r="B20" s="25">
        <v>1110</v>
      </c>
      <c r="C20" s="31">
        <f t="shared" si="1"/>
        <v>-4.4843049327354259E-3</v>
      </c>
      <c r="D20" s="22">
        <f>K20-K19</f>
        <v>-4.4943895878395423E-3</v>
      </c>
      <c r="F20">
        <f t="shared" si="2"/>
        <v>3.0453229787866576</v>
      </c>
      <c r="K20">
        <f t="shared" si="0"/>
        <v>7.0121152943063798</v>
      </c>
      <c r="P20">
        <f>(C21-$N$3)^2</f>
        <v>1.0150931041153719E-4</v>
      </c>
      <c r="Q20">
        <f>(D21-$N$4)^2</f>
        <v>1.0083159635497691E-4</v>
      </c>
      <c r="R20">
        <f>ABS(C21-$N$3)</f>
        <v>1.0075182897175475E-2</v>
      </c>
      <c r="S20">
        <f>ABS(D21-$N$4)</f>
        <v>1.0041493731262143E-2</v>
      </c>
    </row>
    <row r="21" spans="2:19" x14ac:dyDescent="0.7">
      <c r="B21" s="25">
        <v>1125</v>
      </c>
      <c r="C21" s="31">
        <f t="shared" si="1"/>
        <v>1.3513513513513514E-2</v>
      </c>
      <c r="D21" s="22">
        <f>K21-K20</f>
        <v>1.3423020332140823E-2</v>
      </c>
      <c r="F21">
        <f t="shared" si="2"/>
        <v>3.0511525224473814</v>
      </c>
      <c r="K21">
        <f t="shared" si="0"/>
        <v>7.0255383146385206</v>
      </c>
      <c r="P21">
        <f>(C22-$N$3)^2</f>
        <v>7.6942088445964402E-5</v>
      </c>
      <c r="Q21">
        <f>(D22-$N$4)^2</f>
        <v>7.6197761665515492E-5</v>
      </c>
      <c r="R21">
        <f>ABS(C22-$N$3)</f>
        <v>8.7716639496713735E-3</v>
      </c>
      <c r="S21">
        <f>ABS(D22-$N$4)</f>
        <v>8.7291329274742681E-3</v>
      </c>
    </row>
    <row r="22" spans="2:19" x14ac:dyDescent="0.7">
      <c r="B22" s="25">
        <v>1119</v>
      </c>
      <c r="C22" s="31">
        <f t="shared" si="1"/>
        <v>-5.3333333333333332E-3</v>
      </c>
      <c r="D22" s="22">
        <f>K22-K21</f>
        <v>-5.3476063265955887E-3</v>
      </c>
      <c r="F22">
        <f t="shared" si="2"/>
        <v>3.04883008652835</v>
      </c>
      <c r="K22">
        <f t="shared" si="0"/>
        <v>7.020190708311925</v>
      </c>
      <c r="P22">
        <f>(C23-$N$3)^2</f>
        <v>7.7444592105972704E-5</v>
      </c>
      <c r="Q22">
        <f>(D23-$N$4)^2</f>
        <v>7.6700525803764441E-5</v>
      </c>
      <c r="R22">
        <f>ABS(C23-$N$3)</f>
        <v>8.8002609112442058E-3</v>
      </c>
      <c r="S22">
        <f>ABS(D23-$N$4)</f>
        <v>8.7578836372587433E-3</v>
      </c>
    </row>
    <row r="23" spans="2:19" x14ac:dyDescent="0.7">
      <c r="B23" s="25">
        <v>1113</v>
      </c>
      <c r="C23" s="31">
        <f t="shared" si="1"/>
        <v>-5.3619302949061663E-3</v>
      </c>
      <c r="D23" s="22">
        <f>K23-K22</f>
        <v>-5.3763570363800639E-3</v>
      </c>
      <c r="F23">
        <f t="shared" si="2"/>
        <v>3.0464951643347082</v>
      </c>
      <c r="K23">
        <f t="shared" si="0"/>
        <v>7.014814351275545</v>
      </c>
      <c r="P23">
        <f>(C24-$N$3)^2</f>
        <v>3.1733475394906524E-4</v>
      </c>
      <c r="Q23">
        <f>(D24-$N$4)^2</f>
        <v>3.1903023872423112E-4</v>
      </c>
      <c r="R23">
        <f>ABS(C24-$N$3)</f>
        <v>1.7813892161710906E-2</v>
      </c>
      <c r="S23">
        <f>ABS(D24-$N$4)</f>
        <v>1.7861417601193672E-2</v>
      </c>
    </row>
    <row r="24" spans="2:19" x14ac:dyDescent="0.7">
      <c r="B24" s="25">
        <v>1097</v>
      </c>
      <c r="C24" s="31">
        <f t="shared" si="1"/>
        <v>-1.4375561545372867E-2</v>
      </c>
      <c r="D24" s="22">
        <f>K24-K23</f>
        <v>-1.4479891000314993E-2</v>
      </c>
      <c r="F24">
        <f t="shared" si="2"/>
        <v>3.0402066275747113</v>
      </c>
      <c r="K24">
        <f t="shared" si="0"/>
        <v>7.00033446027523</v>
      </c>
      <c r="P24">
        <f>(C25-$N$3)^2</f>
        <v>9.6420023547045229E-5</v>
      </c>
      <c r="Q24">
        <f>(D25-$N$4)^2</f>
        <v>9.5707317001155086E-5</v>
      </c>
      <c r="R24">
        <f>ABS(C25-$N$3)</f>
        <v>9.8193698141502556E-3</v>
      </c>
      <c r="S24">
        <f>ABS(D25-$N$4)</f>
        <v>9.7830116529193135E-3</v>
      </c>
    </row>
    <row r="25" spans="2:19" x14ac:dyDescent="0.7">
      <c r="B25" s="25">
        <v>1090</v>
      </c>
      <c r="C25" s="31">
        <f t="shared" si="1"/>
        <v>-6.3810391978122152E-3</v>
      </c>
      <c r="D25" s="22">
        <f>K25-K24</f>
        <v>-6.4014850520406341E-3</v>
      </c>
      <c r="F25">
        <f t="shared" si="2"/>
        <v>3.0374264979406238</v>
      </c>
      <c r="K25">
        <f t="shared" si="0"/>
        <v>6.9939329752231894</v>
      </c>
      <c r="P25">
        <f>(C26-$N$3)^2</f>
        <v>7.9975778282143206E-5</v>
      </c>
      <c r="Q25">
        <f>(D26-$N$4)^2</f>
        <v>7.9233494617613081E-5</v>
      </c>
      <c r="R25">
        <f>ABS(C26-$N$3)</f>
        <v>8.9429177723013425E-3</v>
      </c>
      <c r="S25">
        <f>ABS(D26-$N$4)</f>
        <v>8.9013198244762039E-3</v>
      </c>
    </row>
    <row r="26" spans="2:19" x14ac:dyDescent="0.7">
      <c r="B26" s="25">
        <v>1084</v>
      </c>
      <c r="C26" s="31">
        <f t="shared" si="1"/>
        <v>-5.5045871559633031E-3</v>
      </c>
      <c r="D26" s="22">
        <f>K26-K25</f>
        <v>-5.5197932235975244E-3</v>
      </c>
      <c r="F26">
        <f t="shared" si="2"/>
        <v>3.0350292822023683</v>
      </c>
      <c r="K26">
        <f t="shared" si="0"/>
        <v>6.9884131819995918</v>
      </c>
      <c r="P26">
        <f>(C27-$N$3)^2</f>
        <v>4.3962546110709131E-6</v>
      </c>
      <c r="Q26">
        <f>(D27-$N$4)^2</f>
        <v>4.5721841498334559E-6</v>
      </c>
      <c r="R26">
        <f>ABS(C27-$N$3)</f>
        <v>2.0967247342154652E-3</v>
      </c>
      <c r="S26">
        <f>ABS(D27-$N$4)</f>
        <v>2.138266622718845E-3</v>
      </c>
    </row>
    <row r="27" spans="2:19" x14ac:dyDescent="0.7">
      <c r="B27" s="25">
        <v>1090</v>
      </c>
      <c r="C27" s="31">
        <f t="shared" si="1"/>
        <v>5.5350553505535052E-3</v>
      </c>
      <c r="D27" s="22">
        <f>K27-K26</f>
        <v>5.5197932235975244E-3</v>
      </c>
      <c r="F27">
        <f t="shared" si="2"/>
        <v>3.0374264979406238</v>
      </c>
      <c r="K27">
        <f t="shared" si="0"/>
        <v>6.9939329752231894</v>
      </c>
      <c r="P27">
        <f>(C28-$N$3)^2</f>
        <v>9.7226481710825072E-5</v>
      </c>
      <c r="Q27">
        <f>(D28-$N$4)^2</f>
        <v>9.6515982828761579E-5</v>
      </c>
      <c r="R27">
        <f>ABS(C28-$N$3)</f>
        <v>9.8603489649618931E-3</v>
      </c>
      <c r="S27">
        <f>ABS(D28-$N$4)</f>
        <v>9.824254823077503E-3</v>
      </c>
    </row>
    <row r="28" spans="2:19" x14ac:dyDescent="0.7">
      <c r="B28" s="25">
        <v>1083</v>
      </c>
      <c r="C28" s="31">
        <f t="shared" si="1"/>
        <v>-6.4220183486238536E-3</v>
      </c>
      <c r="D28" s="22">
        <f>K28-K27</f>
        <v>-6.4427282221988236E-3</v>
      </c>
      <c r="F28">
        <f t="shared" si="2"/>
        <v>3.0346284566253203</v>
      </c>
      <c r="K28">
        <f t="shared" si="0"/>
        <v>6.9874902470009905</v>
      </c>
      <c r="P28">
        <f>(C29-$N$3)^2</f>
        <v>2.793178187970329E-5</v>
      </c>
      <c r="Q28">
        <f>(D29-$N$4)^2</f>
        <v>2.7352439371374409E-5</v>
      </c>
      <c r="R28">
        <f>ABS(C29-$N$3)</f>
        <v>5.2850526846667566E-3</v>
      </c>
      <c r="S28">
        <f>ABS(D29-$N$4)</f>
        <v>5.2299559626611015E-3</v>
      </c>
    </row>
    <row r="29" spans="2:19" x14ac:dyDescent="0.7">
      <c r="B29" s="25">
        <v>1081</v>
      </c>
      <c r="C29" s="31">
        <f t="shared" si="1"/>
        <v>-1.8467220683287165E-3</v>
      </c>
      <c r="D29" s="22">
        <f>K29-K28</f>
        <v>-1.8484293617824221E-3</v>
      </c>
      <c r="F29">
        <f t="shared" si="2"/>
        <v>3.0338256939533101</v>
      </c>
      <c r="K29">
        <f t="shared" si="0"/>
        <v>6.9856418176392081</v>
      </c>
      <c r="P29">
        <f>(C30-$N$3)^2</f>
        <v>1.5699222396365328E-5</v>
      </c>
      <c r="Q29">
        <f>(D30-$N$4)^2</f>
        <v>1.5934297132880248E-5</v>
      </c>
      <c r="R29">
        <f>ABS(C30-$N$3)</f>
        <v>3.962224425290083E-3</v>
      </c>
      <c r="S29">
        <f>ABS(D30-$N$4)</f>
        <v>3.991778692873673E-3</v>
      </c>
    </row>
    <row r="30" spans="2:19" x14ac:dyDescent="0.7">
      <c r="B30" s="25">
        <v>1089</v>
      </c>
      <c r="C30" s="31">
        <f t="shared" si="1"/>
        <v>7.4005550416281225E-3</v>
      </c>
      <c r="D30" s="22">
        <f>K30-K29</f>
        <v>7.3733052937523524E-3</v>
      </c>
      <c r="F30">
        <f t="shared" si="2"/>
        <v>3.037027879755775</v>
      </c>
      <c r="K30">
        <f t="shared" si="0"/>
        <v>6.9930151229329605</v>
      </c>
      <c r="P30">
        <f>(C31-$N$3)^2</f>
        <v>4.2903303231271797E-6</v>
      </c>
      <c r="Q30">
        <f>(D31-$N$4)^2</f>
        <v>4.4647382210906125E-6</v>
      </c>
      <c r="R30">
        <f>ABS(C31-$N$3)</f>
        <v>2.0713112569401971E-3</v>
      </c>
      <c r="S30">
        <f>ABS(D31-$N$4)</f>
        <v>2.1129927167623207E-3</v>
      </c>
    </row>
    <row r="31" spans="2:19" x14ac:dyDescent="0.7">
      <c r="B31" s="25">
        <v>1095</v>
      </c>
      <c r="C31" s="31">
        <f t="shared" si="1"/>
        <v>5.5096418732782371E-3</v>
      </c>
      <c r="D31" s="22">
        <f>K31-K30</f>
        <v>5.4945193176410001E-3</v>
      </c>
      <c r="F31">
        <f t="shared" si="2"/>
        <v>3.0394141191761372</v>
      </c>
      <c r="K31">
        <f t="shared" si="0"/>
        <v>6.9985096422506015</v>
      </c>
      <c r="P31">
        <f>(C32-$N$3)^2</f>
        <v>4.1661767265266526E-6</v>
      </c>
      <c r="Q31">
        <f>(D32-$N$4)^2</f>
        <v>4.3387551524499098E-6</v>
      </c>
      <c r="R31">
        <f>ABS(C32-$N$3)</f>
        <v>2.0411214384564807E-3</v>
      </c>
      <c r="S31">
        <f>ABS(D32-$N$4)</f>
        <v>2.0829678711996279E-3</v>
      </c>
    </row>
    <row r="32" spans="2:19" x14ac:dyDescent="0.7">
      <c r="B32" s="25">
        <v>1101</v>
      </c>
      <c r="C32" s="31">
        <f t="shared" si="1"/>
        <v>5.4794520547945206E-3</v>
      </c>
      <c r="D32" s="22">
        <f>K32-K31</f>
        <v>5.4644944720783073E-3</v>
      </c>
      <c r="F32">
        <f t="shared" si="2"/>
        <v>3.0417873189717519</v>
      </c>
      <c r="K32">
        <f t="shared" si="0"/>
        <v>7.0039741367226798</v>
      </c>
      <c r="P32">
        <f>(C33-$N$3)^2</f>
        <v>5.0004577323506849E-5</v>
      </c>
      <c r="Q32">
        <f>(D33-$N$4)^2</f>
        <v>4.9297292245856854E-5</v>
      </c>
      <c r="R32">
        <f>ABS(C33-$N$3)</f>
        <v>7.07139147010734E-3</v>
      </c>
      <c r="S32">
        <f>ABS(D33-$N$4)</f>
        <v>7.0212030483284595E-3</v>
      </c>
    </row>
    <row r="33" spans="2:19" x14ac:dyDescent="0.7">
      <c r="B33" s="25">
        <v>1097</v>
      </c>
      <c r="C33" s="31">
        <f t="shared" si="1"/>
        <v>-3.6330608537693005E-3</v>
      </c>
      <c r="D33" s="22">
        <f>K33-K32</f>
        <v>-3.63967644744978E-3</v>
      </c>
      <c r="F33">
        <f t="shared" si="2"/>
        <v>3.0402066275747113</v>
      </c>
      <c r="K33">
        <f t="shared" si="0"/>
        <v>7.00033446027523</v>
      </c>
      <c r="P33">
        <f>(C34-$N$3)^2</f>
        <v>2.7683220962696669E-5</v>
      </c>
      <c r="Q33">
        <f>(D34-$N$4)^2</f>
        <v>2.7106024359547776E-5</v>
      </c>
      <c r="R33">
        <f>ABS(C34-$N$3)</f>
        <v>5.2614846728558156E-3</v>
      </c>
      <c r="S33">
        <f>ABS(D34-$N$4)</f>
        <v>5.2063446255072067E-3</v>
      </c>
    </row>
    <row r="34" spans="2:19" x14ac:dyDescent="0.7">
      <c r="B34" s="25">
        <v>1095</v>
      </c>
      <c r="C34" s="31">
        <f t="shared" si="1"/>
        <v>-1.8231540565177757E-3</v>
      </c>
      <c r="D34" s="22">
        <f>K34-K33</f>
        <v>-1.8248180246285273E-3</v>
      </c>
      <c r="F34">
        <f t="shared" si="2"/>
        <v>3.0394141191761372</v>
      </c>
      <c r="K34">
        <f t="shared" si="0"/>
        <v>6.9985096422506015</v>
      </c>
      <c r="P34">
        <f>(C35-$N$3)^2</f>
        <v>1.893618431474387E-5</v>
      </c>
      <c r="Q34">
        <f>(D35-$N$4)^2</f>
        <v>1.8448621654012969E-5</v>
      </c>
      <c r="R34">
        <f>ABS(C35-$N$3)</f>
        <v>4.3515726254704599E-3</v>
      </c>
      <c r="S34">
        <f>ABS(D35-$N$4)</f>
        <v>4.2951858695536062E-3</v>
      </c>
    </row>
    <row r="35" spans="2:19" x14ac:dyDescent="0.7">
      <c r="B35" s="25">
        <v>1094</v>
      </c>
      <c r="C35" s="31">
        <f t="shared" si="1"/>
        <v>-9.1324200913242006E-4</v>
      </c>
      <c r="D35" s="22">
        <f>K35-K34</f>
        <v>-9.1365926867492675E-4</v>
      </c>
      <c r="F35">
        <f t="shared" si="2"/>
        <v>3.0390173219974121</v>
      </c>
      <c r="K35">
        <f t="shared" ref="K35:K53" si="3">LN(B35)</f>
        <v>6.9975959829819265</v>
      </c>
      <c r="P35">
        <f>(C36-$N$3)^2</f>
        <v>8.7586095583263213E-5</v>
      </c>
      <c r="Q35">
        <f>(D36-$N$4)^2</f>
        <v>8.7130234127516163E-5</v>
      </c>
      <c r="R35">
        <f>ABS(C36-$N$3)</f>
        <v>9.358744337958122E-3</v>
      </c>
      <c r="S35">
        <f>ABS(D36-$N$4)</f>
        <v>9.3343577244241159E-3</v>
      </c>
    </row>
    <row r="36" spans="2:19" x14ac:dyDescent="0.7">
      <c r="B36" s="25">
        <v>1108</v>
      </c>
      <c r="C36" s="31">
        <f t="shared" ref="C36:C53" si="4">(B36-B35)/B35</f>
        <v>1.2797074954296161E-2</v>
      </c>
      <c r="D36" s="22">
        <f>K36-K35</f>
        <v>1.2715884325302795E-2</v>
      </c>
      <c r="F36">
        <f t="shared" si="2"/>
        <v>3.0445397603924111</v>
      </c>
      <c r="K36">
        <f t="shared" si="3"/>
        <v>7.0103118673072293</v>
      </c>
      <c r="P36">
        <f>(C37-$N$3)^2</f>
        <v>2.1943725772653212E-5</v>
      </c>
      <c r="Q36">
        <f>(D37-$N$4)^2</f>
        <v>2.2169079161006371E-5</v>
      </c>
      <c r="R36">
        <f>ABS(C37-$N$3)</f>
        <v>4.684413065972429E-3</v>
      </c>
      <c r="S36">
        <f>ABS(D37-$N$4)</f>
        <v>4.7084051610929122E-3</v>
      </c>
    </row>
    <row r="37" spans="2:19" x14ac:dyDescent="0.7">
      <c r="B37" s="25">
        <v>1117</v>
      </c>
      <c r="C37" s="31">
        <f t="shared" si="4"/>
        <v>8.1227436823104685E-3</v>
      </c>
      <c r="D37" s="22">
        <f>K37-K36</f>
        <v>8.0899317619715916E-3</v>
      </c>
      <c r="F37">
        <f t="shared" si="2"/>
        <v>3.0480531731156089</v>
      </c>
      <c r="K37">
        <f t="shared" si="3"/>
        <v>7.0184017990692009</v>
      </c>
      <c r="P37">
        <f>(C38-$N$3)^2</f>
        <v>5.6635433989359038E-7</v>
      </c>
      <c r="Q37">
        <f>(D38-$N$4)^2</f>
        <v>4.891063411496644E-7</v>
      </c>
      <c r="R37">
        <f>ABS(C38-$N$3)</f>
        <v>7.525651731867416E-4</v>
      </c>
      <c r="S37">
        <f>ABS(D38-$N$4)</f>
        <v>6.9936138093954284E-4</v>
      </c>
    </row>
    <row r="38" spans="2:19" x14ac:dyDescent="0.7">
      <c r="B38" s="25">
        <v>1120</v>
      </c>
      <c r="C38" s="31">
        <f t="shared" si="4"/>
        <v>2.6857654431512983E-3</v>
      </c>
      <c r="D38" s="22">
        <f>K38-K37</f>
        <v>2.6821652199391366E-3</v>
      </c>
      <c r="F38">
        <f t="shared" si="2"/>
        <v>3.0492180226701815</v>
      </c>
      <c r="K38">
        <f t="shared" si="3"/>
        <v>7.0210839642891401</v>
      </c>
      <c r="P38">
        <f>(C39-$N$3)^2</f>
        <v>1.7715065649281113E-8</v>
      </c>
      <c r="Q38">
        <f>(D39-$N$4)^2</f>
        <v>3.3686771412889524E-8</v>
      </c>
      <c r="R38">
        <f>ABS(C39-$N$3)</f>
        <v>1.3309795509053139E-4</v>
      </c>
      <c r="S38">
        <f>ABS(D39-$N$4)</f>
        <v>1.8353956361746512E-4</v>
      </c>
    </row>
    <row r="39" spans="2:19" x14ac:dyDescent="0.7">
      <c r="B39" s="25">
        <v>1124</v>
      </c>
      <c r="C39" s="31">
        <f t="shared" si="4"/>
        <v>3.5714285714285713E-3</v>
      </c>
      <c r="D39" s="22">
        <f>K39-K38</f>
        <v>3.5650661644961446E-3</v>
      </c>
      <c r="F39">
        <f t="shared" si="2"/>
        <v>3.0507663112330423</v>
      </c>
      <c r="K39">
        <f t="shared" si="3"/>
        <v>7.0246490304536362</v>
      </c>
      <c r="P39">
        <f>(C40-$N$3)^2</f>
        <v>4.8958701391254803E-5</v>
      </c>
      <c r="Q39">
        <f>(D40-$N$4)^2</f>
        <v>4.8255151047957844E-5</v>
      </c>
      <c r="R39">
        <f>ABS(C40-$N$3)</f>
        <v>6.9970494775480046E-3</v>
      </c>
      <c r="S39">
        <f>ABS(D40-$N$4)</f>
        <v>6.946592765374824E-3</v>
      </c>
    </row>
    <row r="40" spans="2:19" x14ac:dyDescent="0.7">
      <c r="B40" s="25">
        <v>1120</v>
      </c>
      <c r="C40" s="31">
        <f t="shared" si="4"/>
        <v>-3.5587188612099642E-3</v>
      </c>
      <c r="D40" s="22">
        <f>K40-K39</f>
        <v>-3.5650661644961446E-3</v>
      </c>
      <c r="F40">
        <f t="shared" si="2"/>
        <v>3.0492180226701815</v>
      </c>
      <c r="K40">
        <f t="shared" si="3"/>
        <v>7.0210839642891401</v>
      </c>
      <c r="P40">
        <f>(C41-$N$3)^2</f>
        <v>2.2636627204121733E-4</v>
      </c>
      <c r="Q40">
        <f>(D41-$N$4)^2</f>
        <v>2.2669994426933101E-4</v>
      </c>
      <c r="R40">
        <f>ABS(C41-$N$3)</f>
        <v>1.5045473473480897E-2</v>
      </c>
      <c r="S40">
        <f>ABS(D41-$N$4)</f>
        <v>1.5056558181381661E-2</v>
      </c>
    </row>
    <row r="41" spans="2:19" x14ac:dyDescent="0.7">
      <c r="B41" s="25">
        <v>1107</v>
      </c>
      <c r="C41" s="31">
        <f t="shared" si="4"/>
        <v>-1.1607142857142858E-2</v>
      </c>
      <c r="D41" s="22">
        <f>K41-K40</f>
        <v>-1.1675031580502981E-2</v>
      </c>
      <c r="F41">
        <f t="shared" si="2"/>
        <v>3.0441476208787228</v>
      </c>
      <c r="K41">
        <f t="shared" si="3"/>
        <v>7.0094089327086371</v>
      </c>
      <c r="P41">
        <f>(C42-$N$3)^2</f>
        <v>2.886079810320049E-4</v>
      </c>
      <c r="Q41">
        <f>(D42-$N$4)^2</f>
        <v>2.898268927946528E-4</v>
      </c>
      <c r="R41">
        <f>ABS(C42-$N$3)</f>
        <v>1.6988466117693054E-2</v>
      </c>
      <c r="S41">
        <f>ABS(D42-$N$4)</f>
        <v>1.7024303004665207E-2</v>
      </c>
    </row>
    <row r="42" spans="2:19" x14ac:dyDescent="0.7">
      <c r="B42" s="25">
        <v>1092</v>
      </c>
      <c r="C42" s="31">
        <f t="shared" si="4"/>
        <v>-1.3550135501355014E-2</v>
      </c>
      <c r="D42" s="22">
        <f>K42-K41</f>
        <v>-1.3642776403786527E-2</v>
      </c>
      <c r="F42">
        <f t="shared" si="2"/>
        <v>3.0382226383687185</v>
      </c>
      <c r="K42">
        <f t="shared" si="3"/>
        <v>6.9957661563048505</v>
      </c>
      <c r="P42">
        <f>(C43-$N$3)^2</f>
        <v>8.8323429245573345E-6</v>
      </c>
      <c r="Q42">
        <f>(D43-$N$4)^2</f>
        <v>9.0496974050289285E-6</v>
      </c>
      <c r="R42">
        <f>ABS(C43-$N$3)</f>
        <v>2.9719257939183701E-3</v>
      </c>
      <c r="S42">
        <f>ABS(D43-$N$4)</f>
        <v>3.0082714978919255E-3</v>
      </c>
    </row>
    <row r="43" spans="2:19" x14ac:dyDescent="0.7">
      <c r="B43" s="25">
        <v>1099</v>
      </c>
      <c r="C43" s="31">
        <f t="shared" si="4"/>
        <v>6.41025641025641E-3</v>
      </c>
      <c r="D43" s="22">
        <f>K43-K42</f>
        <v>6.3897980987706049E-3</v>
      </c>
      <c r="F43">
        <f t="shared" si="2"/>
        <v>3.0409976924234905</v>
      </c>
      <c r="K43">
        <f t="shared" si="3"/>
        <v>7.0021559544036212</v>
      </c>
      <c r="P43">
        <f>(C44-$N$3)^2</f>
        <v>4.0851606204009762E-6</v>
      </c>
      <c r="Q43">
        <f>(D44-$N$4)^2</f>
        <v>4.2565175584540226E-6</v>
      </c>
      <c r="R43">
        <f>ABS(C44-$N$3)</f>
        <v>2.0211780278839805E-3</v>
      </c>
      <c r="S43">
        <f>ABS(D44-$N$4)</f>
        <v>2.0631329473531322E-3</v>
      </c>
    </row>
    <row r="44" spans="2:19" x14ac:dyDescent="0.7">
      <c r="B44" s="25">
        <v>1105</v>
      </c>
      <c r="C44" s="31">
        <f t="shared" si="4"/>
        <v>5.4595086442220204E-3</v>
      </c>
      <c r="D44" s="22">
        <f>K44-K43</f>
        <v>5.4446595482318116E-3</v>
      </c>
      <c r="F44">
        <f t="shared" si="2"/>
        <v>3.0433622780211294</v>
      </c>
      <c r="K44">
        <f t="shared" si="3"/>
        <v>7.007600613951853</v>
      </c>
      <c r="P44">
        <f>(C45-$N$3)^2</f>
        <v>1.1333821697223358E-3</v>
      </c>
      <c r="Q44">
        <f>(D45-$N$4)^2</f>
        <v>1.0923525198937643E-3</v>
      </c>
      <c r="R44">
        <f>ABS(C45-$N$3)</f>
        <v>3.3665741781852006E-2</v>
      </c>
      <c r="S44">
        <f>ABS(D45-$N$4)</f>
        <v>3.305075672195365E-2</v>
      </c>
    </row>
    <row r="45" spans="2:19" x14ac:dyDescent="0.7">
      <c r="B45" s="25">
        <v>1146</v>
      </c>
      <c r="C45" s="31">
        <f t="shared" si="4"/>
        <v>3.7104072398190045E-2</v>
      </c>
      <c r="D45" s="22">
        <f>K45-K44</f>
        <v>3.6432283322832326E-2</v>
      </c>
      <c r="F45">
        <f t="shared" si="2"/>
        <v>3.0591846176313711</v>
      </c>
      <c r="K45">
        <f t="shared" si="3"/>
        <v>7.0440328972746853</v>
      </c>
      <c r="P45">
        <f>(C46-$N$3)^2</f>
        <v>6.5829718045285555E-6</v>
      </c>
      <c r="Q45">
        <f>(D46-$N$4)^2</f>
        <v>6.2966203464892266E-6</v>
      </c>
      <c r="R45">
        <f>ABS(C46-$N$3)</f>
        <v>2.5657302672979004E-3</v>
      </c>
      <c r="S45">
        <f>ABS(D46-$N$4)</f>
        <v>2.5093067461929054E-3</v>
      </c>
    </row>
    <row r="46" spans="2:19" x14ac:dyDescent="0.7">
      <c r="B46" s="25">
        <v>1147</v>
      </c>
      <c r="C46" s="31">
        <f t="shared" si="4"/>
        <v>8.7260034904013963E-4</v>
      </c>
      <c r="D46" s="22">
        <f>K46-K45</f>
        <v>8.7221985468577401E-4</v>
      </c>
      <c r="F46">
        <f t="shared" si="2"/>
        <v>3.0595634179012676</v>
      </c>
      <c r="K46">
        <f t="shared" si="3"/>
        <v>7.0449051171293711</v>
      </c>
      <c r="P46">
        <f>(C47-$N$3)^2</f>
        <v>9.2915393234731385E-5</v>
      </c>
      <c r="Q46">
        <f>(D47-$N$4)^2</f>
        <v>9.2376966234088696E-5</v>
      </c>
      <c r="R46">
        <f>ABS(C47-$N$3)</f>
        <v>9.6392631064169728E-3</v>
      </c>
      <c r="S46">
        <f>ABS(D47-$N$4)</f>
        <v>9.611293681606483E-3</v>
      </c>
    </row>
    <row r="47" spans="2:19" x14ac:dyDescent="0.7">
      <c r="B47" s="25">
        <v>1162</v>
      </c>
      <c r="C47" s="31">
        <f t="shared" si="4"/>
        <v>1.3077593722755012E-2</v>
      </c>
      <c r="D47" s="22">
        <f>K47-K46</f>
        <v>1.2992820282485162E-2</v>
      </c>
      <c r="F47">
        <f t="shared" si="2"/>
        <v>3.0652061280543119</v>
      </c>
      <c r="K47">
        <f t="shared" si="3"/>
        <v>7.0578979374118562</v>
      </c>
      <c r="P47">
        <f>(C48-$N$3)^2</f>
        <v>3.2675259754103426E-4</v>
      </c>
      <c r="Q47">
        <f>(D48-$N$4)^2</f>
        <v>3.205865396809979E-4</v>
      </c>
      <c r="R47">
        <f>ABS(C48-$N$3)</f>
        <v>1.8076299332026848E-2</v>
      </c>
      <c r="S47">
        <f>ABS(D48-$N$4)</f>
        <v>1.790493059693329E-2</v>
      </c>
    </row>
    <row r="48" spans="2:19" x14ac:dyDescent="0.7">
      <c r="B48" s="25">
        <v>1187</v>
      </c>
      <c r="C48" s="31">
        <f t="shared" si="4"/>
        <v>2.1514629948364887E-2</v>
      </c>
      <c r="D48" s="22">
        <f>K48-K47</f>
        <v>2.128645719781197E-2</v>
      </c>
      <c r="F48">
        <f t="shared" si="2"/>
        <v>3.0744507189545911</v>
      </c>
      <c r="K48">
        <f t="shared" si="3"/>
        <v>7.0791843946096682</v>
      </c>
      <c r="P48">
        <f>(C49-$N$3)^2</f>
        <v>1.7171154951367244E-5</v>
      </c>
      <c r="Q48">
        <f>(D49-$N$4)^2</f>
        <v>1.7405694975626279E-5</v>
      </c>
      <c r="R48">
        <f>ABS(C49-$N$3)</f>
        <v>4.1438092320191626E-3</v>
      </c>
      <c r="S48">
        <f>ABS(D49-$N$4)</f>
        <v>4.1720133000298885E-3</v>
      </c>
    </row>
    <row r="49" spans="2:19" x14ac:dyDescent="0.7">
      <c r="B49" s="25">
        <v>1196</v>
      </c>
      <c r="C49" s="31">
        <f t="shared" si="4"/>
        <v>7.582139848357203E-3</v>
      </c>
      <c r="D49" s="22">
        <f>K49-K48</f>
        <v>7.553539900908568E-3</v>
      </c>
      <c r="F49">
        <f t="shared" si="2"/>
        <v>3.0777311796523921</v>
      </c>
      <c r="K49">
        <f t="shared" si="3"/>
        <v>7.0867379345105768</v>
      </c>
      <c r="P49">
        <f>(C50-$N$3)^2</f>
        <v>1.827093150250996E-5</v>
      </c>
      <c r="Q49">
        <f>(D50-$N$4)^2</f>
        <v>1.7791496547957387E-5</v>
      </c>
      <c r="R49">
        <f>ABS(C50-$N$3)</f>
        <v>4.2744510176758324E-3</v>
      </c>
      <c r="S49">
        <f>ABS(D50-$N$4)</f>
        <v>4.2179967458448077E-3</v>
      </c>
    </row>
    <row r="50" spans="2:19" x14ac:dyDescent="0.7">
      <c r="B50" s="25">
        <v>1195</v>
      </c>
      <c r="C50" s="31">
        <f t="shared" si="4"/>
        <v>-8.3612040133779263E-4</v>
      </c>
      <c r="D50" s="22">
        <f>K50-K49</f>
        <v>-8.3647014496612826E-4</v>
      </c>
      <c r="F50">
        <f t="shared" si="2"/>
        <v>3.0773679052841563</v>
      </c>
      <c r="K50">
        <f t="shared" si="3"/>
        <v>7.0859014643656106</v>
      </c>
      <c r="P50">
        <f>(C51-$N$3)^2</f>
        <v>9.9018236004466654E-5</v>
      </c>
      <c r="Q50">
        <f>(D51-$N$4)^2</f>
        <v>9.8381652874234647E-5</v>
      </c>
      <c r="R50">
        <f>ABS(C51-$N$3)</f>
        <v>9.9507907225740936E-3</v>
      </c>
      <c r="S50">
        <f>ABS(D51-$N$4)</f>
        <v>9.9187525866025437E-3</v>
      </c>
    </row>
    <row r="51" spans="2:19" x14ac:dyDescent="0.7">
      <c r="B51" s="25">
        <v>1211</v>
      </c>
      <c r="C51" s="31">
        <f t="shared" si="4"/>
        <v>1.3389121338912133E-2</v>
      </c>
      <c r="D51" s="22">
        <f>K51-K50</f>
        <v>1.3300279187481223E-2</v>
      </c>
      <c r="F51">
        <f t="shared" si="2"/>
        <v>3.0831441431430524</v>
      </c>
      <c r="K51">
        <f t="shared" si="3"/>
        <v>7.0992017435530919</v>
      </c>
      <c r="P51">
        <f>(C52-$N$3)^2</f>
        <v>4.2061171823736128E-4</v>
      </c>
      <c r="Q51">
        <f>(D52-$N$4)^2</f>
        <v>4.1141584681532038E-4</v>
      </c>
      <c r="R51">
        <f>ABS(C52-$N$3)</f>
        <v>2.0508820498443135E-2</v>
      </c>
      <c r="S51">
        <f>ABS(D52-$N$4)</f>
        <v>2.0283388445112429E-2</v>
      </c>
    </row>
    <row r="52" spans="2:19" x14ac:dyDescent="0.7">
      <c r="B52" s="25">
        <v>1240</v>
      </c>
      <c r="C52" s="31">
        <f t="shared" si="4"/>
        <v>2.3947151114781174E-2</v>
      </c>
      <c r="D52" s="22">
        <f>K52-K51</f>
        <v>2.3664915045991108E-2</v>
      </c>
      <c r="F52">
        <f t="shared" si="2"/>
        <v>3.0934216851622351</v>
      </c>
      <c r="K52">
        <f t="shared" si="3"/>
        <v>7.122866658599083</v>
      </c>
      <c r="P52">
        <f>(C53-$N$3)^2</f>
        <v>1.6105390815931907E-4</v>
      </c>
      <c r="Q52">
        <f>(D53-$N$4)^2</f>
        <v>1.5923448558281865E-4</v>
      </c>
      <c r="R52">
        <f>ABS(C53-$N$3)</f>
        <v>1.2690701641726476E-2</v>
      </c>
      <c r="S52">
        <f>ABS(D53-$N$4)</f>
        <v>1.2618814745562226E-2</v>
      </c>
    </row>
    <row r="53" spans="2:19" ht="18" thickBot="1" x14ac:dyDescent="0.75">
      <c r="B53" s="26">
        <v>1260</v>
      </c>
      <c r="C53" s="32">
        <f t="shared" si="4"/>
        <v>1.6129032258064516E-2</v>
      </c>
      <c r="D53" s="23">
        <f>K53-K52</f>
        <v>1.6000341346440905E-2</v>
      </c>
      <c r="F53">
        <f t="shared" si="2"/>
        <v>3.1003705451175629</v>
      </c>
      <c r="K53">
        <f t="shared" si="3"/>
        <v>7.1388669999455239</v>
      </c>
    </row>
    <row r="54" spans="2:19" ht="18" thickTop="1" x14ac:dyDescent="0.7"/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495E-79B6-4217-BA6E-808008298786}">
  <dimension ref="A1:I18"/>
  <sheetViews>
    <sheetView workbookViewId="0">
      <selection activeCell="B18" sqref="B18"/>
    </sheetView>
  </sheetViews>
  <sheetFormatPr defaultRowHeight="17.649999999999999" x14ac:dyDescent="0.7"/>
  <sheetData>
    <row r="1" spans="1:9" x14ac:dyDescent="0.7">
      <c r="A1" t="s">
        <v>8</v>
      </c>
    </row>
    <row r="2" spans="1:9" ht="18" thickBot="1" x14ac:dyDescent="0.75"/>
    <row r="3" spans="1:9" x14ac:dyDescent="0.7">
      <c r="A3" s="13" t="s">
        <v>9</v>
      </c>
      <c r="B3" s="13"/>
    </row>
    <row r="4" spans="1:9" x14ac:dyDescent="0.7">
      <c r="A4" s="10" t="s">
        <v>10</v>
      </c>
      <c r="B4" s="10">
        <v>0.79516774614199415</v>
      </c>
    </row>
    <row r="5" spans="1:9" x14ac:dyDescent="0.7">
      <c r="A5" s="10" t="s">
        <v>11</v>
      </c>
      <c r="B5" s="10">
        <v>0.63229174450453884</v>
      </c>
    </row>
    <row r="6" spans="1:9" x14ac:dyDescent="0.7">
      <c r="A6" s="10" t="s">
        <v>12</v>
      </c>
      <c r="B6" s="10">
        <v>0.58632821256760614</v>
      </c>
    </row>
    <row r="7" spans="1:9" x14ac:dyDescent="0.7">
      <c r="A7" s="10" t="s">
        <v>13</v>
      </c>
      <c r="B7" s="10">
        <v>0.58336437195036972</v>
      </c>
    </row>
    <row r="8" spans="1:9" ht="18" thickBot="1" x14ac:dyDescent="0.75">
      <c r="A8" s="11" t="s">
        <v>14</v>
      </c>
      <c r="B8" s="11">
        <v>10</v>
      </c>
    </row>
    <row r="10" spans="1:9" ht="18" thickBot="1" x14ac:dyDescent="0.75">
      <c r="A10" t="s">
        <v>15</v>
      </c>
    </row>
    <row r="11" spans="1:9" x14ac:dyDescent="0.7">
      <c r="A11" s="12"/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</row>
    <row r="12" spans="1:9" x14ac:dyDescent="0.7">
      <c r="A12" s="10" t="s">
        <v>16</v>
      </c>
      <c r="B12" s="10">
        <v>1</v>
      </c>
      <c r="C12" s="10">
        <v>4.6814880763116049</v>
      </c>
      <c r="D12" s="10">
        <v>4.6814880763116049</v>
      </c>
      <c r="E12" s="10">
        <v>13.756378543148452</v>
      </c>
      <c r="F12" s="10">
        <v>5.9652633019332321E-3</v>
      </c>
    </row>
    <row r="13" spans="1:9" x14ac:dyDescent="0.7">
      <c r="A13" s="10" t="s">
        <v>17</v>
      </c>
      <c r="B13" s="10">
        <v>8</v>
      </c>
      <c r="C13" s="10">
        <v>2.7225119236883941</v>
      </c>
      <c r="D13" s="10">
        <v>0.34031399046104926</v>
      </c>
      <c r="E13" s="10"/>
      <c r="F13" s="10"/>
    </row>
    <row r="14" spans="1:9" ht="18" thickBot="1" x14ac:dyDescent="0.75">
      <c r="A14" s="11" t="s">
        <v>18</v>
      </c>
      <c r="B14" s="11">
        <v>9</v>
      </c>
      <c r="C14" s="11">
        <v>7.403999999999999</v>
      </c>
      <c r="D14" s="11"/>
      <c r="E14" s="11"/>
      <c r="F14" s="11"/>
    </row>
    <row r="15" spans="1:9" ht="18" thickBot="1" x14ac:dyDescent="0.75"/>
    <row r="16" spans="1:9" x14ac:dyDescent="0.7">
      <c r="A16" s="12"/>
      <c r="B16" s="12" t="s">
        <v>25</v>
      </c>
      <c r="C16" s="12" t="s">
        <v>13</v>
      </c>
      <c r="D16" s="12" t="s">
        <v>26</v>
      </c>
      <c r="E16" s="12" t="s">
        <v>27</v>
      </c>
      <c r="F16" s="12" t="s">
        <v>28</v>
      </c>
      <c r="G16" s="12" t="s">
        <v>29</v>
      </c>
      <c r="H16" s="12" t="s">
        <v>30</v>
      </c>
      <c r="I16" s="12" t="s">
        <v>31</v>
      </c>
    </row>
    <row r="17" spans="1:9" x14ac:dyDescent="0.7">
      <c r="A17" s="10" t="s">
        <v>19</v>
      </c>
      <c r="B17" s="10">
        <v>-0.14912559618441973</v>
      </c>
      <c r="C17" s="10">
        <v>0.18680755502614255</v>
      </c>
      <c r="D17" s="10">
        <v>-0.79828460986789607</v>
      </c>
      <c r="E17" s="10">
        <v>0.4477523422050701</v>
      </c>
      <c r="F17" s="10">
        <v>-0.57990459056208443</v>
      </c>
      <c r="G17" s="10">
        <v>0.28165339819324497</v>
      </c>
      <c r="H17" s="10">
        <v>-0.57990459056208443</v>
      </c>
      <c r="I17" s="10">
        <v>0.28165339819324497</v>
      </c>
    </row>
    <row r="18" spans="1:9" ht="18" thickBot="1" x14ac:dyDescent="0.75">
      <c r="A18" s="11" t="s">
        <v>32</v>
      </c>
      <c r="B18" s="11">
        <v>1.3640699523052464</v>
      </c>
      <c r="C18" s="11">
        <v>0.36777701480065245</v>
      </c>
      <c r="D18" s="11">
        <v>3.7089592264068441</v>
      </c>
      <c r="E18" s="11">
        <v>5.965263301933219E-3</v>
      </c>
      <c r="F18" s="11">
        <v>0.51597463534189769</v>
      </c>
      <c r="G18" s="11">
        <v>2.2121652692685951</v>
      </c>
      <c r="H18" s="11">
        <v>0.51597463534189769</v>
      </c>
      <c r="I18" s="11">
        <v>2.2121652692685951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Section1</vt:lpstr>
      <vt:lpstr>Section1-2</vt:lpstr>
      <vt:lpstr>回帰分析②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西村翼</dc:creator>
  <cp:lastModifiedBy>西村 翼</cp:lastModifiedBy>
  <dcterms:created xsi:type="dcterms:W3CDTF">2021-01-11T13:55:27Z</dcterms:created>
  <dcterms:modified xsi:type="dcterms:W3CDTF">2021-01-19T07:42:01Z</dcterms:modified>
</cp:coreProperties>
</file>