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_wi\Documents\Paper\"/>
    </mc:Choice>
  </mc:AlternateContent>
  <xr:revisionPtr revIDLastSave="0" documentId="13_ncr:1_{F355E39F-776A-40C1-9816-937F4B3D39FE}" xr6:coauthVersionLast="41" xr6:coauthVersionMax="41" xr10:uidLastSave="{00000000-0000-0000-0000-000000000000}"/>
  <bookViews>
    <workbookView xWindow="-110" yWindow="-110" windowWidth="19420" windowHeight="10420" xr2:uid="{6A371805-9D75-48AC-954A-B12EF7F982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2" i="1" l="1"/>
  <c r="U166" i="1" l="1"/>
  <c r="Z165" i="1"/>
  <c r="AI164" i="1"/>
  <c r="AA164" i="1"/>
  <c r="U164" i="1"/>
  <c r="U161" i="1"/>
  <c r="AA159" i="1"/>
  <c r="U159" i="1"/>
  <c r="AA158" i="1"/>
  <c r="U157" i="1"/>
  <c r="AA156" i="1"/>
  <c r="U156" i="1"/>
  <c r="U155" i="1"/>
  <c r="AI153" i="1"/>
  <c r="U152" i="1"/>
  <c r="AI150" i="1"/>
  <c r="W150" i="1"/>
  <c r="U150" i="1"/>
  <c r="AI149" i="1"/>
  <c r="AA149" i="1"/>
  <c r="U149" i="1"/>
  <c r="AI148" i="1" l="1"/>
  <c r="U148" i="1"/>
  <c r="Z147" i="1"/>
  <c r="W147" i="1"/>
  <c r="U147" i="1"/>
  <c r="U146" i="1"/>
  <c r="AI145" i="1"/>
  <c r="U143" i="1"/>
  <c r="Z141" i="1"/>
  <c r="U141" i="1"/>
  <c r="AI140" i="1"/>
  <c r="AA140" i="1"/>
  <c r="Z140" i="1"/>
  <c r="U140" i="1"/>
  <c r="AI139" i="1" l="1"/>
  <c r="Z139" i="1"/>
  <c r="Z137" i="1" l="1"/>
  <c r="AI136" i="1"/>
  <c r="Z136" i="1"/>
  <c r="Z135" i="1"/>
  <c r="U135" i="1"/>
  <c r="Z134" i="1"/>
  <c r="U134" i="1"/>
  <c r="Z133" i="1"/>
  <c r="U133" i="1"/>
  <c r="AI132" i="1"/>
  <c r="Z132" i="1"/>
  <c r="U132" i="1"/>
  <c r="AI131" i="1"/>
  <c r="Z131" i="1"/>
  <c r="U131" i="1"/>
  <c r="AI130" i="1"/>
  <c r="U130" i="1"/>
  <c r="Z129" i="1"/>
  <c r="U129" i="1"/>
  <c r="AI128" i="1"/>
  <c r="Z128" i="1"/>
  <c r="U128" i="1"/>
  <c r="AI127" i="1"/>
  <c r="AA127" i="1"/>
  <c r="Z127" i="1"/>
  <c r="U127" i="1"/>
  <c r="AI126" i="1"/>
  <c r="U125" i="1" l="1"/>
  <c r="U122" i="1"/>
  <c r="Z121" i="1"/>
  <c r="U121" i="1"/>
  <c r="U120" i="1"/>
  <c r="U119" i="1"/>
  <c r="U118" i="1"/>
  <c r="Z117" i="1"/>
  <c r="U117" i="1"/>
  <c r="U116" i="1"/>
  <c r="U112" i="1"/>
  <c r="Z111" i="1"/>
  <c r="U111" i="1"/>
  <c r="Z110" i="1"/>
  <c r="U110" i="1"/>
  <c r="Z109" i="1"/>
  <c r="S108" i="1"/>
  <c r="U106" i="1" l="1"/>
  <c r="U104" i="1"/>
  <c r="U101" i="1" l="1"/>
  <c r="AI100" i="1"/>
  <c r="U99" i="1"/>
  <c r="T99" i="1"/>
  <c r="Z98" i="1"/>
  <c r="AI97" i="1"/>
  <c r="U97" i="1"/>
  <c r="U95" i="1"/>
  <c r="AC94" i="1"/>
  <c r="Z94" i="1"/>
  <c r="U94" i="1"/>
  <c r="Q94" i="1"/>
  <c r="Z93" i="1"/>
  <c r="U93" i="1"/>
  <c r="U92" i="1"/>
  <c r="Z91" i="1"/>
  <c r="U91" i="1"/>
  <c r="Z90" i="1" l="1"/>
  <c r="Z89" i="1"/>
  <c r="Z88" i="1"/>
  <c r="Z87" i="1"/>
  <c r="Z86" i="1"/>
  <c r="Z84" i="1"/>
  <c r="U84" i="1"/>
  <c r="Q84" i="1"/>
  <c r="Z83" i="1"/>
  <c r="U82" i="1"/>
  <c r="AA81" i="1"/>
  <c r="Z81" i="1"/>
  <c r="U81" i="1"/>
  <c r="AI80" i="1"/>
  <c r="Z80" i="1"/>
  <c r="U80" i="1"/>
  <c r="U79" i="1"/>
  <c r="AI78" i="1"/>
  <c r="Z78" i="1"/>
  <c r="U78" i="1"/>
  <c r="AI77" i="1"/>
  <c r="Z77" i="1"/>
  <c r="U77" i="1"/>
  <c r="AI74" i="1"/>
  <c r="Z74" i="1"/>
  <c r="U74" i="1"/>
  <c r="U72" i="1"/>
  <c r="Z69" i="1" l="1"/>
  <c r="U69" i="1"/>
  <c r="AI68" i="1"/>
  <c r="U68" i="1"/>
  <c r="AI66" i="1"/>
  <c r="AI65" i="1"/>
  <c r="Z65" i="1"/>
  <c r="U65" i="1"/>
  <c r="U64" i="1"/>
  <c r="AI63" i="1"/>
  <c r="U63" i="1"/>
  <c r="U61" i="1"/>
  <c r="AI60" i="1"/>
  <c r="Z60" i="1"/>
  <c r="U60" i="1"/>
  <c r="T60" i="1"/>
  <c r="Z59" i="1"/>
  <c r="Z57" i="1"/>
  <c r="Z58" i="1"/>
  <c r="U58" i="1"/>
  <c r="AA57" i="1"/>
  <c r="Z56" i="1" l="1"/>
  <c r="Z54" i="1"/>
  <c r="U54" i="1"/>
  <c r="U52" i="1"/>
  <c r="Z51" i="1"/>
  <c r="U51" i="1"/>
  <c r="Z50" i="1" l="1"/>
  <c r="AI48" i="1"/>
  <c r="U48" i="1"/>
  <c r="AI47" i="1"/>
  <c r="AC47" i="1"/>
  <c r="AI46" i="1"/>
  <c r="U46" i="1"/>
  <c r="AI42" i="1"/>
  <c r="Z41" i="1"/>
  <c r="U41" i="1"/>
  <c r="Z40" i="1"/>
  <c r="U40" i="1"/>
  <c r="AI37" i="1"/>
  <c r="U37" i="1" l="1"/>
  <c r="AI36" i="1"/>
  <c r="AI35" i="1" l="1"/>
  <c r="AI29" i="1"/>
  <c r="Z28" i="1"/>
  <c r="U26" i="1"/>
  <c r="U25" i="1"/>
  <c r="AA24" i="1"/>
  <c r="Z24" i="1"/>
  <c r="U24" i="1"/>
  <c r="Z23" i="1"/>
  <c r="Z22" i="1"/>
  <c r="Z20" i="1"/>
  <c r="Z16" i="1" l="1"/>
  <c r="Z11" i="1"/>
  <c r="U11" i="1"/>
  <c r="Z9" i="1"/>
  <c r="Z6" i="1"/>
  <c r="Z3" i="1" l="1"/>
  <c r="Z2" i="1" l="1"/>
</calcChain>
</file>

<file path=xl/sharedStrings.xml><?xml version="1.0" encoding="utf-8"?>
<sst xmlns="http://schemas.openxmlformats.org/spreadsheetml/2006/main" count="202" uniqueCount="44">
  <si>
    <t>no</t>
    <phoneticPr fontId="1"/>
  </si>
  <si>
    <t>Coop</t>
    <phoneticPr fontId="1"/>
  </si>
  <si>
    <t>SBF</t>
    <phoneticPr fontId="1"/>
  </si>
  <si>
    <t>Age</t>
    <phoneticPr fontId="1"/>
  </si>
  <si>
    <t>Gen</t>
    <phoneticPr fontId="1"/>
  </si>
  <si>
    <t>Edu</t>
    <phoneticPr fontId="1"/>
  </si>
  <si>
    <t>Expe</t>
    <phoneticPr fontId="1"/>
  </si>
  <si>
    <t>member</t>
    <phoneticPr fontId="1"/>
  </si>
  <si>
    <t xml:space="preserve">sugarcane </t>
    <phoneticPr fontId="1"/>
  </si>
  <si>
    <t>fertilizer</t>
    <phoneticPr fontId="1"/>
  </si>
  <si>
    <t>pesticide</t>
    <phoneticPr fontId="1"/>
  </si>
  <si>
    <t>herbicide</t>
    <phoneticPr fontId="1"/>
  </si>
  <si>
    <t>variety</t>
    <phoneticPr fontId="1"/>
  </si>
  <si>
    <t>landsize</t>
    <phoneticPr fontId="1"/>
  </si>
  <si>
    <t>parcel</t>
    <phoneticPr fontId="1"/>
  </si>
  <si>
    <t>pamount</t>
    <phoneticPr fontId="1"/>
  </si>
  <si>
    <t>pvalue</t>
    <phoneticPr fontId="1"/>
  </si>
  <si>
    <t>Own</t>
    <phoneticPr fontId="1"/>
  </si>
  <si>
    <t>DFamLabor</t>
    <phoneticPr fontId="1"/>
  </si>
  <si>
    <t>DHireLabor</t>
    <phoneticPr fontId="1"/>
  </si>
  <si>
    <t>VHireLabor</t>
    <phoneticPr fontId="1"/>
  </si>
  <si>
    <t>DMachine</t>
    <phoneticPr fontId="1"/>
  </si>
  <si>
    <t>VMachine</t>
    <phoneticPr fontId="1"/>
  </si>
  <si>
    <t>DAnimal</t>
    <phoneticPr fontId="1"/>
  </si>
  <si>
    <t>Vanimal</t>
    <phoneticPr fontId="1"/>
  </si>
  <si>
    <t>QFer</t>
    <phoneticPr fontId="1"/>
  </si>
  <si>
    <t>VFer</t>
    <phoneticPr fontId="1"/>
  </si>
  <si>
    <t>QHer</t>
    <phoneticPr fontId="1"/>
  </si>
  <si>
    <t>VHer</t>
    <phoneticPr fontId="1"/>
  </si>
  <si>
    <t>QPes</t>
    <phoneticPr fontId="1"/>
  </si>
  <si>
    <t>VPes</t>
    <phoneticPr fontId="1"/>
  </si>
  <si>
    <t>Irrigation</t>
    <phoneticPr fontId="1"/>
  </si>
  <si>
    <t>Extension</t>
    <phoneticPr fontId="1"/>
  </si>
  <si>
    <t>Internet</t>
    <phoneticPr fontId="1"/>
  </si>
  <si>
    <t>Nfarmincome</t>
    <phoneticPr fontId="1"/>
  </si>
  <si>
    <t>reason</t>
    <phoneticPr fontId="1"/>
  </si>
  <si>
    <t>Kamahari</t>
    <phoneticPr fontId="1"/>
  </si>
  <si>
    <t>Kamahari</t>
    <phoneticPr fontId="1"/>
  </si>
  <si>
    <t>furadan</t>
    <phoneticPr fontId="1"/>
  </si>
  <si>
    <t>kamahari</t>
    <phoneticPr fontId="1"/>
  </si>
  <si>
    <t>Kamahari</t>
    <phoneticPr fontId="1"/>
  </si>
  <si>
    <t>Taludtod</t>
    <phoneticPr fontId="1"/>
  </si>
  <si>
    <t>Prenza</t>
    <phoneticPr fontId="1"/>
  </si>
  <si>
    <t>Lucban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</si>
</sst>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45D8F-8C8D-49D6-BC91-05D83387E8C8}">
  <dimension ref="A1:AJ176"/>
  <sheetViews>
    <sheetView tabSelected="1" topLeftCell="A112" zoomScaleNormal="55" workbookViewId="0">
      <selection activeCell="P169" sqref="P169"/>
    </sheetView>
  </sheetViews>
  <sheetFormatPr defaultRowHeight="18" x14ac:dyDescent="0.55000000000000004"/>
  <sheetData>
    <row r="1" spans="1:3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55000000000000004">
      <c r="A2">
        <v>1</v>
      </c>
      <c r="B2" t="s">
        <v>36</v>
      </c>
      <c r="C2">
        <v>1</v>
      </c>
      <c r="D2">
        <v>73</v>
      </c>
      <c r="E2">
        <v>1</v>
      </c>
      <c r="F2">
        <v>2</v>
      </c>
      <c r="G2">
        <v>63</v>
      </c>
      <c r="H2">
        <v>4</v>
      </c>
      <c r="I2">
        <v>4</v>
      </c>
      <c r="J2">
        <v>4</v>
      </c>
      <c r="K2">
        <v>0</v>
      </c>
      <c r="L2">
        <v>0</v>
      </c>
      <c r="M2">
        <v>1</v>
      </c>
      <c r="N2">
        <v>0.8</v>
      </c>
      <c r="O2">
        <v>1</v>
      </c>
      <c r="P2">
        <v>80</v>
      </c>
      <c r="Q2">
        <v>100000</v>
      </c>
      <c r="R2">
        <v>2</v>
      </c>
      <c r="S2">
        <v>27</v>
      </c>
      <c r="T2">
        <v>82</v>
      </c>
      <c r="U2">
        <v>35500</v>
      </c>
      <c r="V2">
        <v>0</v>
      </c>
      <c r="W2">
        <v>0</v>
      </c>
      <c r="X2">
        <v>4</v>
      </c>
      <c r="Y2">
        <v>14800</v>
      </c>
      <c r="Z2">
        <f>10*50</f>
        <v>500</v>
      </c>
      <c r="AA2">
        <v>10000</v>
      </c>
      <c r="AB2">
        <v>0</v>
      </c>
      <c r="AC2">
        <v>0</v>
      </c>
      <c r="AD2">
        <v>0</v>
      </c>
      <c r="AE2">
        <v>0</v>
      </c>
      <c r="AF2">
        <v>0</v>
      </c>
      <c r="AG2">
        <v>1</v>
      </c>
      <c r="AH2">
        <v>0</v>
      </c>
      <c r="AI2">
        <v>134000</v>
      </c>
    </row>
    <row r="3" spans="1:36" x14ac:dyDescent="0.55000000000000004">
      <c r="A3">
        <v>2</v>
      </c>
      <c r="B3" t="s">
        <v>37</v>
      </c>
      <c r="C3">
        <v>1</v>
      </c>
      <c r="D3">
        <v>70</v>
      </c>
      <c r="E3">
        <v>1</v>
      </c>
      <c r="F3">
        <v>4</v>
      </c>
      <c r="G3">
        <v>60</v>
      </c>
      <c r="H3">
        <v>3</v>
      </c>
      <c r="I3">
        <v>3</v>
      </c>
      <c r="J3">
        <v>3</v>
      </c>
      <c r="K3">
        <v>0</v>
      </c>
      <c r="L3">
        <v>0</v>
      </c>
      <c r="M3">
        <v>1</v>
      </c>
      <c r="N3">
        <v>0.6</v>
      </c>
      <c r="O3">
        <v>1</v>
      </c>
      <c r="P3">
        <v>34</v>
      </c>
      <c r="Q3">
        <v>70000</v>
      </c>
      <c r="R3">
        <v>2</v>
      </c>
      <c r="S3">
        <v>47.125</v>
      </c>
      <c r="T3">
        <v>39</v>
      </c>
      <c r="U3">
        <v>16900</v>
      </c>
      <c r="V3">
        <v>0</v>
      </c>
      <c r="W3">
        <v>0</v>
      </c>
      <c r="X3">
        <v>5</v>
      </c>
      <c r="Y3">
        <v>6000</v>
      </c>
      <c r="Z3">
        <f>12*50</f>
        <v>600</v>
      </c>
      <c r="AA3">
        <v>7200</v>
      </c>
      <c r="AB3">
        <v>0</v>
      </c>
      <c r="AC3">
        <v>0</v>
      </c>
      <c r="AD3">
        <v>0</v>
      </c>
      <c r="AE3">
        <v>0</v>
      </c>
      <c r="AF3">
        <v>0</v>
      </c>
      <c r="AG3">
        <v>1</v>
      </c>
      <c r="AH3">
        <v>0</v>
      </c>
      <c r="AI3">
        <v>10400</v>
      </c>
    </row>
    <row r="4" spans="1:36" x14ac:dyDescent="0.55000000000000004">
      <c r="A4">
        <v>3</v>
      </c>
      <c r="B4" t="s">
        <v>36</v>
      </c>
      <c r="C4">
        <v>1</v>
      </c>
      <c r="D4">
        <v>68</v>
      </c>
      <c r="E4">
        <v>0</v>
      </c>
      <c r="F4">
        <v>2</v>
      </c>
      <c r="G4">
        <v>58</v>
      </c>
      <c r="H4">
        <v>2</v>
      </c>
      <c r="I4">
        <v>4</v>
      </c>
      <c r="J4">
        <v>3</v>
      </c>
      <c r="K4">
        <v>0</v>
      </c>
      <c r="L4">
        <v>0</v>
      </c>
      <c r="M4">
        <v>1</v>
      </c>
      <c r="N4">
        <v>0.4</v>
      </c>
      <c r="O4">
        <v>1</v>
      </c>
      <c r="P4">
        <v>12</v>
      </c>
      <c r="Q4">
        <v>30000</v>
      </c>
      <c r="R4">
        <v>2</v>
      </c>
      <c r="S4">
        <v>22.8</v>
      </c>
      <c r="T4">
        <v>22</v>
      </c>
      <c r="U4">
        <v>7520</v>
      </c>
      <c r="V4">
        <v>0</v>
      </c>
      <c r="W4">
        <v>0</v>
      </c>
      <c r="X4">
        <v>2</v>
      </c>
      <c r="Y4">
        <v>1000</v>
      </c>
      <c r="Z4">
        <v>400</v>
      </c>
      <c r="AA4">
        <v>4100</v>
      </c>
      <c r="AB4">
        <v>0</v>
      </c>
      <c r="AC4">
        <v>0</v>
      </c>
      <c r="AD4">
        <v>0</v>
      </c>
      <c r="AE4">
        <v>0</v>
      </c>
      <c r="AF4">
        <v>0</v>
      </c>
      <c r="AG4">
        <v>1</v>
      </c>
      <c r="AH4">
        <v>0</v>
      </c>
      <c r="AI4">
        <v>0</v>
      </c>
    </row>
    <row r="5" spans="1:36" x14ac:dyDescent="0.55000000000000004">
      <c r="A5">
        <v>4</v>
      </c>
      <c r="B5" t="s">
        <v>36</v>
      </c>
      <c r="C5">
        <v>1</v>
      </c>
      <c r="D5">
        <v>47</v>
      </c>
      <c r="E5">
        <v>1</v>
      </c>
      <c r="F5">
        <v>3</v>
      </c>
      <c r="G5">
        <v>32</v>
      </c>
      <c r="H5">
        <v>3</v>
      </c>
      <c r="I5">
        <v>4</v>
      </c>
      <c r="J5">
        <v>3</v>
      </c>
      <c r="K5">
        <v>0</v>
      </c>
      <c r="L5">
        <v>3</v>
      </c>
      <c r="M5">
        <v>1</v>
      </c>
      <c r="N5">
        <v>0.9</v>
      </c>
      <c r="O5">
        <v>1</v>
      </c>
      <c r="P5">
        <v>70</v>
      </c>
      <c r="Q5">
        <v>128000</v>
      </c>
      <c r="R5">
        <v>2</v>
      </c>
      <c r="S5">
        <v>182.5</v>
      </c>
      <c r="T5">
        <v>101</v>
      </c>
      <c r="U5">
        <v>24600</v>
      </c>
      <c r="V5">
        <v>0</v>
      </c>
      <c r="W5">
        <v>0</v>
      </c>
      <c r="X5">
        <v>22.5</v>
      </c>
      <c r="Y5">
        <v>0</v>
      </c>
      <c r="Z5">
        <v>900</v>
      </c>
      <c r="AA5">
        <v>9360</v>
      </c>
      <c r="AB5">
        <v>2</v>
      </c>
      <c r="AC5">
        <v>2000</v>
      </c>
      <c r="AD5">
        <v>0</v>
      </c>
      <c r="AE5">
        <v>0</v>
      </c>
      <c r="AF5">
        <v>0</v>
      </c>
      <c r="AG5">
        <v>1</v>
      </c>
      <c r="AH5">
        <v>0</v>
      </c>
      <c r="AI5">
        <v>125100</v>
      </c>
    </row>
    <row r="6" spans="1:36" x14ac:dyDescent="0.55000000000000004">
      <c r="A6">
        <v>5</v>
      </c>
      <c r="B6" t="s">
        <v>36</v>
      </c>
      <c r="C6">
        <v>1</v>
      </c>
      <c r="D6">
        <v>61</v>
      </c>
      <c r="E6">
        <v>1</v>
      </c>
      <c r="F6">
        <v>5</v>
      </c>
      <c r="G6">
        <v>51</v>
      </c>
      <c r="H6">
        <v>5</v>
      </c>
      <c r="I6">
        <v>4</v>
      </c>
      <c r="J6">
        <v>3</v>
      </c>
      <c r="K6">
        <v>0</v>
      </c>
      <c r="L6">
        <v>0</v>
      </c>
      <c r="M6">
        <v>1</v>
      </c>
      <c r="N6">
        <v>4.5</v>
      </c>
      <c r="O6">
        <v>1</v>
      </c>
      <c r="P6">
        <v>100</v>
      </c>
      <c r="Q6">
        <v>170000</v>
      </c>
      <c r="R6">
        <v>2</v>
      </c>
      <c r="S6">
        <v>842.25</v>
      </c>
      <c r="T6">
        <v>180</v>
      </c>
      <c r="U6">
        <v>45000</v>
      </c>
      <c r="V6">
        <v>1</v>
      </c>
      <c r="W6">
        <v>5000</v>
      </c>
      <c r="X6">
        <v>1</v>
      </c>
      <c r="Y6">
        <v>500</v>
      </c>
      <c r="Z6">
        <f>160*50</f>
        <v>8000</v>
      </c>
      <c r="AA6">
        <v>80000</v>
      </c>
      <c r="AB6">
        <v>0</v>
      </c>
      <c r="AC6">
        <v>0</v>
      </c>
      <c r="AD6">
        <v>0</v>
      </c>
      <c r="AE6">
        <v>0</v>
      </c>
      <c r="AF6">
        <v>0</v>
      </c>
      <c r="AG6">
        <v>1</v>
      </c>
      <c r="AH6">
        <v>0</v>
      </c>
      <c r="AI6">
        <v>92160</v>
      </c>
    </row>
    <row r="7" spans="1:36" x14ac:dyDescent="0.55000000000000004">
      <c r="A7">
        <v>6</v>
      </c>
      <c r="B7" t="s">
        <v>36</v>
      </c>
      <c r="C7">
        <v>0</v>
      </c>
      <c r="D7">
        <v>63</v>
      </c>
      <c r="E7">
        <v>1</v>
      </c>
      <c r="F7">
        <v>2</v>
      </c>
      <c r="G7">
        <v>40</v>
      </c>
      <c r="H7">
        <v>6</v>
      </c>
      <c r="I7">
        <v>4</v>
      </c>
      <c r="J7">
        <v>3</v>
      </c>
      <c r="K7">
        <v>0</v>
      </c>
      <c r="L7">
        <v>0</v>
      </c>
      <c r="M7">
        <v>1</v>
      </c>
      <c r="N7">
        <v>1</v>
      </c>
      <c r="O7">
        <v>1</v>
      </c>
      <c r="P7">
        <v>40</v>
      </c>
      <c r="Q7">
        <v>35000</v>
      </c>
      <c r="R7">
        <v>2</v>
      </c>
      <c r="S7">
        <v>24.5</v>
      </c>
      <c r="T7">
        <v>100</v>
      </c>
      <c r="U7">
        <v>24000</v>
      </c>
      <c r="V7">
        <v>0</v>
      </c>
      <c r="W7">
        <v>0</v>
      </c>
      <c r="X7">
        <v>7</v>
      </c>
      <c r="Y7">
        <v>3500</v>
      </c>
      <c r="Z7">
        <v>1000</v>
      </c>
      <c r="AA7">
        <v>12000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55000000000000004">
      <c r="A8">
        <v>7</v>
      </c>
      <c r="B8" t="s">
        <v>36</v>
      </c>
      <c r="C8">
        <v>1</v>
      </c>
      <c r="D8">
        <v>53</v>
      </c>
      <c r="E8">
        <v>1</v>
      </c>
      <c r="F8">
        <v>1</v>
      </c>
      <c r="G8">
        <v>41</v>
      </c>
      <c r="H8">
        <v>6</v>
      </c>
      <c r="I8">
        <v>4</v>
      </c>
      <c r="J8">
        <v>3</v>
      </c>
      <c r="K8">
        <v>0</v>
      </c>
      <c r="L8">
        <v>0</v>
      </c>
      <c r="M8">
        <v>1</v>
      </c>
      <c r="N8">
        <v>0.3</v>
      </c>
      <c r="O8">
        <v>1</v>
      </c>
      <c r="P8">
        <v>19</v>
      </c>
      <c r="Q8">
        <v>30000</v>
      </c>
      <c r="R8">
        <v>1</v>
      </c>
      <c r="S8">
        <v>93.625</v>
      </c>
      <c r="T8">
        <v>24</v>
      </c>
      <c r="U8">
        <v>7080</v>
      </c>
      <c r="V8">
        <v>0</v>
      </c>
      <c r="W8">
        <v>0</v>
      </c>
      <c r="X8">
        <v>0</v>
      </c>
      <c r="Y8">
        <v>0</v>
      </c>
      <c r="Z8">
        <v>200</v>
      </c>
      <c r="AA8">
        <v>2000</v>
      </c>
      <c r="AB8">
        <v>0</v>
      </c>
      <c r="AC8">
        <v>0</v>
      </c>
      <c r="AD8">
        <v>0</v>
      </c>
      <c r="AE8">
        <v>0</v>
      </c>
      <c r="AF8">
        <v>0</v>
      </c>
      <c r="AG8">
        <v>1</v>
      </c>
      <c r="AH8">
        <v>0</v>
      </c>
      <c r="AI8">
        <v>130800</v>
      </c>
    </row>
    <row r="9" spans="1:36" x14ac:dyDescent="0.55000000000000004">
      <c r="A9">
        <v>8</v>
      </c>
      <c r="B9" t="s">
        <v>36</v>
      </c>
      <c r="C9">
        <v>1</v>
      </c>
      <c r="D9">
        <v>54</v>
      </c>
      <c r="E9">
        <v>1</v>
      </c>
      <c r="F9">
        <v>4</v>
      </c>
      <c r="G9">
        <v>44</v>
      </c>
      <c r="H9">
        <v>5</v>
      </c>
      <c r="I9">
        <v>4</v>
      </c>
      <c r="J9">
        <v>3</v>
      </c>
      <c r="K9">
        <v>0</v>
      </c>
      <c r="L9">
        <v>0</v>
      </c>
      <c r="M9">
        <v>1</v>
      </c>
      <c r="N9">
        <v>2.5</v>
      </c>
      <c r="O9">
        <v>1</v>
      </c>
      <c r="P9">
        <v>46</v>
      </c>
      <c r="Q9">
        <v>80000</v>
      </c>
      <c r="R9">
        <v>2</v>
      </c>
      <c r="S9">
        <v>16</v>
      </c>
      <c r="T9">
        <v>120</v>
      </c>
      <c r="U9">
        <v>24800</v>
      </c>
      <c r="V9">
        <v>1</v>
      </c>
      <c r="W9">
        <v>15000</v>
      </c>
      <c r="X9">
        <v>0</v>
      </c>
      <c r="Y9">
        <v>0</v>
      </c>
      <c r="Z9">
        <f>50*84</f>
        <v>4200</v>
      </c>
      <c r="AA9">
        <v>37800</v>
      </c>
      <c r="AB9">
        <v>0</v>
      </c>
      <c r="AC9">
        <v>0</v>
      </c>
      <c r="AD9">
        <v>0</v>
      </c>
      <c r="AE9">
        <v>0</v>
      </c>
      <c r="AF9">
        <v>0</v>
      </c>
      <c r="AG9">
        <v>1</v>
      </c>
      <c r="AH9">
        <v>1</v>
      </c>
      <c r="AI9">
        <v>564000</v>
      </c>
    </row>
    <row r="10" spans="1:36" x14ac:dyDescent="0.55000000000000004">
      <c r="A10">
        <v>9</v>
      </c>
      <c r="B10" t="s">
        <v>36</v>
      </c>
      <c r="C10">
        <v>1</v>
      </c>
      <c r="D10">
        <v>64</v>
      </c>
      <c r="E10">
        <v>0</v>
      </c>
      <c r="F10">
        <v>5</v>
      </c>
      <c r="G10">
        <v>25</v>
      </c>
      <c r="H10">
        <v>3</v>
      </c>
      <c r="I10">
        <v>3</v>
      </c>
      <c r="J10">
        <v>3</v>
      </c>
      <c r="K10">
        <v>3</v>
      </c>
      <c r="L10">
        <v>0</v>
      </c>
      <c r="M10">
        <v>1</v>
      </c>
      <c r="N10">
        <v>1</v>
      </c>
      <c r="O10">
        <v>1</v>
      </c>
      <c r="P10">
        <v>70</v>
      </c>
      <c r="Q10">
        <v>81000</v>
      </c>
      <c r="R10">
        <v>2</v>
      </c>
      <c r="S10">
        <v>22.75</v>
      </c>
      <c r="T10">
        <v>31</v>
      </c>
      <c r="U10">
        <v>31490</v>
      </c>
      <c r="V10">
        <v>0</v>
      </c>
      <c r="W10">
        <v>0</v>
      </c>
      <c r="X10">
        <v>2</v>
      </c>
      <c r="Y10">
        <v>600</v>
      </c>
      <c r="Z10">
        <v>600</v>
      </c>
      <c r="AA10">
        <v>12000</v>
      </c>
      <c r="AB10">
        <v>0</v>
      </c>
      <c r="AC10">
        <v>0</v>
      </c>
      <c r="AD10" t="s">
        <v>38</v>
      </c>
      <c r="AE10">
        <v>1800</v>
      </c>
      <c r="AF10">
        <v>0</v>
      </c>
      <c r="AG10">
        <v>1</v>
      </c>
      <c r="AH10">
        <v>1</v>
      </c>
      <c r="AI10">
        <v>2218400</v>
      </c>
    </row>
    <row r="11" spans="1:36" x14ac:dyDescent="0.55000000000000004">
      <c r="A11">
        <v>10</v>
      </c>
      <c r="B11" t="s">
        <v>36</v>
      </c>
      <c r="C11">
        <v>1</v>
      </c>
      <c r="D11">
        <v>58</v>
      </c>
      <c r="E11">
        <v>1</v>
      </c>
      <c r="F11">
        <v>2</v>
      </c>
      <c r="G11">
        <v>44</v>
      </c>
      <c r="H11">
        <v>6</v>
      </c>
      <c r="I11">
        <v>3</v>
      </c>
      <c r="J11">
        <v>3</v>
      </c>
      <c r="K11">
        <v>0</v>
      </c>
      <c r="L11">
        <v>3</v>
      </c>
      <c r="M11">
        <v>1</v>
      </c>
      <c r="N11">
        <v>2</v>
      </c>
      <c r="O11">
        <v>1</v>
      </c>
      <c r="P11">
        <v>80</v>
      </c>
      <c r="Q11">
        <v>80000</v>
      </c>
      <c r="R11">
        <v>1</v>
      </c>
      <c r="S11">
        <v>115.5</v>
      </c>
      <c r="T11">
        <v>26</v>
      </c>
      <c r="U11">
        <f>2400+7750+32000</f>
        <v>42150</v>
      </c>
      <c r="V11">
        <v>1</v>
      </c>
      <c r="W11">
        <v>12000</v>
      </c>
      <c r="X11">
        <v>11</v>
      </c>
      <c r="Y11">
        <v>5500</v>
      </c>
      <c r="Z11">
        <f>30*50</f>
        <v>1500</v>
      </c>
      <c r="AA11">
        <v>14400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0</v>
      </c>
      <c r="AI11">
        <v>2500</v>
      </c>
    </row>
    <row r="12" spans="1:36" x14ac:dyDescent="0.55000000000000004">
      <c r="A12">
        <v>11</v>
      </c>
      <c r="B12" t="s">
        <v>36</v>
      </c>
      <c r="C12">
        <v>0</v>
      </c>
      <c r="D12">
        <v>80</v>
      </c>
      <c r="E12">
        <v>0</v>
      </c>
      <c r="F12">
        <v>1</v>
      </c>
      <c r="G12">
        <v>20</v>
      </c>
      <c r="H12">
        <v>1</v>
      </c>
      <c r="I12">
        <v>1</v>
      </c>
      <c r="J12">
        <v>1</v>
      </c>
      <c r="K12">
        <v>0</v>
      </c>
      <c r="L12">
        <v>0</v>
      </c>
      <c r="M12">
        <v>1</v>
      </c>
      <c r="N12">
        <v>0.6</v>
      </c>
      <c r="O12">
        <v>1</v>
      </c>
      <c r="P12">
        <v>6</v>
      </c>
      <c r="Q12">
        <v>16000</v>
      </c>
      <c r="R12">
        <v>1</v>
      </c>
      <c r="S12">
        <v>12</v>
      </c>
      <c r="T12">
        <v>21</v>
      </c>
      <c r="U12">
        <v>7700</v>
      </c>
      <c r="V12">
        <v>0</v>
      </c>
      <c r="W12">
        <v>0</v>
      </c>
      <c r="X12">
        <v>3</v>
      </c>
      <c r="Y12">
        <v>1800</v>
      </c>
      <c r="Z12">
        <v>200</v>
      </c>
      <c r="AA12">
        <v>2200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</v>
      </c>
      <c r="AH12">
        <v>0</v>
      </c>
      <c r="AI12">
        <v>24000</v>
      </c>
    </row>
    <row r="13" spans="1:36" x14ac:dyDescent="0.55000000000000004">
      <c r="A13">
        <v>12</v>
      </c>
      <c r="B13" t="s">
        <v>36</v>
      </c>
      <c r="C13">
        <v>1</v>
      </c>
      <c r="D13">
        <v>69</v>
      </c>
      <c r="E13">
        <v>0</v>
      </c>
      <c r="F13">
        <v>4</v>
      </c>
      <c r="G13">
        <v>30</v>
      </c>
      <c r="H13">
        <v>8</v>
      </c>
      <c r="I13">
        <v>4</v>
      </c>
      <c r="J13">
        <v>3</v>
      </c>
      <c r="K13">
        <v>0</v>
      </c>
      <c r="L13">
        <v>0</v>
      </c>
      <c r="M13">
        <v>1</v>
      </c>
      <c r="N13">
        <v>1.2</v>
      </c>
      <c r="O13">
        <v>1</v>
      </c>
      <c r="Q13">
        <v>10500</v>
      </c>
      <c r="R13">
        <v>2</v>
      </c>
      <c r="S13">
        <v>225</v>
      </c>
      <c r="T13">
        <v>25</v>
      </c>
      <c r="U13">
        <v>25500</v>
      </c>
      <c r="V13">
        <v>2</v>
      </c>
      <c r="W13">
        <v>25000</v>
      </c>
      <c r="X13">
        <v>3</v>
      </c>
      <c r="Y13">
        <v>5000</v>
      </c>
      <c r="Z13">
        <v>500</v>
      </c>
      <c r="AA13">
        <v>12000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</v>
      </c>
      <c r="AH13">
        <v>0</v>
      </c>
      <c r="AI13">
        <v>24000</v>
      </c>
    </row>
    <row r="14" spans="1:36" x14ac:dyDescent="0.55000000000000004">
      <c r="A14">
        <v>13</v>
      </c>
      <c r="B14" t="s">
        <v>39</v>
      </c>
      <c r="C14">
        <v>1</v>
      </c>
      <c r="D14">
        <v>84</v>
      </c>
      <c r="E14">
        <v>1</v>
      </c>
      <c r="F14">
        <v>5</v>
      </c>
      <c r="G14">
        <v>75</v>
      </c>
      <c r="H14">
        <v>5</v>
      </c>
      <c r="I14">
        <v>4</v>
      </c>
      <c r="J14">
        <v>3</v>
      </c>
      <c r="K14">
        <v>0</v>
      </c>
      <c r="L14">
        <v>0</v>
      </c>
      <c r="M14">
        <v>1</v>
      </c>
      <c r="N14">
        <v>1</v>
      </c>
      <c r="O14">
        <v>1</v>
      </c>
      <c r="P14">
        <v>48</v>
      </c>
      <c r="Q14">
        <v>78780</v>
      </c>
      <c r="R14">
        <v>2</v>
      </c>
      <c r="S14">
        <v>48</v>
      </c>
      <c r="T14">
        <v>6</v>
      </c>
      <c r="U14">
        <v>20150</v>
      </c>
      <c r="V14">
        <v>0</v>
      </c>
      <c r="W14">
        <v>0</v>
      </c>
      <c r="X14">
        <v>2</v>
      </c>
      <c r="Y14">
        <v>1500</v>
      </c>
      <c r="Z14">
        <v>1000</v>
      </c>
      <c r="AA14">
        <v>9200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0</v>
      </c>
      <c r="AI14">
        <v>60000</v>
      </c>
    </row>
    <row r="15" spans="1:36" x14ac:dyDescent="0.55000000000000004">
      <c r="A15">
        <v>14</v>
      </c>
      <c r="B15" t="s">
        <v>36</v>
      </c>
      <c r="C15">
        <v>1</v>
      </c>
      <c r="D15">
        <v>49</v>
      </c>
      <c r="E15">
        <v>0</v>
      </c>
      <c r="F15">
        <v>4</v>
      </c>
      <c r="G15">
        <v>45</v>
      </c>
      <c r="H15">
        <v>5</v>
      </c>
      <c r="I15">
        <v>4</v>
      </c>
      <c r="J15">
        <v>3</v>
      </c>
      <c r="K15">
        <v>0</v>
      </c>
      <c r="L15">
        <v>0</v>
      </c>
      <c r="M15">
        <v>1</v>
      </c>
      <c r="N15">
        <v>0.4</v>
      </c>
      <c r="O15">
        <v>1</v>
      </c>
      <c r="P15">
        <v>21.73</v>
      </c>
      <c r="Q15">
        <v>30422</v>
      </c>
      <c r="R15">
        <v>2</v>
      </c>
      <c r="S15">
        <v>120</v>
      </c>
      <c r="T15">
        <v>16</v>
      </c>
      <c r="U15">
        <v>14600</v>
      </c>
      <c r="V15">
        <v>1</v>
      </c>
      <c r="W15">
        <v>6400</v>
      </c>
      <c r="X15">
        <v>3</v>
      </c>
      <c r="Y15">
        <v>1900</v>
      </c>
      <c r="Z15">
        <v>400</v>
      </c>
      <c r="AA15">
        <v>3600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19200</v>
      </c>
    </row>
    <row r="16" spans="1:36" x14ac:dyDescent="0.55000000000000004">
      <c r="A16">
        <v>15</v>
      </c>
      <c r="B16" t="s">
        <v>39</v>
      </c>
      <c r="C16">
        <v>1</v>
      </c>
      <c r="D16">
        <v>56</v>
      </c>
      <c r="E16">
        <v>1</v>
      </c>
      <c r="F16">
        <v>7</v>
      </c>
      <c r="G16">
        <v>30</v>
      </c>
      <c r="H16">
        <v>3</v>
      </c>
      <c r="I16">
        <v>4</v>
      </c>
      <c r="J16">
        <v>1</v>
      </c>
      <c r="K16">
        <v>0</v>
      </c>
      <c r="L16">
        <v>0</v>
      </c>
      <c r="M16">
        <v>1</v>
      </c>
      <c r="N16">
        <v>2</v>
      </c>
      <c r="O16">
        <v>2</v>
      </c>
      <c r="P16">
        <v>58</v>
      </c>
      <c r="Q16">
        <v>67500</v>
      </c>
      <c r="R16">
        <v>2</v>
      </c>
      <c r="S16">
        <v>96</v>
      </c>
      <c r="T16">
        <v>15</v>
      </c>
      <c r="U16">
        <v>21850</v>
      </c>
      <c r="V16">
        <v>1</v>
      </c>
      <c r="W16">
        <v>15000</v>
      </c>
      <c r="X16">
        <v>0</v>
      </c>
      <c r="Y16">
        <v>0</v>
      </c>
      <c r="Z16">
        <f>25*50</f>
        <v>1250</v>
      </c>
      <c r="AA16">
        <v>25000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</v>
      </c>
      <c r="AH16">
        <v>0</v>
      </c>
      <c r="AI16">
        <v>300000</v>
      </c>
    </row>
    <row r="17" spans="1:35" x14ac:dyDescent="0.55000000000000004">
      <c r="A17">
        <v>16</v>
      </c>
      <c r="B17" t="s">
        <v>39</v>
      </c>
      <c r="C17">
        <v>1</v>
      </c>
      <c r="D17">
        <v>63</v>
      </c>
      <c r="E17">
        <v>0</v>
      </c>
      <c r="F17">
        <v>3</v>
      </c>
      <c r="G17">
        <v>40</v>
      </c>
      <c r="H17">
        <v>7</v>
      </c>
      <c r="I17">
        <v>4</v>
      </c>
      <c r="J17">
        <v>3</v>
      </c>
      <c r="K17">
        <v>0</v>
      </c>
      <c r="L17">
        <v>0</v>
      </c>
      <c r="M17">
        <v>1</v>
      </c>
      <c r="N17">
        <v>0.7</v>
      </c>
      <c r="O17">
        <v>1</v>
      </c>
      <c r="P17">
        <v>35</v>
      </c>
      <c r="Q17">
        <v>45600</v>
      </c>
      <c r="R17">
        <v>2</v>
      </c>
      <c r="S17">
        <v>26</v>
      </c>
      <c r="T17">
        <v>14</v>
      </c>
      <c r="U17">
        <v>14350</v>
      </c>
      <c r="V17">
        <v>0</v>
      </c>
      <c r="W17">
        <v>0</v>
      </c>
      <c r="X17">
        <v>4</v>
      </c>
      <c r="Y17">
        <v>3500</v>
      </c>
      <c r="Z17">
        <v>500</v>
      </c>
      <c r="AA17">
        <v>4500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15000</v>
      </c>
    </row>
    <row r="18" spans="1:35" x14ac:dyDescent="0.55000000000000004">
      <c r="A18">
        <v>17</v>
      </c>
      <c r="B18" t="s">
        <v>39</v>
      </c>
      <c r="C18">
        <v>1</v>
      </c>
      <c r="D18">
        <v>45</v>
      </c>
      <c r="E18">
        <v>1</v>
      </c>
      <c r="F18">
        <v>6</v>
      </c>
      <c r="G18">
        <v>30</v>
      </c>
      <c r="H18">
        <v>4</v>
      </c>
      <c r="I18">
        <v>3</v>
      </c>
      <c r="J18">
        <v>3</v>
      </c>
      <c r="K18">
        <v>0</v>
      </c>
      <c r="L18">
        <v>0</v>
      </c>
      <c r="M18">
        <v>1</v>
      </c>
      <c r="N18">
        <v>1.2</v>
      </c>
      <c r="O18">
        <v>1</v>
      </c>
      <c r="P18">
        <v>60</v>
      </c>
      <c r="Q18">
        <v>112000</v>
      </c>
      <c r="R18">
        <v>2</v>
      </c>
      <c r="S18">
        <v>72</v>
      </c>
      <c r="T18">
        <v>38</v>
      </c>
      <c r="U18">
        <v>33800</v>
      </c>
      <c r="V18">
        <v>2</v>
      </c>
      <c r="W18">
        <v>16000</v>
      </c>
      <c r="X18">
        <v>3</v>
      </c>
      <c r="Y18">
        <v>1800</v>
      </c>
      <c r="Z18">
        <v>200</v>
      </c>
      <c r="AA18">
        <v>2000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1</v>
      </c>
      <c r="AH18">
        <v>1</v>
      </c>
      <c r="AI18">
        <v>11600</v>
      </c>
    </row>
    <row r="19" spans="1:35" x14ac:dyDescent="0.55000000000000004">
      <c r="A19">
        <v>18</v>
      </c>
      <c r="B19" t="s">
        <v>39</v>
      </c>
      <c r="C19">
        <v>0</v>
      </c>
      <c r="D19">
        <v>84</v>
      </c>
      <c r="E19">
        <v>0</v>
      </c>
      <c r="F19">
        <v>3</v>
      </c>
      <c r="G19">
        <v>82</v>
      </c>
      <c r="H19">
        <v>3</v>
      </c>
      <c r="I19">
        <v>4</v>
      </c>
      <c r="J19">
        <v>3</v>
      </c>
      <c r="K19">
        <v>0</v>
      </c>
      <c r="L19">
        <v>0</v>
      </c>
      <c r="M19">
        <v>1</v>
      </c>
      <c r="N19">
        <v>1</v>
      </c>
      <c r="O19">
        <v>1</v>
      </c>
      <c r="P19">
        <v>45</v>
      </c>
      <c r="Q19">
        <v>68400</v>
      </c>
      <c r="R19">
        <v>2</v>
      </c>
      <c r="S19">
        <v>4</v>
      </c>
      <c r="T19">
        <v>18</v>
      </c>
      <c r="U19">
        <v>17800</v>
      </c>
      <c r="V19">
        <v>5</v>
      </c>
      <c r="W19">
        <v>20000</v>
      </c>
      <c r="X19">
        <v>3</v>
      </c>
      <c r="Y19">
        <v>2100</v>
      </c>
      <c r="Z19">
        <v>1000</v>
      </c>
      <c r="AA19">
        <v>10000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</v>
      </c>
      <c r="AH19">
        <v>0</v>
      </c>
      <c r="AI19">
        <v>35000</v>
      </c>
    </row>
    <row r="20" spans="1:35" x14ac:dyDescent="0.55000000000000004">
      <c r="A20">
        <v>19</v>
      </c>
      <c r="B20" t="s">
        <v>40</v>
      </c>
      <c r="C20">
        <v>0</v>
      </c>
      <c r="D20">
        <v>81</v>
      </c>
      <c r="E20">
        <v>1</v>
      </c>
      <c r="F20">
        <v>2</v>
      </c>
      <c r="G20">
        <v>3</v>
      </c>
      <c r="H20">
        <v>3</v>
      </c>
      <c r="I20">
        <v>5</v>
      </c>
      <c r="J20">
        <v>1</v>
      </c>
      <c r="K20">
        <v>0</v>
      </c>
      <c r="L20">
        <v>0</v>
      </c>
      <c r="M20">
        <v>1</v>
      </c>
      <c r="N20">
        <v>1.8</v>
      </c>
      <c r="O20">
        <v>1</v>
      </c>
      <c r="P20">
        <v>70</v>
      </c>
      <c r="Q20">
        <v>101500</v>
      </c>
      <c r="R20">
        <v>2</v>
      </c>
      <c r="S20">
        <v>60</v>
      </c>
      <c r="T20">
        <v>10</v>
      </c>
      <c r="U20">
        <v>34500</v>
      </c>
      <c r="V20">
        <v>0</v>
      </c>
      <c r="W20">
        <v>0</v>
      </c>
      <c r="X20">
        <v>4</v>
      </c>
      <c r="Y20">
        <v>500</v>
      </c>
      <c r="Z20">
        <f>34*50</f>
        <v>1700</v>
      </c>
      <c r="AA20">
        <v>18700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11960</v>
      </c>
    </row>
    <row r="21" spans="1:35" x14ac:dyDescent="0.55000000000000004">
      <c r="A21">
        <v>20</v>
      </c>
      <c r="B21" t="s">
        <v>40</v>
      </c>
      <c r="C21">
        <v>0</v>
      </c>
      <c r="D21">
        <v>72</v>
      </c>
      <c r="E21">
        <v>1</v>
      </c>
      <c r="F21">
        <v>1</v>
      </c>
      <c r="G21">
        <v>60</v>
      </c>
      <c r="H21">
        <v>3</v>
      </c>
      <c r="I21">
        <v>4</v>
      </c>
      <c r="J21">
        <v>3</v>
      </c>
      <c r="K21">
        <v>0</v>
      </c>
      <c r="L21">
        <v>0</v>
      </c>
      <c r="M21">
        <v>1</v>
      </c>
      <c r="N21">
        <v>1</v>
      </c>
      <c r="O21">
        <v>1</v>
      </c>
      <c r="P21">
        <v>35</v>
      </c>
      <c r="Q21">
        <v>43200</v>
      </c>
      <c r="R21">
        <v>2</v>
      </c>
      <c r="S21">
        <v>42</v>
      </c>
      <c r="T21">
        <v>11</v>
      </c>
      <c r="U21">
        <v>10500</v>
      </c>
      <c r="V21">
        <v>0</v>
      </c>
      <c r="W21">
        <v>0</v>
      </c>
      <c r="X21">
        <v>0</v>
      </c>
      <c r="Y21">
        <v>0</v>
      </c>
      <c r="Z21">
        <v>1000</v>
      </c>
      <c r="AA21">
        <v>11000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24000</v>
      </c>
    </row>
    <row r="22" spans="1:35" x14ac:dyDescent="0.55000000000000004">
      <c r="A22">
        <v>21</v>
      </c>
      <c r="B22" t="s">
        <v>40</v>
      </c>
      <c r="C22">
        <v>0</v>
      </c>
      <c r="D22">
        <v>59</v>
      </c>
      <c r="E22">
        <v>0</v>
      </c>
      <c r="F22">
        <v>4</v>
      </c>
      <c r="G22">
        <v>40</v>
      </c>
      <c r="H22">
        <v>5</v>
      </c>
      <c r="I22">
        <v>4</v>
      </c>
      <c r="J22">
        <v>1</v>
      </c>
      <c r="K22">
        <v>0</v>
      </c>
      <c r="L22">
        <v>0</v>
      </c>
      <c r="M22">
        <v>1</v>
      </c>
      <c r="N22">
        <v>0.8</v>
      </c>
      <c r="O22">
        <v>1</v>
      </c>
      <c r="P22">
        <v>42</v>
      </c>
      <c r="Q22">
        <f>60*1200</f>
        <v>72000</v>
      </c>
      <c r="R22">
        <v>2</v>
      </c>
      <c r="S22">
        <v>92</v>
      </c>
      <c r="T22">
        <v>15</v>
      </c>
      <c r="U22">
        <v>16200</v>
      </c>
      <c r="V22">
        <v>1</v>
      </c>
      <c r="W22">
        <v>3500</v>
      </c>
      <c r="X22">
        <v>2</v>
      </c>
      <c r="Y22">
        <v>2400</v>
      </c>
      <c r="Z22">
        <f>12*50</f>
        <v>600</v>
      </c>
      <c r="AA22">
        <v>13800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0</v>
      </c>
      <c r="AI22">
        <v>54400</v>
      </c>
    </row>
    <row r="23" spans="1:35" x14ac:dyDescent="0.55000000000000004">
      <c r="A23">
        <v>22</v>
      </c>
      <c r="B23" t="s">
        <v>40</v>
      </c>
      <c r="C23">
        <v>0</v>
      </c>
      <c r="D23">
        <v>43</v>
      </c>
      <c r="E23">
        <v>1</v>
      </c>
      <c r="F23">
        <v>5</v>
      </c>
      <c r="G23">
        <v>20</v>
      </c>
      <c r="H23">
        <v>4</v>
      </c>
      <c r="I23">
        <v>4</v>
      </c>
      <c r="J23">
        <v>1</v>
      </c>
      <c r="K23">
        <v>0</v>
      </c>
      <c r="L23">
        <v>0</v>
      </c>
      <c r="M23">
        <v>1</v>
      </c>
      <c r="N23">
        <v>1</v>
      </c>
      <c r="O23">
        <v>2</v>
      </c>
      <c r="P23">
        <v>40</v>
      </c>
      <c r="Q23">
        <v>58500</v>
      </c>
      <c r="R23">
        <v>3</v>
      </c>
      <c r="S23">
        <v>76</v>
      </c>
      <c r="T23">
        <v>18</v>
      </c>
      <c r="U23">
        <v>16500</v>
      </c>
      <c r="V23">
        <v>1</v>
      </c>
      <c r="W23">
        <v>10000</v>
      </c>
      <c r="X23">
        <v>5</v>
      </c>
      <c r="Y23">
        <v>4000</v>
      </c>
      <c r="Z23">
        <f>25*50</f>
        <v>1250</v>
      </c>
      <c r="AA23">
        <v>13750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106800</v>
      </c>
    </row>
    <row r="24" spans="1:35" x14ac:dyDescent="0.55000000000000004">
      <c r="A24">
        <v>23</v>
      </c>
      <c r="B24" t="s">
        <v>40</v>
      </c>
      <c r="C24">
        <v>0</v>
      </c>
      <c r="D24">
        <v>52</v>
      </c>
      <c r="E24">
        <v>1</v>
      </c>
      <c r="F24">
        <v>4</v>
      </c>
      <c r="G24">
        <v>30</v>
      </c>
      <c r="H24">
        <v>7</v>
      </c>
      <c r="I24">
        <v>3</v>
      </c>
      <c r="J24">
        <v>3</v>
      </c>
      <c r="K24">
        <v>0</v>
      </c>
      <c r="L24">
        <v>3</v>
      </c>
      <c r="M24">
        <v>1</v>
      </c>
      <c r="N24">
        <v>10</v>
      </c>
      <c r="O24">
        <v>4</v>
      </c>
      <c r="P24">
        <v>450</v>
      </c>
      <c r="Q24">
        <v>725000</v>
      </c>
      <c r="R24">
        <v>1</v>
      </c>
      <c r="S24">
        <v>180</v>
      </c>
      <c r="T24">
        <v>27</v>
      </c>
      <c r="U24">
        <f>90000+21000+157500</f>
        <v>268500</v>
      </c>
      <c r="V24">
        <v>10</v>
      </c>
      <c r="W24">
        <v>160000</v>
      </c>
      <c r="X24">
        <v>0</v>
      </c>
      <c r="Y24">
        <v>0</v>
      </c>
      <c r="Z24">
        <f>300*50</f>
        <v>15000</v>
      </c>
      <c r="AA24">
        <f>86000+112000</f>
        <v>198000</v>
      </c>
      <c r="AB24">
        <v>5</v>
      </c>
      <c r="AC24">
        <v>850</v>
      </c>
      <c r="AD24">
        <v>0</v>
      </c>
      <c r="AE24">
        <v>0</v>
      </c>
      <c r="AF24">
        <v>0</v>
      </c>
      <c r="AG24">
        <v>1</v>
      </c>
      <c r="AH24">
        <v>1</v>
      </c>
      <c r="AI24">
        <v>720000</v>
      </c>
    </row>
    <row r="25" spans="1:35" x14ac:dyDescent="0.55000000000000004">
      <c r="A25">
        <v>24</v>
      </c>
      <c r="B25" t="s">
        <v>40</v>
      </c>
      <c r="C25">
        <v>1</v>
      </c>
      <c r="D25">
        <v>53</v>
      </c>
      <c r="E25">
        <v>0</v>
      </c>
      <c r="F25">
        <v>4</v>
      </c>
      <c r="G25">
        <v>25</v>
      </c>
      <c r="H25">
        <v>2</v>
      </c>
      <c r="I25">
        <v>4</v>
      </c>
      <c r="J25">
        <v>3</v>
      </c>
      <c r="K25">
        <v>0</v>
      </c>
      <c r="L25">
        <v>0</v>
      </c>
      <c r="M25">
        <v>1</v>
      </c>
      <c r="N25">
        <v>1</v>
      </c>
      <c r="O25">
        <v>1</v>
      </c>
      <c r="P25">
        <v>57.3</v>
      </c>
      <c r="Q25">
        <v>138056</v>
      </c>
      <c r="R25">
        <v>2</v>
      </c>
      <c r="S25">
        <v>27</v>
      </c>
      <c r="T25">
        <v>14</v>
      </c>
      <c r="U25">
        <f>9300+28810</f>
        <v>38110</v>
      </c>
      <c r="V25">
        <v>0</v>
      </c>
      <c r="W25">
        <v>0</v>
      </c>
      <c r="X25">
        <v>3</v>
      </c>
      <c r="Y25">
        <v>1500</v>
      </c>
      <c r="Z25">
        <v>500</v>
      </c>
      <c r="AA25">
        <v>10000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1</v>
      </c>
      <c r="AH25">
        <v>0</v>
      </c>
      <c r="AI25">
        <v>36000</v>
      </c>
    </row>
    <row r="26" spans="1:35" x14ac:dyDescent="0.55000000000000004">
      <c r="A26">
        <v>25</v>
      </c>
      <c r="B26" t="s">
        <v>40</v>
      </c>
      <c r="C26">
        <v>1</v>
      </c>
      <c r="D26">
        <v>51</v>
      </c>
      <c r="E26">
        <v>1</v>
      </c>
      <c r="F26">
        <v>4</v>
      </c>
      <c r="G26">
        <v>26</v>
      </c>
      <c r="H26">
        <v>3</v>
      </c>
      <c r="I26">
        <v>3</v>
      </c>
      <c r="J26">
        <v>3</v>
      </c>
      <c r="K26">
        <v>0</v>
      </c>
      <c r="L26">
        <v>0</v>
      </c>
      <c r="M26">
        <v>1</v>
      </c>
      <c r="N26">
        <v>0.4</v>
      </c>
      <c r="O26">
        <v>1</v>
      </c>
      <c r="P26">
        <v>21</v>
      </c>
      <c r="Q26">
        <v>48874</v>
      </c>
      <c r="R26">
        <v>2</v>
      </c>
      <c r="S26">
        <v>45</v>
      </c>
      <c r="T26">
        <v>47</v>
      </c>
      <c r="U26">
        <f>2500+8980+10868</f>
        <v>22348</v>
      </c>
      <c r="V26">
        <v>1</v>
      </c>
      <c r="W26">
        <v>6400</v>
      </c>
      <c r="X26">
        <v>2</v>
      </c>
      <c r="Y26">
        <v>1200</v>
      </c>
      <c r="Z26">
        <v>400</v>
      </c>
      <c r="AA26">
        <v>4000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192000</v>
      </c>
    </row>
    <row r="27" spans="1:35" x14ac:dyDescent="0.55000000000000004">
      <c r="A27">
        <v>26</v>
      </c>
      <c r="B27" t="s">
        <v>40</v>
      </c>
      <c r="C27">
        <v>1</v>
      </c>
      <c r="D27">
        <v>51</v>
      </c>
      <c r="E27">
        <v>1</v>
      </c>
      <c r="F27">
        <v>4</v>
      </c>
      <c r="G27">
        <v>26</v>
      </c>
      <c r="H27">
        <v>3</v>
      </c>
      <c r="I27">
        <v>4</v>
      </c>
      <c r="J27">
        <v>3</v>
      </c>
      <c r="K27">
        <v>0</v>
      </c>
      <c r="L27">
        <v>0</v>
      </c>
      <c r="M27">
        <v>1</v>
      </c>
      <c r="N27">
        <v>0.5</v>
      </c>
      <c r="O27">
        <v>1</v>
      </c>
      <c r="P27">
        <v>30</v>
      </c>
      <c r="Q27">
        <v>63535</v>
      </c>
      <c r="R27">
        <v>2</v>
      </c>
      <c r="S27">
        <v>67</v>
      </c>
      <c r="T27">
        <v>10</v>
      </c>
      <c r="U27">
        <v>13500</v>
      </c>
      <c r="V27">
        <v>0</v>
      </c>
      <c r="W27">
        <v>0</v>
      </c>
      <c r="X27">
        <v>2</v>
      </c>
      <c r="Y27">
        <v>1200</v>
      </c>
      <c r="Z27">
        <v>500</v>
      </c>
      <c r="AA27">
        <v>5000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</v>
      </c>
      <c r="AH27">
        <v>0</v>
      </c>
      <c r="AI27">
        <v>0</v>
      </c>
    </row>
    <row r="28" spans="1:35" x14ac:dyDescent="0.55000000000000004">
      <c r="A28">
        <v>27</v>
      </c>
      <c r="B28" t="s">
        <v>40</v>
      </c>
      <c r="C28">
        <v>1</v>
      </c>
      <c r="D28">
        <v>63</v>
      </c>
      <c r="E28">
        <v>0</v>
      </c>
      <c r="F28">
        <v>3</v>
      </c>
      <c r="G28">
        <v>44</v>
      </c>
      <c r="H28">
        <v>2</v>
      </c>
      <c r="I28">
        <v>4</v>
      </c>
      <c r="J28">
        <v>3</v>
      </c>
      <c r="K28">
        <v>0</v>
      </c>
      <c r="L28">
        <v>0</v>
      </c>
      <c r="M28">
        <v>1</v>
      </c>
      <c r="N28">
        <v>1.5</v>
      </c>
      <c r="O28">
        <v>2</v>
      </c>
      <c r="P28">
        <v>81.7</v>
      </c>
      <c r="Q28">
        <v>178252</v>
      </c>
      <c r="R28">
        <v>2</v>
      </c>
      <c r="S28">
        <v>32</v>
      </c>
      <c r="T28">
        <v>17</v>
      </c>
      <c r="U28">
        <v>45380</v>
      </c>
      <c r="V28">
        <v>0</v>
      </c>
      <c r="W28">
        <v>0</v>
      </c>
      <c r="X28">
        <v>1.5</v>
      </c>
      <c r="Y28">
        <v>3000</v>
      </c>
      <c r="Z28">
        <f>30*50</f>
        <v>1500</v>
      </c>
      <c r="AA28">
        <v>15000</v>
      </c>
      <c r="AB28">
        <v>15</v>
      </c>
      <c r="AC28">
        <v>1650</v>
      </c>
      <c r="AD28">
        <v>0</v>
      </c>
      <c r="AE28">
        <v>0</v>
      </c>
      <c r="AF28">
        <v>0</v>
      </c>
      <c r="AG28">
        <v>1</v>
      </c>
      <c r="AH28">
        <v>1</v>
      </c>
      <c r="AI28">
        <v>146400</v>
      </c>
    </row>
    <row r="29" spans="1:35" x14ac:dyDescent="0.55000000000000004">
      <c r="A29">
        <v>28</v>
      </c>
      <c r="B29" t="s">
        <v>40</v>
      </c>
      <c r="C29">
        <v>1</v>
      </c>
      <c r="D29">
        <v>67</v>
      </c>
      <c r="E29">
        <v>0</v>
      </c>
      <c r="F29">
        <v>3</v>
      </c>
      <c r="G29">
        <v>46</v>
      </c>
      <c r="H29">
        <v>4</v>
      </c>
      <c r="I29">
        <v>4</v>
      </c>
      <c r="J29">
        <v>3</v>
      </c>
      <c r="K29">
        <v>0</v>
      </c>
      <c r="L29">
        <v>0</v>
      </c>
      <c r="M29">
        <v>1</v>
      </c>
      <c r="N29">
        <v>0.6</v>
      </c>
      <c r="O29">
        <v>1</v>
      </c>
      <c r="P29">
        <v>22.5</v>
      </c>
      <c r="Q29">
        <v>48132</v>
      </c>
      <c r="R29">
        <v>1</v>
      </c>
      <c r="S29">
        <v>79</v>
      </c>
      <c r="T29">
        <v>14</v>
      </c>
      <c r="U29">
        <v>10850</v>
      </c>
      <c r="V29">
        <v>0</v>
      </c>
      <c r="W29">
        <v>0</v>
      </c>
      <c r="X29">
        <v>4</v>
      </c>
      <c r="Y29">
        <v>3000</v>
      </c>
      <c r="Z29">
        <v>500</v>
      </c>
      <c r="AA29">
        <v>5000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1</v>
      </c>
      <c r="AH29">
        <v>0</v>
      </c>
      <c r="AI29">
        <f>115200+73000+3120</f>
        <v>191320</v>
      </c>
    </row>
    <row r="30" spans="1:35" x14ac:dyDescent="0.55000000000000004">
      <c r="A30">
        <v>29</v>
      </c>
      <c r="B30" t="s">
        <v>40</v>
      </c>
      <c r="C30">
        <v>1</v>
      </c>
      <c r="D30">
        <v>71</v>
      </c>
      <c r="E30">
        <v>1</v>
      </c>
      <c r="F30">
        <v>1</v>
      </c>
      <c r="G30">
        <v>56</v>
      </c>
      <c r="H30">
        <v>5</v>
      </c>
      <c r="I30">
        <v>4</v>
      </c>
      <c r="J30">
        <v>3</v>
      </c>
      <c r="K30">
        <v>0</v>
      </c>
      <c r="L30">
        <v>0</v>
      </c>
      <c r="M30">
        <v>1</v>
      </c>
      <c r="N30">
        <v>0.7</v>
      </c>
      <c r="O30">
        <v>1</v>
      </c>
      <c r="P30">
        <v>37.590000000000003</v>
      </c>
      <c r="Q30">
        <v>75335</v>
      </c>
      <c r="R30">
        <v>2</v>
      </c>
      <c r="S30">
        <v>90</v>
      </c>
      <c r="T30">
        <v>32</v>
      </c>
      <c r="U30">
        <v>33850</v>
      </c>
      <c r="V30">
        <v>0</v>
      </c>
      <c r="W30">
        <v>0</v>
      </c>
      <c r="X30">
        <v>4</v>
      </c>
      <c r="Y30">
        <v>1200</v>
      </c>
      <c r="Z30">
        <v>1500</v>
      </c>
      <c r="AA30">
        <v>16500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1</v>
      </c>
      <c r="AH30">
        <v>0</v>
      </c>
      <c r="AI30">
        <v>195200</v>
      </c>
    </row>
    <row r="31" spans="1:35" x14ac:dyDescent="0.55000000000000004">
      <c r="A31">
        <v>30</v>
      </c>
      <c r="B31" t="s">
        <v>40</v>
      </c>
      <c r="C31">
        <v>0</v>
      </c>
      <c r="D31">
        <v>70</v>
      </c>
      <c r="E31">
        <v>1</v>
      </c>
      <c r="F31">
        <v>3</v>
      </c>
      <c r="G31">
        <v>55</v>
      </c>
      <c r="H31">
        <v>5</v>
      </c>
      <c r="I31">
        <v>4</v>
      </c>
      <c r="J31">
        <v>1</v>
      </c>
      <c r="K31">
        <v>0</v>
      </c>
      <c r="L31">
        <v>0</v>
      </c>
      <c r="M31">
        <v>1</v>
      </c>
      <c r="N31">
        <v>0.55000000000000004</v>
      </c>
      <c r="O31">
        <v>1</v>
      </c>
      <c r="P31">
        <v>50</v>
      </c>
      <c r="Q31">
        <v>50000</v>
      </c>
      <c r="R31">
        <v>2</v>
      </c>
      <c r="S31">
        <v>263</v>
      </c>
      <c r="T31">
        <v>10</v>
      </c>
      <c r="U31">
        <v>19500</v>
      </c>
      <c r="V31">
        <v>0</v>
      </c>
      <c r="W31">
        <v>0</v>
      </c>
      <c r="X31">
        <v>0</v>
      </c>
      <c r="Y31">
        <v>0</v>
      </c>
      <c r="Z31">
        <v>500</v>
      </c>
      <c r="AA31">
        <v>10000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5000</v>
      </c>
    </row>
    <row r="32" spans="1:35" x14ac:dyDescent="0.55000000000000004">
      <c r="A32">
        <v>31</v>
      </c>
      <c r="B32" t="s">
        <v>40</v>
      </c>
      <c r="C32">
        <v>0</v>
      </c>
      <c r="D32">
        <v>70</v>
      </c>
      <c r="E32">
        <v>0</v>
      </c>
      <c r="F32">
        <v>2</v>
      </c>
      <c r="G32">
        <v>43</v>
      </c>
      <c r="H32">
        <v>3</v>
      </c>
      <c r="I32">
        <v>4</v>
      </c>
      <c r="J32">
        <v>3</v>
      </c>
      <c r="K32">
        <v>0</v>
      </c>
      <c r="L32">
        <v>0</v>
      </c>
      <c r="M32">
        <v>1</v>
      </c>
      <c r="N32">
        <v>0.5</v>
      </c>
      <c r="O32">
        <v>1</v>
      </c>
      <c r="P32">
        <v>18</v>
      </c>
      <c r="Q32">
        <v>42000</v>
      </c>
      <c r="R32">
        <v>2</v>
      </c>
      <c r="S32">
        <v>39</v>
      </c>
      <c r="T32">
        <v>5</v>
      </c>
      <c r="U32">
        <v>6900</v>
      </c>
      <c r="V32">
        <v>0</v>
      </c>
      <c r="W32">
        <v>0</v>
      </c>
      <c r="X32">
        <v>1</v>
      </c>
      <c r="Y32">
        <v>900</v>
      </c>
      <c r="Z32">
        <v>400</v>
      </c>
      <c r="AA32">
        <v>4000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1</v>
      </c>
      <c r="AH32">
        <v>0</v>
      </c>
      <c r="AI32">
        <v>51000</v>
      </c>
    </row>
    <row r="33" spans="1:35" x14ac:dyDescent="0.55000000000000004">
      <c r="A33">
        <v>32</v>
      </c>
      <c r="B33" t="s">
        <v>40</v>
      </c>
      <c r="C33">
        <v>0</v>
      </c>
      <c r="D33">
        <v>76</v>
      </c>
      <c r="E33">
        <v>0</v>
      </c>
      <c r="F33">
        <v>1</v>
      </c>
      <c r="G33">
        <v>51</v>
      </c>
      <c r="H33">
        <v>5</v>
      </c>
      <c r="I33">
        <v>4</v>
      </c>
      <c r="J33">
        <v>5</v>
      </c>
      <c r="K33">
        <v>0</v>
      </c>
      <c r="L33">
        <v>0</v>
      </c>
      <c r="M33">
        <v>1</v>
      </c>
      <c r="N33">
        <v>0.5</v>
      </c>
      <c r="O33">
        <v>1</v>
      </c>
      <c r="P33">
        <v>20</v>
      </c>
      <c r="Q33">
        <v>30000</v>
      </c>
      <c r="R33">
        <v>2</v>
      </c>
      <c r="S33">
        <v>179</v>
      </c>
      <c r="T33">
        <v>9</v>
      </c>
      <c r="U33">
        <v>10850</v>
      </c>
      <c r="V33">
        <v>0</v>
      </c>
      <c r="W33">
        <v>0</v>
      </c>
      <c r="X33">
        <v>2</v>
      </c>
      <c r="Y33">
        <v>1000</v>
      </c>
      <c r="Z33">
        <v>100</v>
      </c>
      <c r="AA33">
        <v>2000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201600</v>
      </c>
    </row>
    <row r="34" spans="1:35" x14ac:dyDescent="0.55000000000000004">
      <c r="A34">
        <v>33</v>
      </c>
      <c r="B34" t="s">
        <v>40</v>
      </c>
      <c r="C34">
        <v>0</v>
      </c>
      <c r="D34">
        <v>74</v>
      </c>
      <c r="E34">
        <v>0</v>
      </c>
      <c r="F34">
        <v>2</v>
      </c>
      <c r="G34">
        <v>50</v>
      </c>
      <c r="H34">
        <v>7</v>
      </c>
      <c r="I34">
        <v>4</v>
      </c>
      <c r="J34">
        <v>3</v>
      </c>
      <c r="K34">
        <v>0</v>
      </c>
      <c r="L34">
        <v>0</v>
      </c>
      <c r="M34">
        <v>1</v>
      </c>
      <c r="N34">
        <v>0.5</v>
      </c>
      <c r="O34">
        <v>1</v>
      </c>
      <c r="P34">
        <v>35</v>
      </c>
      <c r="Q34">
        <v>75000</v>
      </c>
      <c r="R34">
        <v>2</v>
      </c>
      <c r="S34">
        <v>42</v>
      </c>
      <c r="T34">
        <v>5</v>
      </c>
      <c r="U34">
        <v>15500</v>
      </c>
      <c r="V34">
        <v>0</v>
      </c>
      <c r="W34">
        <v>0</v>
      </c>
      <c r="X34">
        <v>7</v>
      </c>
      <c r="Y34">
        <v>4200</v>
      </c>
      <c r="Z34">
        <v>500</v>
      </c>
      <c r="AA34">
        <v>5000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3350</v>
      </c>
    </row>
    <row r="35" spans="1:35" x14ac:dyDescent="0.55000000000000004">
      <c r="A35">
        <v>34</v>
      </c>
      <c r="B35" t="s">
        <v>40</v>
      </c>
      <c r="C35">
        <v>0</v>
      </c>
      <c r="D35">
        <v>61</v>
      </c>
      <c r="E35">
        <v>1</v>
      </c>
      <c r="F35">
        <v>4</v>
      </c>
      <c r="G35">
        <v>46</v>
      </c>
      <c r="H35">
        <v>2</v>
      </c>
      <c r="I35">
        <v>2</v>
      </c>
      <c r="J35">
        <v>1</v>
      </c>
      <c r="K35">
        <v>1</v>
      </c>
      <c r="L35">
        <v>0</v>
      </c>
      <c r="M35">
        <v>1</v>
      </c>
      <c r="N35">
        <v>0.8</v>
      </c>
      <c r="O35">
        <v>1</v>
      </c>
      <c r="P35">
        <v>60</v>
      </c>
      <c r="Q35">
        <v>80000</v>
      </c>
      <c r="R35">
        <v>2</v>
      </c>
      <c r="S35">
        <v>80</v>
      </c>
      <c r="T35">
        <v>10</v>
      </c>
      <c r="U35">
        <v>25200</v>
      </c>
      <c r="V35">
        <v>1</v>
      </c>
      <c r="W35">
        <v>10000</v>
      </c>
      <c r="X35">
        <v>6</v>
      </c>
      <c r="Y35">
        <v>3000</v>
      </c>
      <c r="Z35">
        <v>7500</v>
      </c>
      <c r="AA35">
        <v>8250</v>
      </c>
      <c r="AB35">
        <v>0</v>
      </c>
      <c r="AC35">
        <v>0</v>
      </c>
      <c r="AD35">
        <v>3</v>
      </c>
      <c r="AE35">
        <v>1950</v>
      </c>
      <c r="AF35">
        <v>0</v>
      </c>
      <c r="AG35">
        <v>1</v>
      </c>
      <c r="AH35">
        <v>0</v>
      </c>
      <c r="AI35">
        <f>11976+1200</f>
        <v>13176</v>
      </c>
    </row>
    <row r="36" spans="1:35" x14ac:dyDescent="0.55000000000000004">
      <c r="A36">
        <v>35</v>
      </c>
      <c r="B36" t="s">
        <v>40</v>
      </c>
      <c r="C36">
        <v>0</v>
      </c>
      <c r="D36">
        <v>67</v>
      </c>
      <c r="E36">
        <v>0</v>
      </c>
      <c r="F36">
        <v>3</v>
      </c>
      <c r="G36">
        <v>57</v>
      </c>
      <c r="H36">
        <v>4</v>
      </c>
      <c r="I36">
        <v>3</v>
      </c>
      <c r="J36">
        <v>3</v>
      </c>
      <c r="K36">
        <v>0</v>
      </c>
      <c r="L36">
        <v>0</v>
      </c>
      <c r="M36">
        <v>1</v>
      </c>
      <c r="N36">
        <v>2</v>
      </c>
      <c r="O36">
        <v>3</v>
      </c>
      <c r="P36">
        <v>120</v>
      </c>
      <c r="Q36">
        <v>200000</v>
      </c>
      <c r="R36">
        <v>2</v>
      </c>
      <c r="S36">
        <v>90</v>
      </c>
      <c r="T36">
        <v>64</v>
      </c>
      <c r="U36">
        <v>68100</v>
      </c>
      <c r="V36">
        <v>2</v>
      </c>
      <c r="W36">
        <v>13000</v>
      </c>
      <c r="X36">
        <v>7</v>
      </c>
      <c r="Y36">
        <v>4200</v>
      </c>
      <c r="Z36">
        <v>3000</v>
      </c>
      <c r="AA36">
        <v>30000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f>120000+11500+73000</f>
        <v>204500</v>
      </c>
    </row>
    <row r="37" spans="1:35" x14ac:dyDescent="0.55000000000000004">
      <c r="A37">
        <v>36</v>
      </c>
      <c r="B37" t="s">
        <v>40</v>
      </c>
      <c r="C37">
        <v>1</v>
      </c>
      <c r="D37">
        <v>66</v>
      </c>
      <c r="E37">
        <v>0</v>
      </c>
      <c r="F37">
        <v>7</v>
      </c>
      <c r="G37">
        <v>39</v>
      </c>
      <c r="H37">
        <v>2</v>
      </c>
      <c r="I37">
        <v>3</v>
      </c>
      <c r="J37">
        <v>3</v>
      </c>
      <c r="K37">
        <v>0</v>
      </c>
      <c r="L37">
        <v>0</v>
      </c>
      <c r="M37">
        <v>1</v>
      </c>
      <c r="N37">
        <v>4.5</v>
      </c>
      <c r="O37">
        <v>3</v>
      </c>
      <c r="P37">
        <v>270</v>
      </c>
      <c r="Q37">
        <v>504000</v>
      </c>
      <c r="R37">
        <v>2</v>
      </c>
      <c r="S37">
        <v>70</v>
      </c>
      <c r="T37">
        <v>214</v>
      </c>
      <c r="U37">
        <f>25500+86600</f>
        <v>112100</v>
      </c>
      <c r="V37">
        <v>0</v>
      </c>
      <c r="W37">
        <v>0</v>
      </c>
      <c r="X37">
        <v>8</v>
      </c>
      <c r="Y37">
        <v>2000</v>
      </c>
      <c r="Z37">
        <v>2500</v>
      </c>
      <c r="AA37">
        <v>250000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1</v>
      </c>
      <c r="AH37">
        <v>0</v>
      </c>
      <c r="AI37">
        <f>42000+36000+6000+18000+12000</f>
        <v>114000</v>
      </c>
    </row>
    <row r="38" spans="1:35" x14ac:dyDescent="0.55000000000000004">
      <c r="A38">
        <v>37</v>
      </c>
      <c r="B38" t="s">
        <v>40</v>
      </c>
      <c r="C38">
        <v>1</v>
      </c>
      <c r="D38">
        <v>54</v>
      </c>
      <c r="E38">
        <v>0</v>
      </c>
      <c r="F38">
        <v>6</v>
      </c>
      <c r="G38">
        <v>5</v>
      </c>
      <c r="H38">
        <v>5</v>
      </c>
      <c r="I38">
        <v>3</v>
      </c>
      <c r="J38">
        <v>3</v>
      </c>
      <c r="K38">
        <v>0</v>
      </c>
      <c r="L38">
        <v>0</v>
      </c>
      <c r="M38">
        <v>1</v>
      </c>
      <c r="N38">
        <v>0.5</v>
      </c>
      <c r="O38">
        <v>1</v>
      </c>
      <c r="P38">
        <v>22</v>
      </c>
      <c r="Q38">
        <v>30800</v>
      </c>
      <c r="R38">
        <v>2</v>
      </c>
      <c r="S38">
        <v>28</v>
      </c>
      <c r="T38">
        <v>32</v>
      </c>
      <c r="U38">
        <v>10100</v>
      </c>
      <c r="V38">
        <v>0</v>
      </c>
      <c r="W38">
        <v>0</v>
      </c>
      <c r="X38">
        <v>2</v>
      </c>
      <c r="Y38">
        <v>1600</v>
      </c>
      <c r="Z38">
        <v>400</v>
      </c>
      <c r="AA38">
        <v>4240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1</v>
      </c>
      <c r="AH38">
        <v>0</v>
      </c>
      <c r="AI38">
        <v>44400</v>
      </c>
    </row>
    <row r="39" spans="1:35" x14ac:dyDescent="0.55000000000000004">
      <c r="A39">
        <v>38</v>
      </c>
      <c r="B39" t="s">
        <v>40</v>
      </c>
      <c r="C39">
        <v>1</v>
      </c>
      <c r="D39">
        <v>48</v>
      </c>
      <c r="E39">
        <v>1</v>
      </c>
      <c r="F39">
        <v>4</v>
      </c>
      <c r="G39">
        <v>31</v>
      </c>
      <c r="H39">
        <v>3</v>
      </c>
      <c r="I39">
        <v>3</v>
      </c>
      <c r="J39">
        <v>3</v>
      </c>
      <c r="K39">
        <v>0</v>
      </c>
      <c r="L39">
        <v>3</v>
      </c>
      <c r="M39">
        <v>1</v>
      </c>
      <c r="N39">
        <v>0.8</v>
      </c>
      <c r="O39">
        <v>1</v>
      </c>
      <c r="P39">
        <v>30</v>
      </c>
      <c r="Q39">
        <v>49000</v>
      </c>
      <c r="R39">
        <v>2</v>
      </c>
      <c r="S39">
        <v>15</v>
      </c>
      <c r="T39">
        <v>20</v>
      </c>
      <c r="U39">
        <v>14500</v>
      </c>
      <c r="V39">
        <v>0</v>
      </c>
      <c r="W39">
        <v>0</v>
      </c>
      <c r="X39">
        <v>2</v>
      </c>
      <c r="Y39">
        <v>1000</v>
      </c>
      <c r="Z39">
        <v>500</v>
      </c>
      <c r="AA39">
        <v>5000</v>
      </c>
      <c r="AB39">
        <v>1</v>
      </c>
      <c r="AC39">
        <v>700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</row>
    <row r="40" spans="1:35" x14ac:dyDescent="0.55000000000000004">
      <c r="A40">
        <v>39</v>
      </c>
      <c r="B40" t="s">
        <v>40</v>
      </c>
      <c r="C40">
        <v>1</v>
      </c>
      <c r="D40">
        <v>52</v>
      </c>
      <c r="E40">
        <v>1</v>
      </c>
      <c r="F40">
        <v>6</v>
      </c>
      <c r="G40">
        <v>30</v>
      </c>
      <c r="H40">
        <v>3</v>
      </c>
      <c r="I40">
        <v>3</v>
      </c>
      <c r="J40">
        <v>3</v>
      </c>
      <c r="K40">
        <v>0</v>
      </c>
      <c r="L40">
        <v>3</v>
      </c>
      <c r="M40">
        <v>1</v>
      </c>
      <c r="N40">
        <v>1.1000000000000001</v>
      </c>
      <c r="O40">
        <v>1</v>
      </c>
      <c r="P40">
        <v>67</v>
      </c>
      <c r="Q40">
        <v>123200</v>
      </c>
      <c r="R40">
        <v>2</v>
      </c>
      <c r="S40">
        <v>5</v>
      </c>
      <c r="T40">
        <v>20</v>
      </c>
      <c r="U40">
        <f>7570+22600</f>
        <v>30170</v>
      </c>
      <c r="V40">
        <v>0</v>
      </c>
      <c r="W40">
        <v>0</v>
      </c>
      <c r="X40">
        <v>2</v>
      </c>
      <c r="Y40">
        <v>1000</v>
      </c>
      <c r="Z40">
        <f>22*50</f>
        <v>1100</v>
      </c>
      <c r="AA40">
        <v>11000</v>
      </c>
      <c r="AB40">
        <v>2</v>
      </c>
      <c r="AC40">
        <v>1500</v>
      </c>
      <c r="AD40">
        <v>0</v>
      </c>
      <c r="AE40">
        <v>0</v>
      </c>
      <c r="AF40">
        <v>0</v>
      </c>
      <c r="AG40">
        <v>1</v>
      </c>
      <c r="AH40">
        <v>0</v>
      </c>
      <c r="AI40">
        <v>132000</v>
      </c>
    </row>
    <row r="41" spans="1:35" x14ac:dyDescent="0.55000000000000004">
      <c r="A41">
        <v>40</v>
      </c>
      <c r="B41" t="s">
        <v>40</v>
      </c>
      <c r="C41">
        <v>1</v>
      </c>
      <c r="D41">
        <v>72</v>
      </c>
      <c r="E41">
        <v>1</v>
      </c>
      <c r="F41">
        <v>2</v>
      </c>
      <c r="G41">
        <v>45</v>
      </c>
      <c r="H41">
        <v>5</v>
      </c>
      <c r="I41">
        <v>3</v>
      </c>
      <c r="J41">
        <v>3</v>
      </c>
      <c r="K41">
        <v>0</v>
      </c>
      <c r="L41">
        <v>3</v>
      </c>
      <c r="M41">
        <v>1</v>
      </c>
      <c r="N41">
        <v>1.8</v>
      </c>
      <c r="O41">
        <v>1</v>
      </c>
      <c r="P41">
        <v>80</v>
      </c>
      <c r="Q41">
        <v>116200</v>
      </c>
      <c r="R41">
        <v>2</v>
      </c>
      <c r="S41">
        <v>12</v>
      </c>
      <c r="T41">
        <v>16</v>
      </c>
      <c r="U41">
        <f>44000+2800</f>
        <v>46800</v>
      </c>
      <c r="V41">
        <v>0</v>
      </c>
      <c r="W41">
        <v>0</v>
      </c>
      <c r="X41">
        <v>2</v>
      </c>
      <c r="Y41">
        <v>1000</v>
      </c>
      <c r="Z41">
        <f>15*50</f>
        <v>750</v>
      </c>
      <c r="AA41">
        <v>7950</v>
      </c>
      <c r="AB41">
        <v>5</v>
      </c>
      <c r="AC41">
        <v>750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</row>
    <row r="42" spans="1:35" x14ac:dyDescent="0.55000000000000004">
      <c r="A42">
        <v>41</v>
      </c>
      <c r="B42" t="s">
        <v>40</v>
      </c>
      <c r="C42">
        <v>1</v>
      </c>
      <c r="D42">
        <v>56</v>
      </c>
      <c r="E42">
        <v>1</v>
      </c>
      <c r="F42">
        <v>4</v>
      </c>
      <c r="G42">
        <v>25</v>
      </c>
      <c r="H42">
        <v>4</v>
      </c>
      <c r="I42">
        <v>3</v>
      </c>
      <c r="J42">
        <v>3</v>
      </c>
      <c r="K42">
        <v>0</v>
      </c>
      <c r="L42">
        <v>3</v>
      </c>
      <c r="M42">
        <v>1</v>
      </c>
      <c r="N42">
        <v>0.64</v>
      </c>
      <c r="O42">
        <v>1</v>
      </c>
      <c r="P42">
        <v>30</v>
      </c>
      <c r="Q42">
        <v>45000</v>
      </c>
      <c r="R42">
        <v>2</v>
      </c>
      <c r="S42">
        <v>12</v>
      </c>
      <c r="T42">
        <v>8</v>
      </c>
      <c r="U42">
        <v>10000</v>
      </c>
      <c r="V42">
        <v>0</v>
      </c>
      <c r="W42">
        <v>0</v>
      </c>
      <c r="X42">
        <v>2</v>
      </c>
      <c r="Y42">
        <v>800</v>
      </c>
      <c r="Z42">
        <v>600</v>
      </c>
      <c r="AA42">
        <v>6240</v>
      </c>
      <c r="AB42">
        <v>5</v>
      </c>
      <c r="AC42">
        <v>750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f>24000+13620+240000</f>
        <v>277620</v>
      </c>
    </row>
    <row r="43" spans="1:35" x14ac:dyDescent="0.55000000000000004">
      <c r="A43">
        <v>42</v>
      </c>
      <c r="B43" t="s">
        <v>40</v>
      </c>
      <c r="C43">
        <v>1</v>
      </c>
      <c r="D43">
        <v>41</v>
      </c>
      <c r="E43">
        <v>0</v>
      </c>
      <c r="F43">
        <v>6</v>
      </c>
      <c r="G43">
        <v>9</v>
      </c>
      <c r="H43">
        <v>5</v>
      </c>
      <c r="I43">
        <v>3</v>
      </c>
      <c r="J43">
        <v>3</v>
      </c>
      <c r="K43">
        <v>0</v>
      </c>
      <c r="L43">
        <v>0</v>
      </c>
      <c r="M43">
        <v>1</v>
      </c>
      <c r="N43">
        <v>0.8</v>
      </c>
      <c r="O43">
        <v>1</v>
      </c>
      <c r="P43">
        <v>28</v>
      </c>
      <c r="Q43">
        <v>49200</v>
      </c>
      <c r="R43">
        <v>3</v>
      </c>
      <c r="S43">
        <v>18</v>
      </c>
      <c r="T43">
        <v>36</v>
      </c>
      <c r="U43">
        <v>15160</v>
      </c>
      <c r="V43">
        <v>0</v>
      </c>
      <c r="W43">
        <v>0</v>
      </c>
      <c r="X43">
        <v>0</v>
      </c>
      <c r="Y43">
        <v>0</v>
      </c>
      <c r="Z43">
        <v>400</v>
      </c>
      <c r="AA43">
        <v>8800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1</v>
      </c>
      <c r="AI43">
        <v>240000</v>
      </c>
    </row>
    <row r="44" spans="1:35" x14ac:dyDescent="0.55000000000000004">
      <c r="A44">
        <v>43</v>
      </c>
      <c r="B44" t="s">
        <v>40</v>
      </c>
      <c r="C44">
        <v>1</v>
      </c>
      <c r="D44">
        <v>69</v>
      </c>
      <c r="E44">
        <v>0</v>
      </c>
      <c r="F44">
        <v>4</v>
      </c>
      <c r="G44">
        <v>51</v>
      </c>
      <c r="H44">
        <v>2</v>
      </c>
      <c r="I44">
        <v>3</v>
      </c>
      <c r="J44">
        <v>3</v>
      </c>
      <c r="K44">
        <v>3</v>
      </c>
      <c r="L44">
        <v>3</v>
      </c>
      <c r="M44">
        <v>1</v>
      </c>
      <c r="N44">
        <v>3</v>
      </c>
      <c r="O44">
        <v>3</v>
      </c>
      <c r="P44">
        <v>180</v>
      </c>
      <c r="Q44">
        <v>280000</v>
      </c>
      <c r="R44">
        <v>2</v>
      </c>
      <c r="S44">
        <v>12</v>
      </c>
      <c r="T44">
        <v>44</v>
      </c>
      <c r="U44">
        <v>0</v>
      </c>
      <c r="V44">
        <v>0</v>
      </c>
      <c r="W44">
        <v>2</v>
      </c>
      <c r="X44">
        <v>1000</v>
      </c>
      <c r="Y44">
        <v>24</v>
      </c>
      <c r="Z44">
        <v>24000</v>
      </c>
      <c r="AA44">
        <v>18</v>
      </c>
      <c r="AB44">
        <v>7500</v>
      </c>
      <c r="AC44">
        <v>0</v>
      </c>
      <c r="AD44">
        <v>0</v>
      </c>
      <c r="AE44">
        <v>0</v>
      </c>
      <c r="AF44">
        <v>0</v>
      </c>
      <c r="AG44">
        <v>1</v>
      </c>
      <c r="AH44">
        <v>0</v>
      </c>
      <c r="AI44">
        <v>72000</v>
      </c>
    </row>
    <row r="45" spans="1:35" x14ac:dyDescent="0.55000000000000004">
      <c r="A45">
        <v>44</v>
      </c>
      <c r="B45" t="s">
        <v>40</v>
      </c>
      <c r="C45">
        <v>1</v>
      </c>
      <c r="D45">
        <v>45</v>
      </c>
      <c r="E45">
        <v>1</v>
      </c>
      <c r="F45">
        <v>1</v>
      </c>
      <c r="G45">
        <v>5</v>
      </c>
      <c r="H45">
        <v>1</v>
      </c>
      <c r="I45">
        <v>3</v>
      </c>
      <c r="J45">
        <v>3</v>
      </c>
      <c r="K45">
        <v>0</v>
      </c>
      <c r="L45">
        <v>0</v>
      </c>
      <c r="M45">
        <v>1</v>
      </c>
      <c r="N45">
        <v>0.8</v>
      </c>
      <c r="O45">
        <v>1</v>
      </c>
      <c r="P45">
        <v>30</v>
      </c>
      <c r="Q45">
        <v>49000</v>
      </c>
      <c r="R45">
        <v>2</v>
      </c>
      <c r="S45">
        <v>25</v>
      </c>
      <c r="T45">
        <v>28</v>
      </c>
      <c r="U45">
        <v>12250</v>
      </c>
      <c r="V45">
        <v>0</v>
      </c>
      <c r="W45">
        <v>0</v>
      </c>
      <c r="X45">
        <v>2</v>
      </c>
      <c r="Y45">
        <v>1000</v>
      </c>
      <c r="Z45">
        <v>500</v>
      </c>
      <c r="AA45">
        <v>5300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</row>
    <row r="46" spans="1:35" x14ac:dyDescent="0.55000000000000004">
      <c r="A46">
        <v>45</v>
      </c>
      <c r="B46" t="s">
        <v>40</v>
      </c>
      <c r="C46">
        <v>0</v>
      </c>
      <c r="D46">
        <v>76</v>
      </c>
      <c r="E46">
        <v>1</v>
      </c>
      <c r="F46">
        <v>2</v>
      </c>
      <c r="G46">
        <v>66</v>
      </c>
      <c r="H46">
        <v>6</v>
      </c>
      <c r="I46">
        <v>4</v>
      </c>
      <c r="J46">
        <v>1</v>
      </c>
      <c r="K46">
        <v>0</v>
      </c>
      <c r="L46">
        <v>1</v>
      </c>
      <c r="M46">
        <v>1</v>
      </c>
      <c r="N46">
        <v>3</v>
      </c>
      <c r="O46">
        <v>1</v>
      </c>
      <c r="P46">
        <v>50</v>
      </c>
      <c r="Q46">
        <v>70000</v>
      </c>
      <c r="R46">
        <v>2</v>
      </c>
      <c r="S46">
        <v>21</v>
      </c>
      <c r="T46">
        <v>100</v>
      </c>
      <c r="U46">
        <f>3500+19500+22000</f>
        <v>45000</v>
      </c>
      <c r="V46">
        <v>1</v>
      </c>
      <c r="W46">
        <v>15000</v>
      </c>
      <c r="X46">
        <v>5</v>
      </c>
      <c r="Y46">
        <v>2500</v>
      </c>
      <c r="Z46">
        <v>2000</v>
      </c>
      <c r="AA46">
        <v>22000</v>
      </c>
      <c r="AB46">
        <v>54</v>
      </c>
      <c r="AC46">
        <v>6480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f>240000+26000</f>
        <v>266000</v>
      </c>
    </row>
    <row r="47" spans="1:35" x14ac:dyDescent="0.55000000000000004">
      <c r="A47">
        <v>46</v>
      </c>
      <c r="B47" t="s">
        <v>40</v>
      </c>
      <c r="C47">
        <v>0</v>
      </c>
      <c r="D47">
        <v>76</v>
      </c>
      <c r="E47">
        <v>1</v>
      </c>
      <c r="F47">
        <v>2</v>
      </c>
      <c r="G47">
        <v>65</v>
      </c>
      <c r="H47">
        <v>7</v>
      </c>
      <c r="I47">
        <v>4</v>
      </c>
      <c r="J47">
        <v>1</v>
      </c>
      <c r="K47">
        <v>0</v>
      </c>
      <c r="L47">
        <v>1</v>
      </c>
      <c r="M47">
        <v>1</v>
      </c>
      <c r="N47">
        <v>4</v>
      </c>
      <c r="O47">
        <v>2</v>
      </c>
      <c r="P47">
        <v>240</v>
      </c>
      <c r="Q47">
        <v>336000</v>
      </c>
      <c r="R47">
        <v>2</v>
      </c>
      <c r="S47">
        <v>5</v>
      </c>
      <c r="T47">
        <v>56</v>
      </c>
      <c r="U47">
        <v>84800</v>
      </c>
      <c r="V47">
        <v>0</v>
      </c>
      <c r="W47">
        <v>0</v>
      </c>
      <c r="X47">
        <v>12</v>
      </c>
      <c r="Y47">
        <v>6000</v>
      </c>
      <c r="Z47">
        <v>4000</v>
      </c>
      <c r="AA47">
        <v>40000</v>
      </c>
      <c r="AB47">
        <v>40</v>
      </c>
      <c r="AC47">
        <f>8320+4480</f>
        <v>12800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f>180000+180000</f>
        <v>360000</v>
      </c>
    </row>
    <row r="48" spans="1:35" x14ac:dyDescent="0.55000000000000004">
      <c r="A48">
        <v>47</v>
      </c>
      <c r="B48" t="s">
        <v>40</v>
      </c>
      <c r="C48">
        <v>0</v>
      </c>
      <c r="D48">
        <v>65</v>
      </c>
      <c r="E48">
        <v>1</v>
      </c>
      <c r="F48">
        <v>4</v>
      </c>
      <c r="G48">
        <v>45</v>
      </c>
      <c r="H48">
        <v>2</v>
      </c>
      <c r="I48">
        <v>5</v>
      </c>
      <c r="J48">
        <v>1</v>
      </c>
      <c r="K48">
        <v>0</v>
      </c>
      <c r="L48">
        <v>0</v>
      </c>
      <c r="M48">
        <v>1</v>
      </c>
      <c r="N48">
        <v>1</v>
      </c>
      <c r="O48">
        <v>1</v>
      </c>
      <c r="P48">
        <v>30</v>
      </c>
      <c r="Q48">
        <v>36000</v>
      </c>
      <c r="R48">
        <v>2</v>
      </c>
      <c r="S48">
        <v>5</v>
      </c>
      <c r="T48">
        <v>32</v>
      </c>
      <c r="U48">
        <f>2100+5750+11500</f>
        <v>19350</v>
      </c>
      <c r="V48">
        <v>0</v>
      </c>
      <c r="W48">
        <v>0</v>
      </c>
      <c r="X48">
        <v>6</v>
      </c>
      <c r="Y48">
        <v>3000</v>
      </c>
      <c r="Z48">
        <v>1250</v>
      </c>
      <c r="AA48">
        <v>12500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f>12000+18000+60000</f>
        <v>90000</v>
      </c>
    </row>
    <row r="49" spans="1:35" x14ac:dyDescent="0.55000000000000004">
      <c r="A49">
        <v>48</v>
      </c>
      <c r="B49" t="s">
        <v>40</v>
      </c>
      <c r="C49">
        <v>0</v>
      </c>
      <c r="D49">
        <v>53</v>
      </c>
      <c r="E49">
        <v>1</v>
      </c>
      <c r="F49">
        <v>2</v>
      </c>
      <c r="G49">
        <v>15</v>
      </c>
      <c r="H49">
        <v>8</v>
      </c>
      <c r="I49">
        <v>4</v>
      </c>
      <c r="J49">
        <v>1</v>
      </c>
      <c r="K49">
        <v>0</v>
      </c>
      <c r="L49">
        <v>0</v>
      </c>
      <c r="M49">
        <v>1</v>
      </c>
      <c r="N49">
        <v>1</v>
      </c>
      <c r="O49">
        <v>2</v>
      </c>
      <c r="P49">
        <v>60</v>
      </c>
      <c r="Q49">
        <v>104000</v>
      </c>
      <c r="R49">
        <v>2</v>
      </c>
      <c r="S49">
        <v>21</v>
      </c>
      <c r="T49">
        <v>32</v>
      </c>
      <c r="U49">
        <v>27000</v>
      </c>
      <c r="V49">
        <v>0</v>
      </c>
      <c r="W49">
        <v>0</v>
      </c>
      <c r="X49">
        <v>3</v>
      </c>
      <c r="Y49">
        <v>1500</v>
      </c>
      <c r="Z49">
        <v>1000</v>
      </c>
      <c r="AA49">
        <v>10400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36000</v>
      </c>
    </row>
    <row r="50" spans="1:35" x14ac:dyDescent="0.55000000000000004">
      <c r="A50">
        <v>49</v>
      </c>
      <c r="B50" t="s">
        <v>41</v>
      </c>
      <c r="C50">
        <v>1</v>
      </c>
      <c r="D50">
        <v>70</v>
      </c>
      <c r="E50">
        <v>0</v>
      </c>
      <c r="F50">
        <v>2</v>
      </c>
      <c r="G50">
        <v>49</v>
      </c>
      <c r="H50">
        <v>8</v>
      </c>
      <c r="I50">
        <v>3</v>
      </c>
      <c r="J50">
        <v>3</v>
      </c>
      <c r="K50">
        <v>0</v>
      </c>
      <c r="L50">
        <v>0</v>
      </c>
      <c r="M50">
        <v>1</v>
      </c>
      <c r="N50">
        <v>1</v>
      </c>
      <c r="O50">
        <v>1</v>
      </c>
      <c r="P50">
        <v>50</v>
      </c>
      <c r="Q50">
        <v>67200</v>
      </c>
      <c r="R50">
        <v>2</v>
      </c>
      <c r="S50">
        <v>22.5</v>
      </c>
      <c r="T50">
        <v>60</v>
      </c>
      <c r="U50">
        <v>21600</v>
      </c>
      <c r="V50">
        <v>0</v>
      </c>
      <c r="W50">
        <v>0</v>
      </c>
      <c r="X50">
        <v>1</v>
      </c>
      <c r="Y50">
        <v>1200</v>
      </c>
      <c r="Z50">
        <f>45*50</f>
        <v>2250</v>
      </c>
      <c r="AA50">
        <v>24000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1</v>
      </c>
      <c r="AH50">
        <v>0</v>
      </c>
      <c r="AI50">
        <v>81000</v>
      </c>
    </row>
    <row r="51" spans="1:35" x14ac:dyDescent="0.55000000000000004">
      <c r="A51">
        <v>50</v>
      </c>
      <c r="B51" t="s">
        <v>41</v>
      </c>
      <c r="C51">
        <v>0</v>
      </c>
      <c r="D51">
        <v>52</v>
      </c>
      <c r="E51">
        <v>1</v>
      </c>
      <c r="F51">
        <v>4</v>
      </c>
      <c r="G51">
        <v>25</v>
      </c>
      <c r="H51">
        <v>7</v>
      </c>
      <c r="I51">
        <v>4</v>
      </c>
      <c r="J51">
        <v>3</v>
      </c>
      <c r="K51">
        <v>0</v>
      </c>
      <c r="L51">
        <v>0</v>
      </c>
      <c r="M51">
        <v>1</v>
      </c>
      <c r="N51">
        <v>3</v>
      </c>
      <c r="O51">
        <v>2</v>
      </c>
      <c r="P51">
        <v>203</v>
      </c>
      <c r="Q51">
        <v>266000</v>
      </c>
      <c r="R51">
        <v>2</v>
      </c>
      <c r="S51">
        <v>42</v>
      </c>
      <c r="T51">
        <v>263</v>
      </c>
      <c r="U51">
        <f>13750+62810</f>
        <v>76560</v>
      </c>
      <c r="V51">
        <v>0</v>
      </c>
      <c r="W51">
        <v>0</v>
      </c>
      <c r="X51">
        <v>7.5</v>
      </c>
      <c r="Y51">
        <v>2500</v>
      </c>
      <c r="Z51">
        <f>65*50</f>
        <v>3250</v>
      </c>
      <c r="AA51">
        <v>27300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1</v>
      </c>
      <c r="AH51">
        <v>1</v>
      </c>
      <c r="AI51">
        <v>778320</v>
      </c>
    </row>
    <row r="52" spans="1:35" x14ac:dyDescent="0.55000000000000004">
      <c r="A52">
        <v>51</v>
      </c>
      <c r="B52" t="s">
        <v>41</v>
      </c>
      <c r="C52">
        <v>0</v>
      </c>
      <c r="D52">
        <v>59</v>
      </c>
      <c r="E52">
        <v>1</v>
      </c>
      <c r="F52">
        <v>2</v>
      </c>
      <c r="G52">
        <v>42</v>
      </c>
      <c r="H52">
        <v>7</v>
      </c>
      <c r="I52">
        <v>3</v>
      </c>
      <c r="J52">
        <v>3</v>
      </c>
      <c r="K52">
        <v>0</v>
      </c>
      <c r="L52">
        <v>0</v>
      </c>
      <c r="M52">
        <v>1</v>
      </c>
      <c r="N52">
        <v>0.5</v>
      </c>
      <c r="O52">
        <v>1</v>
      </c>
      <c r="P52">
        <v>50</v>
      </c>
      <c r="Q52">
        <v>70000</v>
      </c>
      <c r="R52">
        <v>2</v>
      </c>
      <c r="S52">
        <v>2</v>
      </c>
      <c r="T52">
        <v>64</v>
      </c>
      <c r="U52">
        <f>5650+16500</f>
        <v>22150</v>
      </c>
      <c r="V52">
        <v>1</v>
      </c>
      <c r="W52">
        <v>7800</v>
      </c>
      <c r="X52">
        <v>2</v>
      </c>
      <c r="Y52">
        <v>600</v>
      </c>
      <c r="Z52">
        <v>1000</v>
      </c>
      <c r="AA52">
        <v>10000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</v>
      </c>
      <c r="AH52">
        <v>0</v>
      </c>
      <c r="AI52">
        <v>244800</v>
      </c>
    </row>
    <row r="53" spans="1:35" x14ac:dyDescent="0.55000000000000004">
      <c r="A53">
        <v>52</v>
      </c>
      <c r="B53" t="s">
        <v>41</v>
      </c>
      <c r="C53">
        <v>1</v>
      </c>
      <c r="D53">
        <v>40</v>
      </c>
      <c r="E53">
        <v>0</v>
      </c>
      <c r="F53">
        <v>2</v>
      </c>
      <c r="G53">
        <v>21</v>
      </c>
      <c r="H53">
        <v>8</v>
      </c>
      <c r="I53">
        <v>3</v>
      </c>
      <c r="J53">
        <v>3</v>
      </c>
      <c r="K53">
        <v>0</v>
      </c>
      <c r="L53">
        <v>0</v>
      </c>
      <c r="M53">
        <v>1</v>
      </c>
      <c r="N53">
        <v>0.5</v>
      </c>
      <c r="O53">
        <v>1</v>
      </c>
      <c r="P53">
        <v>39</v>
      </c>
      <c r="Q53">
        <v>63800</v>
      </c>
      <c r="R53">
        <v>2</v>
      </c>
      <c r="S53">
        <v>58</v>
      </c>
      <c r="T53">
        <v>30</v>
      </c>
      <c r="U53">
        <v>13500</v>
      </c>
      <c r="V53">
        <v>1</v>
      </c>
      <c r="W53">
        <v>2600</v>
      </c>
      <c r="X53">
        <v>0.5</v>
      </c>
      <c r="Y53">
        <v>450</v>
      </c>
      <c r="Z53">
        <v>600</v>
      </c>
      <c r="AA53">
        <v>5940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1</v>
      </c>
      <c r="AH53">
        <v>0</v>
      </c>
      <c r="AI53">
        <v>673920</v>
      </c>
    </row>
    <row r="54" spans="1:35" x14ac:dyDescent="0.55000000000000004">
      <c r="A54">
        <v>53</v>
      </c>
      <c r="B54" t="s">
        <v>41</v>
      </c>
      <c r="C54">
        <v>0</v>
      </c>
      <c r="D54">
        <v>51</v>
      </c>
      <c r="E54">
        <v>1</v>
      </c>
      <c r="F54">
        <v>4</v>
      </c>
      <c r="G54">
        <v>33</v>
      </c>
      <c r="H54">
        <v>4</v>
      </c>
      <c r="I54">
        <v>3</v>
      </c>
      <c r="J54">
        <v>3</v>
      </c>
      <c r="K54">
        <v>0</v>
      </c>
      <c r="L54">
        <v>0</v>
      </c>
      <c r="M54">
        <v>1</v>
      </c>
      <c r="N54">
        <v>0.5</v>
      </c>
      <c r="O54">
        <v>1</v>
      </c>
      <c r="P54">
        <v>31</v>
      </c>
      <c r="Q54">
        <v>42900</v>
      </c>
      <c r="R54">
        <v>2</v>
      </c>
      <c r="S54">
        <v>9.75</v>
      </c>
      <c r="T54">
        <v>57</v>
      </c>
      <c r="U54">
        <f>1610+9680</f>
        <v>11290</v>
      </c>
      <c r="V54">
        <v>0</v>
      </c>
      <c r="W54">
        <v>0</v>
      </c>
      <c r="X54">
        <v>2</v>
      </c>
      <c r="Y54">
        <v>0</v>
      </c>
      <c r="Z54">
        <f>12*50</f>
        <v>600</v>
      </c>
      <c r="AA54">
        <v>5760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1</v>
      </c>
      <c r="AH54">
        <v>0</v>
      </c>
      <c r="AI54">
        <v>529000</v>
      </c>
    </row>
    <row r="55" spans="1:35" x14ac:dyDescent="0.55000000000000004">
      <c r="A55">
        <v>54</v>
      </c>
      <c r="B55" t="s">
        <v>41</v>
      </c>
      <c r="C55">
        <v>1</v>
      </c>
      <c r="D55">
        <v>61</v>
      </c>
      <c r="E55">
        <v>1</v>
      </c>
      <c r="F55">
        <v>2</v>
      </c>
      <c r="G55">
        <v>44</v>
      </c>
      <c r="H55">
        <v>4</v>
      </c>
      <c r="I55">
        <v>5</v>
      </c>
      <c r="J55">
        <v>4</v>
      </c>
      <c r="K55">
        <v>0</v>
      </c>
      <c r="L55">
        <v>0</v>
      </c>
      <c r="M55">
        <v>1</v>
      </c>
      <c r="N55">
        <v>1</v>
      </c>
      <c r="O55">
        <v>2</v>
      </c>
      <c r="P55">
        <v>50</v>
      </c>
      <c r="Q55">
        <v>84000</v>
      </c>
      <c r="R55">
        <v>3</v>
      </c>
      <c r="S55">
        <v>62.5</v>
      </c>
      <c r="T55">
        <v>52</v>
      </c>
      <c r="U55">
        <v>17600</v>
      </c>
      <c r="V55">
        <v>0</v>
      </c>
      <c r="W55">
        <v>0</v>
      </c>
      <c r="X55">
        <v>4</v>
      </c>
      <c r="Y55">
        <v>2400</v>
      </c>
      <c r="Z55">
        <v>1000</v>
      </c>
      <c r="AA55">
        <v>10160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1</v>
      </c>
      <c r="AH55">
        <v>0</v>
      </c>
      <c r="AI55">
        <v>0</v>
      </c>
    </row>
    <row r="56" spans="1:35" x14ac:dyDescent="0.55000000000000004">
      <c r="A56">
        <v>55</v>
      </c>
      <c r="B56" t="s">
        <v>41</v>
      </c>
      <c r="C56">
        <v>1</v>
      </c>
      <c r="D56">
        <v>47</v>
      </c>
      <c r="E56">
        <v>0</v>
      </c>
      <c r="F56">
        <v>4</v>
      </c>
      <c r="G56">
        <v>8</v>
      </c>
      <c r="H56">
        <v>5</v>
      </c>
      <c r="I56">
        <v>4</v>
      </c>
      <c r="J56">
        <v>3</v>
      </c>
      <c r="K56">
        <v>0</v>
      </c>
      <c r="L56">
        <v>0</v>
      </c>
      <c r="M56">
        <v>1</v>
      </c>
      <c r="N56">
        <v>0.7</v>
      </c>
      <c r="O56">
        <v>1</v>
      </c>
      <c r="P56">
        <v>37</v>
      </c>
      <c r="Q56">
        <v>56500</v>
      </c>
      <c r="R56">
        <v>2</v>
      </c>
      <c r="S56">
        <v>144</v>
      </c>
      <c r="T56">
        <v>55</v>
      </c>
      <c r="U56">
        <v>20560</v>
      </c>
      <c r="V56">
        <v>0</v>
      </c>
      <c r="W56">
        <v>0</v>
      </c>
      <c r="X56">
        <v>2</v>
      </c>
      <c r="Y56">
        <v>1200</v>
      </c>
      <c r="Z56">
        <f>15*50</f>
        <v>750</v>
      </c>
      <c r="AA56">
        <v>11876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1</v>
      </c>
      <c r="AH56">
        <v>0</v>
      </c>
      <c r="AI56">
        <v>64000</v>
      </c>
    </row>
    <row r="57" spans="1:35" x14ac:dyDescent="0.55000000000000004">
      <c r="A57">
        <v>56</v>
      </c>
      <c r="B57" t="s">
        <v>41</v>
      </c>
      <c r="C57">
        <v>1</v>
      </c>
      <c r="D57">
        <v>43</v>
      </c>
      <c r="E57">
        <v>1</v>
      </c>
      <c r="F57">
        <v>5</v>
      </c>
      <c r="G57">
        <v>20</v>
      </c>
      <c r="H57">
        <v>7</v>
      </c>
      <c r="I57">
        <v>3</v>
      </c>
      <c r="J57">
        <v>3</v>
      </c>
      <c r="K57">
        <v>0</v>
      </c>
      <c r="L57">
        <v>0</v>
      </c>
      <c r="M57">
        <v>1</v>
      </c>
      <c r="N57">
        <v>1.5</v>
      </c>
      <c r="O57">
        <v>1</v>
      </c>
      <c r="P57">
        <v>100</v>
      </c>
      <c r="R57">
        <v>2</v>
      </c>
      <c r="S57">
        <v>69.5</v>
      </c>
      <c r="T57">
        <v>96</v>
      </c>
      <c r="U57">
        <v>34200</v>
      </c>
      <c r="V57">
        <v>5</v>
      </c>
      <c r="W57">
        <v>4000</v>
      </c>
      <c r="X57">
        <v>20</v>
      </c>
      <c r="Y57">
        <v>0</v>
      </c>
      <c r="Z57">
        <f>45*50</f>
        <v>2250</v>
      </c>
      <c r="AA57">
        <f>18600+5500</f>
        <v>24100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1</v>
      </c>
      <c r="AH57">
        <v>1</v>
      </c>
      <c r="AI57">
        <v>120000</v>
      </c>
    </row>
    <row r="58" spans="1:35" x14ac:dyDescent="0.55000000000000004">
      <c r="A58">
        <v>57</v>
      </c>
      <c r="B58" t="s">
        <v>41</v>
      </c>
      <c r="C58">
        <v>1</v>
      </c>
      <c r="D58">
        <v>74</v>
      </c>
      <c r="E58">
        <v>0</v>
      </c>
      <c r="F58">
        <v>1</v>
      </c>
      <c r="G58">
        <v>60</v>
      </c>
      <c r="H58">
        <v>5</v>
      </c>
      <c r="I58">
        <v>4</v>
      </c>
      <c r="J58">
        <v>3</v>
      </c>
      <c r="K58">
        <v>0</v>
      </c>
      <c r="L58">
        <v>0</v>
      </c>
      <c r="M58">
        <v>1</v>
      </c>
      <c r="N58">
        <v>1.5</v>
      </c>
      <c r="O58">
        <v>1</v>
      </c>
      <c r="P58">
        <v>98</v>
      </c>
      <c r="Q58">
        <v>70208</v>
      </c>
      <c r="R58">
        <v>3</v>
      </c>
      <c r="S58">
        <v>559.5</v>
      </c>
      <c r="T58">
        <v>41</v>
      </c>
      <c r="U58">
        <f>31440+900</f>
        <v>32340</v>
      </c>
      <c r="V58">
        <v>1</v>
      </c>
      <c r="W58">
        <v>5000</v>
      </c>
      <c r="X58">
        <v>19</v>
      </c>
      <c r="Y58">
        <v>0</v>
      </c>
      <c r="Z58">
        <f>30*50</f>
        <v>1500</v>
      </c>
      <c r="AA58">
        <v>15000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12000</v>
      </c>
    </row>
    <row r="59" spans="1:35" x14ac:dyDescent="0.55000000000000004">
      <c r="A59">
        <v>58</v>
      </c>
      <c r="B59" t="s">
        <v>41</v>
      </c>
      <c r="C59">
        <v>0</v>
      </c>
      <c r="D59">
        <v>69</v>
      </c>
      <c r="E59">
        <v>1</v>
      </c>
      <c r="F59">
        <v>4</v>
      </c>
      <c r="G59">
        <v>55</v>
      </c>
      <c r="H59">
        <v>4</v>
      </c>
      <c r="I59">
        <v>4</v>
      </c>
      <c r="J59">
        <v>3</v>
      </c>
      <c r="K59">
        <v>0</v>
      </c>
      <c r="L59">
        <v>0</v>
      </c>
      <c r="M59">
        <v>1</v>
      </c>
      <c r="N59">
        <v>1</v>
      </c>
      <c r="O59">
        <v>1</v>
      </c>
      <c r="P59">
        <v>85</v>
      </c>
      <c r="Q59">
        <v>84000</v>
      </c>
      <c r="R59">
        <v>3</v>
      </c>
      <c r="S59">
        <v>66.5</v>
      </c>
      <c r="T59">
        <v>72</v>
      </c>
      <c r="U59">
        <v>26800</v>
      </c>
      <c r="V59">
        <v>1</v>
      </c>
      <c r="W59">
        <v>1078</v>
      </c>
      <c r="X59">
        <v>74</v>
      </c>
      <c r="Y59">
        <v>0</v>
      </c>
      <c r="Z59">
        <f>30*50</f>
        <v>1500</v>
      </c>
      <c r="AA59">
        <v>15600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1</v>
      </c>
      <c r="AH59">
        <v>0</v>
      </c>
      <c r="AI59">
        <v>43200</v>
      </c>
    </row>
    <row r="60" spans="1:35" x14ac:dyDescent="0.55000000000000004">
      <c r="A60">
        <v>59</v>
      </c>
      <c r="B60" t="s">
        <v>41</v>
      </c>
      <c r="C60">
        <v>0</v>
      </c>
      <c r="D60">
        <v>56</v>
      </c>
      <c r="E60">
        <v>0</v>
      </c>
      <c r="F60">
        <v>5</v>
      </c>
      <c r="G60">
        <v>34</v>
      </c>
      <c r="H60">
        <v>5</v>
      </c>
      <c r="I60">
        <v>4</v>
      </c>
      <c r="J60">
        <v>3</v>
      </c>
      <c r="K60">
        <v>0</v>
      </c>
      <c r="L60">
        <v>0</v>
      </c>
      <c r="M60">
        <v>1</v>
      </c>
      <c r="N60">
        <v>1.5</v>
      </c>
      <c r="O60">
        <v>2</v>
      </c>
      <c r="P60">
        <v>112</v>
      </c>
      <c r="Q60">
        <v>184500</v>
      </c>
      <c r="R60">
        <v>2</v>
      </c>
      <c r="S60">
        <v>10</v>
      </c>
      <c r="T60">
        <f>12+19+15</f>
        <v>46</v>
      </c>
      <c r="U60">
        <f>5850+34340</f>
        <v>40190</v>
      </c>
      <c r="V60">
        <v>0</v>
      </c>
      <c r="W60">
        <v>0</v>
      </c>
      <c r="X60">
        <v>3</v>
      </c>
      <c r="Y60">
        <v>1800</v>
      </c>
      <c r="Z60">
        <f>30*50</f>
        <v>1500</v>
      </c>
      <c r="AA60">
        <v>14100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f>180000+36000</f>
        <v>216000</v>
      </c>
    </row>
    <row r="61" spans="1:35" x14ac:dyDescent="0.55000000000000004">
      <c r="A61">
        <v>60</v>
      </c>
      <c r="B61" t="s">
        <v>41</v>
      </c>
      <c r="C61">
        <v>0</v>
      </c>
      <c r="D61">
        <v>65</v>
      </c>
      <c r="E61">
        <v>0</v>
      </c>
      <c r="F61">
        <v>2</v>
      </c>
      <c r="G61">
        <v>49</v>
      </c>
      <c r="H61">
        <v>9</v>
      </c>
      <c r="I61">
        <v>4</v>
      </c>
      <c r="J61">
        <v>2</v>
      </c>
      <c r="K61">
        <v>0</v>
      </c>
      <c r="L61">
        <v>0</v>
      </c>
      <c r="M61">
        <v>1</v>
      </c>
      <c r="N61">
        <v>0.75</v>
      </c>
      <c r="O61">
        <v>1</v>
      </c>
      <c r="P61">
        <v>40</v>
      </c>
      <c r="Q61">
        <v>41600</v>
      </c>
      <c r="R61">
        <v>2</v>
      </c>
      <c r="S61">
        <v>24</v>
      </c>
      <c r="T61">
        <v>27</v>
      </c>
      <c r="U61">
        <f>15300+3220</f>
        <v>18520</v>
      </c>
      <c r="V61">
        <v>0</v>
      </c>
      <c r="W61">
        <v>0</v>
      </c>
      <c r="X61">
        <v>3</v>
      </c>
      <c r="Y61">
        <v>1800</v>
      </c>
      <c r="Z61">
        <v>600</v>
      </c>
      <c r="AA61">
        <v>6360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1</v>
      </c>
      <c r="AI61">
        <v>186000</v>
      </c>
    </row>
    <row r="62" spans="1:35" x14ac:dyDescent="0.55000000000000004">
      <c r="A62">
        <v>61</v>
      </c>
      <c r="B62" t="s">
        <v>41</v>
      </c>
      <c r="C62">
        <v>1</v>
      </c>
      <c r="D62">
        <v>4</v>
      </c>
      <c r="E62">
        <v>0</v>
      </c>
      <c r="F62">
        <v>7</v>
      </c>
      <c r="G62">
        <v>20</v>
      </c>
      <c r="H62">
        <v>5</v>
      </c>
      <c r="I62">
        <v>4</v>
      </c>
      <c r="J62">
        <v>3</v>
      </c>
      <c r="K62">
        <v>0</v>
      </c>
      <c r="L62">
        <v>0</v>
      </c>
      <c r="M62">
        <v>1</v>
      </c>
      <c r="N62">
        <v>2</v>
      </c>
      <c r="O62">
        <v>2</v>
      </c>
      <c r="P62">
        <v>129</v>
      </c>
      <c r="Q62">
        <v>217000</v>
      </c>
      <c r="R62">
        <v>2</v>
      </c>
      <c r="S62">
        <v>0</v>
      </c>
      <c r="T62">
        <v>34</v>
      </c>
      <c r="U62">
        <v>42580</v>
      </c>
      <c r="V62">
        <v>2</v>
      </c>
      <c r="W62">
        <v>10200</v>
      </c>
      <c r="X62">
        <v>4</v>
      </c>
      <c r="Y62">
        <v>2000</v>
      </c>
      <c r="Z62">
        <v>1250</v>
      </c>
      <c r="AA62">
        <v>13250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360000</v>
      </c>
    </row>
    <row r="63" spans="1:35" x14ac:dyDescent="0.55000000000000004">
      <c r="A63">
        <v>62</v>
      </c>
      <c r="B63" t="s">
        <v>41</v>
      </c>
      <c r="C63">
        <v>1</v>
      </c>
      <c r="D63">
        <v>38</v>
      </c>
      <c r="E63">
        <v>0</v>
      </c>
      <c r="F63">
        <v>3</v>
      </c>
      <c r="G63">
        <v>15</v>
      </c>
      <c r="H63">
        <v>5</v>
      </c>
      <c r="I63">
        <v>3</v>
      </c>
      <c r="J63">
        <v>3</v>
      </c>
      <c r="K63">
        <v>0</v>
      </c>
      <c r="L63">
        <v>0</v>
      </c>
      <c r="M63">
        <v>1</v>
      </c>
      <c r="N63">
        <v>1.3</v>
      </c>
      <c r="O63">
        <v>1</v>
      </c>
      <c r="P63">
        <v>55</v>
      </c>
      <c r="Q63">
        <v>82350</v>
      </c>
      <c r="R63">
        <v>2</v>
      </c>
      <c r="S63">
        <v>58</v>
      </c>
      <c r="T63">
        <v>55</v>
      </c>
      <c r="U63">
        <f>11100+16850</f>
        <v>27950</v>
      </c>
      <c r="V63">
        <v>1</v>
      </c>
      <c r="W63">
        <v>2626</v>
      </c>
      <c r="X63">
        <v>3</v>
      </c>
      <c r="Y63">
        <v>1500</v>
      </c>
      <c r="Z63">
        <v>750</v>
      </c>
      <c r="AA63">
        <v>7950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1</v>
      </c>
      <c r="AH63">
        <v>0</v>
      </c>
      <c r="AI63">
        <f>36000+12000</f>
        <v>48000</v>
      </c>
    </row>
    <row r="64" spans="1:35" x14ac:dyDescent="0.55000000000000004">
      <c r="A64">
        <v>63</v>
      </c>
      <c r="B64" t="s">
        <v>41</v>
      </c>
      <c r="C64">
        <v>1</v>
      </c>
      <c r="D64">
        <v>60</v>
      </c>
      <c r="E64">
        <v>0</v>
      </c>
      <c r="F64">
        <v>2</v>
      </c>
      <c r="G64">
        <v>40</v>
      </c>
      <c r="H64">
        <v>6</v>
      </c>
      <c r="I64">
        <v>4</v>
      </c>
      <c r="J64">
        <v>1</v>
      </c>
      <c r="K64">
        <v>0</v>
      </c>
      <c r="L64">
        <v>0</v>
      </c>
      <c r="M64">
        <v>1</v>
      </c>
      <c r="N64">
        <v>1.7</v>
      </c>
      <c r="O64">
        <v>2</v>
      </c>
      <c r="P64">
        <v>80</v>
      </c>
      <c r="Q64">
        <v>140000</v>
      </c>
      <c r="R64">
        <v>2</v>
      </c>
      <c r="S64">
        <v>9</v>
      </c>
      <c r="T64">
        <v>32</v>
      </c>
      <c r="U64">
        <f>12000+5000+24600</f>
        <v>41600</v>
      </c>
      <c r="V64">
        <v>1</v>
      </c>
      <c r="W64">
        <v>8670</v>
      </c>
      <c r="X64">
        <v>3</v>
      </c>
      <c r="Y64">
        <v>1800</v>
      </c>
      <c r="Z64">
        <v>2000</v>
      </c>
      <c r="AA64">
        <v>21200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1</v>
      </c>
      <c r="AI64">
        <v>180000</v>
      </c>
    </row>
    <row r="65" spans="1:35" x14ac:dyDescent="0.55000000000000004">
      <c r="A65">
        <v>64</v>
      </c>
      <c r="B65" t="s">
        <v>41</v>
      </c>
      <c r="C65">
        <v>0</v>
      </c>
      <c r="D65">
        <v>66</v>
      </c>
      <c r="E65">
        <v>1</v>
      </c>
      <c r="F65">
        <v>3</v>
      </c>
      <c r="G65">
        <v>40</v>
      </c>
      <c r="H65">
        <v>5</v>
      </c>
      <c r="I65">
        <v>4</v>
      </c>
      <c r="J65">
        <v>3</v>
      </c>
      <c r="K65">
        <v>3</v>
      </c>
      <c r="L65">
        <v>3</v>
      </c>
      <c r="M65">
        <v>1</v>
      </c>
      <c r="N65">
        <v>2.5</v>
      </c>
      <c r="O65">
        <v>1</v>
      </c>
      <c r="P65">
        <v>120</v>
      </c>
      <c r="Q65">
        <v>150000</v>
      </c>
      <c r="R65">
        <v>2</v>
      </c>
      <c r="S65">
        <v>18</v>
      </c>
      <c r="T65">
        <v>107</v>
      </c>
      <c r="U65">
        <f>4200+20950+37400</f>
        <v>62550</v>
      </c>
      <c r="V65">
        <v>2</v>
      </c>
      <c r="W65">
        <v>5100</v>
      </c>
      <c r="X65">
        <v>6</v>
      </c>
      <c r="Y65">
        <v>3600</v>
      </c>
      <c r="Z65">
        <f>50*55</f>
        <v>2750</v>
      </c>
      <c r="AA65">
        <v>26400</v>
      </c>
      <c r="AB65">
        <v>4</v>
      </c>
      <c r="AC65">
        <v>1000</v>
      </c>
      <c r="AD65">
        <v>8</v>
      </c>
      <c r="AE65">
        <v>2900</v>
      </c>
      <c r="AF65">
        <v>0</v>
      </c>
      <c r="AG65">
        <v>1</v>
      </c>
      <c r="AH65">
        <v>0</v>
      </c>
      <c r="AI65">
        <f>117000+162000+60000</f>
        <v>339000</v>
      </c>
    </row>
    <row r="66" spans="1:35" x14ac:dyDescent="0.55000000000000004">
      <c r="A66">
        <v>65</v>
      </c>
      <c r="B66" t="s">
        <v>41</v>
      </c>
      <c r="C66">
        <v>0</v>
      </c>
      <c r="D66">
        <v>60</v>
      </c>
      <c r="E66">
        <v>0</v>
      </c>
      <c r="F66">
        <v>4</v>
      </c>
      <c r="G66">
        <v>15</v>
      </c>
      <c r="H66">
        <v>5</v>
      </c>
      <c r="I66">
        <v>3</v>
      </c>
      <c r="J66">
        <v>3</v>
      </c>
      <c r="K66">
        <v>0</v>
      </c>
      <c r="L66">
        <v>0</v>
      </c>
      <c r="M66">
        <v>1</v>
      </c>
      <c r="N66">
        <v>0.5</v>
      </c>
      <c r="O66">
        <v>1</v>
      </c>
      <c r="P66">
        <v>16</v>
      </c>
      <c r="Q66">
        <v>22400</v>
      </c>
      <c r="R66">
        <v>1</v>
      </c>
      <c r="S66">
        <v>18</v>
      </c>
      <c r="T66">
        <v>13</v>
      </c>
      <c r="U66">
        <v>8520</v>
      </c>
      <c r="V66">
        <v>0</v>
      </c>
      <c r="W66">
        <v>0</v>
      </c>
      <c r="X66">
        <v>3</v>
      </c>
      <c r="Y66">
        <v>1800</v>
      </c>
      <c r="Z66">
        <v>350</v>
      </c>
      <c r="AA66">
        <v>3430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f>127750+95400</f>
        <v>223150</v>
      </c>
    </row>
    <row r="67" spans="1:35" x14ac:dyDescent="0.55000000000000004">
      <c r="A67">
        <v>66</v>
      </c>
      <c r="B67" t="s">
        <v>41</v>
      </c>
      <c r="C67">
        <v>0</v>
      </c>
      <c r="D67">
        <v>75</v>
      </c>
      <c r="E67">
        <v>1</v>
      </c>
      <c r="F67">
        <v>1</v>
      </c>
      <c r="G67">
        <v>57</v>
      </c>
      <c r="H67">
        <v>3</v>
      </c>
      <c r="I67">
        <v>4</v>
      </c>
      <c r="J67">
        <v>1</v>
      </c>
      <c r="K67">
        <v>0</v>
      </c>
      <c r="L67">
        <v>0</v>
      </c>
      <c r="M67">
        <v>1</v>
      </c>
      <c r="N67">
        <v>1.5</v>
      </c>
      <c r="O67">
        <v>3</v>
      </c>
      <c r="P67">
        <v>80</v>
      </c>
      <c r="Q67">
        <v>162000</v>
      </c>
      <c r="R67">
        <v>4</v>
      </c>
      <c r="S67">
        <v>53</v>
      </c>
      <c r="T67">
        <v>10</v>
      </c>
      <c r="U67">
        <v>24100</v>
      </c>
      <c r="V67">
        <v>1</v>
      </c>
      <c r="W67">
        <v>7650</v>
      </c>
      <c r="X67">
        <v>3</v>
      </c>
      <c r="Y67">
        <v>1500</v>
      </c>
      <c r="Z67">
        <v>2000</v>
      </c>
      <c r="AA67">
        <v>18800</v>
      </c>
      <c r="AB67">
        <v>1</v>
      </c>
      <c r="AC67">
        <v>300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6000</v>
      </c>
    </row>
    <row r="68" spans="1:35" x14ac:dyDescent="0.55000000000000004">
      <c r="A68">
        <v>67</v>
      </c>
      <c r="B68" t="s">
        <v>41</v>
      </c>
      <c r="C68">
        <v>1</v>
      </c>
      <c r="D68">
        <v>67</v>
      </c>
      <c r="E68">
        <v>1</v>
      </c>
      <c r="F68">
        <v>2</v>
      </c>
      <c r="G68">
        <v>57</v>
      </c>
      <c r="H68">
        <v>6</v>
      </c>
      <c r="I68">
        <v>4</v>
      </c>
      <c r="J68">
        <v>3</v>
      </c>
      <c r="K68">
        <v>0</v>
      </c>
      <c r="L68">
        <v>0</v>
      </c>
      <c r="M68">
        <v>1</v>
      </c>
      <c r="N68">
        <v>1</v>
      </c>
      <c r="O68">
        <v>1</v>
      </c>
      <c r="P68">
        <v>55</v>
      </c>
      <c r="Q68">
        <v>77000</v>
      </c>
      <c r="R68">
        <v>3</v>
      </c>
      <c r="S68">
        <v>21</v>
      </c>
      <c r="T68">
        <v>34</v>
      </c>
      <c r="U68">
        <f>17050+6250</f>
        <v>23300</v>
      </c>
      <c r="V68">
        <v>0</v>
      </c>
      <c r="W68">
        <v>0</v>
      </c>
      <c r="X68">
        <v>2</v>
      </c>
      <c r="Y68">
        <v>1200</v>
      </c>
      <c r="Z68">
        <v>1000</v>
      </c>
      <c r="AA68">
        <v>9400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f>46800+48000</f>
        <v>94800</v>
      </c>
    </row>
    <row r="69" spans="1:35" x14ac:dyDescent="0.55000000000000004">
      <c r="A69">
        <v>68</v>
      </c>
      <c r="B69" t="s">
        <v>41</v>
      </c>
      <c r="C69">
        <v>0</v>
      </c>
      <c r="D69">
        <v>48</v>
      </c>
      <c r="E69">
        <v>1</v>
      </c>
      <c r="F69">
        <v>2</v>
      </c>
      <c r="G69">
        <v>30</v>
      </c>
      <c r="H69">
        <v>8</v>
      </c>
      <c r="I69">
        <v>4</v>
      </c>
      <c r="J69">
        <v>3</v>
      </c>
      <c r="K69">
        <v>0</v>
      </c>
      <c r="L69">
        <v>0</v>
      </c>
      <c r="M69">
        <v>1</v>
      </c>
      <c r="N69">
        <v>2</v>
      </c>
      <c r="O69">
        <v>1</v>
      </c>
      <c r="P69">
        <v>130</v>
      </c>
      <c r="Q69">
        <v>224000</v>
      </c>
      <c r="R69">
        <v>2</v>
      </c>
      <c r="S69">
        <v>36</v>
      </c>
      <c r="T69">
        <v>34</v>
      </c>
      <c r="U69">
        <f>8000+2800+42100</f>
        <v>52900</v>
      </c>
      <c r="V69">
        <v>1</v>
      </c>
      <c r="W69">
        <v>10200</v>
      </c>
      <c r="X69">
        <v>2</v>
      </c>
      <c r="Y69">
        <v>1200</v>
      </c>
      <c r="Z69">
        <f>36*50</f>
        <v>1800</v>
      </c>
      <c r="AA69">
        <v>19080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72000</v>
      </c>
    </row>
    <row r="70" spans="1:35" x14ac:dyDescent="0.55000000000000004">
      <c r="A70">
        <v>69</v>
      </c>
      <c r="B70" t="s">
        <v>41</v>
      </c>
      <c r="C70">
        <v>0</v>
      </c>
      <c r="D70">
        <v>55</v>
      </c>
      <c r="E70">
        <v>1</v>
      </c>
      <c r="F70">
        <v>1</v>
      </c>
      <c r="G70">
        <v>40</v>
      </c>
      <c r="H70">
        <v>6</v>
      </c>
      <c r="I70">
        <v>4</v>
      </c>
      <c r="J70">
        <v>3</v>
      </c>
      <c r="K70">
        <v>0</v>
      </c>
      <c r="L70">
        <v>0</v>
      </c>
      <c r="M70">
        <v>1</v>
      </c>
      <c r="N70">
        <v>0.25</v>
      </c>
      <c r="O70">
        <v>1</v>
      </c>
      <c r="P70">
        <v>15</v>
      </c>
      <c r="Q70">
        <v>21000</v>
      </c>
      <c r="R70">
        <v>2</v>
      </c>
      <c r="S70">
        <v>18</v>
      </c>
      <c r="T70">
        <v>1</v>
      </c>
      <c r="U70">
        <v>500</v>
      </c>
      <c r="V70">
        <v>0</v>
      </c>
      <c r="W70">
        <v>0</v>
      </c>
      <c r="X70">
        <v>3</v>
      </c>
      <c r="Y70">
        <v>1800</v>
      </c>
      <c r="Z70">
        <v>250</v>
      </c>
      <c r="AA70">
        <v>2650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38400</v>
      </c>
    </row>
    <row r="71" spans="1:35" x14ac:dyDescent="0.55000000000000004">
      <c r="A71">
        <v>70</v>
      </c>
      <c r="B71" t="s">
        <v>41</v>
      </c>
      <c r="C71">
        <v>0</v>
      </c>
      <c r="D71">
        <v>48</v>
      </c>
      <c r="E71">
        <v>1</v>
      </c>
      <c r="F71">
        <v>3</v>
      </c>
      <c r="G71">
        <v>31</v>
      </c>
      <c r="H71">
        <v>4</v>
      </c>
      <c r="I71">
        <v>4</v>
      </c>
      <c r="J71">
        <v>3</v>
      </c>
      <c r="K71">
        <v>0</v>
      </c>
      <c r="L71">
        <v>0</v>
      </c>
      <c r="M71">
        <v>1</v>
      </c>
      <c r="N71">
        <v>0.4</v>
      </c>
      <c r="O71">
        <v>1</v>
      </c>
      <c r="P71">
        <v>26</v>
      </c>
      <c r="Q71">
        <v>50000</v>
      </c>
      <c r="R71">
        <v>2</v>
      </c>
      <c r="S71">
        <v>20</v>
      </c>
      <c r="T71">
        <v>8</v>
      </c>
      <c r="U71">
        <v>9540</v>
      </c>
      <c r="V71">
        <v>0</v>
      </c>
      <c r="W71">
        <v>0</v>
      </c>
      <c r="X71">
        <v>2</v>
      </c>
      <c r="Y71">
        <v>1200</v>
      </c>
      <c r="Z71">
        <v>600</v>
      </c>
      <c r="AA71">
        <v>6000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1</v>
      </c>
      <c r="AH71">
        <v>0</v>
      </c>
      <c r="AI71">
        <v>24000</v>
      </c>
    </row>
    <row r="72" spans="1:35" x14ac:dyDescent="0.55000000000000004">
      <c r="A72">
        <v>71</v>
      </c>
      <c r="B72" t="s">
        <v>41</v>
      </c>
      <c r="C72">
        <v>0</v>
      </c>
      <c r="D72">
        <v>70</v>
      </c>
      <c r="E72">
        <v>1</v>
      </c>
      <c r="F72">
        <v>6</v>
      </c>
      <c r="G72">
        <v>20</v>
      </c>
      <c r="H72">
        <v>4</v>
      </c>
      <c r="I72">
        <v>4</v>
      </c>
      <c r="J72">
        <v>1</v>
      </c>
      <c r="K72">
        <v>0</v>
      </c>
      <c r="L72">
        <v>0</v>
      </c>
      <c r="M72">
        <v>1</v>
      </c>
      <c r="N72">
        <v>2</v>
      </c>
      <c r="O72">
        <v>1</v>
      </c>
      <c r="P72">
        <v>141</v>
      </c>
      <c r="Q72">
        <v>250000</v>
      </c>
      <c r="R72">
        <v>4</v>
      </c>
      <c r="S72">
        <v>0</v>
      </c>
      <c r="T72">
        <v>56</v>
      </c>
      <c r="U72">
        <f>1250+7750+48300</f>
        <v>57300</v>
      </c>
      <c r="V72">
        <v>1</v>
      </c>
      <c r="W72">
        <v>3905</v>
      </c>
      <c r="X72">
        <v>4</v>
      </c>
      <c r="Y72">
        <v>2400</v>
      </c>
      <c r="Z72">
        <v>2500</v>
      </c>
      <c r="AA72">
        <v>22500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1</v>
      </c>
      <c r="AH72">
        <v>0</v>
      </c>
      <c r="AI72">
        <v>6000</v>
      </c>
    </row>
    <row r="73" spans="1:35" x14ac:dyDescent="0.55000000000000004">
      <c r="A73">
        <v>72</v>
      </c>
      <c r="B73" t="s">
        <v>41</v>
      </c>
      <c r="C73">
        <v>0</v>
      </c>
      <c r="D73">
        <v>75</v>
      </c>
      <c r="E73">
        <v>0</v>
      </c>
      <c r="F73">
        <v>1</v>
      </c>
      <c r="G73">
        <v>50</v>
      </c>
      <c r="H73">
        <v>2</v>
      </c>
      <c r="I73">
        <v>4</v>
      </c>
      <c r="J73">
        <v>3</v>
      </c>
      <c r="K73">
        <v>0</v>
      </c>
      <c r="L73">
        <v>0</v>
      </c>
      <c r="M73">
        <v>1</v>
      </c>
      <c r="N73">
        <v>0.55000000000000004</v>
      </c>
      <c r="O73">
        <v>1</v>
      </c>
      <c r="P73">
        <v>50</v>
      </c>
      <c r="Q73">
        <v>70000</v>
      </c>
      <c r="R73">
        <v>2</v>
      </c>
      <c r="S73">
        <v>0</v>
      </c>
      <c r="T73">
        <v>46</v>
      </c>
      <c r="U73">
        <v>23300</v>
      </c>
      <c r="V73">
        <v>0</v>
      </c>
      <c r="W73">
        <v>0</v>
      </c>
      <c r="X73">
        <v>5</v>
      </c>
      <c r="Y73">
        <v>2500</v>
      </c>
      <c r="Z73">
        <v>1500</v>
      </c>
      <c r="AA73">
        <v>13500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96000</v>
      </c>
    </row>
    <row r="74" spans="1:35" x14ac:dyDescent="0.55000000000000004">
      <c r="A74">
        <v>73</v>
      </c>
      <c r="B74" t="s">
        <v>41</v>
      </c>
      <c r="C74">
        <v>0</v>
      </c>
      <c r="D74">
        <v>79</v>
      </c>
      <c r="E74">
        <v>1</v>
      </c>
      <c r="F74">
        <v>2</v>
      </c>
      <c r="G74">
        <v>54</v>
      </c>
      <c r="H74">
        <v>5</v>
      </c>
      <c r="I74">
        <v>4</v>
      </c>
      <c r="J74">
        <v>3</v>
      </c>
      <c r="K74">
        <v>0</v>
      </c>
      <c r="L74">
        <v>0</v>
      </c>
      <c r="M74">
        <v>1</v>
      </c>
      <c r="N74">
        <v>3</v>
      </c>
      <c r="O74">
        <v>3</v>
      </c>
      <c r="P74">
        <v>150</v>
      </c>
      <c r="Q74">
        <v>210000</v>
      </c>
      <c r="R74">
        <v>3</v>
      </c>
      <c r="S74">
        <v>0</v>
      </c>
      <c r="T74">
        <v>32</v>
      </c>
      <c r="U74">
        <f>6750+9030+56000</f>
        <v>71780</v>
      </c>
      <c r="V74">
        <v>1</v>
      </c>
      <c r="W74">
        <v>7900</v>
      </c>
      <c r="X74">
        <v>28</v>
      </c>
      <c r="Y74">
        <v>16800</v>
      </c>
      <c r="Z74">
        <f>90*50</f>
        <v>4500</v>
      </c>
      <c r="AA74">
        <v>44100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1</v>
      </c>
      <c r="AH74">
        <v>0</v>
      </c>
      <c r="AI74">
        <f>109500+20000</f>
        <v>129500</v>
      </c>
    </row>
    <row r="75" spans="1:35" x14ac:dyDescent="0.55000000000000004">
      <c r="A75">
        <v>74</v>
      </c>
      <c r="B75" t="s">
        <v>41</v>
      </c>
      <c r="C75">
        <v>0</v>
      </c>
      <c r="D75">
        <v>66</v>
      </c>
      <c r="E75">
        <v>1</v>
      </c>
      <c r="F75">
        <v>1</v>
      </c>
      <c r="G75">
        <v>40</v>
      </c>
      <c r="H75">
        <v>6</v>
      </c>
      <c r="I75">
        <v>4</v>
      </c>
      <c r="J75">
        <v>1</v>
      </c>
      <c r="K75">
        <v>0</v>
      </c>
      <c r="L75">
        <v>0</v>
      </c>
      <c r="M75">
        <v>1</v>
      </c>
      <c r="N75">
        <v>0.5</v>
      </c>
      <c r="O75">
        <v>1</v>
      </c>
      <c r="P75">
        <v>40</v>
      </c>
      <c r="Q75">
        <v>60000</v>
      </c>
      <c r="R75">
        <v>2</v>
      </c>
      <c r="S75">
        <v>67</v>
      </c>
      <c r="T75">
        <v>14</v>
      </c>
      <c r="U75">
        <v>12700</v>
      </c>
      <c r="V75">
        <v>1</v>
      </c>
      <c r="W75">
        <v>800</v>
      </c>
      <c r="X75">
        <v>2</v>
      </c>
      <c r="Y75">
        <v>1000</v>
      </c>
      <c r="Z75">
        <v>400</v>
      </c>
      <c r="AA75">
        <v>4200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1</v>
      </c>
      <c r="AH75">
        <v>0</v>
      </c>
      <c r="AI75">
        <v>300000</v>
      </c>
    </row>
    <row r="76" spans="1:35" x14ac:dyDescent="0.55000000000000004">
      <c r="A76">
        <v>75</v>
      </c>
      <c r="B76" t="s">
        <v>41</v>
      </c>
      <c r="C76">
        <v>0</v>
      </c>
      <c r="D76">
        <v>66</v>
      </c>
      <c r="E76">
        <v>1</v>
      </c>
      <c r="F76">
        <v>3</v>
      </c>
      <c r="G76">
        <v>46</v>
      </c>
      <c r="H76">
        <v>5</v>
      </c>
      <c r="I76">
        <v>4</v>
      </c>
      <c r="J76">
        <v>3</v>
      </c>
      <c r="K76">
        <v>0</v>
      </c>
      <c r="L76">
        <v>0</v>
      </c>
      <c r="M76">
        <v>1</v>
      </c>
      <c r="N76">
        <v>0.3</v>
      </c>
      <c r="O76">
        <v>1</v>
      </c>
      <c r="P76">
        <v>15</v>
      </c>
      <c r="Q76">
        <v>35000</v>
      </c>
      <c r="R76">
        <v>2</v>
      </c>
      <c r="S76">
        <v>32</v>
      </c>
      <c r="T76">
        <v>5.5</v>
      </c>
      <c r="U76">
        <v>6000</v>
      </c>
      <c r="V76">
        <v>0</v>
      </c>
      <c r="W76">
        <v>0</v>
      </c>
      <c r="X76">
        <v>2</v>
      </c>
      <c r="Y76">
        <v>1400</v>
      </c>
      <c r="Z76">
        <v>550</v>
      </c>
      <c r="AA76">
        <v>5665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1</v>
      </c>
      <c r="AH76">
        <v>0</v>
      </c>
      <c r="AI76">
        <v>456000</v>
      </c>
    </row>
    <row r="77" spans="1:35" x14ac:dyDescent="0.55000000000000004">
      <c r="A77">
        <v>76</v>
      </c>
      <c r="B77" t="s">
        <v>41</v>
      </c>
      <c r="C77">
        <v>1</v>
      </c>
      <c r="D77">
        <v>72</v>
      </c>
      <c r="E77">
        <v>1</v>
      </c>
      <c r="F77">
        <v>1</v>
      </c>
      <c r="G77">
        <v>48</v>
      </c>
      <c r="H77">
        <v>8</v>
      </c>
      <c r="I77">
        <v>4</v>
      </c>
      <c r="J77">
        <v>3</v>
      </c>
      <c r="K77">
        <v>0</v>
      </c>
      <c r="L77">
        <v>0</v>
      </c>
      <c r="M77">
        <v>1</v>
      </c>
      <c r="N77">
        <v>1.19</v>
      </c>
      <c r="O77">
        <v>1</v>
      </c>
      <c r="P77">
        <v>64.3</v>
      </c>
      <c r="Q77">
        <v>146268.39000000001</v>
      </c>
      <c r="R77">
        <v>3</v>
      </c>
      <c r="S77">
        <v>38</v>
      </c>
      <c r="T77">
        <v>13</v>
      </c>
      <c r="U77">
        <f>2823+16438</f>
        <v>19261</v>
      </c>
      <c r="V77">
        <v>1</v>
      </c>
      <c r="W77">
        <v>3230</v>
      </c>
      <c r="X77">
        <v>7</v>
      </c>
      <c r="Y77">
        <v>4200</v>
      </c>
      <c r="Z77">
        <f>256*50</f>
        <v>12800</v>
      </c>
      <c r="AA77">
        <v>16250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1</v>
      </c>
      <c r="AH77">
        <v>0</v>
      </c>
      <c r="AI77">
        <f>57600+86400+96000</f>
        <v>240000</v>
      </c>
    </row>
    <row r="78" spans="1:35" x14ac:dyDescent="0.55000000000000004">
      <c r="A78">
        <v>77</v>
      </c>
      <c r="B78" t="s">
        <v>41</v>
      </c>
      <c r="C78">
        <v>1</v>
      </c>
      <c r="D78">
        <v>57</v>
      </c>
      <c r="E78">
        <v>0</v>
      </c>
      <c r="F78">
        <v>3</v>
      </c>
      <c r="G78">
        <v>2</v>
      </c>
      <c r="H78">
        <v>8</v>
      </c>
      <c r="I78">
        <v>4</v>
      </c>
      <c r="J78">
        <v>3</v>
      </c>
      <c r="K78">
        <v>0</v>
      </c>
      <c r="L78">
        <v>0</v>
      </c>
      <c r="M78">
        <v>1</v>
      </c>
      <c r="N78">
        <v>0.3</v>
      </c>
      <c r="O78">
        <v>1</v>
      </c>
      <c r="P78">
        <v>50</v>
      </c>
      <c r="Q78">
        <v>72500</v>
      </c>
      <c r="R78">
        <v>3</v>
      </c>
      <c r="S78">
        <v>72</v>
      </c>
      <c r="T78">
        <v>16</v>
      </c>
      <c r="U78">
        <f>14000+1680</f>
        <v>15680</v>
      </c>
      <c r="V78">
        <v>1</v>
      </c>
      <c r="W78">
        <v>1700</v>
      </c>
      <c r="X78">
        <v>2</v>
      </c>
      <c r="Y78">
        <v>1200</v>
      </c>
      <c r="Z78">
        <f>22*50</f>
        <v>1100</v>
      </c>
      <c r="AA78">
        <v>11600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1</v>
      </c>
      <c r="AH78">
        <v>0</v>
      </c>
      <c r="AI78">
        <f>240000+96000+48000+33600+33600+96000</f>
        <v>547200</v>
      </c>
    </row>
    <row r="79" spans="1:35" x14ac:dyDescent="0.55000000000000004">
      <c r="A79">
        <v>78</v>
      </c>
      <c r="B79" t="s">
        <v>41</v>
      </c>
      <c r="C79">
        <v>1</v>
      </c>
      <c r="D79">
        <v>49</v>
      </c>
      <c r="E79">
        <v>0</v>
      </c>
      <c r="F79">
        <v>2</v>
      </c>
      <c r="G79">
        <v>34</v>
      </c>
      <c r="H79">
        <v>8</v>
      </c>
      <c r="I79">
        <v>3</v>
      </c>
      <c r="J79">
        <v>3</v>
      </c>
      <c r="K79">
        <v>0</v>
      </c>
      <c r="L79">
        <v>0</v>
      </c>
      <c r="M79">
        <v>1</v>
      </c>
      <c r="N79">
        <v>0.35</v>
      </c>
      <c r="O79">
        <v>1</v>
      </c>
      <c r="P79">
        <v>26.98</v>
      </c>
      <c r="Q79">
        <v>50763</v>
      </c>
      <c r="R79">
        <v>2</v>
      </c>
      <c r="S79">
        <v>59</v>
      </c>
      <c r="T79">
        <v>14</v>
      </c>
      <c r="U79">
        <f>8944+1225</f>
        <v>10169</v>
      </c>
      <c r="V79">
        <v>1</v>
      </c>
      <c r="W79">
        <v>2170</v>
      </c>
      <c r="X79">
        <v>1</v>
      </c>
      <c r="Y79">
        <v>500</v>
      </c>
      <c r="Z79">
        <v>350</v>
      </c>
      <c r="AA79">
        <v>4287.5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1</v>
      </c>
      <c r="AH79">
        <v>0</v>
      </c>
      <c r="AI79">
        <v>15000</v>
      </c>
    </row>
    <row r="80" spans="1:35" x14ac:dyDescent="0.55000000000000004">
      <c r="A80">
        <v>79</v>
      </c>
      <c r="B80" t="s">
        <v>41</v>
      </c>
      <c r="C80">
        <v>1</v>
      </c>
      <c r="D80">
        <v>72</v>
      </c>
      <c r="E80">
        <v>1</v>
      </c>
      <c r="F80">
        <v>3</v>
      </c>
      <c r="G80">
        <v>60</v>
      </c>
      <c r="H80">
        <v>3</v>
      </c>
      <c r="I80">
        <v>4</v>
      </c>
      <c r="J80">
        <v>3</v>
      </c>
      <c r="K80">
        <v>0</v>
      </c>
      <c r="L80">
        <v>0</v>
      </c>
      <c r="M80">
        <v>1</v>
      </c>
      <c r="N80">
        <v>1.5</v>
      </c>
      <c r="O80">
        <v>2</v>
      </c>
      <c r="P80">
        <v>91.31</v>
      </c>
      <c r="Q80">
        <v>171807</v>
      </c>
      <c r="R80">
        <v>3</v>
      </c>
      <c r="S80">
        <v>32</v>
      </c>
      <c r="T80">
        <v>34</v>
      </c>
      <c r="U80">
        <f>1620+4560+32567</f>
        <v>38747</v>
      </c>
      <c r="V80">
        <v>1</v>
      </c>
      <c r="W80">
        <v>1590</v>
      </c>
      <c r="X80">
        <v>2</v>
      </c>
      <c r="Y80">
        <v>1000</v>
      </c>
      <c r="Z80">
        <f>40*50</f>
        <v>2000</v>
      </c>
      <c r="AA80">
        <v>20000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1</v>
      </c>
      <c r="AH80">
        <v>0</v>
      </c>
      <c r="AI80">
        <f>60000+115200+48000</f>
        <v>223200</v>
      </c>
    </row>
    <row r="81" spans="1:35" x14ac:dyDescent="0.55000000000000004">
      <c r="A81">
        <v>80</v>
      </c>
      <c r="B81" t="s">
        <v>41</v>
      </c>
      <c r="C81">
        <v>0</v>
      </c>
      <c r="D81">
        <v>38</v>
      </c>
      <c r="E81">
        <v>1</v>
      </c>
      <c r="F81">
        <v>4</v>
      </c>
      <c r="G81">
        <v>10</v>
      </c>
      <c r="H81">
        <v>4</v>
      </c>
      <c r="I81">
        <v>1</v>
      </c>
      <c r="J81">
        <v>1</v>
      </c>
      <c r="K81">
        <v>0</v>
      </c>
      <c r="L81">
        <v>0</v>
      </c>
      <c r="M81">
        <v>1</v>
      </c>
      <c r="N81">
        <v>2</v>
      </c>
      <c r="O81">
        <v>2</v>
      </c>
      <c r="P81">
        <v>100</v>
      </c>
      <c r="Q81">
        <v>168000</v>
      </c>
      <c r="R81">
        <v>2</v>
      </c>
      <c r="S81">
        <v>15</v>
      </c>
      <c r="T81">
        <v>38</v>
      </c>
      <c r="U81">
        <f>2000+2400+32500</f>
        <v>36900</v>
      </c>
      <c r="V81">
        <v>1</v>
      </c>
      <c r="W81">
        <v>10000</v>
      </c>
      <c r="X81">
        <v>3</v>
      </c>
      <c r="Y81">
        <v>1800</v>
      </c>
      <c r="Z81">
        <f>35*50</f>
        <v>1750</v>
      </c>
      <c r="AA81">
        <f>8250+11000</f>
        <v>19250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45600</v>
      </c>
    </row>
    <row r="82" spans="1:35" x14ac:dyDescent="0.55000000000000004">
      <c r="A82">
        <v>81</v>
      </c>
      <c r="B82" t="s">
        <v>41</v>
      </c>
      <c r="C82">
        <v>0</v>
      </c>
      <c r="D82">
        <v>72</v>
      </c>
      <c r="E82">
        <v>1</v>
      </c>
      <c r="F82">
        <v>1</v>
      </c>
      <c r="G82">
        <v>60</v>
      </c>
      <c r="H82">
        <v>7</v>
      </c>
      <c r="I82">
        <v>4</v>
      </c>
      <c r="J82">
        <v>1</v>
      </c>
      <c r="K82">
        <v>0</v>
      </c>
      <c r="L82">
        <v>0</v>
      </c>
      <c r="M82">
        <v>1</v>
      </c>
      <c r="N82">
        <v>1</v>
      </c>
      <c r="O82">
        <v>1</v>
      </c>
      <c r="P82">
        <v>60</v>
      </c>
      <c r="Q82">
        <v>80000</v>
      </c>
      <c r="R82">
        <v>2</v>
      </c>
      <c r="S82">
        <v>15</v>
      </c>
      <c r="T82">
        <v>15</v>
      </c>
      <c r="U82">
        <f>1250+21200</f>
        <v>22450</v>
      </c>
      <c r="V82">
        <v>0</v>
      </c>
      <c r="W82">
        <v>0</v>
      </c>
      <c r="X82">
        <v>0</v>
      </c>
      <c r="Y82">
        <v>0</v>
      </c>
      <c r="Z82">
        <v>600</v>
      </c>
      <c r="AA82">
        <v>6000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120000</v>
      </c>
    </row>
    <row r="83" spans="1:35" x14ac:dyDescent="0.55000000000000004">
      <c r="A83">
        <v>82</v>
      </c>
      <c r="B83" t="s">
        <v>41</v>
      </c>
      <c r="C83">
        <v>0</v>
      </c>
      <c r="D83">
        <v>52</v>
      </c>
      <c r="E83">
        <v>0</v>
      </c>
      <c r="F83">
        <v>2</v>
      </c>
      <c r="G83">
        <v>31</v>
      </c>
      <c r="H83">
        <v>6</v>
      </c>
      <c r="I83">
        <v>1</v>
      </c>
      <c r="J83">
        <v>3</v>
      </c>
      <c r="K83">
        <v>0</v>
      </c>
      <c r="L83">
        <v>0</v>
      </c>
      <c r="M83">
        <v>1</v>
      </c>
      <c r="N83">
        <v>2</v>
      </c>
      <c r="O83">
        <v>1</v>
      </c>
      <c r="P83">
        <v>130</v>
      </c>
      <c r="Q83">
        <v>182000</v>
      </c>
      <c r="R83">
        <v>2</v>
      </c>
      <c r="S83">
        <v>36</v>
      </c>
      <c r="T83">
        <v>20</v>
      </c>
      <c r="U83">
        <v>42000</v>
      </c>
      <c r="V83">
        <v>0</v>
      </c>
      <c r="W83">
        <v>0</v>
      </c>
      <c r="X83">
        <v>4</v>
      </c>
      <c r="Y83">
        <v>600</v>
      </c>
      <c r="Z83">
        <f>80*50</f>
        <v>4000</v>
      </c>
      <c r="AA83">
        <v>44000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0</v>
      </c>
      <c r="AI83">
        <v>196000</v>
      </c>
    </row>
    <row r="84" spans="1:35" x14ac:dyDescent="0.55000000000000004">
      <c r="A84">
        <v>83</v>
      </c>
      <c r="B84" t="s">
        <v>41</v>
      </c>
      <c r="C84">
        <v>1</v>
      </c>
      <c r="D84">
        <v>64</v>
      </c>
      <c r="E84">
        <v>0</v>
      </c>
      <c r="F84">
        <v>2</v>
      </c>
      <c r="G84">
        <v>44</v>
      </c>
      <c r="H84">
        <v>4</v>
      </c>
      <c r="I84">
        <v>3</v>
      </c>
      <c r="J84">
        <v>3</v>
      </c>
      <c r="K84">
        <v>0</v>
      </c>
      <c r="L84">
        <v>0</v>
      </c>
      <c r="M84">
        <v>1</v>
      </c>
      <c r="N84">
        <v>1.7</v>
      </c>
      <c r="O84">
        <v>2</v>
      </c>
      <c r="P84">
        <v>105</v>
      </c>
      <c r="Q84">
        <f>1400*105</f>
        <v>147000</v>
      </c>
      <c r="R84">
        <v>2</v>
      </c>
      <c r="S84">
        <v>22.5</v>
      </c>
      <c r="T84">
        <v>23</v>
      </c>
      <c r="U84">
        <f>38450</f>
        <v>38450</v>
      </c>
      <c r="V84">
        <v>0</v>
      </c>
      <c r="W84">
        <v>0</v>
      </c>
      <c r="X84">
        <v>8</v>
      </c>
      <c r="Y84">
        <v>1200</v>
      </c>
      <c r="Z84">
        <f>32*50</f>
        <v>1600</v>
      </c>
      <c r="AA84">
        <v>16000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36000</v>
      </c>
    </row>
    <row r="85" spans="1:35" x14ac:dyDescent="0.55000000000000004">
      <c r="A85">
        <v>84</v>
      </c>
      <c r="B85" t="s">
        <v>41</v>
      </c>
      <c r="C85">
        <v>1</v>
      </c>
      <c r="D85">
        <v>0</v>
      </c>
      <c r="E85">
        <v>3</v>
      </c>
      <c r="F85">
        <v>13</v>
      </c>
      <c r="G85">
        <v>5</v>
      </c>
      <c r="H85">
        <v>2</v>
      </c>
      <c r="I85">
        <v>4</v>
      </c>
      <c r="J85">
        <v>3</v>
      </c>
      <c r="K85">
        <v>0</v>
      </c>
      <c r="L85">
        <v>0</v>
      </c>
      <c r="M85">
        <v>1</v>
      </c>
      <c r="N85">
        <v>1.9</v>
      </c>
      <c r="O85">
        <v>1</v>
      </c>
      <c r="P85">
        <v>103.13</v>
      </c>
      <c r="Q85">
        <v>194042</v>
      </c>
      <c r="R85">
        <v>1</v>
      </c>
      <c r="S85">
        <v>81</v>
      </c>
      <c r="T85">
        <v>22</v>
      </c>
      <c r="V85">
        <v>1</v>
      </c>
      <c r="W85">
        <v>10000</v>
      </c>
      <c r="X85">
        <v>3</v>
      </c>
      <c r="Y85">
        <v>1800</v>
      </c>
      <c r="Z85">
        <v>1500</v>
      </c>
      <c r="AA85">
        <v>15000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47400</v>
      </c>
    </row>
    <row r="86" spans="1:35" x14ac:dyDescent="0.55000000000000004">
      <c r="A86">
        <v>85</v>
      </c>
      <c r="B86" t="s">
        <v>41</v>
      </c>
      <c r="C86">
        <v>1</v>
      </c>
      <c r="D86">
        <v>83</v>
      </c>
      <c r="E86">
        <v>1</v>
      </c>
      <c r="F86">
        <v>1</v>
      </c>
      <c r="G86">
        <v>74</v>
      </c>
      <c r="H86">
        <v>3</v>
      </c>
      <c r="I86">
        <v>1</v>
      </c>
      <c r="J86">
        <v>3</v>
      </c>
      <c r="K86">
        <v>0</v>
      </c>
      <c r="L86">
        <v>1</v>
      </c>
      <c r="M86">
        <v>1</v>
      </c>
      <c r="N86">
        <v>2.75</v>
      </c>
      <c r="O86">
        <v>1</v>
      </c>
      <c r="P86">
        <v>34.817</v>
      </c>
      <c r="Q86">
        <v>80751</v>
      </c>
      <c r="R86">
        <v>3</v>
      </c>
      <c r="S86">
        <v>68</v>
      </c>
      <c r="T86">
        <v>30</v>
      </c>
      <c r="U86">
        <v>26500</v>
      </c>
      <c r="V86">
        <v>1</v>
      </c>
      <c r="W86">
        <v>15000</v>
      </c>
      <c r="X86">
        <v>4</v>
      </c>
      <c r="Y86">
        <v>500</v>
      </c>
      <c r="Z86">
        <f>55*50</f>
        <v>2750</v>
      </c>
      <c r="AA86">
        <v>23100</v>
      </c>
      <c r="AB86">
        <v>4</v>
      </c>
      <c r="AC86">
        <v>2000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10000</v>
      </c>
    </row>
    <row r="87" spans="1:35" x14ac:dyDescent="0.55000000000000004">
      <c r="A87">
        <v>86</v>
      </c>
      <c r="B87" t="s">
        <v>41</v>
      </c>
      <c r="C87">
        <v>0</v>
      </c>
      <c r="D87">
        <v>54</v>
      </c>
      <c r="E87">
        <v>1</v>
      </c>
      <c r="F87">
        <v>2</v>
      </c>
      <c r="G87">
        <v>40</v>
      </c>
      <c r="H87">
        <v>6</v>
      </c>
      <c r="I87">
        <v>4</v>
      </c>
      <c r="J87">
        <v>3</v>
      </c>
      <c r="K87">
        <v>1</v>
      </c>
      <c r="L87">
        <v>0</v>
      </c>
      <c r="M87">
        <v>1</v>
      </c>
      <c r="N87">
        <v>3</v>
      </c>
      <c r="O87">
        <v>1</v>
      </c>
      <c r="P87">
        <v>90</v>
      </c>
      <c r="Q87">
        <v>151000</v>
      </c>
      <c r="R87">
        <v>4</v>
      </c>
      <c r="S87">
        <v>21.75</v>
      </c>
      <c r="T87">
        <v>16</v>
      </c>
      <c r="U87">
        <v>27600</v>
      </c>
      <c r="V87">
        <v>0</v>
      </c>
      <c r="W87">
        <v>0</v>
      </c>
      <c r="X87">
        <v>0</v>
      </c>
      <c r="Y87">
        <v>0</v>
      </c>
      <c r="Z87">
        <f>65*55</f>
        <v>3575</v>
      </c>
      <c r="AA87">
        <v>28600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</row>
    <row r="88" spans="1:35" x14ac:dyDescent="0.55000000000000004">
      <c r="A88">
        <v>87</v>
      </c>
      <c r="B88" t="s">
        <v>41</v>
      </c>
      <c r="C88">
        <v>1</v>
      </c>
      <c r="D88">
        <v>72</v>
      </c>
      <c r="E88">
        <v>1</v>
      </c>
      <c r="F88">
        <v>1</v>
      </c>
      <c r="G88">
        <v>64</v>
      </c>
      <c r="H88">
        <v>4</v>
      </c>
      <c r="I88">
        <v>3</v>
      </c>
      <c r="J88">
        <v>3</v>
      </c>
      <c r="K88">
        <v>0</v>
      </c>
      <c r="L88">
        <v>0</v>
      </c>
      <c r="M88">
        <v>1</v>
      </c>
      <c r="N88">
        <v>0.84</v>
      </c>
      <c r="O88">
        <v>1</v>
      </c>
      <c r="P88">
        <v>30</v>
      </c>
      <c r="Q88">
        <v>34500</v>
      </c>
      <c r="R88">
        <v>3</v>
      </c>
      <c r="S88">
        <v>42.5</v>
      </c>
      <c r="T88">
        <v>19</v>
      </c>
      <c r="U88">
        <v>9000</v>
      </c>
      <c r="V88">
        <v>1</v>
      </c>
      <c r="W88">
        <v>8000</v>
      </c>
      <c r="X88">
        <v>0</v>
      </c>
      <c r="Y88">
        <v>0</v>
      </c>
      <c r="Z88">
        <f>13*50</f>
        <v>650</v>
      </c>
      <c r="AA88">
        <v>5460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102000</v>
      </c>
    </row>
    <row r="89" spans="1:35" x14ac:dyDescent="0.55000000000000004">
      <c r="A89">
        <v>88</v>
      </c>
      <c r="B89" t="s">
        <v>41</v>
      </c>
      <c r="C89">
        <v>0</v>
      </c>
      <c r="D89">
        <v>64</v>
      </c>
      <c r="E89">
        <v>1</v>
      </c>
      <c r="F89">
        <v>3</v>
      </c>
      <c r="G89">
        <v>50</v>
      </c>
      <c r="H89">
        <v>4</v>
      </c>
      <c r="I89">
        <v>4</v>
      </c>
      <c r="J89">
        <v>1</v>
      </c>
      <c r="K89">
        <v>0</v>
      </c>
      <c r="L89">
        <v>0</v>
      </c>
      <c r="M89">
        <v>1</v>
      </c>
      <c r="N89">
        <v>1.2</v>
      </c>
      <c r="O89">
        <v>2</v>
      </c>
      <c r="P89">
        <v>20</v>
      </c>
      <c r="Q89">
        <v>18000</v>
      </c>
      <c r="R89">
        <v>4</v>
      </c>
      <c r="S89">
        <v>37</v>
      </c>
      <c r="T89">
        <v>15</v>
      </c>
      <c r="U89">
        <v>5000</v>
      </c>
      <c r="V89">
        <v>1</v>
      </c>
      <c r="W89">
        <v>5100</v>
      </c>
      <c r="X89">
        <v>3</v>
      </c>
      <c r="Y89">
        <v>0</v>
      </c>
      <c r="Z89">
        <f>12*50</f>
        <v>600</v>
      </c>
      <c r="AA89">
        <v>11880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20000</v>
      </c>
    </row>
    <row r="90" spans="1:35" x14ac:dyDescent="0.55000000000000004">
      <c r="A90">
        <v>89</v>
      </c>
      <c r="B90" t="s">
        <v>41</v>
      </c>
      <c r="C90">
        <v>0</v>
      </c>
      <c r="D90">
        <v>84</v>
      </c>
      <c r="E90">
        <v>1</v>
      </c>
      <c r="F90">
        <v>2</v>
      </c>
      <c r="G90">
        <v>65</v>
      </c>
      <c r="H90">
        <v>4</v>
      </c>
      <c r="I90">
        <v>4</v>
      </c>
      <c r="J90">
        <v>1</v>
      </c>
      <c r="K90">
        <v>0</v>
      </c>
      <c r="L90">
        <v>0</v>
      </c>
      <c r="M90">
        <v>1</v>
      </c>
      <c r="N90">
        <v>2</v>
      </c>
      <c r="O90">
        <v>3</v>
      </c>
      <c r="P90">
        <v>100</v>
      </c>
      <c r="Q90">
        <v>172000</v>
      </c>
      <c r="R90">
        <v>3</v>
      </c>
      <c r="S90">
        <v>5</v>
      </c>
      <c r="T90">
        <v>26</v>
      </c>
      <c r="U90">
        <v>35000</v>
      </c>
      <c r="V90">
        <v>1</v>
      </c>
      <c r="W90">
        <v>4500</v>
      </c>
      <c r="X90">
        <v>8</v>
      </c>
      <c r="Y90">
        <v>1200</v>
      </c>
      <c r="Z90">
        <f>45*50</f>
        <v>2250</v>
      </c>
      <c r="AA90">
        <v>22500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180000</v>
      </c>
    </row>
    <row r="91" spans="1:35" x14ac:dyDescent="0.55000000000000004">
      <c r="A91">
        <v>90</v>
      </c>
      <c r="B91" t="s">
        <v>42</v>
      </c>
      <c r="C91">
        <v>1</v>
      </c>
      <c r="D91">
        <v>56</v>
      </c>
      <c r="E91">
        <v>1</v>
      </c>
      <c r="F91">
        <v>4</v>
      </c>
      <c r="G91">
        <v>30</v>
      </c>
      <c r="H91">
        <v>7</v>
      </c>
      <c r="I91">
        <v>3</v>
      </c>
      <c r="J91">
        <v>3</v>
      </c>
      <c r="K91">
        <v>0</v>
      </c>
      <c r="L91">
        <v>0</v>
      </c>
      <c r="M91">
        <v>1</v>
      </c>
      <c r="N91">
        <v>0.5</v>
      </c>
      <c r="O91">
        <v>1</v>
      </c>
      <c r="P91">
        <v>35</v>
      </c>
      <c r="Q91">
        <v>42000</v>
      </c>
      <c r="R91">
        <v>1</v>
      </c>
      <c r="S91">
        <v>4.5</v>
      </c>
      <c r="T91">
        <v>6</v>
      </c>
      <c r="U91">
        <f>1250+12000</f>
        <v>13250</v>
      </c>
      <c r="V91">
        <v>0.5</v>
      </c>
      <c r="W91">
        <v>7000</v>
      </c>
      <c r="X91">
        <v>4</v>
      </c>
      <c r="Y91">
        <v>2400</v>
      </c>
      <c r="Z91">
        <f>10*50</f>
        <v>500</v>
      </c>
      <c r="AA91">
        <v>4500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300000</v>
      </c>
    </row>
    <row r="92" spans="1:35" x14ac:dyDescent="0.55000000000000004">
      <c r="A92">
        <v>91</v>
      </c>
      <c r="B92" t="s">
        <v>42</v>
      </c>
      <c r="C92">
        <v>1</v>
      </c>
      <c r="D92">
        <v>59</v>
      </c>
      <c r="E92">
        <v>0</v>
      </c>
      <c r="F92">
        <v>7</v>
      </c>
      <c r="G92">
        <v>25</v>
      </c>
      <c r="H92">
        <v>4</v>
      </c>
      <c r="I92">
        <v>3</v>
      </c>
      <c r="J92">
        <v>3</v>
      </c>
      <c r="K92">
        <v>0</v>
      </c>
      <c r="L92">
        <v>0</v>
      </c>
      <c r="M92">
        <v>1</v>
      </c>
      <c r="N92">
        <v>0.5</v>
      </c>
      <c r="O92">
        <v>1</v>
      </c>
      <c r="P92">
        <v>25</v>
      </c>
      <c r="Q92">
        <v>42000</v>
      </c>
      <c r="R92">
        <v>2</v>
      </c>
      <c r="S92">
        <v>90</v>
      </c>
      <c r="T92">
        <v>14</v>
      </c>
      <c r="U92">
        <f>1800+8750</f>
        <v>10550</v>
      </c>
      <c r="V92">
        <v>1</v>
      </c>
      <c r="W92">
        <v>2500</v>
      </c>
      <c r="X92">
        <v>3</v>
      </c>
      <c r="Y92">
        <v>1800</v>
      </c>
      <c r="Z92">
        <v>400</v>
      </c>
      <c r="AA92">
        <v>3360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900000</v>
      </c>
    </row>
    <row r="93" spans="1:35" x14ac:dyDescent="0.55000000000000004">
      <c r="A93">
        <v>92</v>
      </c>
      <c r="B93" t="s">
        <v>42</v>
      </c>
      <c r="C93">
        <v>1</v>
      </c>
      <c r="D93">
        <v>82</v>
      </c>
      <c r="E93">
        <v>0</v>
      </c>
      <c r="F93">
        <v>1</v>
      </c>
      <c r="G93">
        <v>70</v>
      </c>
      <c r="I93">
        <v>3</v>
      </c>
      <c r="J93">
        <v>3</v>
      </c>
      <c r="K93">
        <v>0</v>
      </c>
      <c r="L93">
        <v>0</v>
      </c>
      <c r="M93">
        <v>1</v>
      </c>
      <c r="N93">
        <v>1.5</v>
      </c>
      <c r="O93">
        <v>1</v>
      </c>
      <c r="P93">
        <v>48</v>
      </c>
      <c r="Q93">
        <v>280397</v>
      </c>
      <c r="R93">
        <v>2</v>
      </c>
      <c r="S93">
        <v>37.5</v>
      </c>
      <c r="T93">
        <v>23</v>
      </c>
      <c r="U93">
        <f>3000+900+18800</f>
        <v>22700</v>
      </c>
      <c r="V93">
        <v>1</v>
      </c>
      <c r="W93">
        <v>7500</v>
      </c>
      <c r="X93">
        <v>2</v>
      </c>
      <c r="Y93">
        <v>1200</v>
      </c>
      <c r="Z93">
        <f>40*50</f>
        <v>2000</v>
      </c>
      <c r="AA93">
        <v>18800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6000</v>
      </c>
    </row>
    <row r="94" spans="1:35" x14ac:dyDescent="0.55000000000000004">
      <c r="A94">
        <v>93</v>
      </c>
      <c r="B94" t="s">
        <v>42</v>
      </c>
      <c r="C94">
        <v>0</v>
      </c>
      <c r="D94">
        <v>50</v>
      </c>
      <c r="E94">
        <v>1</v>
      </c>
      <c r="F94">
        <v>2</v>
      </c>
      <c r="G94">
        <v>40</v>
      </c>
      <c r="H94">
        <v>4</v>
      </c>
      <c r="I94">
        <v>3</v>
      </c>
      <c r="J94">
        <v>3</v>
      </c>
      <c r="K94">
        <v>0</v>
      </c>
      <c r="L94">
        <v>3</v>
      </c>
      <c r="M94">
        <v>1</v>
      </c>
      <c r="N94">
        <v>0.5</v>
      </c>
      <c r="O94">
        <v>1</v>
      </c>
      <c r="P94">
        <v>30</v>
      </c>
      <c r="Q94">
        <f>24*1400</f>
        <v>33600</v>
      </c>
      <c r="R94">
        <v>2</v>
      </c>
      <c r="S94">
        <v>225</v>
      </c>
      <c r="T94">
        <v>18</v>
      </c>
      <c r="U94">
        <f>1800+11500</f>
        <v>13300</v>
      </c>
      <c r="V94">
        <v>1</v>
      </c>
      <c r="W94">
        <v>5000</v>
      </c>
      <c r="X94">
        <v>4</v>
      </c>
      <c r="Y94">
        <v>2400</v>
      </c>
      <c r="Z94">
        <f>50*10</f>
        <v>500</v>
      </c>
      <c r="AA94">
        <v>5000</v>
      </c>
      <c r="AB94">
        <v>6</v>
      </c>
      <c r="AC94">
        <f>1200</f>
        <v>1200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16000</v>
      </c>
    </row>
    <row r="95" spans="1:35" x14ac:dyDescent="0.55000000000000004">
      <c r="A95">
        <v>94</v>
      </c>
      <c r="B95" t="s">
        <v>42</v>
      </c>
      <c r="C95">
        <v>1</v>
      </c>
      <c r="D95">
        <v>69</v>
      </c>
      <c r="E95">
        <v>1</v>
      </c>
      <c r="F95">
        <v>1</v>
      </c>
      <c r="G95">
        <v>45</v>
      </c>
      <c r="H95">
        <v>6</v>
      </c>
      <c r="I95">
        <v>4</v>
      </c>
      <c r="J95">
        <v>1</v>
      </c>
      <c r="K95">
        <v>0</v>
      </c>
      <c r="L95">
        <v>0</v>
      </c>
      <c r="M95">
        <v>1</v>
      </c>
      <c r="N95">
        <v>1</v>
      </c>
      <c r="O95">
        <v>3</v>
      </c>
      <c r="P95">
        <v>50</v>
      </c>
      <c r="Q95">
        <v>72500</v>
      </c>
      <c r="R95">
        <v>3</v>
      </c>
      <c r="S95">
        <v>135</v>
      </c>
      <c r="T95">
        <v>11</v>
      </c>
      <c r="U95">
        <f>6750+19000</f>
        <v>25750</v>
      </c>
      <c r="V95">
        <v>0</v>
      </c>
      <c r="W95">
        <v>0</v>
      </c>
      <c r="X95">
        <v>8</v>
      </c>
      <c r="Y95">
        <v>1000</v>
      </c>
      <c r="Z95">
        <v>600</v>
      </c>
      <c r="AA95">
        <v>6000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</row>
    <row r="96" spans="1:35" x14ac:dyDescent="0.55000000000000004">
      <c r="A96">
        <v>95</v>
      </c>
      <c r="B96" t="s">
        <v>42</v>
      </c>
      <c r="C96">
        <v>1</v>
      </c>
      <c r="D96">
        <v>58</v>
      </c>
      <c r="E96">
        <v>0</v>
      </c>
      <c r="F96">
        <v>5</v>
      </c>
      <c r="G96">
        <v>24</v>
      </c>
      <c r="H96">
        <v>3</v>
      </c>
      <c r="I96">
        <v>4</v>
      </c>
      <c r="J96">
        <v>3</v>
      </c>
      <c r="K96">
        <v>0</v>
      </c>
      <c r="L96">
        <v>0</v>
      </c>
      <c r="M96">
        <v>1</v>
      </c>
      <c r="N96">
        <v>0.35</v>
      </c>
      <c r="O96">
        <v>1</v>
      </c>
      <c r="P96">
        <v>33</v>
      </c>
      <c r="Q96">
        <v>78472</v>
      </c>
      <c r="R96">
        <v>2</v>
      </c>
      <c r="S96">
        <v>0</v>
      </c>
      <c r="T96">
        <v>472</v>
      </c>
      <c r="U96">
        <v>17200</v>
      </c>
      <c r="V96">
        <v>0</v>
      </c>
      <c r="W96">
        <v>0</v>
      </c>
      <c r="X96">
        <v>5</v>
      </c>
      <c r="Y96">
        <v>3000</v>
      </c>
      <c r="Z96">
        <v>250</v>
      </c>
      <c r="AA96">
        <v>4500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288000</v>
      </c>
    </row>
    <row r="97" spans="1:35" x14ac:dyDescent="0.55000000000000004">
      <c r="A97">
        <v>96</v>
      </c>
      <c r="B97" t="s">
        <v>42</v>
      </c>
      <c r="C97">
        <v>1</v>
      </c>
      <c r="D97">
        <v>66</v>
      </c>
      <c r="E97">
        <v>0</v>
      </c>
      <c r="F97">
        <v>6</v>
      </c>
      <c r="G97">
        <v>19</v>
      </c>
      <c r="H97">
        <v>3</v>
      </c>
      <c r="I97">
        <v>3</v>
      </c>
      <c r="J97">
        <v>3</v>
      </c>
      <c r="K97">
        <v>0</v>
      </c>
      <c r="L97">
        <v>0</v>
      </c>
      <c r="M97">
        <v>1</v>
      </c>
      <c r="N97">
        <v>0.3</v>
      </c>
      <c r="O97">
        <v>1</v>
      </c>
      <c r="P97">
        <v>23</v>
      </c>
      <c r="Q97">
        <v>56000</v>
      </c>
      <c r="R97">
        <v>2</v>
      </c>
      <c r="S97">
        <v>0</v>
      </c>
      <c r="T97">
        <v>17</v>
      </c>
      <c r="U97">
        <f>7900+1800</f>
        <v>9700</v>
      </c>
      <c r="V97">
        <v>0</v>
      </c>
      <c r="W97">
        <v>0</v>
      </c>
      <c r="X97">
        <v>1.5</v>
      </c>
      <c r="Y97">
        <v>7900</v>
      </c>
      <c r="Z97">
        <v>350</v>
      </c>
      <c r="AA97">
        <v>3150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f>96000+60000+60000+108000</f>
        <v>324000</v>
      </c>
    </row>
    <row r="98" spans="1:35" x14ac:dyDescent="0.55000000000000004">
      <c r="A98">
        <v>97</v>
      </c>
      <c r="B98" t="s">
        <v>42</v>
      </c>
      <c r="C98">
        <v>1</v>
      </c>
      <c r="D98">
        <v>62</v>
      </c>
      <c r="E98">
        <v>0</v>
      </c>
      <c r="F98">
        <v>4</v>
      </c>
      <c r="G98">
        <v>25</v>
      </c>
      <c r="H98">
        <v>2</v>
      </c>
      <c r="I98">
        <v>3</v>
      </c>
      <c r="J98">
        <v>3</v>
      </c>
      <c r="K98">
        <v>0</v>
      </c>
      <c r="L98">
        <v>0</v>
      </c>
      <c r="M98">
        <v>1</v>
      </c>
      <c r="N98">
        <v>2.6</v>
      </c>
      <c r="O98">
        <v>4</v>
      </c>
      <c r="P98">
        <v>158</v>
      </c>
      <c r="Q98">
        <v>505528</v>
      </c>
      <c r="R98">
        <v>2</v>
      </c>
      <c r="S98">
        <v>0</v>
      </c>
      <c r="T98">
        <v>88</v>
      </c>
      <c r="U98">
        <v>76300</v>
      </c>
      <c r="V98">
        <v>1</v>
      </c>
      <c r="W98">
        <v>4050</v>
      </c>
      <c r="X98">
        <v>11</v>
      </c>
      <c r="Y98">
        <v>6600</v>
      </c>
      <c r="Z98">
        <f>25*50</f>
        <v>1250</v>
      </c>
      <c r="AA98">
        <v>22500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1</v>
      </c>
      <c r="AI98">
        <v>180000</v>
      </c>
    </row>
    <row r="99" spans="1:35" x14ac:dyDescent="0.55000000000000004">
      <c r="A99">
        <v>98</v>
      </c>
      <c r="B99" t="s">
        <v>42</v>
      </c>
      <c r="C99">
        <v>0</v>
      </c>
      <c r="D99">
        <v>51</v>
      </c>
      <c r="E99">
        <v>1</v>
      </c>
      <c r="F99">
        <v>4</v>
      </c>
      <c r="G99">
        <v>25</v>
      </c>
      <c r="H99">
        <v>6</v>
      </c>
      <c r="I99">
        <v>4</v>
      </c>
      <c r="J99">
        <v>3</v>
      </c>
      <c r="K99">
        <v>0</v>
      </c>
      <c r="L99">
        <v>0</v>
      </c>
      <c r="M99">
        <v>1</v>
      </c>
      <c r="N99">
        <v>1</v>
      </c>
      <c r="O99">
        <v>1</v>
      </c>
      <c r="P99">
        <v>63</v>
      </c>
      <c r="Q99">
        <v>171000</v>
      </c>
      <c r="R99">
        <v>3</v>
      </c>
      <c r="S99">
        <v>105</v>
      </c>
      <c r="T99">
        <f>45</f>
        <v>45</v>
      </c>
      <c r="U99">
        <f>3000+4500+25050</f>
        <v>32550</v>
      </c>
      <c r="V99">
        <v>0.5</v>
      </c>
      <c r="W99">
        <v>7500</v>
      </c>
      <c r="X99">
        <v>4</v>
      </c>
      <c r="Y99">
        <v>2100</v>
      </c>
      <c r="Z99">
        <v>500</v>
      </c>
      <c r="AA99">
        <v>4500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</row>
    <row r="100" spans="1:35" x14ac:dyDescent="0.55000000000000004">
      <c r="A100">
        <v>99</v>
      </c>
      <c r="B100" t="s">
        <v>42</v>
      </c>
      <c r="C100">
        <v>0</v>
      </c>
      <c r="D100">
        <v>54</v>
      </c>
      <c r="E100">
        <v>1</v>
      </c>
      <c r="F100">
        <v>2</v>
      </c>
      <c r="G100">
        <v>37</v>
      </c>
      <c r="H100">
        <v>8</v>
      </c>
      <c r="I100">
        <v>5</v>
      </c>
      <c r="J100">
        <v>3</v>
      </c>
      <c r="K100">
        <v>0</v>
      </c>
      <c r="L100">
        <v>0</v>
      </c>
      <c r="M100">
        <v>1</v>
      </c>
      <c r="N100">
        <v>0.5</v>
      </c>
      <c r="O100">
        <v>1</v>
      </c>
      <c r="P100">
        <v>30</v>
      </c>
      <c r="Q100">
        <v>47965</v>
      </c>
      <c r="R100">
        <v>2</v>
      </c>
      <c r="S100">
        <v>90</v>
      </c>
      <c r="T100">
        <v>28</v>
      </c>
      <c r="U100">
        <v>15400</v>
      </c>
      <c r="V100">
        <v>0</v>
      </c>
      <c r="W100">
        <v>0</v>
      </c>
      <c r="X100">
        <v>2</v>
      </c>
      <c r="Y100">
        <v>1200</v>
      </c>
      <c r="Z100">
        <v>400</v>
      </c>
      <c r="AA100">
        <v>3600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f>129600+86400+87264</f>
        <v>303264</v>
      </c>
    </row>
    <row r="101" spans="1:35" x14ac:dyDescent="0.55000000000000004">
      <c r="A101">
        <v>100</v>
      </c>
      <c r="B101" t="s">
        <v>42</v>
      </c>
      <c r="C101">
        <v>1</v>
      </c>
      <c r="D101">
        <v>41</v>
      </c>
      <c r="E101">
        <v>0</v>
      </c>
      <c r="F101">
        <v>4</v>
      </c>
      <c r="G101">
        <v>29</v>
      </c>
      <c r="H101">
        <v>4</v>
      </c>
      <c r="I101">
        <v>4</v>
      </c>
      <c r="J101">
        <v>3</v>
      </c>
      <c r="K101">
        <v>0</v>
      </c>
      <c r="L101">
        <v>0</v>
      </c>
      <c r="M101">
        <v>1</v>
      </c>
      <c r="N101">
        <v>1.17</v>
      </c>
      <c r="O101">
        <v>2</v>
      </c>
      <c r="P101">
        <v>58.65</v>
      </c>
      <c r="Q101">
        <v>181166</v>
      </c>
      <c r="R101">
        <v>2</v>
      </c>
      <c r="S101">
        <v>75</v>
      </c>
      <c r="T101">
        <v>21</v>
      </c>
      <c r="U101">
        <f>2700+19345</f>
        <v>22045</v>
      </c>
      <c r="V101">
        <v>0</v>
      </c>
      <c r="W101">
        <v>0</v>
      </c>
      <c r="X101">
        <v>6</v>
      </c>
      <c r="Y101">
        <v>3600</v>
      </c>
      <c r="Z101">
        <v>1000</v>
      </c>
      <c r="AA101">
        <v>9000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60000</v>
      </c>
    </row>
    <row r="102" spans="1:35" x14ac:dyDescent="0.55000000000000004">
      <c r="A102">
        <v>101</v>
      </c>
      <c r="B102" t="s">
        <v>42</v>
      </c>
      <c r="C102">
        <v>1</v>
      </c>
      <c r="D102">
        <v>97</v>
      </c>
      <c r="E102">
        <v>0</v>
      </c>
      <c r="F102">
        <v>0</v>
      </c>
      <c r="G102">
        <v>82</v>
      </c>
      <c r="H102">
        <v>3</v>
      </c>
      <c r="I102">
        <v>3</v>
      </c>
      <c r="J102">
        <v>3</v>
      </c>
      <c r="K102">
        <v>0</v>
      </c>
      <c r="L102">
        <v>0</v>
      </c>
      <c r="M102">
        <v>1</v>
      </c>
      <c r="N102">
        <v>0.6</v>
      </c>
      <c r="O102">
        <v>3</v>
      </c>
      <c r="P102">
        <v>15</v>
      </c>
      <c r="Q102">
        <v>44000</v>
      </c>
      <c r="R102">
        <v>2</v>
      </c>
      <c r="S102">
        <v>0</v>
      </c>
      <c r="T102">
        <v>0</v>
      </c>
      <c r="U102">
        <v>22</v>
      </c>
      <c r="V102">
        <v>8300</v>
      </c>
      <c r="W102">
        <v>0</v>
      </c>
      <c r="X102">
        <v>0</v>
      </c>
      <c r="Y102">
        <v>5</v>
      </c>
      <c r="Z102">
        <v>300</v>
      </c>
      <c r="AA102">
        <v>2700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36000</v>
      </c>
    </row>
    <row r="103" spans="1:35" x14ac:dyDescent="0.55000000000000004">
      <c r="A103">
        <v>102</v>
      </c>
      <c r="B103" t="s">
        <v>42</v>
      </c>
      <c r="C103">
        <v>1</v>
      </c>
      <c r="D103">
        <v>78</v>
      </c>
      <c r="E103">
        <v>0</v>
      </c>
      <c r="F103">
        <v>1</v>
      </c>
      <c r="G103">
        <v>50</v>
      </c>
      <c r="H103">
        <v>2</v>
      </c>
      <c r="I103">
        <v>4</v>
      </c>
      <c r="J103">
        <v>3</v>
      </c>
      <c r="K103">
        <v>0</v>
      </c>
      <c r="L103">
        <v>0</v>
      </c>
      <c r="M103">
        <v>1</v>
      </c>
      <c r="N103">
        <v>0.5</v>
      </c>
      <c r="O103">
        <v>1</v>
      </c>
      <c r="P103">
        <v>18</v>
      </c>
      <c r="Q103">
        <v>80000</v>
      </c>
      <c r="R103">
        <v>2</v>
      </c>
      <c r="S103">
        <v>90</v>
      </c>
      <c r="T103">
        <v>16</v>
      </c>
      <c r="U103">
        <v>8100</v>
      </c>
      <c r="V103">
        <v>0.5</v>
      </c>
      <c r="W103">
        <v>2700</v>
      </c>
      <c r="X103">
        <v>3.5</v>
      </c>
      <c r="Y103">
        <v>2100</v>
      </c>
      <c r="Z103">
        <v>500</v>
      </c>
      <c r="AA103">
        <v>9900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36000</v>
      </c>
    </row>
    <row r="104" spans="1:35" x14ac:dyDescent="0.55000000000000004">
      <c r="A104">
        <v>103</v>
      </c>
      <c r="B104" t="s">
        <v>42</v>
      </c>
      <c r="C104">
        <v>1</v>
      </c>
      <c r="D104">
        <v>47</v>
      </c>
      <c r="E104">
        <v>1</v>
      </c>
      <c r="F104">
        <v>4</v>
      </c>
      <c r="G104">
        <v>20</v>
      </c>
      <c r="H104">
        <v>4</v>
      </c>
      <c r="I104">
        <v>3</v>
      </c>
      <c r="J104">
        <v>3</v>
      </c>
      <c r="K104">
        <v>0</v>
      </c>
      <c r="L104">
        <v>0</v>
      </c>
      <c r="M104">
        <v>1</v>
      </c>
      <c r="N104">
        <v>0.5</v>
      </c>
      <c r="O104">
        <v>1</v>
      </c>
      <c r="P104">
        <v>20</v>
      </c>
      <c r="Q104">
        <v>28000</v>
      </c>
      <c r="R104">
        <v>2</v>
      </c>
      <c r="S104">
        <v>30</v>
      </c>
      <c r="T104">
        <v>18</v>
      </c>
      <c r="U104">
        <f>1800+6600</f>
        <v>8400</v>
      </c>
      <c r="V104">
        <v>1</v>
      </c>
      <c r="W104">
        <v>6000</v>
      </c>
      <c r="X104">
        <v>1</v>
      </c>
      <c r="Y104">
        <v>600</v>
      </c>
      <c r="Z104">
        <v>250</v>
      </c>
      <c r="AA104">
        <v>4950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44700</v>
      </c>
    </row>
    <row r="105" spans="1:35" x14ac:dyDescent="0.55000000000000004">
      <c r="A105">
        <v>104</v>
      </c>
      <c r="B105" t="s">
        <v>42</v>
      </c>
      <c r="C105">
        <v>1</v>
      </c>
      <c r="D105">
        <v>46</v>
      </c>
      <c r="E105">
        <v>1</v>
      </c>
      <c r="F105">
        <v>4</v>
      </c>
      <c r="G105">
        <v>12</v>
      </c>
      <c r="H105">
        <v>8</v>
      </c>
      <c r="I105">
        <v>3</v>
      </c>
      <c r="J105">
        <v>3</v>
      </c>
      <c r="K105">
        <v>0</v>
      </c>
      <c r="L105">
        <v>0</v>
      </c>
      <c r="M105">
        <v>1</v>
      </c>
      <c r="N105">
        <v>2</v>
      </c>
      <c r="O105">
        <v>2</v>
      </c>
      <c r="P105">
        <v>60</v>
      </c>
      <c r="Q105">
        <v>63000</v>
      </c>
      <c r="R105">
        <v>2</v>
      </c>
      <c r="S105">
        <v>24</v>
      </c>
      <c r="T105">
        <v>25</v>
      </c>
      <c r="U105">
        <v>24000</v>
      </c>
      <c r="V105">
        <v>3</v>
      </c>
      <c r="W105">
        <v>30500</v>
      </c>
      <c r="X105">
        <v>3</v>
      </c>
      <c r="Y105">
        <v>7000</v>
      </c>
      <c r="Z105">
        <v>1250</v>
      </c>
      <c r="AA105">
        <v>25000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96000</v>
      </c>
    </row>
    <row r="106" spans="1:35" x14ac:dyDescent="0.55000000000000004">
      <c r="A106">
        <v>105</v>
      </c>
      <c r="B106" t="s">
        <v>42</v>
      </c>
      <c r="C106">
        <v>1</v>
      </c>
      <c r="D106">
        <v>62</v>
      </c>
      <c r="E106">
        <v>1</v>
      </c>
      <c r="F106">
        <v>5</v>
      </c>
      <c r="G106">
        <v>23</v>
      </c>
      <c r="H106">
        <v>6</v>
      </c>
      <c r="I106">
        <v>3</v>
      </c>
      <c r="J106">
        <v>3</v>
      </c>
      <c r="K106">
        <v>0</v>
      </c>
      <c r="L106">
        <v>0</v>
      </c>
      <c r="M106">
        <v>1</v>
      </c>
      <c r="N106">
        <v>2</v>
      </c>
      <c r="O106">
        <v>1</v>
      </c>
      <c r="P106">
        <v>60</v>
      </c>
      <c r="Q106">
        <v>231000</v>
      </c>
      <c r="R106">
        <v>2</v>
      </c>
      <c r="S106">
        <v>13</v>
      </c>
      <c r="T106">
        <v>23</v>
      </c>
      <c r="U106">
        <f>21000+350*5</f>
        <v>22750</v>
      </c>
      <c r="V106">
        <v>1</v>
      </c>
      <c r="W106">
        <v>22000</v>
      </c>
      <c r="X106">
        <v>3</v>
      </c>
      <c r="Y106">
        <v>0</v>
      </c>
      <c r="Z106">
        <v>750</v>
      </c>
      <c r="AA106">
        <v>6300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10000</v>
      </c>
    </row>
    <row r="107" spans="1:35" x14ac:dyDescent="0.55000000000000004">
      <c r="A107">
        <v>106</v>
      </c>
      <c r="B107" t="s">
        <v>42</v>
      </c>
      <c r="C107">
        <v>0</v>
      </c>
      <c r="D107">
        <v>65</v>
      </c>
      <c r="E107">
        <v>1</v>
      </c>
      <c r="F107">
        <v>1</v>
      </c>
      <c r="G107">
        <v>50</v>
      </c>
      <c r="H107">
        <v>6</v>
      </c>
      <c r="I107">
        <v>4</v>
      </c>
      <c r="J107">
        <v>3</v>
      </c>
      <c r="K107">
        <v>0</v>
      </c>
      <c r="L107">
        <v>0</v>
      </c>
      <c r="M107">
        <v>1</v>
      </c>
      <c r="N107">
        <v>1</v>
      </c>
      <c r="O107">
        <v>1</v>
      </c>
      <c r="P107">
        <v>28.94</v>
      </c>
      <c r="Q107">
        <v>69441</v>
      </c>
      <c r="R107">
        <v>2</v>
      </c>
      <c r="S107">
        <v>195</v>
      </c>
      <c r="T107">
        <v>60</v>
      </c>
      <c r="U107">
        <v>25040</v>
      </c>
      <c r="V107">
        <v>0</v>
      </c>
      <c r="W107">
        <v>0</v>
      </c>
      <c r="X107">
        <v>2</v>
      </c>
      <c r="Y107">
        <v>2400</v>
      </c>
      <c r="Z107">
        <v>500</v>
      </c>
      <c r="AA107">
        <v>4500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176280</v>
      </c>
    </row>
    <row r="108" spans="1:35" x14ac:dyDescent="0.55000000000000004">
      <c r="A108">
        <v>107</v>
      </c>
      <c r="B108" t="s">
        <v>42</v>
      </c>
      <c r="C108">
        <v>1</v>
      </c>
      <c r="D108">
        <v>64</v>
      </c>
      <c r="E108">
        <v>1</v>
      </c>
      <c r="F108">
        <v>2</v>
      </c>
      <c r="G108">
        <v>35</v>
      </c>
      <c r="H108">
        <v>3</v>
      </c>
      <c r="I108">
        <v>4</v>
      </c>
      <c r="J108">
        <v>3</v>
      </c>
      <c r="K108">
        <v>0</v>
      </c>
      <c r="L108">
        <v>0</v>
      </c>
      <c r="M108">
        <v>1</v>
      </c>
      <c r="N108">
        <v>2</v>
      </c>
      <c r="O108">
        <v>2</v>
      </c>
      <c r="P108">
        <v>80</v>
      </c>
      <c r="Q108">
        <v>174600</v>
      </c>
      <c r="R108">
        <v>3</v>
      </c>
      <c r="S108">
        <f>67.5+258.2</f>
        <v>325.7</v>
      </c>
      <c r="T108">
        <v>45</v>
      </c>
      <c r="U108">
        <v>38000</v>
      </c>
      <c r="V108">
        <v>0.25</v>
      </c>
      <c r="W108">
        <v>8000</v>
      </c>
      <c r="X108">
        <v>4.5</v>
      </c>
      <c r="Y108">
        <v>2400</v>
      </c>
      <c r="Z108">
        <v>750</v>
      </c>
      <c r="AA108">
        <v>11000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1</v>
      </c>
      <c r="AH108">
        <v>0</v>
      </c>
      <c r="AI108">
        <v>0</v>
      </c>
    </row>
    <row r="109" spans="1:35" x14ac:dyDescent="0.55000000000000004">
      <c r="A109">
        <v>108</v>
      </c>
      <c r="B109" t="s">
        <v>42</v>
      </c>
      <c r="C109">
        <v>1</v>
      </c>
      <c r="D109">
        <v>78</v>
      </c>
      <c r="E109">
        <v>1</v>
      </c>
      <c r="F109">
        <v>2</v>
      </c>
      <c r="G109">
        <v>30</v>
      </c>
      <c r="H109">
        <v>1</v>
      </c>
      <c r="I109">
        <v>4</v>
      </c>
      <c r="J109">
        <v>3</v>
      </c>
      <c r="K109">
        <v>1</v>
      </c>
      <c r="L109">
        <v>1</v>
      </c>
      <c r="M109">
        <v>1</v>
      </c>
      <c r="N109">
        <v>2</v>
      </c>
      <c r="O109">
        <v>2</v>
      </c>
      <c r="P109">
        <v>100</v>
      </c>
      <c r="Q109">
        <v>180000</v>
      </c>
      <c r="R109">
        <v>2</v>
      </c>
      <c r="S109">
        <v>20.25</v>
      </c>
      <c r="T109">
        <v>112</v>
      </c>
      <c r="U109">
        <v>62000</v>
      </c>
      <c r="V109">
        <v>0</v>
      </c>
      <c r="W109">
        <v>0</v>
      </c>
      <c r="X109">
        <v>2</v>
      </c>
      <c r="Y109">
        <v>1000</v>
      </c>
      <c r="Z109">
        <f>30*50</f>
        <v>1500</v>
      </c>
      <c r="AA109">
        <v>13500</v>
      </c>
      <c r="AB109">
        <v>2</v>
      </c>
      <c r="AC109">
        <v>850</v>
      </c>
      <c r="AD109">
        <v>0</v>
      </c>
      <c r="AE109">
        <v>0</v>
      </c>
      <c r="AF109">
        <v>0</v>
      </c>
      <c r="AG109">
        <v>1</v>
      </c>
      <c r="AH109">
        <v>0</v>
      </c>
      <c r="AI109">
        <v>0</v>
      </c>
    </row>
    <row r="110" spans="1:35" x14ac:dyDescent="0.55000000000000004">
      <c r="A110">
        <v>109</v>
      </c>
      <c r="B110" t="s">
        <v>42</v>
      </c>
      <c r="C110">
        <v>1</v>
      </c>
      <c r="D110">
        <v>59</v>
      </c>
      <c r="E110">
        <v>1</v>
      </c>
      <c r="F110">
        <v>5</v>
      </c>
      <c r="G110">
        <v>18</v>
      </c>
      <c r="H110">
        <v>2</v>
      </c>
      <c r="I110">
        <v>3</v>
      </c>
      <c r="J110">
        <v>3</v>
      </c>
      <c r="K110">
        <v>0</v>
      </c>
      <c r="L110">
        <v>0</v>
      </c>
      <c r="M110">
        <v>1</v>
      </c>
      <c r="N110">
        <v>0.5</v>
      </c>
      <c r="O110">
        <v>1</v>
      </c>
      <c r="P110">
        <v>50</v>
      </c>
      <c r="Q110">
        <v>99000</v>
      </c>
      <c r="R110">
        <v>2</v>
      </c>
      <c r="S110">
        <v>5.5</v>
      </c>
      <c r="T110">
        <v>5</v>
      </c>
      <c r="U110">
        <f>3500+17500</f>
        <v>21000</v>
      </c>
      <c r="V110">
        <v>2</v>
      </c>
      <c r="W110">
        <v>15000</v>
      </c>
      <c r="X110">
        <v>2</v>
      </c>
      <c r="Y110">
        <v>1000</v>
      </c>
      <c r="Z110">
        <f>12*50</f>
        <v>600</v>
      </c>
      <c r="AA110">
        <v>5400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1</v>
      </c>
      <c r="AH110">
        <v>0</v>
      </c>
      <c r="AI110">
        <v>128400</v>
      </c>
    </row>
    <row r="111" spans="1:35" x14ac:dyDescent="0.55000000000000004">
      <c r="A111">
        <v>110</v>
      </c>
      <c r="B111" t="s">
        <v>42</v>
      </c>
      <c r="C111">
        <v>0</v>
      </c>
      <c r="D111">
        <v>65</v>
      </c>
      <c r="E111">
        <v>0</v>
      </c>
      <c r="F111">
        <v>1</v>
      </c>
      <c r="G111">
        <v>55</v>
      </c>
      <c r="H111">
        <v>1</v>
      </c>
      <c r="I111">
        <v>4</v>
      </c>
      <c r="J111">
        <v>3</v>
      </c>
      <c r="K111">
        <v>0</v>
      </c>
      <c r="L111">
        <v>0</v>
      </c>
      <c r="M111">
        <v>1</v>
      </c>
      <c r="N111">
        <v>1</v>
      </c>
      <c r="O111">
        <v>1</v>
      </c>
      <c r="P111">
        <v>40</v>
      </c>
      <c r="Q111">
        <v>88000</v>
      </c>
      <c r="R111">
        <v>3</v>
      </c>
      <c r="S111">
        <v>54</v>
      </c>
      <c r="T111">
        <v>87</v>
      </c>
      <c r="U111">
        <f>12600+21900</f>
        <v>34500</v>
      </c>
      <c r="V111">
        <v>0</v>
      </c>
      <c r="W111">
        <v>0</v>
      </c>
      <c r="X111">
        <v>2.5</v>
      </c>
      <c r="Y111">
        <v>3000</v>
      </c>
      <c r="Z111">
        <f>12*50</f>
        <v>600</v>
      </c>
      <c r="AA111">
        <v>10800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</row>
    <row r="112" spans="1:35" x14ac:dyDescent="0.55000000000000004">
      <c r="A112">
        <v>111</v>
      </c>
      <c r="B112" t="s">
        <v>42</v>
      </c>
      <c r="C112">
        <v>0</v>
      </c>
      <c r="D112">
        <v>61</v>
      </c>
      <c r="E112">
        <v>1</v>
      </c>
      <c r="F112">
        <v>1</v>
      </c>
      <c r="G112">
        <v>46</v>
      </c>
      <c r="H112">
        <v>3</v>
      </c>
      <c r="I112">
        <v>4</v>
      </c>
      <c r="J112">
        <v>3</v>
      </c>
      <c r="K112">
        <v>0</v>
      </c>
      <c r="L112">
        <v>0</v>
      </c>
      <c r="M112">
        <v>1</v>
      </c>
      <c r="N112">
        <v>1</v>
      </c>
      <c r="O112">
        <v>2</v>
      </c>
      <c r="P112">
        <v>47</v>
      </c>
      <c r="Q112">
        <v>102000</v>
      </c>
      <c r="R112">
        <v>3</v>
      </c>
      <c r="S112">
        <v>36</v>
      </c>
      <c r="T112">
        <v>127</v>
      </c>
      <c r="U112">
        <f>3000+12600+24470</f>
        <v>40070</v>
      </c>
      <c r="V112">
        <v>1</v>
      </c>
      <c r="W112">
        <v>60001.9</v>
      </c>
      <c r="X112">
        <v>1.9</v>
      </c>
      <c r="Y112">
        <v>3000</v>
      </c>
      <c r="Z112">
        <v>600</v>
      </c>
      <c r="AA112">
        <v>5400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</row>
    <row r="113" spans="1:35" x14ac:dyDescent="0.55000000000000004">
      <c r="A113">
        <v>112</v>
      </c>
      <c r="B113" t="s">
        <v>42</v>
      </c>
      <c r="C113">
        <v>0</v>
      </c>
      <c r="D113">
        <v>63</v>
      </c>
      <c r="E113">
        <v>0</v>
      </c>
      <c r="F113">
        <v>2</v>
      </c>
      <c r="G113">
        <v>44</v>
      </c>
      <c r="H113">
        <v>7</v>
      </c>
      <c r="I113">
        <v>1</v>
      </c>
      <c r="J113">
        <v>3</v>
      </c>
      <c r="K113">
        <v>0</v>
      </c>
      <c r="L113">
        <v>0</v>
      </c>
      <c r="M113">
        <v>1</v>
      </c>
      <c r="N113">
        <v>1</v>
      </c>
      <c r="O113">
        <v>1</v>
      </c>
      <c r="P113">
        <v>50</v>
      </c>
      <c r="Q113">
        <v>108000</v>
      </c>
      <c r="R113">
        <v>3</v>
      </c>
      <c r="S113">
        <v>70</v>
      </c>
      <c r="T113">
        <v>100</v>
      </c>
      <c r="U113">
        <v>35000</v>
      </c>
      <c r="V113">
        <v>0</v>
      </c>
      <c r="W113">
        <v>0</v>
      </c>
      <c r="X113">
        <v>1</v>
      </c>
      <c r="Y113">
        <v>1000</v>
      </c>
      <c r="Z113">
        <v>750</v>
      </c>
      <c r="AA113">
        <v>13500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1</v>
      </c>
      <c r="AH113">
        <v>0</v>
      </c>
      <c r="AI113">
        <v>461520</v>
      </c>
    </row>
    <row r="114" spans="1:35" x14ac:dyDescent="0.55000000000000004">
      <c r="A114">
        <v>113</v>
      </c>
      <c r="B114" t="s">
        <v>42</v>
      </c>
      <c r="C114">
        <v>1</v>
      </c>
      <c r="D114">
        <v>36</v>
      </c>
      <c r="E114">
        <v>0</v>
      </c>
      <c r="F114">
        <v>2</v>
      </c>
      <c r="G114">
        <v>20</v>
      </c>
      <c r="H114">
        <v>4</v>
      </c>
      <c r="I114">
        <v>4</v>
      </c>
      <c r="J114">
        <v>3</v>
      </c>
      <c r="K114">
        <v>0</v>
      </c>
      <c r="L114">
        <v>0</v>
      </c>
      <c r="M114">
        <v>1</v>
      </c>
      <c r="N114">
        <v>0.69579999999999997</v>
      </c>
      <c r="O114">
        <v>1</v>
      </c>
      <c r="P114">
        <v>40</v>
      </c>
      <c r="Q114">
        <v>68310</v>
      </c>
      <c r="R114">
        <v>2</v>
      </c>
      <c r="S114">
        <v>78</v>
      </c>
      <c r="T114">
        <v>23</v>
      </c>
      <c r="U114">
        <v>17000</v>
      </c>
      <c r="V114">
        <v>0</v>
      </c>
      <c r="W114">
        <v>0</v>
      </c>
      <c r="X114">
        <v>2</v>
      </c>
      <c r="Y114">
        <v>1200</v>
      </c>
      <c r="Z114">
        <v>500</v>
      </c>
      <c r="AA114">
        <v>4700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182500</v>
      </c>
    </row>
    <row r="115" spans="1:35" x14ac:dyDescent="0.55000000000000004">
      <c r="A115">
        <v>114</v>
      </c>
      <c r="B115" t="s">
        <v>42</v>
      </c>
      <c r="C115">
        <v>1</v>
      </c>
      <c r="D115">
        <v>50</v>
      </c>
      <c r="E115">
        <v>1</v>
      </c>
      <c r="F115">
        <v>3</v>
      </c>
      <c r="G115">
        <v>35</v>
      </c>
      <c r="H115">
        <v>1</v>
      </c>
      <c r="I115">
        <v>4</v>
      </c>
      <c r="J115">
        <v>3</v>
      </c>
      <c r="K115">
        <v>0</v>
      </c>
      <c r="L115">
        <v>0</v>
      </c>
      <c r="M115">
        <v>1</v>
      </c>
      <c r="N115">
        <v>1.25</v>
      </c>
      <c r="O115">
        <v>1</v>
      </c>
      <c r="P115">
        <v>24</v>
      </c>
      <c r="Q115">
        <v>36400</v>
      </c>
      <c r="R115">
        <v>2</v>
      </c>
      <c r="S115">
        <v>24</v>
      </c>
      <c r="T115">
        <v>13</v>
      </c>
      <c r="U115">
        <v>14700</v>
      </c>
      <c r="V115">
        <v>0</v>
      </c>
      <c r="W115">
        <v>0</v>
      </c>
      <c r="X115">
        <v>3</v>
      </c>
      <c r="Y115">
        <v>1500</v>
      </c>
      <c r="Z115">
        <v>500</v>
      </c>
      <c r="AA115">
        <v>5000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1</v>
      </c>
      <c r="AH115">
        <v>0</v>
      </c>
      <c r="AI115">
        <v>0</v>
      </c>
    </row>
    <row r="116" spans="1:35" x14ac:dyDescent="0.55000000000000004">
      <c r="A116">
        <v>115</v>
      </c>
      <c r="B116" t="s">
        <v>42</v>
      </c>
      <c r="C116">
        <v>1</v>
      </c>
      <c r="D116">
        <v>68</v>
      </c>
      <c r="E116">
        <v>1</v>
      </c>
      <c r="F116">
        <v>7</v>
      </c>
      <c r="G116">
        <v>50</v>
      </c>
      <c r="H116">
        <v>4</v>
      </c>
      <c r="I116">
        <v>4</v>
      </c>
      <c r="J116">
        <v>3</v>
      </c>
      <c r="K116">
        <v>1</v>
      </c>
      <c r="L116">
        <v>0</v>
      </c>
      <c r="M116">
        <v>1</v>
      </c>
      <c r="N116">
        <v>1.1000000000000001</v>
      </c>
      <c r="O116">
        <v>1</v>
      </c>
      <c r="P116">
        <v>65</v>
      </c>
      <c r="Q116">
        <v>97500</v>
      </c>
      <c r="R116">
        <v>2</v>
      </c>
      <c r="S116">
        <v>8</v>
      </c>
      <c r="T116">
        <v>38</v>
      </c>
      <c r="U116">
        <f>4500+2400+19500</f>
        <v>26400</v>
      </c>
      <c r="V116">
        <v>2</v>
      </c>
      <c r="W116">
        <v>11000</v>
      </c>
      <c r="X116">
        <v>3</v>
      </c>
      <c r="Y116">
        <v>1500</v>
      </c>
      <c r="Z116">
        <v>1500</v>
      </c>
      <c r="AA116">
        <v>14100</v>
      </c>
      <c r="AB116">
        <v>1</v>
      </c>
      <c r="AC116">
        <v>1050</v>
      </c>
      <c r="AD116">
        <v>0</v>
      </c>
      <c r="AE116">
        <v>0</v>
      </c>
      <c r="AF116">
        <v>0</v>
      </c>
      <c r="AG116">
        <v>1</v>
      </c>
      <c r="AH116">
        <v>0</v>
      </c>
      <c r="AI116">
        <v>0</v>
      </c>
    </row>
    <row r="117" spans="1:35" x14ac:dyDescent="0.55000000000000004">
      <c r="A117">
        <v>116</v>
      </c>
      <c r="B117" t="s">
        <v>42</v>
      </c>
      <c r="C117">
        <v>1</v>
      </c>
      <c r="D117">
        <v>57</v>
      </c>
      <c r="E117">
        <v>1</v>
      </c>
      <c r="F117">
        <v>4</v>
      </c>
      <c r="G117">
        <v>32</v>
      </c>
      <c r="H117">
        <v>3</v>
      </c>
      <c r="I117">
        <v>3</v>
      </c>
      <c r="J117">
        <v>3</v>
      </c>
      <c r="K117">
        <v>0</v>
      </c>
      <c r="L117">
        <v>0</v>
      </c>
      <c r="M117">
        <v>1</v>
      </c>
      <c r="N117">
        <v>0.85</v>
      </c>
      <c r="O117">
        <v>1</v>
      </c>
      <c r="P117">
        <v>45</v>
      </c>
      <c r="Q117">
        <v>67500</v>
      </c>
      <c r="R117">
        <v>2</v>
      </c>
      <c r="S117">
        <v>52</v>
      </c>
      <c r="T117">
        <v>26</v>
      </c>
      <c r="U117">
        <f>3500+1800+15750</f>
        <v>21050</v>
      </c>
      <c r="V117">
        <v>2</v>
      </c>
      <c r="W117">
        <v>7000</v>
      </c>
      <c r="X117">
        <v>3</v>
      </c>
      <c r="Y117">
        <v>1500</v>
      </c>
      <c r="Z117">
        <f>15*50</f>
        <v>750</v>
      </c>
      <c r="AA117">
        <v>7050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240000</v>
      </c>
    </row>
    <row r="118" spans="1:35" x14ac:dyDescent="0.55000000000000004">
      <c r="A118">
        <v>117</v>
      </c>
      <c r="B118" t="s">
        <v>42</v>
      </c>
      <c r="C118">
        <v>0</v>
      </c>
      <c r="D118">
        <v>60</v>
      </c>
      <c r="E118">
        <v>1</v>
      </c>
      <c r="F118">
        <v>4</v>
      </c>
      <c r="G118">
        <v>7</v>
      </c>
      <c r="H118">
        <v>2</v>
      </c>
      <c r="I118">
        <v>4</v>
      </c>
      <c r="J118">
        <v>3</v>
      </c>
      <c r="K118">
        <v>0</v>
      </c>
      <c r="L118">
        <v>0</v>
      </c>
      <c r="M118">
        <v>1</v>
      </c>
      <c r="N118">
        <v>2.5</v>
      </c>
      <c r="O118">
        <v>4</v>
      </c>
      <c r="P118">
        <v>178</v>
      </c>
      <c r="Q118">
        <v>270000</v>
      </c>
      <c r="R118">
        <v>2</v>
      </c>
      <c r="S118">
        <v>18</v>
      </c>
      <c r="T118">
        <v>47</v>
      </c>
      <c r="U118">
        <f>4500+6000+3600</f>
        <v>14100</v>
      </c>
      <c r="V118">
        <v>3</v>
      </c>
      <c r="W118">
        <v>18000</v>
      </c>
      <c r="X118">
        <v>2</v>
      </c>
      <c r="Y118">
        <v>1200</v>
      </c>
      <c r="Z118">
        <v>1500</v>
      </c>
      <c r="AA118">
        <v>14100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</row>
    <row r="119" spans="1:35" x14ac:dyDescent="0.55000000000000004">
      <c r="A119">
        <v>118</v>
      </c>
      <c r="B119" t="s">
        <v>42</v>
      </c>
      <c r="C119">
        <v>0</v>
      </c>
      <c r="D119">
        <v>69</v>
      </c>
      <c r="E119">
        <v>0</v>
      </c>
      <c r="F119">
        <v>1</v>
      </c>
      <c r="G119">
        <v>50</v>
      </c>
      <c r="H119">
        <v>7</v>
      </c>
      <c r="I119">
        <v>3</v>
      </c>
      <c r="J119">
        <v>3</v>
      </c>
      <c r="K119">
        <v>0</v>
      </c>
      <c r="L119">
        <v>0</v>
      </c>
      <c r="M119">
        <v>1</v>
      </c>
      <c r="N119">
        <v>1.8</v>
      </c>
      <c r="O119">
        <v>3</v>
      </c>
      <c r="P119">
        <v>112</v>
      </c>
      <c r="Q119">
        <v>172200</v>
      </c>
      <c r="R119">
        <v>2</v>
      </c>
      <c r="S119">
        <v>38</v>
      </c>
      <c r="T119">
        <v>39</v>
      </c>
      <c r="U119">
        <f>1500+1800+39200</f>
        <v>42500</v>
      </c>
      <c r="V119">
        <v>2</v>
      </c>
      <c r="W119">
        <v>18000</v>
      </c>
      <c r="X119">
        <v>0</v>
      </c>
      <c r="Y119">
        <v>0</v>
      </c>
      <c r="Z119">
        <v>1000</v>
      </c>
      <c r="AA119">
        <v>10000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1</v>
      </c>
      <c r="AH119">
        <v>0</v>
      </c>
      <c r="AI119">
        <v>36000</v>
      </c>
    </row>
    <row r="120" spans="1:35" x14ac:dyDescent="0.55000000000000004">
      <c r="A120">
        <v>119</v>
      </c>
      <c r="B120" t="s">
        <v>42</v>
      </c>
      <c r="C120">
        <v>0</v>
      </c>
      <c r="D120">
        <v>51</v>
      </c>
      <c r="E120">
        <v>0</v>
      </c>
      <c r="F120">
        <v>2</v>
      </c>
      <c r="G120">
        <v>32</v>
      </c>
      <c r="H120">
        <v>2</v>
      </c>
      <c r="I120">
        <v>4</v>
      </c>
      <c r="J120">
        <v>1</v>
      </c>
      <c r="K120">
        <v>0</v>
      </c>
      <c r="L120">
        <v>0</v>
      </c>
      <c r="M120">
        <v>1</v>
      </c>
      <c r="N120">
        <v>0.5</v>
      </c>
      <c r="O120">
        <v>1</v>
      </c>
      <c r="P120">
        <v>71</v>
      </c>
      <c r="Q120">
        <v>47533</v>
      </c>
      <c r="R120">
        <v>3</v>
      </c>
      <c r="S120">
        <v>28</v>
      </c>
      <c r="T120">
        <v>18</v>
      </c>
      <c r="U120">
        <f>3000+1200+21300</f>
        <v>25500</v>
      </c>
      <c r="V120">
        <v>1</v>
      </c>
      <c r="W120">
        <v>6600</v>
      </c>
      <c r="X120">
        <v>2</v>
      </c>
      <c r="Y120">
        <v>1200</v>
      </c>
      <c r="Z120">
        <v>200</v>
      </c>
      <c r="AA120">
        <v>1960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111600</v>
      </c>
    </row>
    <row r="121" spans="1:35" x14ac:dyDescent="0.55000000000000004">
      <c r="A121">
        <v>120</v>
      </c>
      <c r="B121" t="s">
        <v>42</v>
      </c>
      <c r="C121">
        <v>0</v>
      </c>
      <c r="D121">
        <v>66</v>
      </c>
      <c r="E121">
        <v>1</v>
      </c>
      <c r="F121">
        <v>2</v>
      </c>
      <c r="G121">
        <v>44</v>
      </c>
      <c r="H121">
        <v>5</v>
      </c>
      <c r="I121">
        <v>4</v>
      </c>
      <c r="J121">
        <v>3</v>
      </c>
      <c r="K121">
        <v>0</v>
      </c>
      <c r="L121">
        <v>0</v>
      </c>
      <c r="M121">
        <v>1</v>
      </c>
      <c r="N121">
        <v>1.5</v>
      </c>
      <c r="O121">
        <v>3</v>
      </c>
      <c r="P121">
        <v>60</v>
      </c>
      <c r="Q121">
        <v>90000</v>
      </c>
      <c r="R121">
        <v>1</v>
      </c>
      <c r="S121">
        <v>12</v>
      </c>
      <c r="T121">
        <v>21</v>
      </c>
      <c r="U121">
        <f>1500+1800+21000</f>
        <v>24300</v>
      </c>
      <c r="V121">
        <v>1</v>
      </c>
      <c r="W121">
        <v>7500</v>
      </c>
      <c r="X121">
        <v>5</v>
      </c>
      <c r="Y121">
        <v>2500</v>
      </c>
      <c r="Z121">
        <f>20*50</f>
        <v>1000</v>
      </c>
      <c r="AA121">
        <v>9000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36000</v>
      </c>
    </row>
    <row r="122" spans="1:35" x14ac:dyDescent="0.55000000000000004">
      <c r="A122">
        <v>121</v>
      </c>
      <c r="B122" t="s">
        <v>42</v>
      </c>
      <c r="C122">
        <v>0</v>
      </c>
      <c r="D122">
        <v>51</v>
      </c>
      <c r="E122">
        <v>0</v>
      </c>
      <c r="F122">
        <v>4</v>
      </c>
      <c r="G122">
        <v>2</v>
      </c>
      <c r="H122">
        <v>4</v>
      </c>
      <c r="I122">
        <v>4</v>
      </c>
      <c r="J122">
        <v>3</v>
      </c>
      <c r="K122">
        <v>0</v>
      </c>
      <c r="L122">
        <v>0</v>
      </c>
      <c r="M122">
        <v>1</v>
      </c>
      <c r="N122">
        <v>0.8</v>
      </c>
      <c r="O122">
        <v>2</v>
      </c>
      <c r="P122">
        <v>36</v>
      </c>
      <c r="Q122">
        <v>50400</v>
      </c>
      <c r="R122">
        <v>1</v>
      </c>
      <c r="S122">
        <v>12</v>
      </c>
      <c r="T122">
        <v>31</v>
      </c>
      <c r="U122">
        <f>3500+3300+14100</f>
        <v>20900</v>
      </c>
      <c r="V122">
        <v>3</v>
      </c>
      <c r="W122">
        <v>18000</v>
      </c>
      <c r="X122">
        <v>2</v>
      </c>
      <c r="Y122">
        <v>1000</v>
      </c>
      <c r="Z122">
        <v>500</v>
      </c>
      <c r="AA122">
        <v>4700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219000</v>
      </c>
    </row>
    <row r="123" spans="1:35" x14ac:dyDescent="0.55000000000000004">
      <c r="A123">
        <v>122</v>
      </c>
      <c r="B123" t="s">
        <v>42</v>
      </c>
      <c r="C123">
        <v>1</v>
      </c>
      <c r="D123">
        <v>59</v>
      </c>
      <c r="E123">
        <v>1</v>
      </c>
      <c r="F123">
        <v>6</v>
      </c>
      <c r="G123">
        <v>5</v>
      </c>
      <c r="H123">
        <v>4</v>
      </c>
      <c r="I123">
        <v>2</v>
      </c>
      <c r="J123">
        <v>3</v>
      </c>
      <c r="K123">
        <v>0</v>
      </c>
      <c r="L123">
        <v>0</v>
      </c>
      <c r="M123">
        <v>1</v>
      </c>
      <c r="N123">
        <v>0.6</v>
      </c>
      <c r="O123">
        <v>1</v>
      </c>
      <c r="P123">
        <v>30</v>
      </c>
      <c r="Q123">
        <v>45000</v>
      </c>
      <c r="R123">
        <v>2</v>
      </c>
      <c r="S123">
        <v>10</v>
      </c>
      <c r="T123">
        <v>23</v>
      </c>
      <c r="U123">
        <v>15000</v>
      </c>
      <c r="V123">
        <v>0</v>
      </c>
      <c r="W123">
        <v>0</v>
      </c>
      <c r="X123">
        <v>2</v>
      </c>
      <c r="Y123">
        <v>1200</v>
      </c>
      <c r="Z123">
        <v>500</v>
      </c>
      <c r="AA123">
        <v>47000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240000</v>
      </c>
    </row>
    <row r="124" spans="1:35" x14ac:dyDescent="0.55000000000000004">
      <c r="A124">
        <v>123</v>
      </c>
      <c r="B124" t="s">
        <v>42</v>
      </c>
      <c r="C124">
        <v>1</v>
      </c>
      <c r="D124">
        <v>76</v>
      </c>
      <c r="E124">
        <v>0</v>
      </c>
      <c r="F124">
        <v>2</v>
      </c>
      <c r="G124">
        <v>16</v>
      </c>
      <c r="H124">
        <v>2</v>
      </c>
      <c r="I124">
        <v>3</v>
      </c>
      <c r="J124">
        <v>3</v>
      </c>
      <c r="K124">
        <v>0</v>
      </c>
      <c r="L124">
        <v>0</v>
      </c>
      <c r="M124">
        <v>1</v>
      </c>
      <c r="N124">
        <v>0.5</v>
      </c>
      <c r="O124">
        <v>1</v>
      </c>
      <c r="P124">
        <v>33</v>
      </c>
      <c r="Q124">
        <v>30000</v>
      </c>
      <c r="R124">
        <v>1</v>
      </c>
      <c r="S124">
        <v>42</v>
      </c>
      <c r="T124">
        <v>41</v>
      </c>
      <c r="U124">
        <v>14700</v>
      </c>
      <c r="V124">
        <v>0</v>
      </c>
      <c r="W124">
        <v>0</v>
      </c>
      <c r="X124">
        <v>5</v>
      </c>
      <c r="Y124">
        <v>4000</v>
      </c>
      <c r="Z124">
        <v>500</v>
      </c>
      <c r="AA124">
        <v>4200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1</v>
      </c>
      <c r="AH124">
        <v>0</v>
      </c>
      <c r="AI124">
        <v>90000</v>
      </c>
    </row>
    <row r="125" spans="1:35" x14ac:dyDescent="0.55000000000000004">
      <c r="A125">
        <v>124</v>
      </c>
      <c r="B125" t="s">
        <v>42</v>
      </c>
      <c r="C125">
        <v>1</v>
      </c>
      <c r="D125">
        <v>80</v>
      </c>
      <c r="E125">
        <v>0</v>
      </c>
      <c r="F125">
        <v>1</v>
      </c>
      <c r="G125">
        <v>50</v>
      </c>
      <c r="H125">
        <v>2</v>
      </c>
      <c r="I125">
        <v>4</v>
      </c>
      <c r="J125">
        <v>3</v>
      </c>
      <c r="K125">
        <v>0</v>
      </c>
      <c r="L125">
        <v>0</v>
      </c>
      <c r="M125">
        <v>1</v>
      </c>
      <c r="N125">
        <v>0.7</v>
      </c>
      <c r="O125">
        <v>1</v>
      </c>
      <c r="P125">
        <v>57</v>
      </c>
      <c r="Q125">
        <v>167344</v>
      </c>
      <c r="R125">
        <v>2</v>
      </c>
      <c r="S125">
        <v>0</v>
      </c>
      <c r="T125">
        <v>60</v>
      </c>
      <c r="U125">
        <f>14700+19100</f>
        <v>33800</v>
      </c>
      <c r="V125">
        <v>0</v>
      </c>
      <c r="W125">
        <v>0</v>
      </c>
      <c r="X125">
        <v>1</v>
      </c>
      <c r="Y125">
        <v>1800</v>
      </c>
      <c r="Z125">
        <v>750</v>
      </c>
      <c r="AA125">
        <v>6750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150800</v>
      </c>
    </row>
    <row r="126" spans="1:35" x14ac:dyDescent="0.55000000000000004">
      <c r="A126">
        <v>125</v>
      </c>
      <c r="B126" t="s">
        <v>43</v>
      </c>
      <c r="C126">
        <v>1</v>
      </c>
      <c r="D126">
        <v>70</v>
      </c>
      <c r="E126">
        <v>0</v>
      </c>
      <c r="F126">
        <v>2</v>
      </c>
      <c r="G126">
        <v>56</v>
      </c>
      <c r="H126">
        <v>7</v>
      </c>
      <c r="I126">
        <v>3</v>
      </c>
      <c r="J126">
        <v>3</v>
      </c>
      <c r="K126">
        <v>0</v>
      </c>
      <c r="L126">
        <v>0</v>
      </c>
      <c r="M126">
        <v>1</v>
      </c>
      <c r="N126">
        <v>0.5</v>
      </c>
      <c r="O126">
        <v>1</v>
      </c>
      <c r="P126">
        <v>15</v>
      </c>
      <c r="Q126">
        <v>55000</v>
      </c>
      <c r="R126">
        <v>2</v>
      </c>
      <c r="S126">
        <v>9</v>
      </c>
      <c r="T126">
        <v>10</v>
      </c>
      <c r="U126">
        <v>5700</v>
      </c>
      <c r="V126">
        <v>1</v>
      </c>
      <c r="W126">
        <v>2750</v>
      </c>
      <c r="X126">
        <v>1</v>
      </c>
      <c r="Y126">
        <v>600</v>
      </c>
      <c r="Z126">
        <v>350</v>
      </c>
      <c r="AA126">
        <v>3360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f>86400+144000</f>
        <v>230400</v>
      </c>
    </row>
    <row r="127" spans="1:35" x14ac:dyDescent="0.55000000000000004">
      <c r="A127">
        <v>126</v>
      </c>
      <c r="B127" t="s">
        <v>43</v>
      </c>
      <c r="C127">
        <v>1</v>
      </c>
      <c r="D127">
        <v>68</v>
      </c>
      <c r="E127">
        <v>1</v>
      </c>
      <c r="F127">
        <v>3</v>
      </c>
      <c r="G127">
        <v>50</v>
      </c>
      <c r="H127">
        <v>6</v>
      </c>
      <c r="I127">
        <v>3</v>
      </c>
      <c r="J127">
        <v>3</v>
      </c>
      <c r="K127">
        <v>0</v>
      </c>
      <c r="L127">
        <v>0</v>
      </c>
      <c r="M127">
        <v>1</v>
      </c>
      <c r="N127">
        <v>2</v>
      </c>
      <c r="O127">
        <v>2</v>
      </c>
      <c r="P127">
        <v>180</v>
      </c>
      <c r="Q127">
        <v>288000</v>
      </c>
      <c r="R127">
        <v>1</v>
      </c>
      <c r="S127">
        <v>40.5</v>
      </c>
      <c r="T127">
        <v>32</v>
      </c>
      <c r="U127">
        <f>50400+10710</f>
        <v>61110</v>
      </c>
      <c r="V127">
        <v>3</v>
      </c>
      <c r="W127">
        <v>28500</v>
      </c>
      <c r="X127">
        <v>0</v>
      </c>
      <c r="Y127">
        <v>0</v>
      </c>
      <c r="Z127">
        <f>50*59</f>
        <v>2950</v>
      </c>
      <c r="AA127">
        <f>24000+8010</f>
        <v>32010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1</v>
      </c>
      <c r="AH127">
        <v>1</v>
      </c>
      <c r="AI127">
        <f>150000+108000</f>
        <v>258000</v>
      </c>
    </row>
    <row r="128" spans="1:35" x14ac:dyDescent="0.55000000000000004">
      <c r="A128">
        <v>127</v>
      </c>
      <c r="B128" t="s">
        <v>43</v>
      </c>
      <c r="C128">
        <v>1</v>
      </c>
      <c r="D128">
        <v>47</v>
      </c>
      <c r="E128">
        <v>0</v>
      </c>
      <c r="F128">
        <v>4</v>
      </c>
      <c r="G128">
        <v>7</v>
      </c>
      <c r="H128">
        <v>4</v>
      </c>
      <c r="I128">
        <v>3</v>
      </c>
      <c r="J128">
        <v>3</v>
      </c>
      <c r="K128">
        <v>0</v>
      </c>
      <c r="L128">
        <v>0</v>
      </c>
      <c r="M128">
        <v>1</v>
      </c>
      <c r="N128">
        <v>0.56000000000000005</v>
      </c>
      <c r="O128">
        <v>1</v>
      </c>
      <c r="P128">
        <v>42</v>
      </c>
      <c r="Q128">
        <v>63000</v>
      </c>
      <c r="R128">
        <v>2</v>
      </c>
      <c r="S128">
        <v>83</v>
      </c>
      <c r="T128">
        <v>6</v>
      </c>
      <c r="U128">
        <f>3080+11760</f>
        <v>14840</v>
      </c>
      <c r="V128">
        <v>1</v>
      </c>
      <c r="W128">
        <v>2750</v>
      </c>
      <c r="X128">
        <v>1.5</v>
      </c>
      <c r="Y128">
        <v>900</v>
      </c>
      <c r="Z128">
        <f>50*15</f>
        <v>750</v>
      </c>
      <c r="AA128">
        <v>7200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1</v>
      </c>
      <c r="AH128">
        <v>0</v>
      </c>
      <c r="AI128">
        <f>144576+57600</f>
        <v>202176</v>
      </c>
    </row>
    <row r="129" spans="1:35" x14ac:dyDescent="0.55000000000000004">
      <c r="A129">
        <v>128</v>
      </c>
      <c r="B129" t="s">
        <v>43</v>
      </c>
      <c r="C129">
        <v>1</v>
      </c>
      <c r="D129">
        <v>71</v>
      </c>
      <c r="E129">
        <v>1</v>
      </c>
      <c r="F129">
        <v>2</v>
      </c>
      <c r="G129">
        <v>50</v>
      </c>
      <c r="H129">
        <v>3</v>
      </c>
      <c r="I129">
        <v>3</v>
      </c>
      <c r="J129">
        <v>3</v>
      </c>
      <c r="K129">
        <v>0</v>
      </c>
      <c r="L129">
        <v>0</v>
      </c>
      <c r="M129">
        <v>1</v>
      </c>
      <c r="N129">
        <v>0.5</v>
      </c>
      <c r="O129">
        <v>1</v>
      </c>
      <c r="P129">
        <v>48</v>
      </c>
      <c r="Q129">
        <v>100000</v>
      </c>
      <c r="R129">
        <v>2</v>
      </c>
      <c r="S129">
        <v>26.5</v>
      </c>
      <c r="T129">
        <v>36</v>
      </c>
      <c r="U129">
        <f>1200+13440</f>
        <v>14640</v>
      </c>
      <c r="V129">
        <v>0.5</v>
      </c>
      <c r="W129">
        <v>2750</v>
      </c>
      <c r="X129">
        <v>1</v>
      </c>
      <c r="Y129">
        <v>600</v>
      </c>
      <c r="Z129">
        <f>12*50</f>
        <v>600</v>
      </c>
      <c r="AA129">
        <v>10680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1</v>
      </c>
      <c r="AH129">
        <v>0</v>
      </c>
      <c r="AI129">
        <v>120000</v>
      </c>
    </row>
    <row r="130" spans="1:35" x14ac:dyDescent="0.55000000000000004">
      <c r="A130">
        <v>129</v>
      </c>
      <c r="B130" t="s">
        <v>43</v>
      </c>
      <c r="C130">
        <v>1</v>
      </c>
      <c r="D130">
        <v>79</v>
      </c>
      <c r="E130">
        <v>0</v>
      </c>
      <c r="F130">
        <v>2</v>
      </c>
      <c r="G130">
        <v>64</v>
      </c>
      <c r="H130">
        <v>3</v>
      </c>
      <c r="I130">
        <v>3</v>
      </c>
      <c r="J130">
        <v>3</v>
      </c>
      <c r="K130">
        <v>0</v>
      </c>
      <c r="L130">
        <v>0</v>
      </c>
      <c r="M130">
        <v>1</v>
      </c>
      <c r="N130">
        <v>0.5</v>
      </c>
      <c r="O130">
        <v>1</v>
      </c>
      <c r="P130">
        <v>25</v>
      </c>
      <c r="Q130">
        <v>30000</v>
      </c>
      <c r="R130">
        <v>2</v>
      </c>
      <c r="S130">
        <v>30</v>
      </c>
      <c r="T130">
        <v>22</v>
      </c>
      <c r="U130">
        <f>600+7500</f>
        <v>8100</v>
      </c>
      <c r="V130">
        <v>1</v>
      </c>
      <c r="W130">
        <v>2500</v>
      </c>
      <c r="X130">
        <v>0.5</v>
      </c>
      <c r="Y130">
        <v>300</v>
      </c>
      <c r="Z130">
        <v>500</v>
      </c>
      <c r="AA130">
        <v>4700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f>42000+115200</f>
        <v>157200</v>
      </c>
    </row>
    <row r="131" spans="1:35" x14ac:dyDescent="0.55000000000000004">
      <c r="A131">
        <v>130</v>
      </c>
      <c r="B131" t="s">
        <v>43</v>
      </c>
      <c r="C131">
        <v>0</v>
      </c>
      <c r="D131">
        <v>67</v>
      </c>
      <c r="E131">
        <v>1</v>
      </c>
      <c r="F131">
        <v>2</v>
      </c>
      <c r="G131">
        <v>48</v>
      </c>
      <c r="H131">
        <v>7</v>
      </c>
      <c r="I131">
        <v>4</v>
      </c>
      <c r="J131">
        <v>3</v>
      </c>
      <c r="K131">
        <v>0</v>
      </c>
      <c r="L131">
        <v>0</v>
      </c>
      <c r="M131">
        <v>1</v>
      </c>
      <c r="N131">
        <v>0.75</v>
      </c>
      <c r="O131">
        <v>1</v>
      </c>
      <c r="P131">
        <v>47</v>
      </c>
      <c r="Q131">
        <v>10300</v>
      </c>
      <c r="R131">
        <v>2</v>
      </c>
      <c r="S131">
        <v>37.5</v>
      </c>
      <c r="T131">
        <v>41</v>
      </c>
      <c r="U131">
        <f>13160+600</f>
        <v>13760</v>
      </c>
      <c r="V131">
        <v>2</v>
      </c>
      <c r="W131">
        <v>3094</v>
      </c>
      <c r="X131">
        <v>0</v>
      </c>
      <c r="Y131">
        <v>0</v>
      </c>
      <c r="Z131">
        <f>15*50</f>
        <v>750</v>
      </c>
      <c r="AA131">
        <v>7800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1</v>
      </c>
      <c r="AH131">
        <v>0</v>
      </c>
      <c r="AI131">
        <f>100800+86400</f>
        <v>187200</v>
      </c>
    </row>
    <row r="132" spans="1:35" x14ac:dyDescent="0.55000000000000004">
      <c r="A132">
        <v>131</v>
      </c>
      <c r="B132" t="s">
        <v>43</v>
      </c>
      <c r="C132">
        <v>0</v>
      </c>
      <c r="D132">
        <v>68</v>
      </c>
      <c r="E132">
        <v>0</v>
      </c>
      <c r="F132">
        <v>2</v>
      </c>
      <c r="G132">
        <v>50</v>
      </c>
      <c r="H132">
        <v>5</v>
      </c>
      <c r="I132">
        <v>3</v>
      </c>
      <c r="J132">
        <v>3</v>
      </c>
      <c r="K132">
        <v>0</v>
      </c>
      <c r="L132">
        <v>0</v>
      </c>
      <c r="M132">
        <v>1</v>
      </c>
      <c r="N132">
        <v>0.75</v>
      </c>
      <c r="O132">
        <v>1</v>
      </c>
      <c r="P132">
        <v>49</v>
      </c>
      <c r="Q132">
        <v>45000</v>
      </c>
      <c r="R132">
        <v>2</v>
      </c>
      <c r="S132">
        <v>90</v>
      </c>
      <c r="T132">
        <v>15</v>
      </c>
      <c r="U132">
        <f>14700+1800</f>
        <v>16500</v>
      </c>
      <c r="V132">
        <v>0</v>
      </c>
      <c r="W132">
        <v>0</v>
      </c>
      <c r="X132">
        <v>2</v>
      </c>
      <c r="Y132">
        <v>1200</v>
      </c>
      <c r="Z132">
        <f>15*50</f>
        <v>750</v>
      </c>
      <c r="AA132">
        <v>7200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1</v>
      </c>
      <c r="AH132">
        <v>0</v>
      </c>
      <c r="AI132">
        <f>10500+115200+42000</f>
        <v>167700</v>
      </c>
    </row>
    <row r="133" spans="1:35" x14ac:dyDescent="0.55000000000000004">
      <c r="A133">
        <v>132</v>
      </c>
      <c r="B133" t="s">
        <v>43</v>
      </c>
      <c r="C133">
        <v>0</v>
      </c>
      <c r="D133">
        <v>54</v>
      </c>
      <c r="E133">
        <v>0</v>
      </c>
      <c r="F133">
        <v>6</v>
      </c>
      <c r="G133">
        <v>9</v>
      </c>
      <c r="H133">
        <v>2</v>
      </c>
      <c r="I133">
        <v>3</v>
      </c>
      <c r="J133">
        <v>1</v>
      </c>
      <c r="K133">
        <v>0</v>
      </c>
      <c r="L133">
        <v>0</v>
      </c>
      <c r="M133">
        <v>1</v>
      </c>
      <c r="N133">
        <v>1</v>
      </c>
      <c r="O133">
        <v>1</v>
      </c>
      <c r="P133">
        <v>30</v>
      </c>
      <c r="Q133">
        <v>119000</v>
      </c>
      <c r="R133">
        <v>4</v>
      </c>
      <c r="S133">
        <v>37.5</v>
      </c>
      <c r="T133">
        <v>51</v>
      </c>
      <c r="U133">
        <f>900+19600</f>
        <v>20500</v>
      </c>
      <c r="V133">
        <v>0</v>
      </c>
      <c r="W133">
        <v>0</v>
      </c>
      <c r="X133">
        <v>2</v>
      </c>
      <c r="Y133">
        <v>1200</v>
      </c>
      <c r="Z133">
        <f>35*50</f>
        <v>1750</v>
      </c>
      <c r="AA133">
        <v>16800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1</v>
      </c>
      <c r="AH133">
        <v>1</v>
      </c>
      <c r="AI133">
        <v>73000</v>
      </c>
    </row>
    <row r="134" spans="1:35" x14ac:dyDescent="0.55000000000000004">
      <c r="A134">
        <v>133</v>
      </c>
      <c r="B134" t="s">
        <v>43</v>
      </c>
      <c r="C134">
        <v>0</v>
      </c>
      <c r="D134">
        <v>79</v>
      </c>
      <c r="E134">
        <v>1</v>
      </c>
      <c r="F134">
        <v>2</v>
      </c>
      <c r="G134">
        <v>64</v>
      </c>
      <c r="H134">
        <v>1</v>
      </c>
      <c r="I134">
        <v>3</v>
      </c>
      <c r="J134">
        <v>3</v>
      </c>
      <c r="K134">
        <v>0</v>
      </c>
      <c r="L134">
        <v>0</v>
      </c>
      <c r="M134">
        <v>1</v>
      </c>
      <c r="N134">
        <v>1.25</v>
      </c>
      <c r="O134">
        <v>1</v>
      </c>
      <c r="P134">
        <v>50</v>
      </c>
      <c r="Q134">
        <v>40000</v>
      </c>
      <c r="R134">
        <v>2</v>
      </c>
      <c r="S134">
        <v>56</v>
      </c>
      <c r="T134">
        <v>33</v>
      </c>
      <c r="U134">
        <f>15000+7500</f>
        <v>22500</v>
      </c>
      <c r="V134">
        <v>0.5</v>
      </c>
      <c r="W134">
        <v>6875</v>
      </c>
      <c r="X134">
        <v>0.5</v>
      </c>
      <c r="Y134">
        <v>750</v>
      </c>
      <c r="Z134">
        <f>50*18</f>
        <v>900</v>
      </c>
      <c r="AA134">
        <v>9180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6000</v>
      </c>
    </row>
    <row r="135" spans="1:35" x14ac:dyDescent="0.55000000000000004">
      <c r="A135">
        <v>134</v>
      </c>
      <c r="B135" t="s">
        <v>43</v>
      </c>
      <c r="C135">
        <v>0</v>
      </c>
      <c r="D135">
        <v>76</v>
      </c>
      <c r="E135">
        <v>1</v>
      </c>
      <c r="F135">
        <v>1</v>
      </c>
      <c r="G135">
        <v>64</v>
      </c>
      <c r="H135">
        <v>2</v>
      </c>
      <c r="I135">
        <v>4</v>
      </c>
      <c r="J135">
        <v>1</v>
      </c>
      <c r="K135">
        <v>0</v>
      </c>
      <c r="L135">
        <v>0</v>
      </c>
      <c r="M135">
        <v>1</v>
      </c>
      <c r="N135">
        <v>2</v>
      </c>
      <c r="O135">
        <v>1</v>
      </c>
      <c r="P135">
        <v>160</v>
      </c>
      <c r="Q135">
        <v>100000</v>
      </c>
      <c r="R135">
        <v>2</v>
      </c>
      <c r="S135">
        <v>20</v>
      </c>
      <c r="T135">
        <v>22.5</v>
      </c>
      <c r="U135">
        <f>3850+4200+43200</f>
        <v>51250</v>
      </c>
      <c r="V135">
        <v>0.5</v>
      </c>
      <c r="W135">
        <v>3000</v>
      </c>
      <c r="X135">
        <v>0</v>
      </c>
      <c r="Y135">
        <v>0</v>
      </c>
      <c r="Z135">
        <f>38*50</f>
        <v>1900</v>
      </c>
      <c r="AA135">
        <v>17480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1</v>
      </c>
      <c r="AH135">
        <v>0</v>
      </c>
      <c r="AI135">
        <v>0</v>
      </c>
    </row>
    <row r="136" spans="1:35" x14ac:dyDescent="0.55000000000000004">
      <c r="A136">
        <v>135</v>
      </c>
      <c r="B136" t="s">
        <v>43</v>
      </c>
      <c r="C136">
        <v>1</v>
      </c>
      <c r="D136">
        <v>60</v>
      </c>
      <c r="E136">
        <v>0</v>
      </c>
      <c r="F136">
        <v>4</v>
      </c>
      <c r="G136">
        <v>40</v>
      </c>
      <c r="H136">
        <v>3</v>
      </c>
      <c r="I136">
        <v>3</v>
      </c>
      <c r="J136">
        <v>3</v>
      </c>
      <c r="K136">
        <v>3</v>
      </c>
      <c r="L136">
        <v>3</v>
      </c>
      <c r="M136">
        <v>1</v>
      </c>
      <c r="N136">
        <v>0.5</v>
      </c>
      <c r="O136">
        <v>2</v>
      </c>
      <c r="P136">
        <v>50</v>
      </c>
      <c r="Q136">
        <v>40000</v>
      </c>
      <c r="R136">
        <v>2</v>
      </c>
      <c r="S136">
        <v>4</v>
      </c>
      <c r="T136">
        <v>3</v>
      </c>
      <c r="U136">
        <v>400</v>
      </c>
      <c r="V136">
        <v>1</v>
      </c>
      <c r="W136">
        <v>2750</v>
      </c>
      <c r="X136">
        <v>5</v>
      </c>
      <c r="Y136">
        <v>2000</v>
      </c>
      <c r="Z136">
        <f>14*50</f>
        <v>700</v>
      </c>
      <c r="AA136">
        <v>6650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1</v>
      </c>
      <c r="AH136">
        <v>0</v>
      </c>
      <c r="AI136">
        <f>109200+12600</f>
        <v>121800</v>
      </c>
    </row>
    <row r="137" spans="1:35" x14ac:dyDescent="0.55000000000000004">
      <c r="A137">
        <v>136</v>
      </c>
      <c r="B137" t="s">
        <v>43</v>
      </c>
      <c r="C137">
        <v>0</v>
      </c>
      <c r="D137">
        <v>68</v>
      </c>
      <c r="E137">
        <v>0</v>
      </c>
      <c r="F137">
        <v>2</v>
      </c>
      <c r="G137">
        <v>40</v>
      </c>
      <c r="H137">
        <v>5</v>
      </c>
      <c r="I137">
        <v>3</v>
      </c>
      <c r="J137">
        <v>3</v>
      </c>
      <c r="K137">
        <v>0</v>
      </c>
      <c r="L137">
        <v>0</v>
      </c>
      <c r="M137">
        <v>1</v>
      </c>
      <c r="N137">
        <v>1</v>
      </c>
      <c r="O137">
        <v>1</v>
      </c>
      <c r="P137">
        <v>59</v>
      </c>
      <c r="Q137">
        <v>135000</v>
      </c>
      <c r="R137">
        <v>2</v>
      </c>
      <c r="S137">
        <v>90</v>
      </c>
      <c r="T137">
        <v>12</v>
      </c>
      <c r="U137">
        <v>16500</v>
      </c>
      <c r="V137">
        <v>0</v>
      </c>
      <c r="W137">
        <v>0</v>
      </c>
      <c r="X137">
        <v>2</v>
      </c>
      <c r="Y137">
        <v>1200</v>
      </c>
      <c r="Z137">
        <f>20*50</f>
        <v>1000</v>
      </c>
      <c r="AA137">
        <v>9400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6000</v>
      </c>
    </row>
    <row r="138" spans="1:35" x14ac:dyDescent="0.55000000000000004">
      <c r="A138">
        <v>137</v>
      </c>
      <c r="B138" t="s">
        <v>43</v>
      </c>
      <c r="C138">
        <v>1</v>
      </c>
      <c r="D138">
        <v>66</v>
      </c>
      <c r="E138">
        <v>0</v>
      </c>
      <c r="F138">
        <v>2</v>
      </c>
      <c r="G138">
        <v>46</v>
      </c>
      <c r="H138">
        <v>5</v>
      </c>
      <c r="I138">
        <v>4</v>
      </c>
      <c r="J138">
        <v>3</v>
      </c>
      <c r="K138">
        <v>0</v>
      </c>
      <c r="L138">
        <v>0</v>
      </c>
      <c r="M138">
        <v>1</v>
      </c>
      <c r="N138">
        <v>0.75</v>
      </c>
      <c r="O138">
        <v>1</v>
      </c>
      <c r="P138">
        <v>24</v>
      </c>
      <c r="Q138">
        <v>31500</v>
      </c>
      <c r="R138">
        <v>2</v>
      </c>
      <c r="S138">
        <v>90</v>
      </c>
      <c r="T138">
        <v>16</v>
      </c>
      <c r="U138">
        <v>10200</v>
      </c>
      <c r="V138">
        <v>1</v>
      </c>
      <c r="W138">
        <v>4125</v>
      </c>
      <c r="X138">
        <v>3</v>
      </c>
      <c r="Y138">
        <v>1800</v>
      </c>
      <c r="Z138">
        <v>500</v>
      </c>
      <c r="AA138">
        <v>4700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</row>
    <row r="139" spans="1:35" x14ac:dyDescent="0.55000000000000004">
      <c r="A139">
        <v>138</v>
      </c>
      <c r="B139" t="s">
        <v>43</v>
      </c>
      <c r="C139">
        <v>1</v>
      </c>
      <c r="D139">
        <v>32</v>
      </c>
      <c r="E139">
        <v>0</v>
      </c>
      <c r="F139">
        <v>6</v>
      </c>
      <c r="G139">
        <v>4</v>
      </c>
      <c r="H139">
        <v>3</v>
      </c>
      <c r="I139">
        <v>4</v>
      </c>
      <c r="J139">
        <v>3</v>
      </c>
      <c r="K139">
        <v>0</v>
      </c>
      <c r="L139">
        <v>0</v>
      </c>
      <c r="M139">
        <v>1</v>
      </c>
      <c r="N139">
        <v>0.8</v>
      </c>
      <c r="O139">
        <v>1</v>
      </c>
      <c r="P139">
        <v>39</v>
      </c>
      <c r="Q139">
        <v>67500</v>
      </c>
      <c r="R139">
        <v>3</v>
      </c>
      <c r="S139">
        <v>208</v>
      </c>
      <c r="T139">
        <v>20</v>
      </c>
      <c r="U139">
        <v>11400</v>
      </c>
      <c r="V139">
        <v>1</v>
      </c>
      <c r="W139">
        <v>4400</v>
      </c>
      <c r="X139">
        <v>1</v>
      </c>
      <c r="Y139">
        <v>600</v>
      </c>
      <c r="Z139">
        <f>50*250</f>
        <v>12500</v>
      </c>
      <c r="AA139">
        <v>11750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f>11376+3000</f>
        <v>14376</v>
      </c>
    </row>
    <row r="140" spans="1:35" x14ac:dyDescent="0.55000000000000004">
      <c r="A140">
        <v>139</v>
      </c>
      <c r="B140" t="s">
        <v>43</v>
      </c>
      <c r="C140">
        <v>1</v>
      </c>
      <c r="D140">
        <v>60</v>
      </c>
      <c r="E140">
        <v>1</v>
      </c>
      <c r="F140">
        <v>1</v>
      </c>
      <c r="G140">
        <v>15</v>
      </c>
      <c r="H140">
        <v>14</v>
      </c>
      <c r="I140">
        <v>4</v>
      </c>
      <c r="J140">
        <v>3</v>
      </c>
      <c r="K140">
        <v>3</v>
      </c>
      <c r="L140">
        <v>3</v>
      </c>
      <c r="M140">
        <v>1</v>
      </c>
      <c r="N140">
        <v>3</v>
      </c>
      <c r="O140">
        <v>2</v>
      </c>
      <c r="P140">
        <v>120</v>
      </c>
      <c r="Q140">
        <v>198000</v>
      </c>
      <c r="R140">
        <v>1</v>
      </c>
      <c r="S140">
        <v>91</v>
      </c>
      <c r="T140">
        <v>26</v>
      </c>
      <c r="U140">
        <f>33660+4500</f>
        <v>38160</v>
      </c>
      <c r="V140">
        <v>1</v>
      </c>
      <c r="W140">
        <v>5500</v>
      </c>
      <c r="X140">
        <v>2</v>
      </c>
      <c r="Y140">
        <v>1000</v>
      </c>
      <c r="Z140">
        <f>50*35</f>
        <v>1750</v>
      </c>
      <c r="AA140">
        <f>13750+4580</f>
        <v>18330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f>36400+52000</f>
        <v>88400</v>
      </c>
    </row>
    <row r="141" spans="1:35" x14ac:dyDescent="0.55000000000000004">
      <c r="A141">
        <v>140</v>
      </c>
      <c r="B141" t="s">
        <v>43</v>
      </c>
      <c r="C141">
        <v>0</v>
      </c>
      <c r="D141">
        <v>55</v>
      </c>
      <c r="E141">
        <v>1</v>
      </c>
      <c r="F141">
        <v>6</v>
      </c>
      <c r="G141">
        <v>37</v>
      </c>
      <c r="H141">
        <v>3</v>
      </c>
      <c r="I141">
        <v>4</v>
      </c>
      <c r="J141">
        <v>3</v>
      </c>
      <c r="K141">
        <v>3</v>
      </c>
      <c r="L141">
        <v>3</v>
      </c>
      <c r="M141">
        <v>1</v>
      </c>
      <c r="N141">
        <v>0.7</v>
      </c>
      <c r="O141">
        <v>1</v>
      </c>
      <c r="P141">
        <v>40</v>
      </c>
      <c r="Q141">
        <v>52500</v>
      </c>
      <c r="R141">
        <v>2</v>
      </c>
      <c r="S141">
        <v>90</v>
      </c>
      <c r="T141">
        <v>18</v>
      </c>
      <c r="U141">
        <f>1500+11200</f>
        <v>12700</v>
      </c>
      <c r="V141">
        <v>1</v>
      </c>
      <c r="W141">
        <v>3850</v>
      </c>
      <c r="X141">
        <v>2</v>
      </c>
      <c r="Y141">
        <v>900</v>
      </c>
      <c r="Z141">
        <f>17*50</f>
        <v>850</v>
      </c>
      <c r="AA141">
        <v>8160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156000</v>
      </c>
    </row>
    <row r="142" spans="1:35" x14ac:dyDescent="0.55000000000000004">
      <c r="A142">
        <v>141</v>
      </c>
      <c r="B142" t="s">
        <v>43</v>
      </c>
      <c r="C142">
        <v>0</v>
      </c>
      <c r="D142">
        <v>52</v>
      </c>
      <c r="E142">
        <v>1</v>
      </c>
      <c r="F142">
        <v>4</v>
      </c>
      <c r="G142">
        <v>35</v>
      </c>
      <c r="H142">
        <v>5</v>
      </c>
      <c r="I142">
        <v>3</v>
      </c>
      <c r="J142">
        <v>3</v>
      </c>
      <c r="K142">
        <v>0</v>
      </c>
      <c r="L142">
        <v>0</v>
      </c>
      <c r="M142">
        <v>1</v>
      </c>
      <c r="N142">
        <v>0.5</v>
      </c>
      <c r="O142">
        <v>2</v>
      </c>
      <c r="P142">
        <v>42</v>
      </c>
      <c r="Q142">
        <v>72000</v>
      </c>
      <c r="R142">
        <v>2</v>
      </c>
      <c r="S142">
        <v>90</v>
      </c>
      <c r="T142">
        <v>5</v>
      </c>
      <c r="U142">
        <v>11760</v>
      </c>
      <c r="V142">
        <v>0</v>
      </c>
      <c r="W142">
        <v>0</v>
      </c>
      <c r="X142">
        <v>4</v>
      </c>
      <c r="Y142">
        <v>2400</v>
      </c>
      <c r="Z142">
        <v>650</v>
      </c>
      <c r="AA142">
        <v>6110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57600</v>
      </c>
    </row>
    <row r="143" spans="1:35" x14ac:dyDescent="0.55000000000000004">
      <c r="A143">
        <v>142</v>
      </c>
      <c r="B143" t="s">
        <v>43</v>
      </c>
      <c r="C143">
        <v>1</v>
      </c>
      <c r="D143">
        <v>70</v>
      </c>
      <c r="E143">
        <v>0</v>
      </c>
      <c r="F143">
        <v>0</v>
      </c>
      <c r="G143">
        <v>50</v>
      </c>
      <c r="H143">
        <v>2</v>
      </c>
      <c r="I143">
        <v>3</v>
      </c>
      <c r="J143">
        <v>3</v>
      </c>
      <c r="K143">
        <v>0</v>
      </c>
      <c r="L143">
        <v>0</v>
      </c>
      <c r="M143">
        <v>1</v>
      </c>
      <c r="N143">
        <v>0.25</v>
      </c>
      <c r="O143">
        <v>1</v>
      </c>
      <c r="P143">
        <v>20</v>
      </c>
      <c r="Q143">
        <v>37500</v>
      </c>
      <c r="R143">
        <v>2</v>
      </c>
      <c r="S143">
        <v>90</v>
      </c>
      <c r="T143">
        <v>10</v>
      </c>
      <c r="U143">
        <f>1250+5600</f>
        <v>6850</v>
      </c>
      <c r="V143">
        <v>2</v>
      </c>
      <c r="W143">
        <v>1375</v>
      </c>
      <c r="X143">
        <v>0</v>
      </c>
      <c r="Y143">
        <v>0</v>
      </c>
      <c r="Z143">
        <v>500</v>
      </c>
      <c r="AA143">
        <v>4800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1</v>
      </c>
      <c r="AH143">
        <v>0</v>
      </c>
      <c r="AI143">
        <v>10000</v>
      </c>
    </row>
    <row r="144" spans="1:35" x14ac:dyDescent="0.55000000000000004">
      <c r="A144">
        <v>143</v>
      </c>
      <c r="B144" t="s">
        <v>43</v>
      </c>
      <c r="C144">
        <v>1</v>
      </c>
      <c r="D144">
        <v>78</v>
      </c>
      <c r="E144">
        <v>0</v>
      </c>
      <c r="F144">
        <v>1</v>
      </c>
      <c r="G144">
        <v>50</v>
      </c>
      <c r="H144">
        <v>2</v>
      </c>
      <c r="I144">
        <v>4</v>
      </c>
      <c r="J144">
        <v>3</v>
      </c>
      <c r="K144">
        <v>0</v>
      </c>
      <c r="L144">
        <v>0</v>
      </c>
      <c r="M144">
        <v>1</v>
      </c>
      <c r="N144">
        <v>0.75</v>
      </c>
      <c r="O144">
        <v>1</v>
      </c>
      <c r="P144">
        <v>60</v>
      </c>
      <c r="Q144">
        <v>99000</v>
      </c>
      <c r="R144">
        <v>2</v>
      </c>
      <c r="S144">
        <v>90</v>
      </c>
      <c r="T144">
        <v>24</v>
      </c>
      <c r="U144">
        <v>28200</v>
      </c>
      <c r="V144">
        <v>2</v>
      </c>
      <c r="W144">
        <v>8250</v>
      </c>
      <c r="X144">
        <v>3</v>
      </c>
      <c r="Y144">
        <v>1700</v>
      </c>
      <c r="Z144">
        <v>1250</v>
      </c>
      <c r="AA144">
        <v>11750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156000</v>
      </c>
    </row>
    <row r="145" spans="1:35" x14ac:dyDescent="0.55000000000000004">
      <c r="A145">
        <v>144</v>
      </c>
      <c r="B145" t="s">
        <v>43</v>
      </c>
      <c r="C145">
        <v>0</v>
      </c>
      <c r="D145">
        <v>41</v>
      </c>
      <c r="E145">
        <v>1</v>
      </c>
      <c r="F145">
        <v>6</v>
      </c>
      <c r="G145">
        <v>3</v>
      </c>
      <c r="H145">
        <v>9</v>
      </c>
      <c r="I145">
        <v>4</v>
      </c>
      <c r="J145">
        <v>3</v>
      </c>
      <c r="K145">
        <v>0</v>
      </c>
      <c r="L145">
        <v>0</v>
      </c>
      <c r="M145">
        <v>1</v>
      </c>
      <c r="N145">
        <v>0.6</v>
      </c>
      <c r="O145">
        <v>2</v>
      </c>
      <c r="P145">
        <v>35</v>
      </c>
      <c r="Q145">
        <v>67500</v>
      </c>
      <c r="R145">
        <v>3</v>
      </c>
      <c r="S145">
        <v>90</v>
      </c>
      <c r="T145">
        <v>10</v>
      </c>
      <c r="U145">
        <v>2500</v>
      </c>
      <c r="V145">
        <v>0</v>
      </c>
      <c r="W145">
        <v>0</v>
      </c>
      <c r="X145">
        <v>1</v>
      </c>
      <c r="Y145">
        <v>1000</v>
      </c>
      <c r="Z145">
        <v>600</v>
      </c>
      <c r="AA145">
        <v>5640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f>600000+78000</f>
        <v>678000</v>
      </c>
    </row>
    <row r="146" spans="1:35" x14ac:dyDescent="0.55000000000000004">
      <c r="A146">
        <v>145</v>
      </c>
      <c r="B146" t="s">
        <v>43</v>
      </c>
      <c r="C146">
        <v>0</v>
      </c>
      <c r="D146">
        <v>67</v>
      </c>
      <c r="E146">
        <v>0</v>
      </c>
      <c r="F146">
        <v>2</v>
      </c>
      <c r="G146">
        <v>30</v>
      </c>
      <c r="H146">
        <v>5</v>
      </c>
      <c r="I146">
        <v>4</v>
      </c>
      <c r="J146">
        <v>3</v>
      </c>
      <c r="K146">
        <v>0</v>
      </c>
      <c r="L146">
        <v>0</v>
      </c>
      <c r="M146">
        <v>1</v>
      </c>
      <c r="N146">
        <v>0.25</v>
      </c>
      <c r="O146">
        <v>1</v>
      </c>
      <c r="P146">
        <v>16</v>
      </c>
      <c r="Q146">
        <v>27000</v>
      </c>
      <c r="R146">
        <v>2</v>
      </c>
      <c r="S146">
        <v>90</v>
      </c>
      <c r="T146">
        <v>13</v>
      </c>
      <c r="U146">
        <f>700+700+7280</f>
        <v>8680</v>
      </c>
      <c r="V146">
        <v>1</v>
      </c>
      <c r="W146">
        <v>1375</v>
      </c>
      <c r="X146">
        <v>2</v>
      </c>
      <c r="Y146">
        <v>1200</v>
      </c>
      <c r="Z146">
        <v>500</v>
      </c>
      <c r="AA146">
        <v>4700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180000</v>
      </c>
    </row>
    <row r="147" spans="1:35" x14ac:dyDescent="0.55000000000000004">
      <c r="A147">
        <v>146</v>
      </c>
      <c r="B147" t="s">
        <v>43</v>
      </c>
      <c r="C147">
        <v>1</v>
      </c>
      <c r="D147">
        <v>68</v>
      </c>
      <c r="E147">
        <v>0</v>
      </c>
      <c r="F147">
        <v>4</v>
      </c>
      <c r="G147">
        <v>50</v>
      </c>
      <c r="H147">
        <v>7</v>
      </c>
      <c r="I147">
        <v>3</v>
      </c>
      <c r="J147">
        <v>3</v>
      </c>
      <c r="K147">
        <v>2</v>
      </c>
      <c r="L147">
        <v>0</v>
      </c>
      <c r="M147">
        <v>1</v>
      </c>
      <c r="N147">
        <v>0.9</v>
      </c>
      <c r="O147">
        <v>3</v>
      </c>
      <c r="P147">
        <v>60</v>
      </c>
      <c r="Q147">
        <v>62596</v>
      </c>
      <c r="R147">
        <v>4</v>
      </c>
      <c r="S147">
        <v>54</v>
      </c>
      <c r="T147">
        <v>23</v>
      </c>
      <c r="U147">
        <f>1500+20400+16800</f>
        <v>38700</v>
      </c>
      <c r="V147">
        <v>6</v>
      </c>
      <c r="W147">
        <f>2750+9600</f>
        <v>12350</v>
      </c>
      <c r="X147">
        <v>3</v>
      </c>
      <c r="Y147">
        <v>1800</v>
      </c>
      <c r="Z147">
        <f>35*50</f>
        <v>1750</v>
      </c>
      <c r="AA147">
        <v>16450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1</v>
      </c>
      <c r="AH147">
        <v>0</v>
      </c>
      <c r="AI147">
        <v>84000</v>
      </c>
    </row>
    <row r="148" spans="1:35" x14ac:dyDescent="0.55000000000000004">
      <c r="A148">
        <v>147</v>
      </c>
      <c r="B148" t="s">
        <v>43</v>
      </c>
      <c r="C148">
        <v>1</v>
      </c>
      <c r="D148">
        <v>56</v>
      </c>
      <c r="E148">
        <v>0</v>
      </c>
      <c r="F148">
        <v>4</v>
      </c>
      <c r="G148">
        <v>15</v>
      </c>
      <c r="H148">
        <v>3</v>
      </c>
      <c r="I148">
        <v>3</v>
      </c>
      <c r="J148">
        <v>3</v>
      </c>
      <c r="K148">
        <v>0</v>
      </c>
      <c r="L148">
        <v>0</v>
      </c>
      <c r="M148">
        <v>1</v>
      </c>
      <c r="N148">
        <v>0.5</v>
      </c>
      <c r="O148">
        <v>1</v>
      </c>
      <c r="P148">
        <v>23</v>
      </c>
      <c r="Q148">
        <v>36400</v>
      </c>
      <c r="R148">
        <v>1</v>
      </c>
      <c r="S148">
        <v>28</v>
      </c>
      <c r="T148">
        <v>5</v>
      </c>
      <c r="U148">
        <f>3500+6440</f>
        <v>9940</v>
      </c>
      <c r="V148">
        <v>2</v>
      </c>
      <c r="W148">
        <v>3680</v>
      </c>
      <c r="X148">
        <v>3</v>
      </c>
      <c r="Y148">
        <v>1800</v>
      </c>
      <c r="Z148">
        <v>600</v>
      </c>
      <c r="AA148">
        <v>5640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1</v>
      </c>
      <c r="AH148">
        <v>1</v>
      </c>
      <c r="AI148">
        <f>15000+264000</f>
        <v>279000</v>
      </c>
    </row>
    <row r="149" spans="1:35" x14ac:dyDescent="0.55000000000000004">
      <c r="A149">
        <v>148</v>
      </c>
      <c r="B149" t="s">
        <v>43</v>
      </c>
      <c r="C149">
        <v>0</v>
      </c>
      <c r="D149">
        <v>65</v>
      </c>
      <c r="E149">
        <v>0</v>
      </c>
      <c r="F149">
        <v>3</v>
      </c>
      <c r="G149">
        <v>38</v>
      </c>
      <c r="H149">
        <v>6</v>
      </c>
      <c r="I149">
        <v>0</v>
      </c>
      <c r="J149">
        <v>3</v>
      </c>
      <c r="K149">
        <v>0</v>
      </c>
      <c r="L149">
        <v>0</v>
      </c>
      <c r="M149">
        <v>1</v>
      </c>
      <c r="N149">
        <v>1.8</v>
      </c>
      <c r="O149">
        <v>2</v>
      </c>
      <c r="P149">
        <v>90</v>
      </c>
      <c r="Q149">
        <v>154000</v>
      </c>
      <c r="R149">
        <v>2</v>
      </c>
      <c r="S149">
        <v>193</v>
      </c>
      <c r="T149">
        <v>13</v>
      </c>
      <c r="U149">
        <f>1000+7500+25200</f>
        <v>33700</v>
      </c>
      <c r="V149">
        <v>8</v>
      </c>
      <c r="W149">
        <v>17400</v>
      </c>
      <c r="X149">
        <v>1.5</v>
      </c>
      <c r="Y149">
        <v>900</v>
      </c>
      <c r="Z149">
        <v>1500</v>
      </c>
      <c r="AA149">
        <f>11750+4375</f>
        <v>16125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1</v>
      </c>
      <c r="AH149">
        <v>0</v>
      </c>
      <c r="AI149">
        <f>117312*3</f>
        <v>351936</v>
      </c>
    </row>
    <row r="150" spans="1:35" x14ac:dyDescent="0.55000000000000004">
      <c r="A150">
        <v>149</v>
      </c>
      <c r="B150" t="s">
        <v>43</v>
      </c>
      <c r="C150">
        <v>1</v>
      </c>
      <c r="D150">
        <v>69</v>
      </c>
      <c r="E150">
        <v>0</v>
      </c>
      <c r="F150">
        <v>1</v>
      </c>
      <c r="G150">
        <v>56</v>
      </c>
      <c r="H150">
        <v>9</v>
      </c>
      <c r="I150">
        <v>3</v>
      </c>
      <c r="J150">
        <v>3</v>
      </c>
      <c r="K150">
        <v>0</v>
      </c>
      <c r="L150">
        <v>0</v>
      </c>
      <c r="M150">
        <v>1</v>
      </c>
      <c r="N150">
        <v>0.9</v>
      </c>
      <c r="O150">
        <v>1</v>
      </c>
      <c r="P150">
        <v>65</v>
      </c>
      <c r="Q150">
        <v>115500</v>
      </c>
      <c r="R150">
        <v>2</v>
      </c>
      <c r="S150">
        <v>279.5</v>
      </c>
      <c r="T150">
        <v>7</v>
      </c>
      <c r="U150">
        <f>12000+18200</f>
        <v>30200</v>
      </c>
      <c r="V150">
        <v>4</v>
      </c>
      <c r="W150">
        <f>4950+10400</f>
        <v>15350</v>
      </c>
      <c r="X150">
        <v>0</v>
      </c>
      <c r="Y150">
        <v>0</v>
      </c>
      <c r="Z150">
        <v>1000</v>
      </c>
      <c r="AA150">
        <v>9400</v>
      </c>
      <c r="AB150">
        <v>0</v>
      </c>
      <c r="AC150">
        <v>0</v>
      </c>
      <c r="AD150">
        <v>0</v>
      </c>
      <c r="AE150">
        <v>0</v>
      </c>
      <c r="AF150">
        <v>1</v>
      </c>
      <c r="AG150">
        <v>1</v>
      </c>
      <c r="AH150">
        <v>0</v>
      </c>
      <c r="AI150">
        <f>109200*2</f>
        <v>218400</v>
      </c>
    </row>
    <row r="151" spans="1:35" x14ac:dyDescent="0.55000000000000004">
      <c r="A151">
        <v>150</v>
      </c>
      <c r="B151" t="s">
        <v>43</v>
      </c>
      <c r="C151">
        <v>0</v>
      </c>
      <c r="D151">
        <v>64</v>
      </c>
      <c r="E151">
        <v>0</v>
      </c>
      <c r="F151">
        <v>2</v>
      </c>
      <c r="G151">
        <v>45</v>
      </c>
      <c r="H151">
        <v>4</v>
      </c>
      <c r="I151">
        <v>1</v>
      </c>
      <c r="J151">
        <v>3</v>
      </c>
      <c r="K151">
        <v>0</v>
      </c>
      <c r="L151">
        <v>0</v>
      </c>
      <c r="M151">
        <v>1</v>
      </c>
      <c r="N151">
        <v>0.25</v>
      </c>
      <c r="O151">
        <v>1</v>
      </c>
      <c r="P151">
        <v>18</v>
      </c>
      <c r="Q151">
        <v>28000</v>
      </c>
      <c r="R151">
        <v>1</v>
      </c>
      <c r="S151">
        <v>57</v>
      </c>
      <c r="T151">
        <v>2</v>
      </c>
      <c r="U151">
        <v>5040</v>
      </c>
      <c r="V151">
        <v>2</v>
      </c>
      <c r="W151">
        <v>2880</v>
      </c>
      <c r="X151">
        <v>0</v>
      </c>
      <c r="Y151">
        <v>0</v>
      </c>
      <c r="Z151">
        <v>300</v>
      </c>
      <c r="AA151">
        <v>2820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1</v>
      </c>
      <c r="AH151">
        <v>1</v>
      </c>
      <c r="AI151">
        <v>132000</v>
      </c>
    </row>
    <row r="152" spans="1:35" x14ac:dyDescent="0.55000000000000004">
      <c r="A152">
        <v>151</v>
      </c>
      <c r="B152" t="s">
        <v>43</v>
      </c>
      <c r="C152">
        <v>0</v>
      </c>
      <c r="D152">
        <v>80</v>
      </c>
      <c r="E152">
        <v>0</v>
      </c>
      <c r="F152">
        <v>1</v>
      </c>
      <c r="G152">
        <v>62</v>
      </c>
      <c r="H152">
        <v>4</v>
      </c>
      <c r="I152">
        <v>3</v>
      </c>
      <c r="J152">
        <v>3</v>
      </c>
      <c r="K152">
        <v>0</v>
      </c>
      <c r="L152">
        <v>0</v>
      </c>
      <c r="M152">
        <v>1</v>
      </c>
      <c r="N152">
        <v>0.25</v>
      </c>
      <c r="O152">
        <v>1</v>
      </c>
      <c r="P152">
        <v>50</v>
      </c>
      <c r="Q152">
        <v>82600</v>
      </c>
      <c r="R152">
        <v>1</v>
      </c>
      <c r="S152">
        <v>18.375</v>
      </c>
      <c r="T152">
        <v>4</v>
      </c>
      <c r="U152">
        <f>14000+3600</f>
        <v>17600</v>
      </c>
      <c r="V152">
        <v>3</v>
      </c>
      <c r="W152">
        <v>11000</v>
      </c>
      <c r="X152">
        <v>1</v>
      </c>
      <c r="Y152">
        <v>400</v>
      </c>
      <c r="Z152">
        <v>750</v>
      </c>
      <c r="AA152">
        <v>6900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</row>
    <row r="153" spans="1:35" x14ac:dyDescent="0.55000000000000004">
      <c r="A153">
        <v>152</v>
      </c>
      <c r="B153" t="s">
        <v>43</v>
      </c>
      <c r="C153">
        <v>0</v>
      </c>
      <c r="D153">
        <v>55</v>
      </c>
      <c r="E153">
        <v>0</v>
      </c>
      <c r="F153">
        <v>3</v>
      </c>
      <c r="G153">
        <v>38</v>
      </c>
      <c r="H153">
        <v>8</v>
      </c>
      <c r="I153">
        <v>1</v>
      </c>
      <c r="J153">
        <v>3</v>
      </c>
      <c r="K153">
        <v>0</v>
      </c>
      <c r="L153">
        <v>0</v>
      </c>
      <c r="M153">
        <v>1</v>
      </c>
      <c r="N153">
        <v>0.25</v>
      </c>
      <c r="O153">
        <v>1</v>
      </c>
      <c r="P153">
        <v>7</v>
      </c>
      <c r="Q153">
        <v>33000</v>
      </c>
      <c r="R153">
        <v>1</v>
      </c>
      <c r="S153">
        <v>95.5</v>
      </c>
      <c r="T153">
        <v>2</v>
      </c>
      <c r="U153">
        <v>1960</v>
      </c>
      <c r="V153">
        <v>2</v>
      </c>
      <c r="W153">
        <v>1120</v>
      </c>
      <c r="X153">
        <v>1</v>
      </c>
      <c r="Y153">
        <v>600</v>
      </c>
      <c r="Z153">
        <v>250</v>
      </c>
      <c r="AA153">
        <v>2350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f>109200+81900+81900</f>
        <v>273000</v>
      </c>
    </row>
    <row r="154" spans="1:35" x14ac:dyDescent="0.55000000000000004">
      <c r="A154">
        <v>153</v>
      </c>
      <c r="B154" t="s">
        <v>43</v>
      </c>
      <c r="C154">
        <v>0</v>
      </c>
      <c r="D154">
        <v>73</v>
      </c>
      <c r="E154">
        <v>1</v>
      </c>
      <c r="F154">
        <v>3</v>
      </c>
      <c r="G154">
        <v>59</v>
      </c>
      <c r="H154">
        <v>5</v>
      </c>
      <c r="I154">
        <v>3</v>
      </c>
      <c r="J154">
        <v>3</v>
      </c>
      <c r="K154">
        <v>0</v>
      </c>
      <c r="L154">
        <v>0</v>
      </c>
      <c r="M154">
        <v>1</v>
      </c>
      <c r="N154">
        <v>1.24</v>
      </c>
      <c r="O154">
        <v>1</v>
      </c>
      <c r="P154">
        <v>60</v>
      </c>
      <c r="Q154">
        <v>99400</v>
      </c>
      <c r="R154">
        <v>1</v>
      </c>
      <c r="S154">
        <v>97.5</v>
      </c>
      <c r="T154">
        <v>0</v>
      </c>
      <c r="U154">
        <v>0</v>
      </c>
      <c r="V154">
        <v>1</v>
      </c>
      <c r="W154">
        <v>3000</v>
      </c>
      <c r="X154">
        <v>2</v>
      </c>
      <c r="Y154">
        <v>1200</v>
      </c>
      <c r="Z154">
        <v>1250</v>
      </c>
      <c r="AA154">
        <v>12000</v>
      </c>
      <c r="AB154">
        <v>0</v>
      </c>
      <c r="AC154">
        <v>0</v>
      </c>
      <c r="AD154">
        <v>0</v>
      </c>
      <c r="AE154">
        <v>0</v>
      </c>
      <c r="AF154">
        <v>1</v>
      </c>
      <c r="AG154">
        <v>1</v>
      </c>
      <c r="AH154">
        <v>0</v>
      </c>
      <c r="AI154">
        <v>36000</v>
      </c>
    </row>
    <row r="155" spans="1:35" x14ac:dyDescent="0.55000000000000004">
      <c r="A155">
        <v>154</v>
      </c>
      <c r="B155" t="s">
        <v>43</v>
      </c>
      <c r="C155">
        <v>1</v>
      </c>
      <c r="D155">
        <v>59</v>
      </c>
      <c r="E155">
        <v>1</v>
      </c>
      <c r="F155">
        <v>5</v>
      </c>
      <c r="G155">
        <v>30</v>
      </c>
      <c r="H155">
        <v>5</v>
      </c>
      <c r="I155">
        <v>3</v>
      </c>
      <c r="J155">
        <v>3</v>
      </c>
      <c r="K155">
        <v>0</v>
      </c>
      <c r="L155">
        <v>0</v>
      </c>
      <c r="M155">
        <v>1</v>
      </c>
      <c r="N155">
        <v>0.5</v>
      </c>
      <c r="O155">
        <v>1</v>
      </c>
      <c r="P155">
        <v>37</v>
      </c>
      <c r="Q155">
        <v>68250</v>
      </c>
      <c r="R155">
        <v>2</v>
      </c>
      <c r="S155">
        <v>21.2</v>
      </c>
      <c r="T155">
        <v>23</v>
      </c>
      <c r="U155">
        <f>1600+10500</f>
        <v>12100</v>
      </c>
      <c r="V155">
        <v>1</v>
      </c>
      <c r="W155">
        <v>2000</v>
      </c>
      <c r="X155">
        <v>1</v>
      </c>
      <c r="Y155">
        <v>600</v>
      </c>
      <c r="Z155">
        <v>500</v>
      </c>
      <c r="AA155">
        <v>4800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1</v>
      </c>
      <c r="AI155">
        <v>420000</v>
      </c>
    </row>
    <row r="156" spans="1:35" x14ac:dyDescent="0.55000000000000004">
      <c r="A156">
        <v>155</v>
      </c>
      <c r="B156" t="s">
        <v>43</v>
      </c>
      <c r="C156">
        <v>0</v>
      </c>
      <c r="D156">
        <v>72</v>
      </c>
      <c r="E156">
        <v>1</v>
      </c>
      <c r="F156">
        <v>2</v>
      </c>
      <c r="G156">
        <v>60</v>
      </c>
      <c r="H156">
        <v>7</v>
      </c>
      <c r="I156">
        <v>1</v>
      </c>
      <c r="J156">
        <v>1</v>
      </c>
      <c r="K156">
        <v>0</v>
      </c>
      <c r="L156">
        <v>0</v>
      </c>
      <c r="M156">
        <v>1</v>
      </c>
      <c r="N156">
        <v>2.4</v>
      </c>
      <c r="O156">
        <v>3</v>
      </c>
      <c r="P156">
        <v>120</v>
      </c>
      <c r="Q156">
        <v>168000</v>
      </c>
      <c r="R156">
        <v>2</v>
      </c>
      <c r="S156">
        <v>18</v>
      </c>
      <c r="T156">
        <v>15</v>
      </c>
      <c r="U156">
        <f>36000+1500</f>
        <v>37500</v>
      </c>
      <c r="V156">
        <v>0.5</v>
      </c>
      <c r="W156">
        <v>1320</v>
      </c>
      <c r="X156">
        <v>5</v>
      </c>
      <c r="Y156">
        <v>3000</v>
      </c>
      <c r="Z156">
        <v>2500</v>
      </c>
      <c r="AA156">
        <f>23750+13750</f>
        <v>37500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206000</v>
      </c>
    </row>
    <row r="157" spans="1:35" x14ac:dyDescent="0.55000000000000004">
      <c r="A157">
        <v>156</v>
      </c>
      <c r="B157" t="s">
        <v>43</v>
      </c>
      <c r="C157">
        <v>1</v>
      </c>
      <c r="D157">
        <v>43</v>
      </c>
      <c r="E157">
        <v>1</v>
      </c>
      <c r="F157">
        <v>4</v>
      </c>
      <c r="G157">
        <v>10</v>
      </c>
      <c r="H157">
        <v>3</v>
      </c>
      <c r="I157">
        <v>3</v>
      </c>
      <c r="J157">
        <v>3</v>
      </c>
      <c r="K157">
        <v>0</v>
      </c>
      <c r="L157">
        <v>0</v>
      </c>
      <c r="M157">
        <v>1</v>
      </c>
      <c r="N157">
        <v>1.9</v>
      </c>
      <c r="O157">
        <v>3</v>
      </c>
      <c r="P157">
        <v>100</v>
      </c>
      <c r="Q157">
        <v>130000</v>
      </c>
      <c r="R157">
        <v>2</v>
      </c>
      <c r="S157">
        <v>9.6</v>
      </c>
      <c r="T157">
        <v>29</v>
      </c>
      <c r="U157">
        <f>2750+24000</f>
        <v>26750</v>
      </c>
      <c r="V157">
        <v>0.5</v>
      </c>
      <c r="W157">
        <v>27500</v>
      </c>
      <c r="X157">
        <v>6</v>
      </c>
      <c r="Y157">
        <v>600</v>
      </c>
      <c r="Z157">
        <v>1500</v>
      </c>
      <c r="AA157">
        <v>14100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1</v>
      </c>
      <c r="AH157">
        <v>1</v>
      </c>
      <c r="AI157">
        <v>72000</v>
      </c>
    </row>
    <row r="158" spans="1:35" x14ac:dyDescent="0.55000000000000004">
      <c r="A158">
        <v>157</v>
      </c>
      <c r="B158" t="s">
        <v>43</v>
      </c>
      <c r="C158">
        <v>1</v>
      </c>
      <c r="D158">
        <v>52</v>
      </c>
      <c r="E158">
        <v>0</v>
      </c>
      <c r="F158">
        <v>4</v>
      </c>
      <c r="G158">
        <v>38</v>
      </c>
      <c r="H158">
        <v>3</v>
      </c>
      <c r="I158">
        <v>3</v>
      </c>
      <c r="J158">
        <v>3</v>
      </c>
      <c r="K158">
        <v>0</v>
      </c>
      <c r="L158">
        <v>0</v>
      </c>
      <c r="M158">
        <v>1</v>
      </c>
      <c r="N158">
        <v>0.5</v>
      </c>
      <c r="O158">
        <v>1</v>
      </c>
      <c r="P158">
        <v>32</v>
      </c>
      <c r="Q158">
        <v>89600</v>
      </c>
      <c r="R158">
        <v>2</v>
      </c>
      <c r="S158">
        <v>96</v>
      </c>
      <c r="T158">
        <v>25</v>
      </c>
      <c r="U158">
        <v>8960</v>
      </c>
      <c r="V158">
        <v>0.5</v>
      </c>
      <c r="W158">
        <v>2750</v>
      </c>
      <c r="X158">
        <v>1</v>
      </c>
      <c r="Y158">
        <v>600</v>
      </c>
      <c r="Z158">
        <v>500</v>
      </c>
      <c r="AA158">
        <f>10*480</f>
        <v>4800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106500</v>
      </c>
    </row>
    <row r="159" spans="1:35" x14ac:dyDescent="0.55000000000000004">
      <c r="A159">
        <v>158</v>
      </c>
      <c r="B159" t="s">
        <v>43</v>
      </c>
      <c r="C159">
        <v>1</v>
      </c>
      <c r="D159">
        <v>64</v>
      </c>
      <c r="E159">
        <v>0</v>
      </c>
      <c r="F159">
        <v>3</v>
      </c>
      <c r="G159">
        <v>49</v>
      </c>
      <c r="H159">
        <v>3</v>
      </c>
      <c r="I159">
        <v>3</v>
      </c>
      <c r="J159">
        <v>3</v>
      </c>
      <c r="K159">
        <v>0</v>
      </c>
      <c r="L159">
        <v>0</v>
      </c>
      <c r="M159">
        <v>1</v>
      </c>
      <c r="N159">
        <v>0.5</v>
      </c>
      <c r="O159">
        <v>1</v>
      </c>
      <c r="P159">
        <v>50</v>
      </c>
      <c r="Q159">
        <v>75000</v>
      </c>
      <c r="R159">
        <v>2</v>
      </c>
      <c r="S159">
        <v>22.5</v>
      </c>
      <c r="T159">
        <v>22</v>
      </c>
      <c r="U159">
        <f>5500+14000</f>
        <v>19500</v>
      </c>
      <c r="V159">
        <v>0.5</v>
      </c>
      <c r="W159">
        <v>2750</v>
      </c>
      <c r="X159">
        <v>5</v>
      </c>
      <c r="Y159">
        <v>2500</v>
      </c>
      <c r="Z159">
        <v>750</v>
      </c>
      <c r="AA159">
        <f>4800+3760+3450</f>
        <v>12010</v>
      </c>
      <c r="AB159">
        <v>0</v>
      </c>
      <c r="AC159">
        <v>0</v>
      </c>
      <c r="AD159">
        <v>0</v>
      </c>
      <c r="AE159">
        <v>0</v>
      </c>
      <c r="AF159">
        <v>1</v>
      </c>
      <c r="AG159">
        <v>1</v>
      </c>
      <c r="AH159">
        <v>1</v>
      </c>
      <c r="AI159">
        <v>2100000</v>
      </c>
    </row>
    <row r="160" spans="1:35" x14ac:dyDescent="0.55000000000000004">
      <c r="A160">
        <v>159</v>
      </c>
      <c r="B160" t="s">
        <v>43</v>
      </c>
      <c r="C160">
        <v>1</v>
      </c>
      <c r="D160">
        <v>68</v>
      </c>
      <c r="E160">
        <v>0</v>
      </c>
      <c r="F160">
        <v>2</v>
      </c>
      <c r="G160">
        <v>40</v>
      </c>
      <c r="H160">
        <v>4</v>
      </c>
      <c r="I160">
        <v>1</v>
      </c>
      <c r="J160">
        <v>3</v>
      </c>
      <c r="K160">
        <v>0</v>
      </c>
      <c r="L160">
        <v>0</v>
      </c>
      <c r="M160">
        <v>1</v>
      </c>
      <c r="N160">
        <v>0.75</v>
      </c>
      <c r="O160">
        <v>1</v>
      </c>
      <c r="P160">
        <v>50</v>
      </c>
      <c r="Q160">
        <v>75000</v>
      </c>
      <c r="R160">
        <v>2</v>
      </c>
      <c r="S160">
        <v>42</v>
      </c>
      <c r="T160">
        <v>16</v>
      </c>
      <c r="U160">
        <v>16400</v>
      </c>
      <c r="V160">
        <v>6</v>
      </c>
      <c r="W160">
        <v>4125</v>
      </c>
      <c r="X160">
        <v>1</v>
      </c>
      <c r="Y160">
        <v>600</v>
      </c>
      <c r="Z160">
        <v>750</v>
      </c>
      <c r="AA160">
        <v>7050</v>
      </c>
      <c r="AB160">
        <v>0</v>
      </c>
      <c r="AC160">
        <v>0</v>
      </c>
      <c r="AD160">
        <v>0</v>
      </c>
      <c r="AE160">
        <v>0</v>
      </c>
      <c r="AF160">
        <v>1</v>
      </c>
      <c r="AG160">
        <v>0</v>
      </c>
      <c r="AH160">
        <v>1</v>
      </c>
      <c r="AI160">
        <v>840000</v>
      </c>
    </row>
    <row r="161" spans="1:35" x14ac:dyDescent="0.55000000000000004">
      <c r="A161">
        <v>160</v>
      </c>
      <c r="B161" t="s">
        <v>43</v>
      </c>
      <c r="C161">
        <v>1</v>
      </c>
      <c r="D161">
        <v>64</v>
      </c>
      <c r="E161">
        <v>1</v>
      </c>
      <c r="F161">
        <v>2</v>
      </c>
      <c r="G161">
        <v>50</v>
      </c>
      <c r="H161">
        <v>2</v>
      </c>
      <c r="I161">
        <v>3</v>
      </c>
      <c r="J161">
        <v>1</v>
      </c>
      <c r="K161">
        <v>0</v>
      </c>
      <c r="L161">
        <v>0</v>
      </c>
      <c r="M161">
        <v>1</v>
      </c>
      <c r="N161">
        <v>0.7</v>
      </c>
      <c r="O161">
        <v>1</v>
      </c>
      <c r="P161">
        <v>77</v>
      </c>
      <c r="Q161">
        <v>84000</v>
      </c>
      <c r="R161">
        <v>2</v>
      </c>
      <c r="S161">
        <v>37</v>
      </c>
      <c r="T161">
        <v>17</v>
      </c>
      <c r="U161">
        <f>750+3600</f>
        <v>4350</v>
      </c>
      <c r="V161">
        <v>2</v>
      </c>
      <c r="W161">
        <v>4000</v>
      </c>
      <c r="X161">
        <v>2</v>
      </c>
      <c r="Y161">
        <v>500</v>
      </c>
      <c r="Z161">
        <v>1000</v>
      </c>
      <c r="AA161">
        <v>9600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115200</v>
      </c>
    </row>
    <row r="162" spans="1:35" x14ac:dyDescent="0.55000000000000004">
      <c r="A162">
        <v>161</v>
      </c>
      <c r="B162" t="s">
        <v>43</v>
      </c>
      <c r="C162">
        <v>1</v>
      </c>
      <c r="D162">
        <v>72</v>
      </c>
      <c r="E162">
        <v>0</v>
      </c>
      <c r="F162">
        <v>1</v>
      </c>
      <c r="G162">
        <v>30</v>
      </c>
      <c r="H162">
        <v>4</v>
      </c>
      <c r="I162">
        <v>1</v>
      </c>
      <c r="J162">
        <v>3</v>
      </c>
      <c r="K162">
        <v>0</v>
      </c>
      <c r="L162">
        <v>0</v>
      </c>
      <c r="M162">
        <v>1</v>
      </c>
      <c r="N162">
        <v>0.5</v>
      </c>
      <c r="O162">
        <v>1</v>
      </c>
      <c r="P162">
        <v>45</v>
      </c>
      <c r="Q162">
        <v>63000</v>
      </c>
      <c r="R162">
        <v>2</v>
      </c>
      <c r="S162">
        <v>150</v>
      </c>
      <c r="T162">
        <v>20</v>
      </c>
      <c r="U162">
        <v>5800</v>
      </c>
      <c r="V162">
        <v>0.5</v>
      </c>
      <c r="W162">
        <v>2750</v>
      </c>
      <c r="X162">
        <v>1</v>
      </c>
      <c r="Y162">
        <v>600</v>
      </c>
      <c r="Z162">
        <v>500</v>
      </c>
      <c r="AA162">
        <v>4700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</row>
    <row r="163" spans="1:35" x14ac:dyDescent="0.55000000000000004">
      <c r="A163">
        <v>162</v>
      </c>
      <c r="B163" t="s">
        <v>43</v>
      </c>
      <c r="C163">
        <v>1</v>
      </c>
      <c r="D163">
        <v>79</v>
      </c>
      <c r="E163">
        <v>0</v>
      </c>
      <c r="F163">
        <v>1</v>
      </c>
      <c r="G163">
        <v>50</v>
      </c>
      <c r="H163">
        <v>2</v>
      </c>
      <c r="I163">
        <v>1</v>
      </c>
      <c r="J163">
        <v>3</v>
      </c>
      <c r="K163">
        <v>0</v>
      </c>
      <c r="L163">
        <v>0</v>
      </c>
      <c r="M163">
        <v>1</v>
      </c>
      <c r="N163">
        <v>2</v>
      </c>
      <c r="O163">
        <v>2</v>
      </c>
      <c r="P163">
        <v>80</v>
      </c>
      <c r="Q163">
        <v>112000</v>
      </c>
      <c r="R163">
        <v>2</v>
      </c>
      <c r="S163">
        <v>22.5</v>
      </c>
      <c r="T163">
        <v>25</v>
      </c>
      <c r="U163">
        <v>25400</v>
      </c>
      <c r="V163">
        <v>1</v>
      </c>
      <c r="W163">
        <v>11000</v>
      </c>
      <c r="X163">
        <v>5</v>
      </c>
      <c r="Y163">
        <v>3000</v>
      </c>
      <c r="Z163">
        <v>2000</v>
      </c>
      <c r="AA163">
        <v>18800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115200</v>
      </c>
    </row>
    <row r="164" spans="1:35" x14ac:dyDescent="0.55000000000000004">
      <c r="A164">
        <v>163</v>
      </c>
      <c r="B164" t="s">
        <v>43</v>
      </c>
      <c r="C164">
        <v>1</v>
      </c>
      <c r="D164">
        <v>65</v>
      </c>
      <c r="E164">
        <v>1</v>
      </c>
      <c r="F164">
        <v>2</v>
      </c>
      <c r="G164">
        <v>30</v>
      </c>
      <c r="H164">
        <v>4</v>
      </c>
      <c r="I164">
        <v>1</v>
      </c>
      <c r="J164">
        <v>3</v>
      </c>
      <c r="K164">
        <v>0</v>
      </c>
      <c r="L164">
        <v>0</v>
      </c>
      <c r="M164">
        <v>1</v>
      </c>
      <c r="N164">
        <v>0.65</v>
      </c>
      <c r="O164">
        <v>1</v>
      </c>
      <c r="P164">
        <v>27</v>
      </c>
      <c r="Q164">
        <v>43400</v>
      </c>
      <c r="R164">
        <v>2</v>
      </c>
      <c r="S164">
        <v>72</v>
      </c>
      <c r="T164">
        <v>15</v>
      </c>
      <c r="U164">
        <f>1800+7290</f>
        <v>9090</v>
      </c>
      <c r="V164">
        <v>2</v>
      </c>
      <c r="W164">
        <v>1632</v>
      </c>
      <c r="X164">
        <v>3</v>
      </c>
      <c r="Y164">
        <v>600</v>
      </c>
      <c r="Z164">
        <v>200</v>
      </c>
      <c r="AA164">
        <f>940+1950</f>
        <v>2890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f>24800</f>
        <v>24800</v>
      </c>
    </row>
    <row r="165" spans="1:35" x14ac:dyDescent="0.55000000000000004">
      <c r="A165">
        <v>164</v>
      </c>
      <c r="B165" t="s">
        <v>43</v>
      </c>
      <c r="C165">
        <v>1</v>
      </c>
      <c r="D165">
        <v>60</v>
      </c>
      <c r="E165">
        <v>0</v>
      </c>
      <c r="F165">
        <v>2</v>
      </c>
      <c r="G165">
        <v>47</v>
      </c>
      <c r="H165">
        <v>6</v>
      </c>
      <c r="I165">
        <v>1</v>
      </c>
      <c r="J165">
        <v>3</v>
      </c>
      <c r="K165">
        <v>0</v>
      </c>
      <c r="L165">
        <v>0</v>
      </c>
      <c r="M165">
        <v>1</v>
      </c>
      <c r="N165">
        <v>0.18</v>
      </c>
      <c r="O165">
        <v>1</v>
      </c>
      <c r="P165">
        <v>1</v>
      </c>
      <c r="Q165">
        <v>9000</v>
      </c>
      <c r="R165">
        <v>2</v>
      </c>
      <c r="S165">
        <v>6</v>
      </c>
      <c r="T165">
        <v>8</v>
      </c>
      <c r="U165">
        <v>2800</v>
      </c>
      <c r="V165">
        <v>1</v>
      </c>
      <c r="W165">
        <v>1000</v>
      </c>
      <c r="X165">
        <v>0.5</v>
      </c>
      <c r="Y165">
        <v>300</v>
      </c>
      <c r="Z165">
        <f>350</f>
        <v>350</v>
      </c>
      <c r="AA165">
        <v>3360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</row>
    <row r="166" spans="1:35" x14ac:dyDescent="0.55000000000000004">
      <c r="A166">
        <v>165</v>
      </c>
      <c r="B166" t="s">
        <v>43</v>
      </c>
      <c r="C166">
        <v>1</v>
      </c>
      <c r="D166">
        <v>45</v>
      </c>
      <c r="E166">
        <v>1</v>
      </c>
      <c r="F166">
        <v>7</v>
      </c>
      <c r="G166">
        <v>35</v>
      </c>
      <c r="H166">
        <v>5</v>
      </c>
      <c r="I166">
        <v>3</v>
      </c>
      <c r="J166">
        <v>3</v>
      </c>
      <c r="K166">
        <v>0</v>
      </c>
      <c r="L166">
        <v>0</v>
      </c>
      <c r="M166">
        <v>1</v>
      </c>
      <c r="N166">
        <v>1</v>
      </c>
      <c r="O166">
        <v>1</v>
      </c>
      <c r="P166">
        <v>50</v>
      </c>
      <c r="Q166">
        <v>70000</v>
      </c>
      <c r="R166">
        <v>2</v>
      </c>
      <c r="S166">
        <v>170</v>
      </c>
      <c r="T166">
        <v>12</v>
      </c>
      <c r="U166">
        <f>14000</f>
        <v>14000</v>
      </c>
      <c r="V166">
        <v>2</v>
      </c>
      <c r="W166">
        <v>2000</v>
      </c>
      <c r="X166">
        <v>0</v>
      </c>
      <c r="Y166">
        <v>0</v>
      </c>
      <c r="Z166">
        <v>1000</v>
      </c>
      <c r="AA166">
        <v>9600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</row>
    <row r="176" spans="1:35" x14ac:dyDescent="0.55000000000000004">
      <c r="AG176">
        <v>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松浦正典</dc:creator>
  <cp:lastModifiedBy>松浦正典</cp:lastModifiedBy>
  <dcterms:created xsi:type="dcterms:W3CDTF">2019-09-09T11:12:22Z</dcterms:created>
  <dcterms:modified xsi:type="dcterms:W3CDTF">2019-09-21T05:51:42Z</dcterms:modified>
</cp:coreProperties>
</file>