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2024\12月\Document\研究活動_勉強会\2022_森科研基盤(A)\MJIR2024Nov\WebOfScience\"/>
    </mc:Choice>
  </mc:AlternateContent>
  <xr:revisionPtr revIDLastSave="0" documentId="13_ncr:1_{B054C894-4DF2-4559-83E6-4A711A51EDD9}" xr6:coauthVersionLast="47" xr6:coauthVersionMax="47" xr10:uidLastSave="{00000000-0000-0000-0000-000000000000}"/>
  <bookViews>
    <workbookView xWindow="37635" yWindow="30" windowWidth="38850" windowHeight="12435" activeTab="2" xr2:uid="{DFD05D7B-6596-4706-9F79-BCDA9B28767D}"/>
  </bookViews>
  <sheets>
    <sheet name="OriginalData" sheetId="1" r:id="rId1"/>
    <sheet name="Summary" sheetId="2" r:id="rId2"/>
    <sheet name="ForAnalysis" sheetId="3" r:id="rId3"/>
  </sheets>
  <definedNames>
    <definedName name="_xlnm._FilterDatabase" localSheetId="2" hidden="1">ForAnalysis!$A$1:$AE$203</definedName>
  </definedNames>
  <calcPr calcId="191029"/>
</workbook>
</file>

<file path=xl/calcChain.xml><?xml version="1.0" encoding="utf-8"?>
<calcChain xmlns="http://schemas.openxmlformats.org/spreadsheetml/2006/main">
  <c r="Z123" i="3" l="1"/>
  <c r="Z120" i="3"/>
  <c r="B202" i="3"/>
  <c r="Z198" i="3"/>
  <c r="Z195" i="3"/>
  <c r="Z194" i="3"/>
  <c r="Z193" i="3"/>
  <c r="Z192" i="3"/>
  <c r="Z191" i="3"/>
  <c r="Z190" i="3"/>
  <c r="Z189" i="3"/>
  <c r="Z186" i="3"/>
  <c r="Z180" i="3"/>
  <c r="Z179" i="3"/>
  <c r="Z178" i="3"/>
  <c r="Z177" i="3"/>
  <c r="Z175" i="3"/>
  <c r="Z174" i="3"/>
  <c r="Z173" i="3"/>
  <c r="Z172" i="3"/>
  <c r="Z168" i="3"/>
  <c r="Z165" i="3"/>
  <c r="Z160" i="3"/>
  <c r="Z159" i="3"/>
  <c r="Z156" i="3"/>
  <c r="Z153" i="3"/>
  <c r="Z152" i="3"/>
  <c r="Z151" i="3"/>
  <c r="Z150" i="3"/>
  <c r="Z148" i="3"/>
  <c r="Z147" i="3"/>
  <c r="Z144" i="3"/>
  <c r="Z141" i="3"/>
  <c r="Z138" i="3"/>
  <c r="Z137" i="3"/>
  <c r="Z134" i="3"/>
  <c r="Z132" i="3"/>
  <c r="Z124" i="3"/>
  <c r="Z115" i="3"/>
  <c r="Z111" i="3"/>
  <c r="Z110" i="3"/>
  <c r="Z109" i="3"/>
  <c r="Z107" i="3"/>
  <c r="Z106" i="3"/>
  <c r="Z105" i="3"/>
  <c r="Z102" i="3"/>
  <c r="Z100" i="3"/>
  <c r="Z99" i="3"/>
  <c r="Z94" i="3"/>
  <c r="Z91" i="3"/>
  <c r="Z89" i="3"/>
  <c r="Z81" i="3"/>
  <c r="Z79" i="3"/>
  <c r="Z75" i="3"/>
  <c r="Z74" i="3"/>
  <c r="Z71" i="3"/>
  <c r="Z70" i="3"/>
  <c r="Z67" i="3"/>
  <c r="Z66" i="3"/>
  <c r="Z61" i="3"/>
  <c r="Z60" i="3"/>
  <c r="Z55" i="3"/>
  <c r="Z52" i="3"/>
  <c r="Z50" i="3"/>
  <c r="Z48" i="3"/>
  <c r="Z47" i="3"/>
  <c r="Z44" i="3"/>
  <c r="Z42" i="3"/>
  <c r="Z41" i="3"/>
  <c r="Z40" i="3"/>
  <c r="Z39" i="3"/>
  <c r="Z38" i="3"/>
  <c r="Z30" i="3"/>
  <c r="Z29" i="3"/>
  <c r="Z28" i="3"/>
  <c r="Z26" i="3"/>
  <c r="Z25" i="3"/>
  <c r="Z22" i="3"/>
  <c r="Z21" i="3"/>
  <c r="Z20" i="3"/>
  <c r="Z18" i="3"/>
  <c r="Z17" i="3"/>
  <c r="Z16" i="3"/>
  <c r="Z14" i="3"/>
  <c r="Z13" i="3"/>
  <c r="Z12" i="3"/>
  <c r="Z11" i="3"/>
  <c r="Z10" i="3"/>
  <c r="Z9" i="3"/>
  <c r="Z7" i="3"/>
  <c r="Z6" i="3"/>
  <c r="Z5" i="3"/>
  <c r="Z2" i="3"/>
  <c r="AD201" i="2"/>
  <c r="AD200" i="2"/>
  <c r="AD198" i="2"/>
  <c r="AD197" i="2"/>
  <c r="AD195" i="2"/>
  <c r="AD194" i="2"/>
  <c r="AD193" i="2"/>
  <c r="AD192" i="2"/>
  <c r="AD191" i="2"/>
  <c r="AD190" i="2"/>
  <c r="AD189" i="2"/>
  <c r="AD188" i="2"/>
  <c r="AD187" i="2"/>
  <c r="AD186" i="2"/>
  <c r="AD185" i="2"/>
  <c r="AD184" i="2"/>
  <c r="AD183" i="2"/>
  <c r="AD182" i="2"/>
  <c r="AD181" i="2"/>
  <c r="AD180" i="2"/>
  <c r="AD179" i="2"/>
  <c r="AD178" i="2"/>
  <c r="AD177" i="2"/>
  <c r="AD176" i="2"/>
  <c r="AD175" i="2"/>
  <c r="AD174" i="2"/>
  <c r="AD173" i="2"/>
  <c r="AD172" i="2"/>
  <c r="AD171" i="2"/>
  <c r="AD170" i="2"/>
  <c r="AD168" i="2"/>
  <c r="AD167" i="2"/>
  <c r="AD166" i="2"/>
  <c r="AD165" i="2"/>
  <c r="AD164" i="2"/>
  <c r="AD163" i="2"/>
  <c r="AD162" i="2"/>
  <c r="AD161" i="2"/>
  <c r="AD160" i="2"/>
  <c r="AD159" i="2"/>
  <c r="AD158" i="2"/>
  <c r="AD157" i="2"/>
  <c r="AD156" i="2"/>
  <c r="AD155" i="2"/>
  <c r="AD154" i="2"/>
  <c r="AD153" i="2"/>
  <c r="AD152" i="2"/>
  <c r="AD151" i="2"/>
  <c r="AD150" i="2"/>
  <c r="AD149" i="2"/>
  <c r="AD148" i="2"/>
  <c r="AD147" i="2"/>
  <c r="AD146" i="2"/>
  <c r="AD145" i="2"/>
  <c r="AD144" i="2"/>
  <c r="AD141" i="2"/>
  <c r="AD140" i="2"/>
  <c r="AD138" i="2"/>
  <c r="AD137" i="2"/>
  <c r="AD135" i="2"/>
  <c r="AD134" i="2"/>
  <c r="AD133" i="2"/>
  <c r="AD132" i="2"/>
  <c r="AD131" i="2"/>
  <c r="AD130" i="2"/>
  <c r="AD129" i="2"/>
  <c r="AD128" i="2"/>
  <c r="AD127" i="2"/>
  <c r="AD126" i="2"/>
  <c r="AD125" i="2"/>
  <c r="AD124" i="2"/>
  <c r="AD123" i="2"/>
  <c r="AD122" i="2"/>
  <c r="AD121" i="2"/>
  <c r="AD120" i="2"/>
  <c r="AD119" i="2"/>
  <c r="AD118" i="2"/>
  <c r="AD117" i="2"/>
  <c r="AD116" i="2"/>
  <c r="AD115" i="2"/>
  <c r="AD114" i="2"/>
  <c r="AD113" i="2"/>
  <c r="AD112" i="2"/>
  <c r="AD111" i="2"/>
  <c r="AD110" i="2"/>
  <c r="AD109" i="2"/>
  <c r="AD108" i="2"/>
  <c r="AD107" i="2"/>
  <c r="AD106" i="2"/>
  <c r="AD105" i="2"/>
  <c r="AD104" i="2"/>
  <c r="AD103" i="2"/>
  <c r="AD102" i="2"/>
  <c r="AD101" i="2"/>
  <c r="AD100" i="2"/>
  <c r="AD99" i="2"/>
  <c r="AD98" i="2"/>
  <c r="AD97" i="2"/>
  <c r="AD96" i="2"/>
  <c r="AD95" i="2"/>
  <c r="AD94"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4" i="2"/>
  <c r="AD62" i="2"/>
  <c r="AD61" i="2"/>
  <c r="AD60" i="2"/>
  <c r="AD59"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6" i="2"/>
  <c r="AD25" i="2"/>
  <c r="AD23" i="2"/>
  <c r="AD22" i="2"/>
  <c r="AD21" i="2"/>
  <c r="AD20" i="2"/>
  <c r="AD19" i="2"/>
  <c r="AD18" i="2"/>
  <c r="AD17" i="2"/>
  <c r="AD16" i="2"/>
  <c r="AD15" i="2"/>
  <c r="AD14" i="2"/>
  <c r="AD13" i="2"/>
  <c r="AD12" i="2"/>
  <c r="AD11" i="2"/>
  <c r="AD10" i="2"/>
  <c r="AD9" i="2"/>
  <c r="AD7" i="2"/>
  <c r="AD6" i="2"/>
  <c r="AD5" i="2"/>
  <c r="AD4" i="2"/>
  <c r="AD3" i="2"/>
  <c r="AD2" i="2"/>
  <c r="AS2" i="1"/>
  <c r="AS3" i="1"/>
  <c r="AS4" i="1"/>
  <c r="AS5" i="1"/>
  <c r="AS6" i="1"/>
  <c r="AS7" i="1"/>
  <c r="AS9" i="1"/>
  <c r="AS10" i="1"/>
  <c r="AS11" i="1"/>
  <c r="AS12" i="1"/>
  <c r="AS13" i="1"/>
  <c r="AS14" i="1"/>
  <c r="AS15" i="1"/>
  <c r="AS16" i="1"/>
  <c r="AS17" i="1"/>
  <c r="AS18" i="1"/>
  <c r="AS19" i="1"/>
  <c r="AS20" i="1"/>
  <c r="AS21" i="1"/>
  <c r="AS22" i="1"/>
  <c r="AS23" i="1"/>
  <c r="AS25" i="1"/>
  <c r="AS26"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9" i="1"/>
  <c r="AS60" i="1"/>
  <c r="AS61" i="1"/>
  <c r="AS62" i="1"/>
  <c r="AS64"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7" i="1"/>
  <c r="AS138" i="1"/>
  <c r="AS140" i="1"/>
  <c r="AS141"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7" i="1"/>
  <c r="AS198" i="1"/>
  <c r="AS200" i="1"/>
  <c r="AS201" i="1"/>
</calcChain>
</file>

<file path=xl/sharedStrings.xml><?xml version="1.0" encoding="utf-8"?>
<sst xmlns="http://schemas.openxmlformats.org/spreadsheetml/2006/main" count="15269" uniqueCount="3669">
  <si>
    <t>Publication Type</t>
  </si>
  <si>
    <t>Authors</t>
  </si>
  <si>
    <t>Author Full Names</t>
  </si>
  <si>
    <t>Group Authors</t>
  </si>
  <si>
    <t>Article Title</t>
  </si>
  <si>
    <t>Source Title</t>
  </si>
  <si>
    <t>Language</t>
  </si>
  <si>
    <t>Document Type</t>
  </si>
  <si>
    <t>Conference Title</t>
  </si>
  <si>
    <t>Conference Date</t>
  </si>
  <si>
    <t>Conference Location</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</si>
  <si>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</si>
  <si>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</si>
  <si>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</si>
  <si>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</si>
  <si>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</si>
  <si>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</si>
  <si>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</si>
  <si>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</si>
  <si>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</si>
  <si>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</si>
  <si>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</si>
  <si>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</si>
  <si>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</si>
  <si>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</si>
  <si>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</si>
  <si>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</si>
  <si>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</si>
  <si>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</si>
  <si>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</si>
  <si>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</si>
  <si>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</si>
  <si>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</si>
  <si>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Journal Abbreviation</t>
  </si>
  <si>
    <t>Journal ISO Abbreviation</t>
  </si>
  <si>
    <t>Publication Date</t>
  </si>
  <si>
    <t>Publication Year</t>
  </si>
  <si>
    <t>Volume</t>
  </si>
  <si>
    <t>Issue</t>
  </si>
  <si>
    <t>Special Issue</t>
  </si>
  <si>
    <t>Start Page</t>
  </si>
  <si>
    <t>End Page</t>
  </si>
  <si>
    <t>DOI</t>
  </si>
  <si>
    <t>DOI Link</t>
  </si>
  <si>
    <t>Early Access Date</t>
  </si>
  <si>
    <t>Number of Pages</t>
  </si>
  <si>
    <t>WoS Categories</t>
  </si>
  <si>
    <t>Web of Science Index</t>
  </si>
  <si>
    <t>Research Areas</t>
  </si>
  <si>
    <t>Open Access Designations</t>
  </si>
  <si>
    <t>UT (Unique WOS ID)</t>
  </si>
  <si>
    <t>J</t>
  </si>
  <si>
    <t>Chirikov, I</t>
  </si>
  <si>
    <t/>
  </si>
  <si>
    <t>Chirikov, Igor</t>
  </si>
  <si>
    <t>Research universities as knowledge networks: the role of institutional research</t>
  </si>
  <si>
    <t>STUDIES IN HIGHER EDUCATION</t>
  </si>
  <si>
    <t>English</t>
  </si>
  <si>
    <t>Article</t>
  </si>
  <si>
    <t>research universities; institutional research; decision-making; university administration; higher education management</t>
  </si>
  <si>
    <t>This article focuses on the elaboration of institutional research practice, which is an important element of any research university. The study addresses three questions. First, how did institutional research arise, and what is its raison d'etre in a research university? Second, how can institutional research contribute to the improvement of the research university? And third, what are the most viable alternatives regarding the structure, staffing, and responsibilities of the institutional research office? To answer these questions, the article will draw on the historical and current state of institutional research data from different countries derived from an extensive literature review and several case studies conducted while launching and running the institutional research office at a newly established research university, the Higher School of Economics in Moscow, Russia.</t>
  </si>
  <si>
    <t>Natl Res Univ Higher Sch Econ, Inst Res Off, Moscow 101000, Russia</t>
  </si>
  <si>
    <t>HSE University (National Research University Higher School of Economics)</t>
  </si>
  <si>
    <t>Chirikov, I (corresponding author), Natl Res Univ Higher Sch Econ, Inst Res Off, 20 Myasnitskaya Ulitsa, Moscow 101000, Russia.</t>
  </si>
  <si>
    <t>ichirikov@hse.ru</t>
  </si>
  <si>
    <t>Chirikov, Igor/F-1779-2013; Chirikov, Igor/G-8079-2015</t>
  </si>
  <si>
    <t>Chirikov, Igor/0000-0003-0542-9888</t>
  </si>
  <si>
    <t>ROUTLEDGE JOURNALS, TAYLOR &amp; FRANCIS LTD</t>
  </si>
  <si>
    <t>ABINGDON</t>
  </si>
  <si>
    <t>2-4 PARK SQUARE, MILTON PARK, ABINGDON OX14 4RN, OXON, ENGLAND</t>
  </si>
  <si>
    <t>STUD HIGH EDUC</t>
  </si>
  <si>
    <t>Stud. High. Educ.</t>
  </si>
  <si>
    <t>APR 1</t>
  </si>
  <si>
    <t>SI</t>
  </si>
  <si>
    <t>10.1080/03075079.2013.773778</t>
  </si>
  <si>
    <t>Education &amp; Educational Research</t>
  </si>
  <si>
    <t>Social Science Citation Index (SSCI)</t>
  </si>
  <si>
    <t>WOS:000317287100010</t>
  </si>
  <si>
    <t>Lim, S; Boutain, DM; Kim, E; Evans-Agnew, RA; Parker, S; Nofziger, RM</t>
  </si>
  <si>
    <t>Lim, Sungwon; Boutain, Doris M.; Kim, Eunjung; Evans-Agnew, Robin A.; Parker, Sanithia; Nofziger, Rebekah Maldonado</t>
  </si>
  <si>
    <t>Institutional procedural discrimination, institutional racism, and other institutional discrimination: A nursing research example</t>
  </si>
  <si>
    <t>NURSING INQUIRY</t>
  </si>
  <si>
    <t>community-based organizations; community-based participatory research; institutional discrimination; institutional procedural discrimination; institutional racism; mixed method; multicultural health; public health initiatives</t>
  </si>
  <si>
    <t>STRUCTURAL RACISM; MENTAL-HEALTH; PARTICIPATORY RESEARCH; JUSTICE; CARE</t>
  </si>
  <si>
    <t>Institutional discrimination matters. The purpose of this longitudinal community-based participatory research study was to examine institutional procedural discrimination, institutional racism, and other institutional discrimination, and their relationships with participants' health during a maternal and child health program in a municipal initiative. Twenty participants from nine multilingual, multicultural community-based organizations were included. Overall reported incidences of institutional procedural discrimination decreased from April 2019 (18.6%) to November 2019 (11.8%) although changes were not statistically significant and participants reporting incidences remained high (n = 15 in April and n = 14 in November). Participants reported experiencing significantly less [when] different cultural ways of doing things were shared, the project did not support my way from April 2019 (23.5%, n = 4) to November 2019 (0%, n = 0), Wilcoxon signed-rank test Z = -2.00, p &lt; 0.05. Some participants reported experiencing institutional racism (29.4%, n = 5) and other institutional discrimination (5.9%, n = 1). Participants experiencing institutional racism, compared to those who did not, reported a higher impact of the Initiative's program on their quality of life (t = 3.62, p &lt; 0.01). Participatory survey designs enable nurse researchers to identify hidden pathways of institutional procedural discrimination, describe the impacts experienced, and examine types of institutional discrimination in health systems.</t>
  </si>
  <si>
    <t>[Lim, Sungwon; Boutain, Doris M.; Kim, Eunjung; Parker, Sanithia] Univ Washington, Sch Nursing, Dept Child Family &amp; Populat Hlth, Seattle, WA 98195 USA; [Evans-Agnew, Robin A.] Univ Washington Tacoma, Sch Nursing &amp; Healthcare Leadership, POB 358421,1900 Commerce St, Tacoma, WA 98402 USA; [Nofziger, Rebekah Maldonado] Seattle Publ Sch, Hlth Serv, Seattle, WA USA</t>
  </si>
  <si>
    <t>University of Washington; University of Washington Seattle; University of Washington; University of Washington Tacoma</t>
  </si>
  <si>
    <t>Boutain, DM; Kim, E; Evans-Agnew, RA (corresponding author), Univ Washington Tacoma, Sch Nursing &amp; Healthcare Leadership, POB 358421,1900 Commerce St, Tacoma, WA 98402 USA.</t>
  </si>
  <si>
    <t>dboutain@uw.edu; eunjungk@uw.edu; robagnew@uw.edu</t>
  </si>
  <si>
    <t>Lim, Sungwon/KRP-4101-2024</t>
  </si>
  <si>
    <t>Evans-Agnew, Robin/0000-0002-6505-2552; Lim, Sungwon/0000-0001-9086-5101; Kim, Eunjung/0000-0002-4664-9847</t>
  </si>
  <si>
    <t>John and Marguerite Walker Corbally Professorship in Public Service at the University of Washington; Public Health Seattle King County</t>
  </si>
  <si>
    <t>John and Marguerite Walker Corbally Professorship in Public Service at the University of Washington, and private donations from the authors; Public Health Seattle King County, Grant/Award Number: Best Start for Kids</t>
  </si>
  <si>
    <t>WILEY</t>
  </si>
  <si>
    <t>HOBOKEN</t>
  </si>
  <si>
    <t>111 RIVER ST, HOBOKEN 07030-5774, NJ USA</t>
  </si>
  <si>
    <t>NURS INQ</t>
  </si>
  <si>
    <t>Nurs. Inq.</t>
  </si>
  <si>
    <t>JAN</t>
  </si>
  <si>
    <t>10.1111/nin.12474</t>
  </si>
  <si>
    <t>DEC 2021</t>
  </si>
  <si>
    <t>Nursing</t>
  </si>
  <si>
    <t>Science Citation Index Expanded (SCI-EXPANDED); Social Science Citation Index (SSCI)</t>
  </si>
  <si>
    <t>Green Published</t>
  </si>
  <si>
    <t>WOS:000726581100001</t>
  </si>
  <si>
    <t>Schlüter, A</t>
  </si>
  <si>
    <t>Schlueter, Achim</t>
  </si>
  <si>
    <t>Institutional Change and Qualitative Research Methodological considerations for institutional economic empirical research</t>
  </si>
  <si>
    <t>JOURNAL OF INTERDISCIPLINARY ECONOMICS</t>
  </si>
  <si>
    <t>Institutional Change; Methodology; Qualitative Research; Cognition; Rationalities (JEL B40, B52, P48)</t>
  </si>
  <si>
    <t>GOVERNANCE</t>
  </si>
  <si>
    <t>This paper argues for the use of more qualitative research when analysing institutional change. Institutional change is often complex, context dependant, and deals with new phenomena. It is argued that qualitative data - which is often linked to inductive approaches, completely disavowed since the Methodenstreit - has been used for many new institutional theory developments. The next argument made, is that currently favoured explanations of institutional change indicate that a more intensive and rigorous use of qualitative data is necessary. Many scholars claim that understanding institutional change demands the consideration of multiple rationalities and cognition. To understand these aspects, qualitative data and thereby qualitative methods are required. Many institutional scholars who emphasise the necessity for a qualitative understanding of institutional change processes do not apply their thoughts empirically.</t>
  </si>
  <si>
    <t>[Schlueter, Achim] Inst Forestry Econ, Freiburg, Germany</t>
  </si>
  <si>
    <t>Schlüter, A (corresponding author), Tennenbacher Str 4, D-79106 Freiburg, Germany.</t>
  </si>
  <si>
    <t>a.schlueter@ife.uni-freiburg.de</t>
  </si>
  <si>
    <t>German Federal Ministry of Education and Research</t>
  </si>
  <si>
    <t>German Federal Ministry of Education and Research(Federal Ministry of Education &amp; Research (BMBF))</t>
  </si>
  <si>
    <t>Special thanks to members of the Eucken-Institute, Elinor Ostrom from the Workshop and my close colleagues, Markus Koch and Sharif Ahmadiar. Financial support from the German Federal Ministry of Education and Research is appreciated.</t>
  </si>
  <si>
    <t>SAGE PUBLICATIONS INDIA PVT LTD</t>
  </si>
  <si>
    <t>NEW DELHI</t>
  </si>
  <si>
    <t>B-1-I-1 MOHAN CO-OPERATIVE INDUSTRIAL AREA, MATHURA RD, POST BAG NO 7, NEW DELHI 110 044, INDIA</t>
  </si>
  <si>
    <t>J INTERDISC ECON</t>
  </si>
  <si>
    <t>J. Interdisc. Educ.</t>
  </si>
  <si>
    <t>JUL</t>
  </si>
  <si>
    <t>10.1177/02601079X10002200405</t>
  </si>
  <si>
    <t>Economics</t>
  </si>
  <si>
    <t>Emerging Sources Citation Index (ESCI)</t>
  </si>
  <si>
    <t>Business &amp; Economics</t>
  </si>
  <si>
    <t>WOS:000447726500005</t>
  </si>
  <si>
    <t>Youngblut, JM; Brooten, D</t>
  </si>
  <si>
    <t>Institutional research responsibilities and needed infrastructure</t>
  </si>
  <si>
    <t>JOURNAL OF NURSING SCHOLARSHIP</t>
  </si>
  <si>
    <t>research infrastructure; institutional grant responsibilities; research resources</t>
  </si>
  <si>
    <t>Purpose: To describe research grantee institutions' responsibilities to the funding agencies, research participants, and investigators, and the infrastructure and resources necessary for successful completion of funded research projects. Organizing Framework: Grants management includes investigator access to institutional and school infrastructure and resources, oversight and monitoring of the implementation of the research, and strategies to maximize research yield while stretching research dollars. Conclusions: Grantee institutions are responsible for overseeing the conduct of research, protecting rights of research participants, safety of study personnel, monitoring conflict of interest, fiscal management, access to data, and disseminating study findings. Central and school departments that provide needed services are important infrastructure supports. In addition to research space and investigator time, senior research mentors and research administrators are the most valuable resources for research success.</t>
  </si>
  <si>
    <t>Florida Int Univ, Sch Nursing, LLC &amp; Partners, Res Team A, N Miami, FL 33181 USA</t>
  </si>
  <si>
    <t>State University System of Florida; Florida International University</t>
  </si>
  <si>
    <t>Youngblut, JM (corresponding author), Florida Int Univ, Sch Nursing, LLC &amp; Partners, Res Team A, 3000 NE 151st St,AC 2,Rm 234A, N Miami, FL 33181 USA.</t>
  </si>
  <si>
    <t>SIGMA THETA TAU INT</t>
  </si>
  <si>
    <t>INDIANAPOLIS</t>
  </si>
  <si>
    <t>550 W NORTH STREET, INDIANAPOLIS, IN 46202 USA</t>
  </si>
  <si>
    <t>J NURS SCHOLARSHIP</t>
  </si>
  <si>
    <t>J. Nurs. Scholarsh.</t>
  </si>
  <si>
    <t>10.1111/j.1547-5069.2002.00159.x</t>
  </si>
  <si>
    <t>WOS:000180444800014</t>
  </si>
  <si>
    <t>Were, E; Kiplagat, J; Kaguiri, E; Ayikukwei, R; Naanyu, V</t>
  </si>
  <si>
    <t>Were, Edwin; Kiplagat, Jepchirchir; Kaguiri, Eunice; Ayikukwei, Rose; Naanyu, Violet</t>
  </si>
  <si>
    <t>Institutional capacity to prevent and manage research misconduct: perspectives from Kenyan research regulators</t>
  </si>
  <si>
    <t>RESEARCH INTEGRITY AND PEER REVIEW</t>
  </si>
  <si>
    <t>Prevention and management; Research misconduct; Institutional capacity; Kenya</t>
  </si>
  <si>
    <t>RESEARCH INTEGRITY; PREVALENCE; AFRICA</t>
  </si>
  <si>
    <t>BackgroundResearch misconduct i.e. fabrication, falsification, and plagiarism is associated with individual, institutional, national, and global factors. Researchers' perceptions of weak or non-existent institutional guidelines on the prevention and management of research misconduct can encourage these practices. Few countries in Africa have clear guidance on research misconduct. In Kenya, the capacity to prevent or manage research misconduct in academic and research institutions has not been documented. The objective of this study was to explore the perceptions of Kenyan research regulators on the occurrence of and institutional capacity to prevent or manage research misconduct.MethodsInterviews with open-ended questions were conducted with 27 research regulators (chairs and secretaries of ethics committees, research directors of academic and research institutions, and national regulatory bodies). Among other questions, participants were asked: (1) How common is research misconduct in your view? (2) Does your institution have the capacity to preventresearch misconduct? (3) Does your institution have the capacity to manageresearch misconduct? Their responses were audiotaped, transcribed, and coded using NVivo software. Deductive coding covered predefined themes including perceptions on occurrence, prevention detection, investigation, and management of research misconduct. Results are presented with illustrative quotes.ResultsRespondents perceived research misconduct to be very common among students developing thesis reports. Their responses suggested there was no dedicated capacity to prevent or manage research misconduct at the institutional and national levels. There were no specific national guidelines on research misconduct. At the institutional level, the only capacity/efforts mentioned were directed at reducing, detecting, and managing student plagiarism. There was no direct mention of the capacity to manage fabrication and falsification or misconduct by faculty researchers.We recommend the development of Kenya code of conduct or research integrity guidelines that would cover misconduct.</t>
  </si>
  <si>
    <t>[Were, Edwin] Moi Univ, Dept Reprod Hlth, Box 4606, Eldoret 30100, Kenya; [Kiplagat, Jepchirchir; Kaguiri, Eunice; Ayikukwei, Rose] Moi Univ, AMPATH Res Program, Box 4606, Eldoret 30100, Kenya; [Kiplagat, Jepchirchir; Kaguiri, Eunice; Ayikukwei, Rose] Moi Teaching &amp; Referral Hosp, Box 4606, Eldoret 30100, Kenya; [Naanyu, Violet] Moi Univ, Sch Arts &amp; Social Sci, Box 3900, Eldoret 30100, Kenya</t>
  </si>
  <si>
    <t>Moi University; Moi University; Moi University</t>
  </si>
  <si>
    <t>Were, E (corresponding author), Moi Univ, Dept Reprod Hlth, Box 4606, Eldoret 30100, Kenya.</t>
  </si>
  <si>
    <t>eowere@gmail.com</t>
  </si>
  <si>
    <t>Naanyu, Violet/GNM-8783-2022</t>
  </si>
  <si>
    <t>Naanyu, Violet/0000-0003-0182-1719; Kiplagat, Jepchirchir/0000-0002-7836-2138</t>
  </si>
  <si>
    <t>Department of Health and Human Services National Institutes of Health, Fogarty Institute Center [G11TW010554]</t>
  </si>
  <si>
    <t>Department of Health and Human Services National Institutes of Health, Fogarty Institute Center</t>
  </si>
  <si>
    <t>This work was supported through Award Number G11TW010554 from the Department of Health and Human Services National Institutes of Health, Fogarty Institute Center. The content of this paper is the responsibility of the authors and does not necessarily represent the official views of the Fogarty Institute Center, the National Institutes of Health, or the US Department of Health and Human Services.</t>
  </si>
  <si>
    <t>BMC</t>
  </si>
  <si>
    <t>LONDON</t>
  </si>
  <si>
    <t>CAMPUS, 4 CRINAN ST, LONDON N1 9XW, ENGLAND</t>
  </si>
  <si>
    <t>RES INTEGR PEER REV</t>
  </si>
  <si>
    <t>Res. Integr. Peer Rev.</t>
  </si>
  <si>
    <t>JUL 12</t>
  </si>
  <si>
    <t>10.1186/s41073-023-00132-6</t>
  </si>
  <si>
    <t>Ethics; History &amp; Philosophy Of Science</t>
  </si>
  <si>
    <t>Social Sciences - Other Topics; History &amp; Philosophy of Science</t>
  </si>
  <si>
    <t>Green Published, gold</t>
  </si>
  <si>
    <t>WOS:001029572900001</t>
  </si>
  <si>
    <t>Pal, JK; Sarkar, S</t>
  </si>
  <si>
    <t>Pal, Jiban K.; Sarkar, Soumitra</t>
  </si>
  <si>
    <t>Evaluation of Institutional Research Productivity</t>
  </si>
  <si>
    <t>DESIDOC JOURNAL OF LIBRARY &amp; INFORMATION TECHNOLOGY</t>
  </si>
  <si>
    <t>Review</t>
  </si>
  <si>
    <t>Scientometrics; Scientific visualisation; Knowledge mapping; Research evaluation; Institutional productivity; Publishing performance; Single-institutional studies</t>
  </si>
  <si>
    <t>RESEARCH OUTPUT; SCIENTOMETRIC ANALYSIS; RESEARCH PERFORMANCE; CITATION-ANALYSIS; BIBLIOMETRIC ANALYSIS; SCIENTIFIC PRODUCTIVITY; UNIVERSITY DEPARTMENTS; RESEARCH PUBLICATIONS; INDIAN UNIVERSITIES; NATURAL-SCIENCES</t>
  </si>
  <si>
    <t>The quantification of scholarly perfonnance has become an obvious necessity in many academic pursuits. Evaluation of research output is therefore an integral element of R&amp;D institutions worldwide. However the quality-weighted dimensions of quantity are gaining momentum. Consequently, a good number of evaluative studies on publication productivity have been made available in scientometric literature. This paper critically scrutinises the literature on research productivity concerning scientific institutions (include universities and departments) in an informational context. It provides a thorough review to map the quantum of knowledge relating to 'institutional research productivity' correlating the Indian vista. It is, however, indicative to find the gaps and shortcomings in this specialty of research; hence enunciate the issues both attended and unattended. The paper also offers a few recommendations to undertake evaluative studies with caution. Thus it shows a coherent picture of this emerging area in the sociology of science.</t>
  </si>
  <si>
    <t>[Pal, Jiban K.] Indian Stat Inst, Kolkata 700108, India; [Sarkar, Soumitra] Univ Calcutta, Coll St, Kolkata 700073, India</t>
  </si>
  <si>
    <t>Indian Statistical Institute; Indian Statistical Institute Kolkata; University of Calcutta</t>
  </si>
  <si>
    <t>Pal, JK (corresponding author), Indian Stat Inst, Kolkata 700108, India.</t>
  </si>
  <si>
    <t>jiban@isical.ac.in</t>
  </si>
  <si>
    <t>Pal, Jiban K./B-4004-2010</t>
  </si>
  <si>
    <t>Pal, Jiban K./0000-0002-2870-9180</t>
  </si>
  <si>
    <t>DEFENCE SCIENTIFIC INFORMATION DOCUMENTATION CENTRE</t>
  </si>
  <si>
    <t>DELHI</t>
  </si>
  <si>
    <t>METCALFE HOUSE, DELHI 110054, INDIA</t>
  </si>
  <si>
    <t>DESIDOC J LIB INF TE</t>
  </si>
  <si>
    <t>DESIDOC J. Lib. Inf. Technol.</t>
  </si>
  <si>
    <t>10.14429/djlit.40.1.14804</t>
  </si>
  <si>
    <t>Information Science &amp; Library Science</t>
  </si>
  <si>
    <t>WOS:000514819400008</t>
  </si>
  <si>
    <t>Demes, KW; Murphy, GC; Burt, HM</t>
  </si>
  <si>
    <t>Demes, Kyle W.; Murphy, Gail C.; Burt, Helen M.</t>
  </si>
  <si>
    <t>Catalyzing Clusters of Research Excellence: An Institutional Case Study</t>
  </si>
  <si>
    <t>JOURNAL OF RESEARCH ADMINISTRATION</t>
  </si>
  <si>
    <t>Institutional Strategy; Interdisciplinary Research; Research Clusters; Research Excellence; Research Facilitation</t>
  </si>
  <si>
    <t>TEAM SCIENCE; IMPACT; COLLABORATION</t>
  </si>
  <si>
    <t>Over the last decade, a wealth of empirical evidence has accumulated describing the merits of team-based, collaborative, and interdisciplinary research, including: increased productivity among researchers, greater citation impact, increased multi-sector engagement, and the generation of novel solutions to grand challenges. Funding agencies have accordingly increased the frequency of large-scale collaborative and partnered grant opportunities. However, institutional structures and processes can inadvertently limit team-based interdisciplinary research at universities. Research Clusters (which we define as interdisciplinary networks of researchers who organize to solve key challenges facing society) provide a flexible and adaptable mechanism to enable collaborative research across internal and external institutional boundaries. Versions of research clusters are now commonly a central theme in research strategic plans at universities, but there remain very few resources available to research administrators and leadership to support the development of their internal strategies and processes to support research clusters. Here, we describe our experiences developing and implementing initiatives to catalyze clusters of research excellence at the institutional level and reflect on early successes and challenges. We share our framework for identifying, evaluating, and catalyzing research clusters and provide specific examples of internal processes and analytical tools that we have developed.</t>
  </si>
  <si>
    <t>[Demes, Kyle W.] Univ British Columbia, Dept Zool, 6382 Mem Rd, Vancouver, BC V6T 1Z2, Canada; [Murphy, Gail C.; Burt, Helen M.] Univ British Columbia, Res &amp; Innovat, Vancouver, BC, Canada; [Murphy, Gail C.] Univ British Columbia, Comp Sci, Vancouver, BC, Canada; [Burt, Helen M.] Univ British Columbia, Pharmaceut Sci, Vancouver, BC, Canada</t>
  </si>
  <si>
    <t>University of British Columbia; University of British Columbia; University of British Columbia; University of British Columbia</t>
  </si>
  <si>
    <t>Demes, KW (corresponding author), Univ British Columbia, Dept Zool, 6382 Mem Rd, Vancouver, BC V6T 1Z2, Canada.</t>
  </si>
  <si>
    <t>kyle.demes@gmail.com</t>
  </si>
  <si>
    <t>Demes, Kyle/0000-0003-2780-0393; Burt, Helen/0000-0003-3039-0532</t>
  </si>
  <si>
    <t>SOC RESEARCH ADMIN INT</t>
  </si>
  <si>
    <t>ARLINGTON</t>
  </si>
  <si>
    <t>1560 WILSON BLVD, STE 310, ARLINGTON, VA 22209 USA</t>
  </si>
  <si>
    <t>J RES ADMIN</t>
  </si>
  <si>
    <t>J. Res. Admin.</t>
  </si>
  <si>
    <t>SPR</t>
  </si>
  <si>
    <t>Management</t>
  </si>
  <si>
    <t>WOS:000462533900007</t>
  </si>
  <si>
    <t>Reid, A; Marshall, S</t>
  </si>
  <si>
    <t>Reid, Anna; Marshall, Stephen</t>
  </si>
  <si>
    <t>Institutional development for the enhancement of research and research training</t>
  </si>
  <si>
    <t>INTERNATIONAL JOURNAL FOR ACADEMIC DEVELOPMENT</t>
  </si>
  <si>
    <t>research supervision; complexity; institutional change</t>
  </si>
  <si>
    <t>Research supervision development often focuses on improving the quality of researcher/student interactions and outcomes. Hence, academic development activity is usually oriented towards the development of individual capacities and practices. More recently, however, the focus has changed to the research enhancement needs of twenty-first century institutions, recognising them as complex, research-oriented workplaces. In this paper we present a model of academic development for institutional change which is situated within the framework of complexity theory: we use a case study based on a large-scale change process to demonstrate our findings. The paper illuminates the position of research-supervisor education as only one element of a complex system of changes that are necessary to effect sustained improvement in the quality of research and research training.</t>
  </si>
  <si>
    <t>[Reid, Anna] Macquarie Univ, Learning &amp; Teaching Centre, Res Dev, Sydney, NSW, Australia; [Marshall, Stephen] Univ New South Wales, Sydney, NSW, Australia</t>
  </si>
  <si>
    <t>Macquarie University; University of New South Wales Sydney</t>
  </si>
  <si>
    <t>Reid, A (corresponding author), Macquarie Univ, Learning &amp; Teaching Centre, Res Dev, Sydney, NSW, Australia.</t>
  </si>
  <si>
    <t>Anna.Reid@mq.edu.au</t>
  </si>
  <si>
    <t>INT J ACAD DEV</t>
  </si>
  <si>
    <t>Int. J. Acad. Dev.</t>
  </si>
  <si>
    <t>10.1080/13601440902970031</t>
  </si>
  <si>
    <t>WOS:000436425100006</t>
  </si>
  <si>
    <t>Stefanidis, D; Cochran, A; Sevdalis, N; Mellinger, J; Phitayakorn, R; Sullivan, M; Barney, L</t>
  </si>
  <si>
    <t>Stefanidis, Dimitrios; Cochran, Amalia; Sevdalis, Nick; Mellinger, John; Phitayakorn, Roy; Sullivan, Maura; Barney, Linda</t>
  </si>
  <si>
    <t>Multiinst Educ Res Grp Assoc Surgi</t>
  </si>
  <si>
    <t>Research priorities for multi-institutional collaborative research in surgical education</t>
  </si>
  <si>
    <t>AMERICAN JOURNAL OF SURGERY</t>
  </si>
  <si>
    <t>Delphi process; Surgical education; Multi-institutional collaborative research; Educational research; Research agenda; Association for surgical education</t>
  </si>
  <si>
    <t>MEDICAL-EDUCATION</t>
  </si>
  <si>
    <t>BACKGROUND: Research in surgical education has seen unprecedented growth but originates from single institutions and remains uncoordinated; this study aimed to generate a list of research priorities in surgical educational topics. METHODS: The membership of the Association for Surgical Education was asked to submit up to 5 research questions concerned with multi-institutional collaborative surgical education research and to identify challenges faced by surgical education researchers. A modified Delphi methodology was used to create the research agenda based on these responses. RESULTS: Surgical educators responded to 3 survey rounds. Categories of submitted questions included teaching methods and curriculum development; assessment and competency; simulation; medical student preparation and selection; impact of work hour restrictions; and faculty development. Participants cited institutional culture and practice variability and lack of institutional review board coordination as common barriers to collaborative research, while identifying extensive planning, frequent communication, and availability of dedicated research coordinators as the most important facilitators. CONCLUSIONS: Using a Delphi methodology, a prioritized agenda for multi-institutional surgical education research was developed that may help advance surgeon education. (C) 2015 Elsevier Inc. All rights reserved.</t>
  </si>
  <si>
    <t>[Stefanidis, Dimitrios] Carolinas Healthcare Syst, Dept Surg, Charlotte, NC 28204 USA; [Cochran, Amalia] Univ Utah, Dept Surg, Salt Lake City, UT USA; [Sevdalis, Nick] Univ London Imperial Coll Sci Technol &amp; Med, Dept Surg &amp; Canc, London, England; [Mellinger, John] So Illinois Univ, Dept Surg, Springfield, IL USA; [Phitayakorn, Roy] Massachusetts Gen Hosp, Dept Surg, Boston, MA 02114 USA; [Sullivan, Maura] Univ So Calif, Dept Surg, Los Angeles, CA USA; [Barney, Linda] Wright State Univ, Dept Surg, Toledo, OH USA</t>
  </si>
  <si>
    <t>Carolinas HealthCare System; Utah System of Higher Education; University of Utah; Imperial College London; Southern Illinois University System; Southern Illinois University; Harvard University; Massachusetts General Hospital; University of Southern California; University System of Ohio; Wright State University Dayton</t>
  </si>
  <si>
    <t>Stefanidis, D (corresponding author), Carolinas Healthcare Syst, Dept Surg, 1025 Morehead Med Dr, Charlotte, NC 28204 USA.</t>
  </si>
  <si>
    <t>dimitrios.stefanidis@carolinas.org</t>
  </si>
  <si>
    <t>Sevdalis, Nick/AAJ-6280-2020</t>
  </si>
  <si>
    <t>Sevdalis, Nick/0000-0001-7560-8924; Cochran, Amalia/0000-0003-4285-8630; Phitayakorn, Roy/0000-0002-8327-1484; Mellinger, John/0000-0002-4230-311X</t>
  </si>
  <si>
    <t>UK's National Institute for Health Research</t>
  </si>
  <si>
    <t>Dr Sevdalis is affiliated with the Imperial Patient Safety Translational Research Center (www.cpssq.org), which is funded by the UK's National Institute for Health Research.</t>
  </si>
  <si>
    <t>EXCERPTA MEDICA INC-ELSEVIER SCIENCE INC</t>
  </si>
  <si>
    <t>BRIDGEWATER</t>
  </si>
  <si>
    <t>685 ROUTE 202-206 STE 3, BRIDGEWATER, NJ 08807 USA</t>
  </si>
  <si>
    <t>AM J SURG</t>
  </si>
  <si>
    <t>Am. J. Surg.</t>
  </si>
  <si>
    <t>10.1016/j.amjsurg.2014.08.032</t>
  </si>
  <si>
    <t>Surgery</t>
  </si>
  <si>
    <t>WOS:000346121100009</t>
  </si>
  <si>
    <t>Dover, G; Lawrence, TB</t>
  </si>
  <si>
    <t>Dover, Graham; Lawrence, Thomas B.</t>
  </si>
  <si>
    <t>A Gap Year for Institutional Theory: Integrating the Study of Institutional Work and Participatory Action Research</t>
  </si>
  <si>
    <t>JOURNAL OF MANAGEMENT INQUIRY</t>
  </si>
  <si>
    <t>institutional theory; institutional work; participatory action research</t>
  </si>
  <si>
    <t>ENTREPRENEURSHIP; BOUNDARIES; KNOWLEDGE; FIELDS</t>
  </si>
  <si>
    <t>Institutional theory has energized a large and vibrant academic community, but it is largely unknown to managers and inconsequential with respect to the management of organizations. This is despite what the authors believe is an immense potential practical contribution. In this article, the authors suggest that institutional theory needs a gap year-a period in which core frameworks and insights from an institutional perspective are brought into contact with complex social problems. The authors focus on the study of institutional work and argue that an extended encounter with the world of participatory action research could lead to new answers to key questions and energize the development of institutional theory as both an academic and a practical project.</t>
  </si>
  <si>
    <t>[Dover, Graham] Simon Fraser Univ, Fac Business Adm, Segal Business Sch, CMA Ctr Scholar, Vancouver, BC V6B 5K3, Canada; [Lawrence, Thomas B.] Simon Fraser Univ, CMA Ctr Strateg Change &amp; Performance Measurement, Vancouver, BC V6B 5K3, Canada</t>
  </si>
  <si>
    <t>Simon Fraser University; Simon Fraser University</t>
  </si>
  <si>
    <t>Dover, G (corresponding author), Simon Fraser Univ, Fac Business Adm, Segal Business Sch, CMA Ctr Scholar, 500 Granville St, Vancouver, BC V6B 5K3, Canada.</t>
  </si>
  <si>
    <t>gdover@sfu.ca</t>
  </si>
  <si>
    <t>Lawrence, Thomas/HJG-6082-2022</t>
  </si>
  <si>
    <t>Lawrence, Thomas/0000-0002-8342-6730</t>
  </si>
  <si>
    <t>SAGE PUBLICATIONS INC</t>
  </si>
  <si>
    <t>THOUSAND OAKS</t>
  </si>
  <si>
    <t>2455 TELLER RD, THOUSAND OAKS, CA 91320 USA</t>
  </si>
  <si>
    <t>J MANAGE INQUIRY</t>
  </si>
  <si>
    <t>J. Manage. Inq.</t>
  </si>
  <si>
    <t>DEC</t>
  </si>
  <si>
    <t>10.1177/1056492610371496</t>
  </si>
  <si>
    <t>WOS:000284466900004</t>
  </si>
  <si>
    <t>Hossler, D; Kuh, GD; Olsen, D</t>
  </si>
  <si>
    <t>Finding (more) fruit on the vines: Using higher education research and institutional research to guide institutional policies and strategies (Part II)</t>
  </si>
  <si>
    <t>RESEARCH IN HIGHER EDUCATION</t>
  </si>
  <si>
    <t>utility of institutional research and/or higher education literature; institutional policyrnaking; institutional improvement</t>
  </si>
  <si>
    <t>This article is the second of a two-part series that examines the utility of higher education research to help guide campus-based interventions to enhance institutional effectiveness. This second article outlines programmatic efforts undertaken to enhance the quality of the first-year experience for new students. It also describes the impact of these interventions on the first-year student experience. The article closes with a summary of the lessons learned from these efforts and delineates a series of recommendations for higher education administrators interested in using the research literature to enhance institutional effectiveness.</t>
  </si>
  <si>
    <t>Indiana Univ, Sch Educ, Dept Educ Leadership &amp; Policy Studies, Bloomington, IN 47405 USA; Virginia Tech Univ, Blacksburg, VA USA</t>
  </si>
  <si>
    <t>Indiana University System; Indiana University Bloomington; Virginia Polytechnic Institute &amp; State University</t>
  </si>
  <si>
    <t>Hossler, D (corresponding author), Indiana Univ, Sch Educ, Dept Educ Leadership &amp; Policy Studies, Bloomington, IN 47405 USA.</t>
  </si>
  <si>
    <t>KLUWER ACADEMIC-HUMAN SCIENCES PRESS</t>
  </si>
  <si>
    <t>NEW YORK</t>
  </si>
  <si>
    <t>233 SPRING ST, NEW YORK, NY 10013-1578 USA</t>
  </si>
  <si>
    <t>RES HIGH EDUC</t>
  </si>
  <si>
    <t>Res. High. Educ.</t>
  </si>
  <si>
    <t>APR</t>
  </si>
  <si>
    <t>10.1023/A:1026529721018</t>
  </si>
  <si>
    <t>WOS:000179719100006</t>
  </si>
  <si>
    <t>Lincoln, YS; Tierney, WG</t>
  </si>
  <si>
    <t>Qualitative research and institutional review boards</t>
  </si>
  <si>
    <t>QUALITATIVE INQUIRY</t>
  </si>
  <si>
    <t>qualitative research; evidence-based research; institutional review boards</t>
  </si>
  <si>
    <t>Although it is not their intention, institutional review boards (IRBs) often impede the conduct of studies that are not conventional and/or experimental designs. As a consequence, studies that are qualitative, participatory action research, action research, post-modern, and/or critical theorist in orientation often undergo endless revisions as IRBs seek to make them appear more conventional. Among the reasons for this are lack of training in alternative epistemologies and/or paradigms for conducting research, lack of understanding the kinds of data that will be generated by these studies, and occasionally, prejudice on the part of members of the boards regarding what constitutes sound research. Several actual case studies are reported, and a variety of strategies for addressing IRBs'concerns are proposed.</t>
  </si>
  <si>
    <t>Texas A&amp;M Univ, College Stn, TX 77843 USA; Univ So Calif, Los Angeles, CA 90089 USA</t>
  </si>
  <si>
    <t>Texas A&amp;M University System; Texas A&amp;M University College Station; University of Southern California</t>
  </si>
  <si>
    <t>Texas A&amp;M Univ, College Stn, TX 77843 USA.</t>
  </si>
  <si>
    <t>QUAL INQ</t>
  </si>
  <si>
    <t>Qual. Inq.</t>
  </si>
  <si>
    <t>10.1177/1077800403262361</t>
  </si>
  <si>
    <t>Social Sciences, Interdisciplinary</t>
  </si>
  <si>
    <t>Social Sciences - Other Topics</t>
  </si>
  <si>
    <t>WOS:000220161800005</t>
  </si>
  <si>
    <t>Webber, KL</t>
  </si>
  <si>
    <t>Webber, Karen L.</t>
  </si>
  <si>
    <t>The Role of Institutional Research in a High Profile Study of Undergraduate Research</t>
  </si>
  <si>
    <t>Institutional research collaboration; Assessment of undergraduate research; The scholarship of assessment</t>
  </si>
  <si>
    <t>RESEARCH EXPERIENCE; EDUCATION; PERCEPTIONS; STUDENTS</t>
  </si>
  <si>
    <t>Armed with a strong toolkit of knowledge and skills, institutional research (IR) professionals often serve as collaborators with campus colleagues who may need assistance with survey design, statistical analysis, program review, and assessment of individual programs or the institution. This paper discusses the role that an IR professional played in a comprehensive and high profile study of undergraduate research. The project was grounded in educational theory and principles of academic assessment. It consumed many long hours, but it also yielded gains in IR visibility, heightened professional relationships with campus colleagues, a second sizable grant, and multiple publications. Implications for the IR practitioner, contributions to the scholarship of assessment, and institutional synergy are discussed.</t>
  </si>
  <si>
    <t>Univ Georgia, Athens, GA 30602 USA</t>
  </si>
  <si>
    <t>University System of Georgia; University of Georgia</t>
  </si>
  <si>
    <t>Webber, KL (corresponding author), Univ Georgia, Athens, GA 30602 USA.</t>
  </si>
  <si>
    <t>kwebber@uga.edu</t>
  </si>
  <si>
    <t>Webber, Karen L./O-4349-2019</t>
  </si>
  <si>
    <t>Webber, Karen L./0000-0003-2353-5043</t>
  </si>
  <si>
    <t>SPRINGER</t>
  </si>
  <si>
    <t>233 SPRING ST, NEW YORK, NY 10013 USA</t>
  </si>
  <si>
    <t>NOV</t>
  </si>
  <si>
    <t>10.1007/s11162-012-9257-4</t>
  </si>
  <si>
    <t>WOS:000309349000001</t>
  </si>
  <si>
    <t>Bu, XL; Cao, QW</t>
  </si>
  <si>
    <t>Bu, Xuelin; Cao, Qinwei</t>
  </si>
  <si>
    <t>Academic Research and Institutional Breakthrough: Theoretical Analysis Under COVID-19</t>
  </si>
  <si>
    <t>JOURNAL OF THE KNOWLEDGE ECONOMY</t>
  </si>
  <si>
    <t>Covid-19; Academic research; Institutional breakthrough; Information disclosure; Institutional theory</t>
  </si>
  <si>
    <t>PERFORMANCE; DYNAMICS</t>
  </si>
  <si>
    <t>After the outbreak of Covid-19, the public criticized China's imperfect system and unclear rights and responsibilities of governments at all levels. This study first analyzes the institutional impaction as plausible reasons for the viral outburst and social damage through three dimensions: the tightly coupled system and the decoupling between powers and responsibilities, the conflict between regulatory legitimacy and cognitive legitimacy, and the absence of nongovernment organizations (NGOs) and the nonprofessionalism of professional organizations. Then, given the informational asymmetry, we focus on the promising potential of academic research for an institutional breakthrough. Sensibly, professional knowledge and information disclosure played mediating roles between the relationship of academic research and government policy, while complexity of the decision and external and internal supervisions are motivators and constraints. On this basis, suggestions for achieving institutional breakthrough through academic research are put forward. This study enriches disciplinary boundaries by applying institutional theory to the discussion of state management and academic research, promoting scientific decision-making in political-academic cooperation.</t>
  </si>
  <si>
    <t>[Bu, Xuelin] Wuhan Univ, Econ &amp; Management Sch, Wuhan 430072, Peoples R China; [Cao, Qinwei] Wuhan Univ Technol, Sch Management, Wuhan 430070, Peoples R China; [Cao, Qinwei] Wuhan Univ Technol, Res Inst Digital Governance &amp; Management Decis In, Wuhan 430070, Peoples R China</t>
  </si>
  <si>
    <t>Wuhan University; Wuhan University of Technology; Wuhan University of Technology</t>
  </si>
  <si>
    <t>Cao, QW (corresponding author), Wuhan Univ Technol, Sch Management, Wuhan 430070, Peoples R China.;Cao, QW (corresponding author), Wuhan Univ Technol, Res Inst Digital Governance &amp; Management Decis In, Wuhan 430070, Peoples R China.</t>
  </si>
  <si>
    <t>oliviabu123@126.com; kingwell0915@163.com</t>
  </si>
  <si>
    <t>Cao, Qinwei/0000-0002-9936-4167</t>
  </si>
  <si>
    <t>National Natural Science Foundation of China [72204195]; Fundamental Research Funds for the Central Universities [WUT: 2022IVA069]</t>
  </si>
  <si>
    <t>National Natural Science Foundation of China(National Natural Science Foundation of China (NSFC)); Fundamental Research Funds for the Central Universities(Fundamental Research Funds for the Central Universities)</t>
  </si>
  <si>
    <t>This research are supported by National Natural Science Foundation of China (No. 72204195) and Fundamental Research Funds for the Central Universities (WUT: 2022IVA069).</t>
  </si>
  <si>
    <t>ONE NEW YORK PLAZA, SUITE 4600, NEW YORK, NY, UNITED STATES</t>
  </si>
  <si>
    <t>J KNOWL ECON</t>
  </si>
  <si>
    <t>J. Knowl. Econ.</t>
  </si>
  <si>
    <t>10.1007/s13132-022-01068-w</t>
  </si>
  <si>
    <t>OCT 2022</t>
  </si>
  <si>
    <t>WOS:000862516400002</t>
  </si>
  <si>
    <t>Nite, C; Edwards, J</t>
  </si>
  <si>
    <t>Nite, Calvin; Edwards, Jonathon</t>
  </si>
  <si>
    <t>From isomorphism to institutional work: advancing institutional theory in sport management research</t>
  </si>
  <si>
    <t>SPORT MANAGEMENT REVIEW</t>
  </si>
  <si>
    <t>Institutional theory; institutional work; legitimacy; institutional logics</t>
  </si>
  <si>
    <t>COLLEGIATE BASKETBALL; FORMAL-STRUCTURE; FOOTBALL LEAGUE; RUGBY UNION; ORGANIZATIONS; LEGITIMACY; MAINTENANCE; GOVERNANCE; FIELD; CONTRADICTIONS</t>
  </si>
  <si>
    <t>This paper offers a review of institutional work and its utilization in sport management. We detailed how institutional work offers a modern paradigm of institutional theory that addresses calls for examining how institutions are created, maintained, and disrupted in sport. Upon review of the institutional work research in sport management, we argue for more studies of embedded agency and provide insights into how scholars may effectively implement institutional work within studies of sport phenomena. We advocate for the expansion of methods and analyses to provide empirical relationships between embedded agency and institutional outcomes. Further, we concluded that there is a need for more research with institutional work and other core institutional elements. Thus, we offer important insights into the progression of institutional theory research in sport management.</t>
  </si>
  <si>
    <t>[Nite, Calvin] Texas A&amp;M Univ, Dept Hlth &amp; Kinesiol, College Stn, TX 77843 USA; [Edwards, Jonathon] Univ New Brunswick, Fac Kinesiol, Fredericton, NB, Canada</t>
  </si>
  <si>
    <t>Texas A&amp;M University System; Texas A&amp;M University College Station; University of New Brunswick</t>
  </si>
  <si>
    <t>Nite, C (corresponding author), Texas A&amp;M Univ, Dept Hlth &amp; Kinesiol, College Stn, TX 77843 USA.</t>
  </si>
  <si>
    <t>calvin.nite@tamu.edu</t>
  </si>
  <si>
    <t>TAYLOR &amp; FRANCIS LTD</t>
  </si>
  <si>
    <t>2-4 PARK SQUARE, MILTON PARK, ABINGDON OR14 4RN, OXON, ENGLAND</t>
  </si>
  <si>
    <t>SPORT MANAG REV</t>
  </si>
  <si>
    <t>Sport Manag. Rev.</t>
  </si>
  <si>
    <t>OCT 20</t>
  </si>
  <si>
    <t>10.1080/14413523.2021.1896845</t>
  </si>
  <si>
    <t>JUN 2021</t>
  </si>
  <si>
    <t>Hospitality, Leisure, Sport &amp; Tourism; Management</t>
  </si>
  <si>
    <t>Social Sciences - Other Topics; Business &amp; Economics</t>
  </si>
  <si>
    <t>Bronze</t>
  </si>
  <si>
    <t>WOS:000657529700001</t>
  </si>
  <si>
    <t>Finding fruit on the vines: Using higher education research and institutional research to guide institutional policies and strategies</t>
  </si>
  <si>
    <t>utility of institutional research and/or higher education literature; institutional policymaking; institutional improvement</t>
  </si>
  <si>
    <t>STUDENT</t>
  </si>
  <si>
    <t>This is the first of two articles that examine the utility of higher education research to help guide campus-based interventions to enhance institutional effectiveness. This first article describes the organizational context and sequence of events, which set the stage for the interventions that were implemented at this public research university. It next delineates the interventions implemented in areas related to enrollment management. Finally, the first article describes the effects of these interventions. The second article, which follows immediately in this issue, outlines programmatic efforts undertaken to enhance the quality of the first-year experience for new students.</t>
  </si>
  <si>
    <t>Indiana Univ, Dept Educ Leadership &amp; Policy Studies, Sch Educ, Bloomington, IN 47405 USA; Indiana Univ, Bloomington, IN 47405 USA; Virginia Tech Univ, Blacksburg, VA USA</t>
  </si>
  <si>
    <t>Indiana University System; Indiana University Bloomington; Indiana University System; Indiana University Bloomington; Virginia Polytechnic Institute &amp; State University</t>
  </si>
  <si>
    <t>Hossler, D (corresponding author), Indiana Univ, Dept Educ Leadership &amp; Policy Studies, Sch Educ, Bloomington, IN 47405 USA.</t>
  </si>
  <si>
    <t>10.1023/A:1026577604180</t>
  </si>
  <si>
    <t>WOS:000179719100005</t>
  </si>
  <si>
    <t>Zepke, N; Butler, P; Leach, L</t>
  </si>
  <si>
    <t>Zepke, Nick; Butler, Philippa; Leach, Linda</t>
  </si>
  <si>
    <t>Institutional research and improving the quality of student engagement</t>
  </si>
  <si>
    <t>QUALITY IN HIGHER EDUCATION</t>
  </si>
  <si>
    <t>quality; student engagement; institutional research; higher education</t>
  </si>
  <si>
    <t>This article asks whether institutional research could help improve the quality of student engagement by researching at sub-institutional levels such as in courses bridging students from school into higher education. In answer it argues two interacting propositions: one, that student engagement provides useful indicators of quality in higher education; and, two, that research into student engagement is best conducted at a sub-institutional level. The authors use evidence obtained from a funded Teaching and Learning Research Initiative project in New Zealand to support these propositions. The project gauged the perceptions of first-time students in four different bridging (access) courses in one higher education institution. Results showed significant differences in the way they perceived the efforts of teachers and the institution to support their engagement. Not only did course results differ from institutional scores, courses also differed significantly from each other. These results suggest that the quality of student engagement could be enhanced if institutional research focused closely on engagement at sub-institutional levels such as courses.</t>
  </si>
  <si>
    <t>[Zepke, Nick; Butler, Philippa; Leach, Linda] Massey Univ, Palmerston North, New Zealand</t>
  </si>
  <si>
    <t>Massey University</t>
  </si>
  <si>
    <t>Zepke, N (corresponding author), Massey Univ, Palmerston North, New Zealand.</t>
  </si>
  <si>
    <t>N.Zepke@massey.ac.nz</t>
  </si>
  <si>
    <t>Butler, Philippa/0000-0002-7782-3764</t>
  </si>
  <si>
    <t>Teaching and Learning Research Initiative</t>
  </si>
  <si>
    <t>We warmly thank the Teaching and Learning Research Initiative for funding this project and our research partners in the project for their commitment and contribution. Our thanks also to the editor for his useful suggestions.</t>
  </si>
  <si>
    <t>QUAL HIGH EDUC</t>
  </si>
  <si>
    <t>Qual. High. Educ.</t>
  </si>
  <si>
    <t>10.1080/13538322.2012.730338</t>
  </si>
  <si>
    <t>WOS:000211979100006</t>
  </si>
  <si>
    <t>Koskela-Huotari, K; Vink, J; Edvardsson, B</t>
  </si>
  <si>
    <t>Koskela-Huotari, Kaisa; Vink, Josina; Edvardsson, Bo</t>
  </si>
  <si>
    <t>The institutional turn in service research: taking stock and moving ahead</t>
  </si>
  <si>
    <t>JOURNAL OF SERVICES MARKETING</t>
  </si>
  <si>
    <t>Institutions; Institutional theory; Literature review; Research agenda; Service-dominant logic; Service research</t>
  </si>
  <si>
    <t>PROFESSIONAL SERVICES; VALUE COCREATION; DOMINANT LOGIC; HEALTH-CARE; INNOVATION; TECHNOLOGY; ORGANIZATIONS; INTEGRATION; ENGAGEMENT; BREAKING</t>
  </si>
  <si>
    <t>Purpose Service scholars are finding that institutions - enduring social structures, such as rules, norms, beliefs - are increasingly important in theorizing on service-related phenomena. The purpose of this paper is to advance the use of institutional theory in service research by synthesizing the key insights from institutional theory that have been applied to service-related phenomena and developing a research agenda to guide the future use of institutional theory in service research. Design/methodology/approach This paper is an integrative literature review covering 68 articles from major service research and marketing journals that adopt institutional concepts and frameworks to study service-related phenomena. Findings The paper maps the institutional turn of service research, that is, the increasing tendency to draw on institutional theory for theoretical insights within service research and builds a conceptual framework of the institutional stabilization and destabilization mechanisms that explain endurance and change in service phenomena. The paper also proposes a research agenda that outlines four previously ignored aspects of institutions that have important implications for service research. Research limitations/implications - In addition to synthesizing insights and proposing directions for future research, the paper highlights specific theoretical and methodological considerations for the future use of institutional theory within service research. The literature review is limited to the 13 major service research and marketing journals. Originality/value This paper is the first literature review of the use of institutional theory in service research.</t>
  </si>
  <si>
    <t>[Koskela-Huotari, Kaisa; Edvardsson, Bo] Karlstad Univ, CTF Serv Res Ctr, Karlstad, Sweden; [Vink, Josina] Oslo Sch Architecture &amp; Design, Inst Design, Oslo, Norway; [Edvardsson, Bo] Inland Norway Univ Appl Sci, Hamar, Norway</t>
  </si>
  <si>
    <t>Karlstad University; Oslo School of Architecture &amp; Design; Inland Norway University of Applied Sciences</t>
  </si>
  <si>
    <t>Koskela-Huotari, K (corresponding author), Karlstad Univ, CTF Serv Res Ctr, Karlstad, Sweden.</t>
  </si>
  <si>
    <t>kaisa.koskela-huotari@kau.se</t>
  </si>
  <si>
    <t>Koskela-Huotari, Kaisa/J-2540-2019</t>
  </si>
  <si>
    <t>Koskela-Huotari, Kaisa/0000-0002-2062-0931</t>
  </si>
  <si>
    <t>Jan Wallander and Tom Hedelius foundation research grant [W18-0013]; Research Council of Norway</t>
  </si>
  <si>
    <t>Jan Wallander and Tom Hedelius foundation research grant; Research Council of Norway(Research Council of Norway)</t>
  </si>
  <si>
    <t>The authors wish to thank the Guest Editors and the two anonymous reviewers for their valuable feedback to the earlier drafts of this paper. Kaisa Koskela-Huotari was supported by Jan Wallander and Tom Hedelius foundation research grant (W18-0013). Josina Vink was supported by The Research Council of Norway's grant to the Center for Connected Care (C3).</t>
  </si>
  <si>
    <t>EMERALD GROUP PUBLISHING LTD</t>
  </si>
  <si>
    <t>Leeds</t>
  </si>
  <si>
    <t>Floor 5, Northspring 21-23 Wellington Street, Leeds, W YORKSHIRE, ENGLAND</t>
  </si>
  <si>
    <t>J SERV MARK</t>
  </si>
  <si>
    <t>J. Serv. Mark.</t>
  </si>
  <si>
    <t>10.1108/JSM-02-2019-0101</t>
  </si>
  <si>
    <t>APR 2020</t>
  </si>
  <si>
    <t>Business</t>
  </si>
  <si>
    <t>WOS:000525576200001</t>
  </si>
  <si>
    <t>Terenzini, PT</t>
  </si>
  <si>
    <t>Terenzini, Patrick T.</t>
  </si>
  <si>
    <t>On the Nature of Institutional Research Revisited: Plus ca Change ... ?</t>
  </si>
  <si>
    <t>Institutional research; Assessment; Higher education</t>
  </si>
  <si>
    <t>In reconsidering the three tiers of institutional intelligence needed for effective institutional research practice he first offered 20 years ago (Terenzini in Res Higher Educ 34:1-10, 1993), Terenzini suggests that those forms of intelligence retain their overall relevance today, but that they also require some important redefinition. The major changes deal with adapting to the dramatic transformations in information technologies and analytical power; greater awareness and responsiveness to the changing state, national, and international educational and political scenes; the need for more extensive familiarity with the research literature, and subtler and more savvy political skills.</t>
  </si>
  <si>
    <t>Penn State Univ, Ctr Study Higher Educ, State Coll, PA 16801 USA</t>
  </si>
  <si>
    <t>Pennsylvania Commonwealth System of Higher Education (PCSHE); Pennsylvania State University</t>
  </si>
  <si>
    <t>Terenzini, PT (corresponding author), Penn State Univ, Ctr Study Higher Educ, 1245-48 Westerly Pkwy, State Coll, PA 16801 USA.</t>
  </si>
  <si>
    <t>Terenzini@psu.edu</t>
  </si>
  <si>
    <t>MAR</t>
  </si>
  <si>
    <t>10.1007/s11162-012-9274-3</t>
  </si>
  <si>
    <t>WOS:000315279900001</t>
  </si>
  <si>
    <t>Nkambule, NS; Lin, CH; Lin, IH; Borden, VMH</t>
  </si>
  <si>
    <t>Nkambule, Nothando Sithulile; Lin, Ching-Hui; Lin, I-Hui; Borden, Victor M. H.</t>
  </si>
  <si>
    <t>Building Institutional Research Workforce in Postsecondary Education: Exploring Institutional Research Professionals' Conceptualizations of their Professional Identities</t>
  </si>
  <si>
    <t>HIGHER EDUCATION POLICY</t>
  </si>
  <si>
    <t>Article; Early Access</t>
  </si>
  <si>
    <t>Institutional research; Professional identity; Higher education; Capacity building; Qualitative method</t>
  </si>
  <si>
    <t>WORK</t>
  </si>
  <si>
    <t>To provide insights into how institutions can scaffold institutional researchers' construction of strong professional identities, we employed a qualitative approach, rooted in the constructivist paradigm, which involved conducting semi-structured interviews with 11 IR professionals regarding how they conceptualized their professional identities. Using thematic analysis, we constructed two themes: (1) facets of institutional researchers' professional identities and their related tensions, and (2) suggestions for developing the next generation of IR professionals. Findings revealed that IR practitioners hold multiple identities and suggested that establishing clear career paths, improving job-design, and providing leadership support were viable ways to retain the current IR workforce. We highlight policy implications regarding the need for a balance between workforce empowerment and professional identities. We call on Taiwanese policymakers to introduce a holistic approach to successful institutional research, fostering a culture of quality within higher education institutions.</t>
  </si>
  <si>
    <t>[Nkambule, Nothando Sithulile] Natl Sun Yat sen Univ, Int Grad Program Educ &amp; Human Dev, 70 Lienhai Rd, Kaohsiung 80424, Taiwan; [Lin, Ching-Hui] Natl Sun Yat Sen Univ, Ctr Teacher Educ, 70 Lienhai Rd, Kaohsiung 80424, Taiwan; [Lin, I-Hui] Natl Sun Yat Sen Univ, Off Inst Res, 70 Lienhai Rd, Kaohsiung 80424, Taiwan; [Borden, Victor M. H.] Indiana Univ, Dept Educ Leadership &amp; Policy Studies, 107 S Indiana Ave,ED 4274, Bloomington, IN 47405 USA</t>
  </si>
  <si>
    <t>National Sun Yat Sen University; National Sun Yat Sen University; National Sun Yat Sen University; Indiana University System; Indiana University Bloomington</t>
  </si>
  <si>
    <t>Lin, CH (corresponding author), Natl Sun Yat Sen Univ, Ctr Teacher Educ, 70 Lienhai Rd, Kaohsiung 80424, Taiwan.</t>
  </si>
  <si>
    <t>nothandons@g-mail.nsysu.edu.tw; chclin2100@g-mail.nsysu.edu.tw; ihuilin@g-mail.nsysu.edu.tw; vborden@iu.edu</t>
  </si>
  <si>
    <t>Nkambule, Nothando Sithulile/0000-0002-6155-7684; Lin, Ching-Hui/0000-0002-4785-2871</t>
  </si>
  <si>
    <t>National Science and Technology Council</t>
  </si>
  <si>
    <t>No Statement Available</t>
  </si>
  <si>
    <t>PALGRAVE MACMILLAN LTD</t>
  </si>
  <si>
    <t>BASINGSTOKE</t>
  </si>
  <si>
    <t>BRUNEL RD BLDG, HOUNDMILLS, BASINGSTOKE RG21 6XS, HANTS, ENGLAND</t>
  </si>
  <si>
    <t>HIGH EDUC POLICY</t>
  </si>
  <si>
    <t>High Educ. Policy</t>
  </si>
  <si>
    <t>2024 JUN 13</t>
  </si>
  <si>
    <t>10.1057/s41307-024-00365-0</t>
  </si>
  <si>
    <t>JUN 2024</t>
  </si>
  <si>
    <t>WOS:001246007400001</t>
  </si>
  <si>
    <t>Allen, G</t>
  </si>
  <si>
    <t>Allen, Gary</t>
  </si>
  <si>
    <t>Getting Beyond Form Filling: The Role of Institutional Governance in Human Research Ethics</t>
  </si>
  <si>
    <t>JOURNAL OF ACADEMIC ETHICS</t>
  </si>
  <si>
    <t>Ethics committee; Institutional governance; Research ethics; Research practice; Rules</t>
  </si>
  <si>
    <t>COMMITTEES; REVIEWERS</t>
  </si>
  <si>
    <t>It has become almost a truism to describe the interaction between research ethics committees and researchers as being marred by distrust and conflict. The ethical conduct of researchers is increasingly a matter of institutional concern because of the degree to which non-compliance with national standards can expose the entire institution to risk. This has transformed research ethics into what some have described as a research ethics industry. In an operational sense, there is considerable focus on modifying research behaviour through a combination of education and sanctions. The assessment of whether a researcher is 'ethical' is too often based on whether they submit their work for review by an ethics committee. However, is such an approach making a useful contribution to the actual ethical conduct of research and the protection of the interests of participants? Does a focus on ethical review minimise institutional risk? Instead it has been suggested that ethics committees may be distorting or frustrating useful research and are promoting a culture of either mindless rule following or frustrated resistance. An alternative governance approach is required. There is a need for a strong institutional focus on promoting and supporting the reflective practice of researchers through every stage of their work. By situating research ethics within the broader framework of institutional governance, this paper suggests it is possible to establish arrangements that actually facilitate excellent and ethical research.</t>
  </si>
  <si>
    <t>[Allen, Gary] Griffith Univ, Res Eth, Brisbane, Qld, Australia</t>
  </si>
  <si>
    <t>Griffith University</t>
  </si>
  <si>
    <t>Allen, G (corresponding author), Griffith Univ, Res Eth, Brisbane, Qld, Australia.</t>
  </si>
  <si>
    <t>gallen@ecn.net.au</t>
  </si>
  <si>
    <t>National Health and Medical Research Council</t>
  </si>
  <si>
    <t>National Health and Medical Research Council(National Health &amp; Medical Research Council (NHMRC) of Australia)</t>
  </si>
  <si>
    <t>The research funding to an institution comes from multiple sources, so any impact upon funding (e.g. from the National Health and Medical Research Council) might initially impact upon a section of research funding to the institution. However, given the degree to which multiple funding bodies require institutional compliance with the relevant national framework, there may be a cascading effect that impacts upon most, or at least a significant proportion of an institution's funding.</t>
  </si>
  <si>
    <t>DORDRECHT</t>
  </si>
  <si>
    <t>VAN GODEWIJCKSTRAAT 30, 3311 GZ DORDRECHT, NETHERLANDS</t>
  </si>
  <si>
    <t>J ACAD ETHICS</t>
  </si>
  <si>
    <t>J. Acad. Ethics</t>
  </si>
  <si>
    <t>JUN</t>
  </si>
  <si>
    <t>10.1007/s10805-008-9057-9</t>
  </si>
  <si>
    <t>Ethics</t>
  </si>
  <si>
    <t>WOS:000415554600002</t>
  </si>
  <si>
    <t>Hirschl, RB; Minneci, P; Gadepalli, S; Saito, JM; Askegard-Giesmann, J; Deans, K; Downard, C; Fallat, M; Finnell, M; Helmrath, M; Kabre, R; Lal, D; Leys, C; Mak, G; Ostlie, D; Rescorla, F; Sato, T; Peter, SS; von Allmen, D; Warner, B</t>
  </si>
  <si>
    <t>Hirschl, Ronald B.; Minneci, Peter; Gadepalli, Samir; Saito, Jacqueline M.; Askegard-Giesmann, Johanna; Deans, Katherine; Downard, Cynthia; Fallat, Mary; Finnell, Maria; Helmrath, Michael; Kabre, Rashmi; Lal, David; Leys, Charles; Mak, Grace; Ostlie, Daniel; Rescorla, Fred; Sato, Thomas; Peter, Shawn St.; von Allmen, Daniel; Warner, Brad</t>
  </si>
  <si>
    <t>MidWest Pediat Surg Consortium</t>
  </si>
  <si>
    <t>Development of a multi-institutional clinical research consortium for pediatric surgery</t>
  </si>
  <si>
    <t>JOURNAL OF PEDIATRIC SURGERY</t>
  </si>
  <si>
    <t>Clinical research; Research consortium; Multi-institutional trials</t>
  </si>
  <si>
    <t>STATE</t>
  </si>
  <si>
    <t>Background: Multicenter clinical research studies in pediatric surgery have been largely limited to relatively small case-series and retrospective reviews because of the rarity of many of the diseases we treat and difficulty coordinating and executing multi-institutional studies. Creation of a collaborative research network can provide the needed patient population and infrastructure to perform high quality multi-institutional studies. Methods: In 2013, eleven academic pediatric surgery centers within the United States formed a research consortium to develop and conduct multicenter clinical research projects to advance the practice of pediatric surgery. Results: We present our process for creating, developing, and maintaining this consortium including initial regional geographic limitation, charter development with by-laws and procedures for adopting studies, and research infrastructure including a central website for study monitoring and central reliance institutional review board process. Conclusion: Our model could be reproduced or adapted by other institutions to develop or strengthen other research collaboratives. (C) 2017 Elsevier Inc. All rights reserved.</t>
  </si>
  <si>
    <t>[Hirschl, Ronald B.; Minneci, Peter; Gadepalli, Samir; Saito, Jacqueline M.; Askegard-Giesmann, Johanna; Deans, Katherine; Downard, Cynthia; Fallat, Mary; Finnell, Maria; Helmrath, Michael; Kabre, Rashmi; Lal, David; Leys, Charles; Mak, Grace; Ostlie, Daniel; Rescorla, Fred; Sato, Thomas; Peter, Shawn St.; von Allmen, Daniel; Warner, Brad; MidWest Pediat Surg Consortium] Sect Pediat Surg, 1540 E Hosp Dr, Ann Arbor, MI USA</t>
  </si>
  <si>
    <t>Hirschl, RB (corresponding author), CS Mott Childrens Hosp, Sect Pediat Surg, 1540 E Hosp Dr, Ann Arbor, MI 48109 USA.</t>
  </si>
  <si>
    <t>rhirschl@med.umich.edu</t>
  </si>
  <si>
    <t>Sato, Thomas/0000-0001-6547-6403; Deans, Katherine/0000-0002-4100-3262; Gadepalli, Samir/0000-0001-8268-8723; Minneci, Peter/0000-0002-8916-3732; Lal, Dave/0000-0002-8074-985X</t>
  </si>
  <si>
    <t>W B SAUNDERS CO-ELSEVIER INC</t>
  </si>
  <si>
    <t>PHILADELPHIA</t>
  </si>
  <si>
    <t>1600 JOHN F KENNEDY BOULEVARD, STE 1800, PHILADELPHIA, PA 19103-2899 USA</t>
  </si>
  <si>
    <t>J PEDIATR SURG</t>
  </si>
  <si>
    <t>J. Pediatr. Surg.</t>
  </si>
  <si>
    <t>10.1016/j.jpedsurg.2016.11.042</t>
  </si>
  <si>
    <t>Pediatrics; Surgery</t>
  </si>
  <si>
    <t>Science Citation Index Expanded (SCI-EXPANDED)</t>
  </si>
  <si>
    <t>WOS:000405362500002</t>
  </si>
  <si>
    <t>Tapia, CE</t>
  </si>
  <si>
    <t>Enrique Tapia, Carlos</t>
  </si>
  <si>
    <t>Human mobility in Michoacan: an approach to institutional research</t>
  </si>
  <si>
    <t>CIMEXUS</t>
  </si>
  <si>
    <t>Spanish</t>
  </si>
  <si>
    <t>Human mobility; International migration; Institutional research</t>
  </si>
  <si>
    <t>Research on human mobility in Michoacan currently represent a vast number. Those produced by El Colegio de Michoacan have marked for more than three decades many routes for knowledge, in addition to developing concrete ways to do research. Field work, methodological rigor, interdisciplinary approaches, set apart the production of institutional knowledge. In this paper we review some approaches that contributed to the consolidation of research on human mobility in that institution.</t>
  </si>
  <si>
    <t>[Enrique Tapia, Carlos] UMSNH, Observ Reg Migrac ColMich, Morelia, Michoacan, Mexico; [Enrique Tapia, Carlos] UMSNH, Inst Invest Hist, Hist, Morelia, Michoacan, Mexico</t>
  </si>
  <si>
    <t>Universidad Michoacana de San Nicolas de Hidalgo; Universidad Michoacana de San Nicolas de Hidalgo</t>
  </si>
  <si>
    <t>Tapia, CE (corresponding author), UMSNH, Observ Reg Migrac ColMich, Morelia, Michoacan, Mexico.;Tapia, CE (corresponding author), UMSNH, Inst Invest Hist, Hist, Morelia, Michoacan, Mexico.</t>
  </si>
  <si>
    <t>UNIV MICHOACANA SAN NICOLAS HIDALGO, INST INVESTIGACIONES HISTORICAS</t>
  </si>
  <si>
    <t>MICHOACAN</t>
  </si>
  <si>
    <t>BENEDICTO LOPEZ 122, COLONIA VENTURA PUENTE, AP 46-A, MICHOACAN, MORELIA CP 58020, MEXICO</t>
  </si>
  <si>
    <t>Cimexus</t>
  </si>
  <si>
    <t>JUL-DEC</t>
  </si>
  <si>
    <t>Political Science</t>
  </si>
  <si>
    <t>Government &amp; Law</t>
  </si>
  <si>
    <t>WOS:000457455300007</t>
  </si>
  <si>
    <t>Shore, N</t>
  </si>
  <si>
    <t>Shore, Nancy</t>
  </si>
  <si>
    <t>Student Research Projects and the Institutional Review Board</t>
  </si>
  <si>
    <t>JOURNAL OF TEACHING IN SOCIAL WORK</t>
  </si>
  <si>
    <t>Institutional Review Board; ethics; student research</t>
  </si>
  <si>
    <t>Graduate social work students often are required to complete an evaluation or research project. Research instructors work with their students to assure that these projects are rigorous as well as ethical. This study focuses upon the relationship of student projects and the Institutional Review Board (IRB). The IRB aims to strengthen research ethics and to assure that study participants are not exploited. Sixteen MSW research instructors' shared their experiences guiding students through the IRB. Study participants identified benefits and challenges of having students experience the IRB, as well as recommendations on how to facilitate the review process. Additionally participants reflected upon how they determine IRB review requirements.</t>
  </si>
  <si>
    <t>[Shore, Nancy] Univ New England, Sch Social Work, 716 Stevens Ave, Portland, ME 04103 USA</t>
  </si>
  <si>
    <t>University of New England - Maine</t>
  </si>
  <si>
    <t>Shore, N (corresponding author), Univ New England, Sch Social Work, 716 Stevens Ave, Portland, ME 04103 USA.</t>
  </si>
  <si>
    <t>nshore@une.edu</t>
  </si>
  <si>
    <t>J TEACH SOC WORK</t>
  </si>
  <si>
    <t>J. Teach. Soc. Work</t>
  </si>
  <si>
    <t>10.1080/08841230903018413</t>
  </si>
  <si>
    <t>WOS:000210539700006</t>
  </si>
  <si>
    <t>Hallonsten, O; Hugander, O</t>
  </si>
  <si>
    <t>Hallonsten, Olof; Hugander, Olof</t>
  </si>
  <si>
    <t>Supporting 'future research leaders' in Sweden: Institutional isomorphism and inadvertent funding agglomeration</t>
  </si>
  <si>
    <t>RESEARCH EVALUATION</t>
  </si>
  <si>
    <t>research funding; Sweden; institutional isomorphism; excellence</t>
  </si>
  <si>
    <t>SWEDISH RESEARCH POLICY; HIGHER-EDUCATION; STRATEGIC RESEARCH; ORGANIZATIONS; PRODUCTIVITY; ENVIRONMENTS; UNIVERSITY; SCIENCE; SYSTEM</t>
  </si>
  <si>
    <t>The most recent fashion in the policy-level promotion of excellence in academic research seems to be the launching of funding programs directed to young and promising (postdoc level) researchers with the purpose of assisting them in establishing their own research profile at this allegedly crucial and fragile career stage. In the Swedish public research funding system, which is rather diversified and also quite recently has been recast, a number of such programs have been launched in recent years by public and private actors alike, all with the stated ambition of providing funding to those typically in lack of the same. In this article, we discuss the rather striking uniformity of these programs on the basis of the concept of institutional isomorphism from neoinstitutional theory, which is a powerful conceptual tool with capacity to explain why organizations in the same field grow alike in their practices despite preconditions that would suggest otherwise. Analyzing qualitatively the stated purposes of the programs and the discursive shift that accompanies them in policy, and analyzing quantitatively the 130 recipients of funding from the programs, we show that there are agglomeration effects that are unintended but also expectable, given the nature of the funding landscape in Sweden and the institutional isomorphism among the organizations in the field.</t>
  </si>
  <si>
    <t>[Hallonsten, Olof] Wuppertal Univ, Dept Educ &amp; Social Sci, D-42119 Wuppertal, Germany; [Hugander, Olof] Knowledge Fdn, SE-11121 Stockholm, Sweden</t>
  </si>
  <si>
    <t>University of Wuppertal</t>
  </si>
  <si>
    <t>Hallonsten, O (corresponding author), Wuppertal Univ, Dept Educ &amp; Social Sci, Gaussstr 20, D-42119 Wuppertal, Germany.</t>
  </si>
  <si>
    <t>Olof.Hallonsten@gu.se</t>
  </si>
  <si>
    <t>Hallonsten, Olof/0000-0003-4546-3562</t>
  </si>
  <si>
    <t>OXFORD UNIV PRESS</t>
  </si>
  <si>
    <t>OXFORD</t>
  </si>
  <si>
    <t>GREAT CLARENDON ST, OXFORD OX2 6DP, ENGLAND</t>
  </si>
  <si>
    <t>RES EVALUAT</t>
  </si>
  <si>
    <t>Res. Evaluat.</t>
  </si>
  <si>
    <t>10.1093/reseval/rvu009</t>
  </si>
  <si>
    <t>WOS:000339952300005</t>
  </si>
  <si>
    <t>Refolo, P; Sacchini, D; Minacori, R; Daloiso, V; Spagnolo, AG</t>
  </si>
  <si>
    <t>Refolo, P.; Sacchini, D.; Minacori, R.; Daloiso, V.; Spagnolo, A. G.</t>
  </si>
  <si>
    <t>E-recruitment based clinical research: notes for Research Ethics Committees/Institutional Review Boards</t>
  </si>
  <si>
    <t>EUROPEAN REVIEW FOR MEDICAL AND PHARMACOLOGICAL SCIENCES</t>
  </si>
  <si>
    <t>Recruitment; E-recruitment; Clinical research; Research Ethics Committees; Institutional Review Boards</t>
  </si>
  <si>
    <t>INTERNET</t>
  </si>
  <si>
    <t>Patient recruitment is a critical point of today's clinical research. Several proposals have been made for improving it, but the effectiveness of these measures is actually uncertain. The use of Internet (e-recruitment) could represent a great chance to improve patient enrolment, even though the effectiveness of this implementation is not so evident. E-recruitment could bring some advantages, such as better interaction between clinical research demand and clinical research supply, time and resources optimization, and reduction of data entry errors. It raises some issues too, such as sampling errors, validity of informed consent, and protection of privacy. Research Ethics Committees/Institutional Review Boards should consider these critical points. The paper deals with Internet recruitment for clinical research. It also attempts to provide Research Ethics Committees/Institutional Review Boards with notes for assessing e-recruitment based clinical protocols.</t>
  </si>
  <si>
    <t>[Refolo, P.; Sacchini, D.; Minacori, R.; Daloiso, V.; Spagnolo, A. G.] Univ Cattolica Sacro Cuore, Inst Bioeth, A Gemelli Sch Med, I-00168 Rome, Italy</t>
  </si>
  <si>
    <t>Catholic University of the Sacred Heart; IRCCS Policlinico Gemelli</t>
  </si>
  <si>
    <t>Refolo, P (corresponding author), Univ Cattolica Sacro Cuore, Inst Bioeth, A Gemelli Sch Med, I-00168 Rome, Italy.</t>
  </si>
  <si>
    <t>pietro.refolo@rm.unicatt.it</t>
  </si>
  <si>
    <t>Spagnolo, Antonio G./B-9761-2012; Refolo, Pietro/K-4363-2015; Sacchini, Dario/L-3121-2016</t>
  </si>
  <si>
    <t>Spagnolo, Antonio G./0000-0002-5762-2164; Refolo, Pietro/0000-0003-1055-160X;</t>
  </si>
  <si>
    <t>VERDUCI PUBLISHER</t>
  </si>
  <si>
    <t>ROME</t>
  </si>
  <si>
    <t>VIA GREGORIO VII, ROME, 186-00165, ITALY</t>
  </si>
  <si>
    <t>EUR REV MED PHARMACO</t>
  </si>
  <si>
    <t>Eur. Rev. Med. Pharmacol. Sci.</t>
  </si>
  <si>
    <t>Pharmacology &amp; Pharmacy</t>
  </si>
  <si>
    <t>WOS:000352642700016</t>
  </si>
  <si>
    <t>Heinze, T; Kuhlmann, S</t>
  </si>
  <si>
    <t>Heinze, Thomas; Kuhlmann, Stefan</t>
  </si>
  <si>
    <t>Across institutional boundaries? Research collaboration in German public sector nanoscience</t>
  </si>
  <si>
    <t>RESEARCH POLICY</t>
  </si>
  <si>
    <t>inter-institutional collaboration; public research system; governance; nanotechnology; knowledge flows</t>
  </si>
  <si>
    <t>INTERORGANIZATIONAL COLLABORATION; NANOTECHNOLOGY; GOVERNANCE; INNOVATION; DYNAMICS; PATENTS; SCIENCE; IMPACT</t>
  </si>
  <si>
    <t>Research collaboration is a key mechanism for linking distributed knowledge and competencies into novel ideas and research venues. The need for effective inter-institutional knowledge flows is of particular importance in emerging domains of research, and also a challenge for public research systems with a high degree of institutional differentiation. Motivated by concerns about favorable institutional conditions for the conduct of scientific research, we analyze research collaboration in the emergent domain of nanoscience within the highly segmented German public research system. Drawing on multiple data sources, such as co-publications, macro research statistics, and in-depth interviews, we identify governance structures that support or hinder scientists' efforts to engage in collaborative work relations across institutional boundaries. (c) 2008 Elsevier B.V. All rights reserved.</t>
  </si>
  <si>
    <t>[Heinze, Thomas] Univ Bamberg, Fac Social &amp; Econ Sci, Dept Sociol, D-96045 Bamberg, Germany; [Kuhlmann, Stefan] Univ Twente, Sch Management &amp; Governance, NL-7500 AE Enschede, Netherlands</t>
  </si>
  <si>
    <t>Otto Friedrich University Bamberg; University of Twente</t>
  </si>
  <si>
    <t>Heinze, T (corresponding author), Univ Bamberg, Fac Social &amp; Econ Sci, Dept Sociol, Lichtenhaidestr 11, D-96045 Bamberg, Germany.</t>
  </si>
  <si>
    <t>thomas.heinze@uni-bamberg.de; s.kuhlmann@utwente.nl</t>
  </si>
  <si>
    <t>Kuhlmann, Stefan/ABC-1679-2020</t>
  </si>
  <si>
    <t>Kuhlmann, Stefan/0000-0001-8673-511X</t>
  </si>
  <si>
    <t>ELSEVIER</t>
  </si>
  <si>
    <t>AMSTERDAM</t>
  </si>
  <si>
    <t>RADARWEG 29, 1043 NX AMSTERDAM, NETHERLANDS</t>
  </si>
  <si>
    <t>RES POLICY</t>
  </si>
  <si>
    <t>Res. Policy</t>
  </si>
  <si>
    <t>10.1016/j.respol.2008.01.009</t>
  </si>
  <si>
    <t>WOS:000256675900009</t>
  </si>
  <si>
    <t>Savic, M; Ivanovic, M; Radovanovic, M; Surla, BD</t>
  </si>
  <si>
    <t>Savic, Milos; Ivanovic, Mirjana; Radovanovic, Milos; Surla, Bojana Dimic</t>
  </si>
  <si>
    <t>Gender-Based Analysis of Intra-Institutional Research Productivity and Collaboration</t>
  </si>
  <si>
    <t>FUNDAMENTA INFORMATICAE</t>
  </si>
  <si>
    <t>research information systems; research productivity; research collaboration; gender-based analysis; gender inequalities; institutional analysis</t>
  </si>
  <si>
    <t>BIBLIOMETRIC INDICATORS; SCIENTIFIC PRODUCTIVITY; SCIENCE; WOMEN</t>
  </si>
  <si>
    <t>Current Research Information Systems (CRISs) offer great opportunities for assessments of institutional research outputs and extraction of useful and actionable knowledge based on various data-analysis techniques. However, many of these opportunities have not been explored in depth, especially in culture-sensitive areas such as gender-based analysis of research productivity and collaboration. In this paper we present GERBER, a network-based methodology and accompanying tool for gender-based analysis of publication data stored in institutional CRISs. GERBER relies on statistically robust techniques applied on weighted co-authorship networks whose nodes are enriched with different types of researcher evaluation metrics. The functionality of GERBER is demonstrated on publication data stored in the institutional CRIS of the Faculty of Sciences, University of Novi Sad, Serbia. The obtained results show that GERBER enables institutional research managers and policy makers to detect gender inequalities and homophily in research productivity and collaboration. Finally, we discuss different possibilities to integrate GERBER with CRISs in order to facilitate continuous gender-based evaluation of researchers.</t>
  </si>
  <si>
    <t>[Savic, Milos; Ivanovic, Mirjana; Radovanovic, Milos] Univ Novi Sad, Fac Sci, Trg Dositeja Obradovica 4, Novi Sad 21000, Serbia; [Surla, Bojana Dimic] Union Univ, Sch Comp, Knez Mihailova 6, Belgrade 11000, Serbia</t>
  </si>
  <si>
    <t>University of Novi Sad</t>
  </si>
  <si>
    <t>Savic, M (corresponding author), Univ Novi Sad, Fac Sci, Dept Math &amp; Informat, Trg Dositeja Obradovica 4, Novi Sad 21000, Serbia.</t>
  </si>
  <si>
    <t>svc@dmi.uns.ac.rs; mira@dmi.uns.ac.rs; radacha@dmi.uns.ac.rs; bdimicsurla@raf.rs</t>
  </si>
  <si>
    <t>Radovanović, Miloš/ABB-7403-2022; Ivanovic, M./AAE-7711-2020</t>
  </si>
  <si>
    <t>Ivanovic, Mirjana/0000-0003-1946-0384; Radovanovic, Milos/0000-0003-2225-7803</t>
  </si>
  <si>
    <t>Ministry of Education, Science and Technological Development of the Republic of Serbia [OI174023]; Slovenian Research Agency [451-03-3095/2014-09/43]</t>
  </si>
  <si>
    <t>Ministry of Education, Science and Technological Development of the Republic of Serbia; Slovenian Research Agency(Slovenian Research Agency - Slovenia)</t>
  </si>
  <si>
    <t>The authors thank the Ministry of Education, Science and Technological Development of the Republic of Serbia for support through project no. OI174023, Intelligent techniques and their integration into wide-spectrum decision support, and for additional support in cooperation with the Slovenian Research Agency through bilateral project no. 451-03-3095/2014-09/43, Culture-sensitive aspects in data technologies.</t>
  </si>
  <si>
    <t>IOS PRESS</t>
  </si>
  <si>
    <t>NIEUWE HEMWEG 6B, 1013 BG AMSTERDAM, NETHERLANDS</t>
  </si>
  <si>
    <t>FUND INFORM</t>
  </si>
  <si>
    <t>Fundam. Inform.</t>
  </si>
  <si>
    <t>10.3233/FI-2018-1724</t>
  </si>
  <si>
    <t>Computer Science, Software Engineering; Mathematics, Applied</t>
  </si>
  <si>
    <t>Computer Science; Mathematics</t>
  </si>
  <si>
    <t>WOS:000441337900002</t>
  </si>
  <si>
    <t>Cai, YZ; Mountford, N</t>
  </si>
  <si>
    <t>Cai, Yuzhuo; Mountford, Nicola</t>
  </si>
  <si>
    <t>Institutional logics analysis in higher education research</t>
  </si>
  <si>
    <t>Institutional logics; institutional theory; organisation studies; university; literature review</t>
  </si>
  <si>
    <t>PERFORMANCE-MEASUREMENT; UNIVERSITY; MANAGEMENT; INDUSTRY; ORGANIZATIONS; RESPONSES; MANAGERIALISM; GOVERNANCE; CHALLENGES; INNOVATION</t>
  </si>
  <si>
    <t>While institutional logics theory has increasingly been applied in higher education research, especially in the past five years, agreement is lacking on how to approach institutional logics analysis. This results in proliferating institutional logics in higher education studies and often confuses newcomers to the field as to how to use institutional logics in their empirical research. As a response to this situation, our study outlines the state-of-the-art application of institutional logics in higher education studies through scrutinising 59 articles that apply institutional logics in organisation studies in the field of higher education. Specifically, we ask the following research questions: What approaches to institutional logics analysis are used in higher education studies? What institutional logics are identified/applied in higher education studies? What challenges are evident in applying institutional logics in higher education studies? How does the use of institutional logics in higher education research contribute to institutional logics theory? The most profound outcomes of our literature analysis are: First, we construct a novel typology of approaches to institutional logics analysis that is positioned on two-dimensions: the reasoning applied (deductive vs. inductive), and the level at which the logic is examined (societal vs. field/local); Second, we create an exhaustive list of institutional logics (over 50) applied and identified in these studies; Third, we discover major challenges in using institutional logics in higher education research. Finally, we clearly define societal-level and field-level logics and suggest a rationalisation of institutional logics approaches in order to fully utilise the explanatory power of institutional logics.</t>
  </si>
  <si>
    <t>[Cai, Yuzhuo] Tampere Univ, Fac Management &amp; Business, POB 200, FI-33014 Tampere, Finland; [Mountford, Nicola] Maynooth Univ, Sch Business, Maynooth, Kildare, Ireland</t>
  </si>
  <si>
    <t>Tampere University; Maynooth University</t>
  </si>
  <si>
    <t>Cai, YZ (corresponding author), Tampere Univ, Fac Management &amp; Business, POB 200, FI-33014 Tampere, Finland.</t>
  </si>
  <si>
    <t>yuzhuo.cai@tuni.fi</t>
  </si>
  <si>
    <t>Mountford, Nicola/AFE-0119-2022; Mountford, Nicola/HKW-8249-2023; Cai, Yuzhuo/I-2908-2013</t>
  </si>
  <si>
    <t>Cai, Yuzhuo/0000-0002-7934-3828; Mountford, Nicola/0000-0001-5485-9425</t>
  </si>
  <si>
    <t>AUG 3</t>
  </si>
  <si>
    <t>10.1080/03075079.2021.1946032</t>
  </si>
  <si>
    <t>JUL 2021</t>
  </si>
  <si>
    <t>Green Accepted, hybrid</t>
  </si>
  <si>
    <t>WOS:000675691200001</t>
  </si>
  <si>
    <t>Jacks, T</t>
  </si>
  <si>
    <t>Jacks, Tim</t>
  </si>
  <si>
    <t>Institutional Logics: The Next Big Challenge for Information Systems Cross-Cultural Research?</t>
  </si>
  <si>
    <t>JOURNAL OF GLOBAL INFORMATION TECHNOLOGY MANAGEMENT</t>
  </si>
  <si>
    <t>Editorial Material</t>
  </si>
  <si>
    <t>Culture; information systems research; institutional theory</t>
  </si>
  <si>
    <t>PROGRAM</t>
  </si>
  <si>
    <t>While there is continued interest in traditional culture studies in global IS research, the theoretical foundation of culture studies is shifting to the newer Theory of Institutional Logics. Institutional Logics are socially constructed, historical patterns of both symbolic systems (i. e., culture) and material practices that legitimize social order. Typical institutions include family, religion, the state, the market, professions, community, and the corporation. This article unpacks the definition of Institutional Logics in order to provide an introduction to the theory and providesmethodological guidelines in pursuing this type of research. It also provides suggestions for areas of future global research in IS. A call is made for further research in IS using the Theory of Institutional Logics in order to address the predominantly Western-centric point of view in IS research.</t>
  </si>
  <si>
    <t>[Jacks, Tim] South Illinois Univ Edwardsville, Edwardsville, IL USA</t>
  </si>
  <si>
    <t>Southern Illinois University System; Southern Illinois University Edwardsville</t>
  </si>
  <si>
    <t>Jacks, T (corresponding author), South Illinois Univ Edwardsville, Edwardsville, IL USA.</t>
  </si>
  <si>
    <t>tjacks@siue.edu</t>
  </si>
  <si>
    <t>TAYLOR &amp; FRANCIS INC</t>
  </si>
  <si>
    <t>530 WALNUT STREET, STE 850, PHILADELPHIA, PA 19106 USA</t>
  </si>
  <si>
    <t>J GLOB INF TECH MAN</t>
  </si>
  <si>
    <t>J. Glob. Inf. Technol. Manag.</t>
  </si>
  <si>
    <t>10.1080/1097198X.2017.1280310</t>
  </si>
  <si>
    <t>WOS:000396719800001</t>
  </si>
  <si>
    <t>Tiefenthaler, S; Schmidt, K; von Köppen, M</t>
  </si>
  <si>
    <t>Tiefenthaler, Sabine; Schmidt, Kristina; von Koeppen, Marilena</t>
  </si>
  <si>
    <t>Participatory research in institutional contexts: achieving ethical symmetry in research practice</t>
  </si>
  <si>
    <t>EDUCATIONAL ACTION RESEARCH</t>
  </si>
  <si>
    <t>Participatory research practice; relational agency; ethical reflection; research process model; institutional power relations</t>
  </si>
  <si>
    <t>The article examines the question of asymmetries in participatory research relationships in institutional contexts. The principle of ethical symmetry forms the theoretical framework for the investigation. It draws on experience from three (participatory) research projects in different settings, involving academics and people living in the settings as co-researchers. The central methodological tool is a research process model used to systematically dissect the research process and its progress over time. The three-step empirical analysis was structured as follows: First, building on Foucault's concept of the dispositif, we discuss the invocations experienced by the academic and co-researchers. Secondly, we investigate how the actors handled the invocations, adopting a relational understanding of agency. Finally, we integrate the two perspectives to explore the possibilities of achieving ethical symmetry. The article concludes with reflections - drawing on the findings from the three case studies - on the impact of the principle of ethical symmetry on social work practice and research.</t>
  </si>
  <si>
    <t>[Tiefenthaler, Sabine] Free Univ Bozen Bolzano, Competence Ctr Social Work &amp; Social Policy, Bolzano, Italy; [Schmidt, Kristina] Humbold T Univ Berlin, Dept Rehabil Sci, Berlin, Germany; [Schmidt, Kristina] Univ Hildesheim, Dept Educ Sci, Hildesheim, Germany; [von Koeppen, Marilena] Univ Appl Sci Fulda, Dept Nursing &amp; Hlth, Fulda, Germany</t>
  </si>
  <si>
    <t>Free University of Bozen-Bolzano; University of Hildesheim</t>
  </si>
  <si>
    <t>von Köppen, M (corresponding author), Univ Appl Sci Fulda, Dept Nursing &amp; Hlth, Fulda, Germany.</t>
  </si>
  <si>
    <t>von Koppen, Marilena/AGO-6303-2022</t>
  </si>
  <si>
    <t>von Koppen, Marilena/0000-0003-4606-4803</t>
  </si>
  <si>
    <t>The PaStA research project on participation in nursing homes was funded by the German Federal Ministry of Education and Research (number 03FH007SX6). The opinions, findings, conclusions and recommendations expressed in this paper are those of the authors and do not necessarily reflect the views of the funders.; We would like to thank Meredith Dale for translating parts of this paper into English. The translation was funded by the German Federal Ministry of Education and Research.</t>
  </si>
  <si>
    <t>EDUC ACTION RES</t>
  </si>
  <si>
    <t>Educ. Action Res.</t>
  </si>
  <si>
    <t>AUG 8</t>
  </si>
  <si>
    <t>10.1080/09650792.2022.2062408</t>
  </si>
  <si>
    <t>APR 2022</t>
  </si>
  <si>
    <t>WOS:000785657800001</t>
  </si>
  <si>
    <t>Flege, MM; Thomsen, SF</t>
  </si>
  <si>
    <t>Flege, Marius M.; Thomsen, Simon F.</t>
  </si>
  <si>
    <t>Institutional review boards' attitudes towards remuneration in paediatric research: Ethical considerations</t>
  </si>
  <si>
    <t>JOURNAL OF PAEDIATRICS AND CHILD HEALTH</t>
  </si>
  <si>
    <t>ethics committee; institutional review board; research</t>
  </si>
  <si>
    <t>PARTICIPATION; STANDARDS; CHILDREN; PAYMENT</t>
  </si>
  <si>
    <t>Remuneration in paediatric research poses an ethical dilemma. Too large a sum might cause parents to enrol their children in research projects with no benefit for the child, whereas too modest a sum might hamper recruitment. The institutional review boards have the responsibility to only approve remuneration in paediatric trials with ethically sound research plans. However, little is known about which factors influence institutional review boards' evaluation of remuneration in paediatric research.</t>
  </si>
  <si>
    <t>[Flege, Marius M.; Thomsen, Simon F.] Bispebjerg Hosp, Dept Dermatol, Bispebjerg Bakke 23, DK-2400 Copenhagen NV, Denmark; [Thomsen, Simon F.] Univ Copenhagen, Dept Biomed Sci, Copenhagen, Denmark</t>
  </si>
  <si>
    <t>University of Copenhagen; Bispebjerg Hospital; University of Copenhagen</t>
  </si>
  <si>
    <t>Thomsen, SF (corresponding author), Bispebjerg Hosp, Dept Dermatol, Bispebjerg Bakke 23, DK-2400 Copenhagen NV, Denmark.</t>
  </si>
  <si>
    <t>simonfrancisthomsen@gmail.com</t>
  </si>
  <si>
    <t>Flege, Marius Molsted/0000-0003-4948-1581</t>
  </si>
  <si>
    <t>J PAEDIATR CHILD H</t>
  </si>
  <si>
    <t>J. Paediatr. Child Health</t>
  </si>
  <si>
    <t>10.1111/jpc.13711</t>
  </si>
  <si>
    <t>Pediatrics</t>
  </si>
  <si>
    <t>WOS:000417199400004</t>
  </si>
  <si>
    <t>Decker, S; Üsdiken, B; Engwall, L; Rowlinson, M</t>
  </si>
  <si>
    <t>Decker, Stephanie; Usdiken, Behlul; Engwall, Lars; Rowlinson, Michael</t>
  </si>
  <si>
    <t>Special issue introduction: Historical research on institutional change</t>
  </si>
  <si>
    <t>BUSINESS HISTORY</t>
  </si>
  <si>
    <t>Institutional change; institutional theory; institutional logic; historical neo-institutionalism; institutional work</t>
  </si>
  <si>
    <t>ORGANIZATIONAL HISTORY; TRANSFORMATION; LOGICS; EDUCATION; EVOLUTION; INDUSTRY; FIELDS; WORK</t>
  </si>
  <si>
    <t>Both business historians and organisation studies scholars study institutional change to understand the interactions between business and society. However, research approaches differ fundamentally, with organisational research focusing on theory-driven explanations, whereas historical research is rather theory-informed. The consequence of such disciplinary orientation is that interdisciplinary conversations rarely occur. For this special issue, we invited submissions that address how historical research can contribute to our understanding of institutional change while demonstrating dual integrity' in terms of being significant pieces of historical research that provide us with new insights into historiography and at the same time addressing important theoretical concerns.</t>
  </si>
  <si>
    <t>[Decker, Stephanie] Aston Univ, Aston Business Sch, Birmingham, W Midlands, England; [Usdiken, Behlul] Sabanci Univ, Sch Management, Management &amp; Org, Istanbul, Turkey; [Engwall, Lars] Uppsala Univ, Dept Business Studies, Uppsala, Sweden; [Rowlinson, Michael] Univ Exeter, Sch Business, Management &amp; Org Hist, Exeter, Devon, England</t>
  </si>
  <si>
    <t>Aston University; Sabanci University; Uppsala University; University of Exeter</t>
  </si>
  <si>
    <t>Decker, S (corresponding author), Aston Univ, Aston Business Sch, Birmingham, W Midlands, England.</t>
  </si>
  <si>
    <t>s.decker@aston.ac.uk</t>
  </si>
  <si>
    <t>Usdiken, Behlul/AAH-3521-2019; Decker, Stephanie/G-7759-2014; Rowlinson, Michael/Y-5449-2019</t>
  </si>
  <si>
    <t>Decker, Stephanie/0000-0003-0547-9594;</t>
  </si>
  <si>
    <t>ESRC [ES/M002160/1] Funding Source: UKRI</t>
  </si>
  <si>
    <t>ESRC(UK Research &amp; Innovation (UKRI)Economic &amp; Social Research Council (ESRC))</t>
  </si>
  <si>
    <t>BUS HIST</t>
  </si>
  <si>
    <t>Bus. Hist.</t>
  </si>
  <si>
    <t>10.1080/00076791.2018.1427736</t>
  </si>
  <si>
    <t>Business; History Of Social Sciences</t>
  </si>
  <si>
    <t>Business &amp; Economics; Social Sciences - Other Topics</t>
  </si>
  <si>
    <t>Green Accepted, Bronze</t>
  </si>
  <si>
    <t>WOS:000430206500002</t>
  </si>
  <si>
    <t>Conner, JO</t>
  </si>
  <si>
    <t>Conner, Jerusha O.</t>
  </si>
  <si>
    <t>Ghosts of research past: institutional memory and its implications for educational research</t>
  </si>
  <si>
    <t>INTERNATIONAL JOURNAL OF RESEARCH &amp; METHOD IN EDUCATION</t>
  </si>
  <si>
    <t>institutional memory; validity; research ethics; school reform</t>
  </si>
  <si>
    <t>Not all research projects progress according to plan. When a project culminates in a published piece that the research participants do not support, what are the effects and for how long do they endure? Using a retrospective case study, this article explores what memory can teach us about the long-term ramifications of research conducted in schools. Results suggest that for as long as 25 years after the publication of a controversial article, memory traces of the piece may survive at the research site, even if they have largely faded from view at the researchers' institution. The article argues that such memory stores expose much about institutional identities and practices, and that they contain important lessons for how we should approach, carry out, and conclude research in schools.</t>
  </si>
  <si>
    <t>[Conner, Jerusha O.] Villanova Univ, Educ &amp; Human Serv, 800 Lanchester Ave, Villanova, PA 19085 USA</t>
  </si>
  <si>
    <t>Villanova University</t>
  </si>
  <si>
    <t>Conner, JO (corresponding author), Villanova Univ, Educ &amp; Human Serv, 800 Lanchester Ave, Villanova, PA 19085 USA.</t>
  </si>
  <si>
    <t>jerusha.conner@villanova.edu</t>
  </si>
  <si>
    <t>Conner, Jerusha/0000-0001-5371-7476</t>
  </si>
  <si>
    <t>INT J RES METHOD EDU</t>
  </si>
  <si>
    <t>Int. J. Res. Method Educ.</t>
  </si>
  <si>
    <t>10.1080/1743727X.2012.666716</t>
  </si>
  <si>
    <t>WOS:000212376200007</t>
  </si>
  <si>
    <t>Exline, E</t>
  </si>
  <si>
    <t>Exline, Eleta</t>
  </si>
  <si>
    <t>Extending the institutional repository to include undergraduate research</t>
  </si>
  <si>
    <t>COLLEGE &amp; UNDERGRADUATE LIBRARIES</t>
  </si>
  <si>
    <t>Case study; institutional repositories; theses; undergraduate research; usability</t>
  </si>
  <si>
    <t>While a primary strategy of scholarly communication initiatives has been to encourage faculty participation in institutional repositories (IRs), with some process and workflow customization, IR participation can be successfully extended to undergraduate students, with benefits to both the student and institution. Drawing observations from the University of New Hampshire Library's work collecting undergraduate honors theses and other student research, this article discusses customization strategies for creating an effective workflow for student self-deposit using an iterative, feedback-based approach, and the benefits, challenges, and potential concerns of encouraging undergraduate participation in institutional repositories.</t>
  </si>
  <si>
    <t>[Exline, Eleta] Univ New Hampshire Lib, Durham, NH USA</t>
  </si>
  <si>
    <t>University System Of New Hampshire; University of New Hampshire</t>
  </si>
  <si>
    <t>Exline, E (corresponding author), Univ New Hampshire, Univ Lib, 18 Library Way, Durham, NH 03824 USA.</t>
  </si>
  <si>
    <t>eleta.exline@unh.edu</t>
  </si>
  <si>
    <t>Khoie, Mahdieh/ABE-5489-2021; Exline, Eleta/JDX-0094-2023</t>
  </si>
  <si>
    <t>Exline, Eleta/0000-0001-7317-0324</t>
  </si>
  <si>
    <t>COLL UNDERGRAD LIBR</t>
  </si>
  <si>
    <t>Coll. Undergrad. Libr.</t>
  </si>
  <si>
    <t>10.1080/10691316.2014.950782</t>
  </si>
  <si>
    <t>Green Accepted</t>
  </si>
  <si>
    <t>WOS:000410761100002</t>
  </si>
  <si>
    <t>Diraditsile, K; Nyadza, M</t>
  </si>
  <si>
    <t>Diraditsile, Kabo; Nyadza, Mbongeni</t>
  </si>
  <si>
    <t>Life after institutional care: Implications for research and practice</t>
  </si>
  <si>
    <t>CHILD &amp; FAMILY SOCIAL WORK</t>
  </si>
  <si>
    <t>Botswana; child welfare; institutional care; research in practice</t>
  </si>
  <si>
    <t>This study sought to investigate the lived experiences of care leavers from institutional care facility in Botswana. The study objectives were to explore the challenges faced by children after leaving the institutional care and to identify services that can be offered to them in preparation for life in a society in general. The study adopted a cross-sectional qualitative research approach, and data were collected through in-depth interviews that were qualitatively analysed. Thirty participants was sampled, and there were divided into 2 sections comprising care leavers and key informants who were part of the institutional care staff. They were selected using purposive and snowball sampling methods. The findings confirm that institutional care has both positive and negative effects on care leavers in the sense that it provides children with educational opportunities, family, and strong interrelation skills. Furthermore, the study findings show that during children's stay in the institutional care, they are sometimes neglected by housemothers that affect their transition into mainstream society. Moreover, the study findings reveal that care leavers encounter many challenges ranging from finance management to unemployment, discrimination from the society, and poverty. Lastly, future research, policy direction, and implications are discussed.</t>
  </si>
  <si>
    <t>[Diraditsile, Kabo] Waseda Univ, Grad Sch Social Sci, Shinjuku Ku, 1 Chome 104 Totsukamachi, Tokyo 1698050, Japan; [Nyadza, Mbongeni] Univ Botswana, Dept Social Work, Social Work, Gaborone, Botswana</t>
  </si>
  <si>
    <t>Waseda University; University of Botswana</t>
  </si>
  <si>
    <t>Diraditsile, K (corresponding author), Waseda Univ, Grad Sch Social Sci, Shinjuku Ku, 1 Chome 104 Totsukamachi, Tokyo 1698050, Japan.</t>
  </si>
  <si>
    <t>kabodira@fuji.waseda.jp</t>
  </si>
  <si>
    <t>CHILD FAM SOC WORK</t>
  </si>
  <si>
    <t>Child Fam. Soc. Work</t>
  </si>
  <si>
    <t>AUG</t>
  </si>
  <si>
    <t>10.1111/cfs.12436</t>
  </si>
  <si>
    <t>Family Studies; Social Work</t>
  </si>
  <si>
    <t>WOS:000438199200014</t>
  </si>
  <si>
    <t>Yorke, M</t>
  </si>
  <si>
    <t>Yorke, Mantz</t>
  </si>
  <si>
    <t>'Supra-institutional research': a cost-effective contribution towards enhancement</t>
  </si>
  <si>
    <t>JOURNAL OF HIGHER EDUCATION POLICY AND MANAGEMENT</t>
  </si>
  <si>
    <t>benchmarking; data analysis; institutional research; quality enhancement</t>
  </si>
  <si>
    <t>Relatively inexpensive studies that go beyond the boundaries of individual institutions have considerable attraction, particularly at a time when resources are under significant constraint. These studies can be viewed as existing under the rather larger umbrella of 'supra-institutional research'. Three examples illustrate the argument and some conditions for successful studies are discussed.</t>
  </si>
  <si>
    <t>Yorke, M (corresponding author), Univ Lancaster, Dept Educ Res, Lancaster, England.</t>
  </si>
  <si>
    <t>mantzyorke@mantzyorke.plus.com</t>
  </si>
  <si>
    <t>J HIGH EDUC POLICY M</t>
  </si>
  <si>
    <t>J. High. Educ. Policy Manag.</t>
  </si>
  <si>
    <t>10.1080/13600801003743356</t>
  </si>
  <si>
    <t>WOS:000212900600006</t>
  </si>
  <si>
    <t>Lee, H; Law, R</t>
  </si>
  <si>
    <t>Lee, Hee Andy; Law, Rob</t>
  </si>
  <si>
    <t>Research Productivity and Institutional Characteristics of Hospitality and Tourism Programs</t>
  </si>
  <si>
    <t>JOURNAL OF TRAVEL &amp; TOURISM MARKETING</t>
  </si>
  <si>
    <t>Research productivity; institutional characteristics; faculty composition; supporting staff; doctoral program</t>
  </si>
  <si>
    <t>RESEARCH PERFORMANCE; MANAGEMENT JOURNALS; HIGHER-EDUCATION; FACULTY; UNIVERSITY; RANKING; PERSPECTIVE; MOTIVATION</t>
  </si>
  <si>
    <t>Although some prior studies have examined research productivity, little is known about institutional characteristics and their influence on research productivity. The study reported in this article examined the relationship between research productivity and institutional characteristics of faculty composition, supporting staff, and doctoral research among the world's leading hospitality and tourism departments and schools. Empirical findings indicated that while faculty size was positively associated with productivity, a higher composition of senior researchers in the rank of professor tends to yield higher productivity. Similarly, a larger group of supporting staff and the availability of a doctoral program were the significant predictors of research productivity. Another interesting finding was that the autonomy of institutions offering hospitality and tourism programs emerged as another characteristic influencing higher research productivity.</t>
  </si>
  <si>
    <t>[Lee, Hee Andy; Law, Rob] Hong Kong Polytech Univ, Sch Hotel &amp; Tourism Management, Kowloon, Hong Kong, Peoples R China</t>
  </si>
  <si>
    <t>Hong Kong Polytechnic University</t>
  </si>
  <si>
    <t>Law, R (corresponding author), Hong Kong Polytech Univ, Sch Hotel &amp; Tourism Management, Kowloon, Hong Kong, Peoples R China.</t>
  </si>
  <si>
    <t>hmandyle@polyu.edu.hk; hmroblaw@polyu.eu.hk</t>
  </si>
  <si>
    <t>Law, Rob/Y-3608-2019; Lee, Andy Hee/G-1376-2014; Law, Rob/F-8529-2013</t>
  </si>
  <si>
    <t>Law, Rob/0000-0001-7199-3757; Lee, Andy Hee/0000-0002-9717-9689;</t>
  </si>
  <si>
    <t>4 PARK SQUARE, MILTON PARK, ABINGDON OX14 4RN, OXFORDSHIRE, ENGLAND</t>
  </si>
  <si>
    <t>J TRAVEL TOUR MARK</t>
  </si>
  <si>
    <t>J. Travel Tour. Mark.</t>
  </si>
  <si>
    <t>10.1080/10548408.2011.571580</t>
  </si>
  <si>
    <t>Hospitality, Leisure, Sport &amp; Tourism</t>
  </si>
  <si>
    <t>WOS:000290682500006</t>
  </si>
  <si>
    <t>Modell, S</t>
  </si>
  <si>
    <t>Modell, Sven</t>
  </si>
  <si>
    <t>Is Institutional Research on Management Accounting Degenerating or Progressing? A Lakatosian Analysis</t>
  </si>
  <si>
    <t>CONTEMPORARY ACCOUNTING RESEARCH</t>
  </si>
  <si>
    <t>institutional theory; Lakatos; management accounting; research programs; theory development</t>
  </si>
  <si>
    <t>RELATIVE PERFORMANCE EVALUATION; HYBRID ORGANIZATIONS; HIGHER-EDUCATION; STRATEGIC RESPONSES; POLITICAL INTERESTS; COMPETING LOGICS; LOCAL-GOVERNMENT; HEALTH-CARE; GOVERNANCE; SYSTEMS</t>
  </si>
  <si>
    <t>Adopting a Lakatosian perspective, this paper asks whether management accounting (MA) research using institutional theory can be described as a degenerative or progressive research program. Motivated by similar critical debates about the larger institutional research program in organization studies, I map the evolution of institutional research on MA with an eye to its theoretical contributions to the accounting literature as well as this larger research program. I conclude that this body of research has offered important, progressive extensions to the accounting literature and, to a lesser extent, the larger institutional research program. However, there is also evidence of many MA scholars using institutional theory in ways that produce degenerative tendencies. These degenerative tendencies are, in large part, due to the persistent proclivity of researchers to place overly one-sided emphasis on the role of either human agency or preexisting institutions in explaining the process of (de-)institutionalization and may, at worst, cause functionalist assumptions to be smuggled back into institutional analyses in ways that threaten the hard core of the institutional research program. I discuss how these tendencies can be rectified in future research and how institutional research on MA can be further developed.</t>
  </si>
  <si>
    <t>[Modell, Sven] Univ Manchester, Manchester, Lancs, England; [Modell, Sven] NHH Norwegian Sch Econ, Bergen, Norway; [Modell, Sven] Turku Sch Econ &amp; Business Adm, Turku, Finland</t>
  </si>
  <si>
    <t>University of Manchester; Norwegian School of Economics (NHH); University of Turku</t>
  </si>
  <si>
    <t>Modell, S (corresponding author), Univ Manchester, Manchester, Lancs, England.;Modell, S (corresponding author), NHH Norwegian Sch Econ, Bergen, Norway.;Modell, S (corresponding author), Turku Sch Econ &amp; Business Adm, Turku, Finland.</t>
  </si>
  <si>
    <t>Projekt DEAL</t>
  </si>
  <si>
    <t>Open access funding enabled and organized by Projekt DEAL.</t>
  </si>
  <si>
    <t>CONTEMP ACCOUNT RES</t>
  </si>
  <si>
    <t>Contemp. Account. Res.</t>
  </si>
  <si>
    <t>OCT</t>
  </si>
  <si>
    <t>10.1111/1911-3846.12792</t>
  </si>
  <si>
    <t>AUG 2022</t>
  </si>
  <si>
    <t>Business, Finance</t>
  </si>
  <si>
    <t>hybrid</t>
  </si>
  <si>
    <t>WOS:000835411400001</t>
  </si>
  <si>
    <t>Lee, MH; Ahn, DH</t>
  </si>
  <si>
    <t>Lee, Min-Hyung; Ahn, Doo-Hyun</t>
  </si>
  <si>
    <t>The effect of changes in institutional environment on creative research environments at government research institutes</t>
  </si>
  <si>
    <t>ASIAN JOURNAL OF TECHNOLOGY INNOVATION</t>
  </si>
  <si>
    <t>creativity; research environment; creative R&amp;D performance; institutional environment; government research institutes</t>
  </si>
  <si>
    <t>This study analyses how organizational environment factors affecting creative R&amp;D performance of governmental research institutes (GRIs) are influenced by changes in the institutional environment on an empirical basis. We have identified environmental factors that affect the creative R&amp;D performance of the Korean GRIs and analysed how these environmental factors are affected by the Korean government's newly adopted project-based system (PBS), which has intensified competition and expanded project scale. For an empirical analysis, a survey was conducted with researchers at GRIs holding doctoral degrees, inquiring about institutional environmental factors, factors affecting the creative research environment and their creative performance. According to the analysis, the creative performance of Korean GRIs is influenced by factors such as the managerial ability of research team leaders, autonomy in project undertakings, horizontal organization, diversity, and flexibility. However, these creative environmental factors are also affected by changes in institutional environment through a new system introduced by government. In an institutional environment where competition is intensified by the introduction of a new system, managerial ability of research team leaders, autonomy in undertaking projects and flexibility are significant factors affecting creative performance compared to an institutional environment at a lower level of competition. Under an environment where the scale of R&amp;D projects has been expanded through the introduction of a new system, autonomy, horizontal organization and diversity are considered significant factors affecting performance. The results of the analysis imply that institutional changes led by the government not only affect factors relating to creative research environments at GRIs but also impose significant and varying influence over the outcome of creative research.</t>
  </si>
  <si>
    <t>[Lee, Min-Hyung; Ahn, Doo-Hyun] Specialty Construct Ctr 26F, Sci &amp; Technol Policy Inst, Seoul, South Korea</t>
  </si>
  <si>
    <t>Science &amp; Technology Policy Institute (STEPI), Republic of Korea</t>
  </si>
  <si>
    <t>Lee, MH (corresponding author), Specialty Construct Ctr 26F, Sci &amp; Technol Policy Inst, Seoul, South Korea.</t>
  </si>
  <si>
    <t>mhlee@stepi.re.kr</t>
  </si>
  <si>
    <t>ASIAN J TECHNOL INNO</t>
  </si>
  <si>
    <t>Asian J. Technol. Innov.</t>
  </si>
  <si>
    <t>10.1080/19761597.2012.683642</t>
  </si>
  <si>
    <t>Business; Economics</t>
  </si>
  <si>
    <t>WOS:000306168200009</t>
  </si>
  <si>
    <t>DiBartolo, PM; Aloisio, K; Lamb, M; Ly, M; Rowen, C</t>
  </si>
  <si>
    <t>DiBartolo, Patricia Marten; Aloisio, Kathryn; Lamb, Margaret; Ly, Minh; Rowen, Cate</t>
  </si>
  <si>
    <t>Pivoting Toward the Future: Summer Research Fellowship Success Catalyzes Institutional Change</t>
  </si>
  <si>
    <t>SPUR-SCHOLARSHIP AND PRACTICE OF UNDERGRADUATE RESEARCH</t>
  </si>
  <si>
    <t>institutional change; scientific research; strategic planning; summer research programs; undergraduate research; women in science</t>
  </si>
  <si>
    <t>For 50 years, Smith College's Summer Research Fellowship (SURF) has provided undergraduate women scientists the opportunity for an immersive experience to conduct independent research under the mentorship of science faculty and staff. This article highlights summative assessment data on SURF program outcomes as well as the institutional planning and responses that followed from careful consideration of SURF's success and challenges. SURF participation was associated with a full range of student benefits, including a higher overall college grade-point average, greater advanced research participation, and increased likelihood of completing an advanced degree. Evidence of these powerful and lasting student impacts associated with the SURF program was integral to divisional strategic planning within the sciences and helped propel curricular innovation broadly, creating faculty and institutional investments in a broad range of cutting-edge pedagogical approaches that are student-centered and inquiry-driven.</t>
  </si>
  <si>
    <t>[DiBartolo, Patricia Marten] Smith Coll, Sci, Northampton, MA 01063 USA; [Aloisio, Kathryn] Smith Coll, Inst Res, Northampton, MA 01063 USA; [Lamb, Margaret] Smith Coll, Clark Sci Ctr, Northampton, MA 01063 USA; [Ly, Minh] Smith Coll, Assessment, Northampton, MA 01063 USA; [Rowen, Cate] Smith Coll, Analyt &amp; Inst Res, Northampton, MA 01063 USA</t>
  </si>
  <si>
    <t>Smith College; Smith College; Smith College; Smith College; Smith College</t>
  </si>
  <si>
    <t>DiBartolo, PM (corresponding author), Smith Coll, Sci, Northampton, MA 01063 USA.</t>
  </si>
  <si>
    <t>pdibarto@smith.edu</t>
  </si>
  <si>
    <t>Undergraduate and Graduate Science Education Program Grant Award from the Howard Hughes Medical Institute; Schultz Foundation; Smith College endowed funds; Smith College</t>
  </si>
  <si>
    <t>This work has been supported through funding from an Undergraduate and Graduate Science Education Program Grant Award from the Howard Hughes Medical Institute as well as the Schultz Foundation, numerous Smith College endowed funds, and many individual faculty grants (Smith College 2017). The authors would like to thank David Lopatto, Carol Trosset, David Brodigan, Tanya Hakim, and Nicholas Horton for their work evaluating program outcomes. Portions of this article were presented at the Higher Education Data Sharing Consortium (HEDS) Annual Conference in Pasadena, CA, in June 2010; the CUR Biennial Conference program directors meeting in Norman, OK, in June 2015; and the Association of American Colleges and Universities Project Kaleidoscope meeting in Boston, MA, in November 2016.</t>
  </si>
  <si>
    <t>COUNCIL UNDERGRADUATE RESEARCH</t>
  </si>
  <si>
    <t>WASHINGTON</t>
  </si>
  <si>
    <t>734 15TH STREET NW, STE 550, WASHINGTON, DC 20005 USA</t>
  </si>
  <si>
    <t>SPUR-SCHOLARSH PRACT</t>
  </si>
  <si>
    <t>SPUR-Scholarsh. Pract. Undergrad. Res.</t>
  </si>
  <si>
    <t>WIN</t>
  </si>
  <si>
    <t>10.18833/spur/2/2/4</t>
  </si>
  <si>
    <t>WOS:000782451300008</t>
  </si>
  <si>
    <t>Saci, F; Jasimuddin, SM</t>
  </si>
  <si>
    <t>Saci, Fateh; Jasimuddin, Sajjad M.</t>
  </si>
  <si>
    <t>Does the research done by the institutional investors affect the cost of equity capital?</t>
  </si>
  <si>
    <t>FINANCE RESEARCH LETTERS</t>
  </si>
  <si>
    <t>Corporate governance; cost of equity capital; heterogeneity of institutional investor; Institutional investor research</t>
  </si>
  <si>
    <t>INFORMATION PRECISION; CORPORATE GOVERNANCE; DISCLOSURE LEVEL; RISK</t>
  </si>
  <si>
    <t>Based on the data from a Chinese capital market, this paper examines the relationship between institutional investor research, institutional investor heterogeneity and the company's equity capital cost. The paper reviews the extant literature from which it develops a model which is then tested empirically using the data from the Shenzhen Stock Exchange in the Chinese context. The paper reveals that institutional investor research can significantly reduce the company's cost of equity capital. That is, the greater the proportion of field research in the total investment activity, the lower the company's equity capital cost. Moreover, institutional investors can reduce the company's capital cost by conducting on-the-spot investigations, on-site visits, etc., intervening in corporate governance, improving the company's information disclosure level, and playing the role of external supervision.</t>
  </si>
  <si>
    <t>[Saci, Fateh] Montpellier Res Management, Inst Paul Bocuse, Montpellier, France; [Jasimuddin, Sajjad M.] Kedge Business Sch, Talence, France</t>
  </si>
  <si>
    <t>Universite de Montpellier; Kedge Business School</t>
  </si>
  <si>
    <t>Saci, F (corresponding author), Montpellier Res Management, Inst Paul Bocuse, Montpellier, France.</t>
  </si>
  <si>
    <t>sacifateh@yahoo.fr; sajjad.jasimuddin@kedgebs.com</t>
  </si>
  <si>
    <t>ACADEMIC PRESS INC ELSEVIER SCIENCE</t>
  </si>
  <si>
    <t>SAN DIEGO</t>
  </si>
  <si>
    <t>525 B ST, STE 1900, SAN DIEGO, CA 92101-4495 USA</t>
  </si>
  <si>
    <t>FINANC RES LETT</t>
  </si>
  <si>
    <t>Financ. Res. Lett.</t>
  </si>
  <si>
    <t>10.1016/j.frl.2020.101834</t>
  </si>
  <si>
    <t>WOS:000663415300029</t>
  </si>
  <si>
    <t>Shin, W; Choi, B</t>
  </si>
  <si>
    <t>Shin, Whan; Choi, Byungchul</t>
  </si>
  <si>
    <t>Digital Competency, Innovative Medical Research, and Institutional Environment: A Global Context</t>
  </si>
  <si>
    <t>SUSTAINABILITY</t>
  </si>
  <si>
    <t>national digital competency; innovative medical research; institutional environment</t>
  </si>
  <si>
    <t>HEALTH; COMPETITIVENESS; EXPLORATION</t>
  </si>
  <si>
    <t>The use of digital technology accelerates the progress of medical research through improving the quality of clinical trials and medical education. However, empirical evidence on how digital competency contributes to the innovativeness of medical research and influence of institutional environment has received scant attention. Based on the data of 63 nations, this study explores the question of how national-level digital competency impacts the innovativeness of medical research reflected in research publications and examines the moderating effect of government and the economic environment. We find that national digital competency positively impacts the innovativeness of medical research in the focal nation. However, this relationship is positively or negatively modulated by diverse institutional environments. Our study contributes to innovation and institutional perspective literature in the context of digital technologies for medical research.</t>
  </si>
  <si>
    <t>[Shin, Whan] CHA Univ, CHA Bundang Med Ctr, Dept Obstet &amp; Gynecol, 59 Yatap Ro, Seongnam 13496, Gyeonggi Do, South Korea; [Choi, Byungchul] Hankuk Univ Foreign Studies, Coll Business, Seoul 02450, South Korea</t>
  </si>
  <si>
    <t>Pochon Cha University; Hankuk University Foreign Studies</t>
  </si>
  <si>
    <t>Choi, B (corresponding author), Hankuk Univ Foreign Studies, Coll Business, Seoul 02450, South Korea.</t>
  </si>
  <si>
    <t>bchoi@hufs.ac.kr</t>
  </si>
  <si>
    <t>CHA Bundang Medical Center, CHA University; Hankuk University of Foreign Studies research fund</t>
  </si>
  <si>
    <t>This research was funded by CHA Bundang Medical Center, CHA University. This work was supported by Hankuk University of Foreign Studies research fund.</t>
  </si>
  <si>
    <t>MDPI</t>
  </si>
  <si>
    <t>BASEL</t>
  </si>
  <si>
    <t>ST ALBAN-ANLAGE 66, CH-4052 BASEL, SWITZERLAND</t>
  </si>
  <si>
    <t>SUSTAINABILITY-BASEL</t>
  </si>
  <si>
    <t>Sustainability</t>
  </si>
  <si>
    <t>10.3390/su142416887</t>
  </si>
  <si>
    <t>Green &amp; Sustainable Science &amp; Technology; Environmental Sciences; Environmental Studies</t>
  </si>
  <si>
    <t>Science &amp; Technology - Other Topics; Environmental Sciences &amp; Ecology</t>
  </si>
  <si>
    <t>gold</t>
  </si>
  <si>
    <t>WOS:000904204800001</t>
  </si>
  <si>
    <t>Wang, GG; Lamond, D; Worm, V</t>
  </si>
  <si>
    <t>Wang, Greg G.; Lamond, David; Worm, Verner</t>
  </si>
  <si>
    <t>It's the context all the way down! An institutional theory perspective on Chinese HRM research</t>
  </si>
  <si>
    <t>JOURNAL OF CHINESE HUMAN RESOURCES MANAGEMENT</t>
  </si>
  <si>
    <t>Cultural context; Chinese management research; Guanxi; Institutional theory; Institutional context; Institutional language</t>
  </si>
  <si>
    <t>CULTURAL-REVOLUTION; PERSONAL RELATIONS; COMRADESHIP; DISCOURSE; BEHAVIOR; FUTURE; GUANXI</t>
  </si>
  <si>
    <t>Purpose - This paper aims to emphasize the importance of Chinese institutional contexts beyond culture by analyzing a few non-cultural institution-dependent contexts in Chinese HRM research, using an institutional theory perspective. Design/methodology/approach - The authors review existing Chinese indigenous management research from an institutional theoretical perspective and provide a critique of the research from that perspective. Findings - Chinese contexts are more than Confucianism. Focusing on this aspect of culture without integrating other institutional contexts, while informative, is unlikely to identify and explain the uniqueness of Chinese individual and organizational behaviors. Informed by institutional theory, the authors examine how institutional language context influences Chinese institutional behavior. The authors also argue that the guanxi phenomenon is more strongly dependent on institutional forces than on culture in the recent Chinese history. Incorporating these non-cultural institutional contexts in research enables us to describe the what and explore the why and how in theory development, rather than placing value judgments on the institutional arrangements. Research limitations/implications - While societal culture provides an important institutional context, China's broad culture is not unique among countries with similar Confucian traditions. Chinese management scholars are encouraged to be mindful of pervasive institutional contexts in exploring and theorizing local organizational phenomena. Research without considering non-cultural institutional contexts may prevent a finer-grained understanding of Chinese organizational phenomena for developing Chinese management theory, and it is unlikely to identify the uniqueness of Chinese organizational phenomena among countries influenced by similar Confucian cultural traditions. Originality/value - Built on previous literature, this paper is among the first to specify and examine explicitly non-Confucian Chinese institutional contexts as a basis for the exploration of Chinese organizational phenomena.</t>
  </si>
  <si>
    <t>[Wang, Greg G.] Univ Texas Tyler, Coll Business &amp; Technol, Tyler, TX 75799 USA; [Lamond, David] Victoria Univ, Melbourne, Vic 8001, Australia; [Worm, Verner] Copenhagen Business Sch, Asia Res Ctr, Frederiksberg, Denmark</t>
  </si>
  <si>
    <t>University of Texas System; University of Texas at Tyler; Victoria University; Copenhagen Business School</t>
  </si>
  <si>
    <t>Wang, GG (corresponding author), Univ Texas Tyler, Coll Business &amp; Technol, Tyler, TX 75799 USA.</t>
  </si>
  <si>
    <t>gwang@uttyler.edu</t>
  </si>
  <si>
    <t>Lamond, David/AAE-7986-2019; Wang, Greg/K-7003-2019</t>
  </si>
  <si>
    <t>Wang, Greg/0000-0002-7705-239X; Lamond, David/0000-0002-5372-0103</t>
  </si>
  <si>
    <t>BINGLEY</t>
  </si>
  <si>
    <t>HOWARD HOUSE, WAGON LANE, BINGLEY BD16 1WA, W YORKSHIRE, ENGLAND</t>
  </si>
  <si>
    <t>J CHIN HUM RESOUR MA</t>
  </si>
  <si>
    <t>J. Chin. Hum. Resour. Manag.</t>
  </si>
  <si>
    <t>10.1108/JCHRM-03-2015-0010</t>
  </si>
  <si>
    <t>WOS:000372349500001</t>
  </si>
  <si>
    <t>Making institutional accounting research critical: dead end or new beginning?</t>
  </si>
  <si>
    <t>ACCOUNTING AUDITING &amp; ACCOUNTABILITY JOURNAL</t>
  </si>
  <si>
    <t>Institutional theory; Accounting; Critical realism; Critical theory; Research paradigms</t>
  </si>
  <si>
    <t>PRACTICE THEORETICAL PLURALISM; SOCIETAL RELEVANCE; DISCOURSE ANALYSIS; CRITICAL REALISM; MANAGEMENT; WORK; REFLEXIVITY; BOURDIEU; AGENCY; SENSE</t>
  </si>
  <si>
    <t>Purpose - The purpose of this paper is to review extant accounting research combining institutional and critical theories to examine whether the paradigmatic tensions associated with such research can be alleviated whilst engendering politically engaged scholarship aimed at facilitating processes of emancipation in organisational fields. Design/methodology/approach - The paper provides a review of relevant accounting research and offers recommendations for how to combine institutional and critical research approaches in a paradigmatically consistent way. Findings - Extant accounting research combining institutional and critical theories has not dealt effectively with the partly inter-related problems of ontological drift (i.e. misalignment of ontological assumptions and epistemological commitments) and the conflation of notions of agency and structure. If such problems remain unaddressed institutional research aimed at generating politically engaged scholarship and human emancipation is unlikely to progress in a paradigmatically consistent direction. Recommendations for how to address these issues, grounded in recent advances in critical realism, are elaborated upon. This results in a contingent view of the ontological possibilities of emancipation in organisational fields as well as the epistemological premises that need to be filled to engender processes of emancipation. Originality/value - The paper reviews an emerging body of research seeking to radicalise institutional accounting research and enhance its contributions to democratic debate in organisations and society. It also outlines how some pertinent paradigmatic tensions associated with such research may be addressed.</t>
  </si>
  <si>
    <t>Univ Manchester, Manchester Business Sch, Manchester M13 9PL, Lancs, England</t>
  </si>
  <si>
    <t>University of Manchester</t>
  </si>
  <si>
    <t>Modell, S (corresponding author), Univ Manchester, Manchester Business Sch, Manchester M13 9PL, Lancs, England.</t>
  </si>
  <si>
    <t>sven.modell@mbs.ac.uk</t>
  </si>
  <si>
    <t>Bui, Binh/AAX-2439-2020</t>
  </si>
  <si>
    <t>Bui, Binh/0000-0001-5215-8879; Modell, Sven/0000-0002-5874-0189</t>
  </si>
  <si>
    <t>ACCOUNT AUDIT ACCOUN</t>
  </si>
  <si>
    <t>Account. Audit Account.</t>
  </si>
  <si>
    <t>10.1108/AAAJ-09-2013-1457</t>
  </si>
  <si>
    <t>WOS:000359002700006</t>
  </si>
  <si>
    <t>Moskovkin, VM</t>
  </si>
  <si>
    <t>Moskovkin, V. M.</t>
  </si>
  <si>
    <t>Institutional Policies for Open Access to the Results of Scientific Research</t>
  </si>
  <si>
    <t>SCIENTIFIC AND TECHNICAL INFORMATION PROCESSING</t>
  </si>
  <si>
    <t>scientific research; institutional policies; integration levels; open access</t>
  </si>
  <si>
    <t>This paper describes the principles of all the known institutional policies for open access (OA) to the results of scientific research for research organizations, publishing companies, and funding agencies, in addition to which we suggest developing OA policies for libraries. The paper proposes a structural-logical scheme for an institutional OA policy system. We recommend invigorating the work of Post-Soviet organizations for their integration into the international OA movement at seven levels: global-ideological, regional (transnational)-ideological, national-ideological, national-political, institutional-political, national-technological, and institutional-technological.</t>
  </si>
  <si>
    <t>Moskovkin, Vladimir/0000-0001-5587-4133</t>
  </si>
  <si>
    <t>ALLERTON PRESS INC</t>
  </si>
  <si>
    <t>18 WEST 27TH ST, NEW YORK, NY 10001 USA</t>
  </si>
  <si>
    <t>SCI TECH INF PROCESS</t>
  </si>
  <si>
    <t>Sci. Tech. Inf. Process.</t>
  </si>
  <si>
    <t>10.3103/S0147688208060075</t>
  </si>
  <si>
    <t>WOS:000420620400007</t>
  </si>
  <si>
    <t>Kim, WO</t>
  </si>
  <si>
    <t>Kim, Won Oak</t>
  </si>
  <si>
    <t>Institutional review board (IRB) and ethical issues in clinical research</t>
  </si>
  <si>
    <t>KOREAN JOURNAL OF ANESTHESIOLOGY</t>
  </si>
  <si>
    <t>Ethics; Human; Institutional review board; Research</t>
  </si>
  <si>
    <t>Clinical research has expanded tremendously in the past few decades and consequently there has been growing interest in the ethical guidelines that are being followed for the protection of human subjects. This review summarizes historical scandals and social responses chronologically from World War II to the Death of Ellen Roche (2001) to emphasize the lessons we must learn from history. International ethical guidelines for studies with human subjects are also briefly described in order to understand the circumstances of clinical research. The tasks and responsibilities of the institutions and investigators in human subject research to preserve the safety and welfare of research subjects are summarized. Next, several debated ethical issues and insights are arranged as controversial topics. This brief review and summary seeks to highlight important arguments and make suggestions to institutional review boards ( IRBs) to contribute to the future evolution of ethics in clinical research as we advance forward.</t>
  </si>
  <si>
    <t>[Kim, Won Oak] Yonsei Univ, Coll Med, Anesthesia &amp; Pain Res Inst, Dept Anesthesiol &amp; Pain Med, 134,Sinchon Dong, Seoul 120752, South Korea</t>
  </si>
  <si>
    <t>Yonsei University; Yonsei University Health System</t>
  </si>
  <si>
    <t>Kim, WO (corresponding author), Yonsei Univ, Coll Med, Anesthesia &amp; Pain Res Inst, Dept Anesthesiol &amp; Pain Med, 134,Sinchon Dong, Seoul 120752, South Korea.</t>
  </si>
  <si>
    <t>wokim@yuhs.ac</t>
  </si>
  <si>
    <t>KOREAN SOC ANESTHESIOLOGISTS</t>
  </si>
  <si>
    <t>SEOUL</t>
  </si>
  <si>
    <t>101-3503, LOTTE CASTLE PRESIDENT, 109 MAPO-DAERO, MAPO-GU, SEOUL, SOUTH KOREA</t>
  </si>
  <si>
    <t>KOREAN J ANESTHESIOL</t>
  </si>
  <si>
    <t>Korean J. Anesthesiol.</t>
  </si>
  <si>
    <t>10.4097/kjae.2012.62.1.3</t>
  </si>
  <si>
    <t>Anesthesiology</t>
  </si>
  <si>
    <t>WOS:000420596200002</t>
  </si>
  <si>
    <t>Washington, M; Patterson, KDW</t>
  </si>
  <si>
    <t>Washington, Marvin; Patterson, Karen D. W.</t>
  </si>
  <si>
    <t>Hostile takeover or joint venture: Connections between institutional theory and sport management research</t>
  </si>
  <si>
    <t>Institutional theory; Sport management research; Institutional change; Organizational fields</t>
  </si>
  <si>
    <t>DOMINANT LOGIC; FIELD; DIVERSITY; PROFESSIONALIZATION; TRANSFORMATION; ORGANIZATIONS; LEGITIMACY</t>
  </si>
  <si>
    <t>One of the current dominant theories in the management literature is institutional theory. Scholars within the institutional theory tradition have examined the creation and evolution of institutions, the impact that institutions have on organizations and their actions, and the constraints that institutions place on arenas of organizational activity. Much of institutional theory is reflected within in the sport management literature. However, we argue in this review piece, that there is more to institutional theory than the concepts that are currently being used in the sport management literature. First, we provide a review of the dominant concepts of institutional theory, and a summary of how institutional theory has been used in the sport management literature. Then we offer two broad discussion points about the use of institutional theory in sport management research. The first point is a call for further elaboration of institutional theory in sport management by examining issues of institutional change and organizational field dynamics. The second is point as to suggest that scholars extend the use of institutional theory into different types of sport management questions. (C) 2010 Sport Management Association of Australia and New Zealand. Published by Elsevier Ltd. All rights reserved.</t>
  </si>
  <si>
    <t>[Washington, Marvin] Univ Alberta, Phys Educ &amp; Recreat Fac, Edmonton, AB T6G 2H9, Canada; [Washington, Marvin] Univ Alberta, Strateg Management &amp; Org Fac, Edmonton, AB T6G 2H9, Canada; [Patterson, Karen D. W.] Univ New Mexico, Anderson Sch Management, Albuquerque, NM 87131 USA</t>
  </si>
  <si>
    <t>University of Alberta; University of Alberta; University of New Mexico</t>
  </si>
  <si>
    <t>Washington, M (corresponding author), Univ Alberta, Phys Educ &amp; Recreat Fac, W1-16E Van Vliet Ctr, Edmonton, AB T6G 2H9, Canada.</t>
  </si>
  <si>
    <t>marvin.washington@ualberta.ca; patterson@mgt.unm.edu</t>
  </si>
  <si>
    <t>Washington, Marvin/GRN-7636-2022; Patterson, Karen/AAB-8295-2019</t>
  </si>
  <si>
    <t>FEB</t>
  </si>
  <si>
    <t>10.1016/j.smr.2010.06.003</t>
  </si>
  <si>
    <t>WOS:000208911300001</t>
  </si>
  <si>
    <t>Laar, AK; Redman, BK; Ferguson, K; Caplan, A</t>
  </si>
  <si>
    <t>Laar, Amos K.; Redman, Barbara K.; Ferguson, Kyle; Caplan, Arthur</t>
  </si>
  <si>
    <t>Institutional Approaches to Research Integrity in Ghana</t>
  </si>
  <si>
    <t>SCIENCE AND ENGINEERING ETHICS</t>
  </si>
  <si>
    <t>Research integrity; Health research; Research climate; Ethics apparatus; Ghana</t>
  </si>
  <si>
    <t>RESEARCH ETHICS CAPACITY; MIDDLE-INCOME COUNTRIES; RESPONSIBLE CONDUCT; SCIENTISTS; PREVALENCE; MISCONDUCT; AFRICA</t>
  </si>
  <si>
    <t>Research misconduct (RM) remains an important problem in health research despite decades of local, national, regional, and international efforts to eliminate it. The ultimate goal of every health research project, irrespective of setting, is to produce trustworthy findings to address local as well as global health issues. To be able to lead or participate meaningfully in international research collaborations, individual and institutional capacities for research integrity (RI) are paramount. Accordingly, this paper concerns itself not only with individuals' research skills but also with institutional and national policies and governance. Such policies and governance provide an ethical scaffold for the production of knowledge and structure incentives. This paper's operational definition of research therefore draws from Institute of Medicine's articulation of health research as an inquiry that aims to produce knowledge about the structure, processes, or effects of personal health services; and from an existing health systems framework. The paper reviews the research regulatory environment and the ethics apparatus in Ghana, and describes a project jointly undertaken by Ghanaian researchers in collaboration with New York University to assess the perceived adequacy of current institutional practices, opportunities, and incentives for promoting RI.</t>
  </si>
  <si>
    <t>[Laar, Amos K.] Univ Ghana, Sch Publ Hlth, Dept Populat Family &amp; Reprod Hlth, Box LG 13, Legon, Accra, Ghana; [Redman, Barbara K.; Ferguson, Kyle; Caplan, Arthur] NYU, Grossman Sch Med, Div Med Eth, New York, NY USA</t>
  </si>
  <si>
    <t>University of Ghana; New York University</t>
  </si>
  <si>
    <t>Laar, AK (corresponding author), Univ Ghana, Sch Publ Hlth, Dept Populat Family &amp; Reprod Hlth, Box LG 13, Legon, Accra, Ghana.</t>
  </si>
  <si>
    <t>alaar@ug.edu.gh; bkredman@comcast.net; Kyle.Ferguson@nyulangone.org; Arthur.Caplan@nyulangone.org</t>
  </si>
  <si>
    <t>Ferguson, Kyle/AAL-7457-2021</t>
  </si>
  <si>
    <t>Ferguson, Kyle/0000-0001-9285-4975; Redman, Barbara/0000-0001-5119-9898; Laar, Amos/0000-0001-5557-0164; Caplan, Art/0000-0002-4061-8011</t>
  </si>
  <si>
    <t>Office of Research Integrity, US Department of Health and Human Services [ORIIR170032-01-00]</t>
  </si>
  <si>
    <t>Office of Research Integrity, US Department of Health and Human Services</t>
  </si>
  <si>
    <t>We would like to acknowledge the financial support in the form of a conference grant awarded to NYU from the Office of Research Integrity, US Department of Health and Human Services; Grant #ORIIR170032-01-00. The Ghana Research Integrity Development (GRID) Conference was led by a planning committee. We acknowledge the inputs and guidance of the Committee members: Professor Arthur Caplan, Professor Olugbenge Ogedegbe, Professor Barbara Redman, Dr. Kyle Ferguson, Professor Amos Laar, Dr. Ama Kyerewaa Edwin, Professor Jacob Plange-Rhule (blessed memories), Professor Kwadwo Koram, and Professor Richard Adanu.</t>
  </si>
  <si>
    <t>SCI ENG ETHICS</t>
  </si>
  <si>
    <t>Sci. Eng. Ethics</t>
  </si>
  <si>
    <t>10.1007/s11948-020-00257-7</t>
  </si>
  <si>
    <t>AUG 2020</t>
  </si>
  <si>
    <t>Ethics; Engineering, Multidisciplinary; History &amp; Philosophy Of Science; Multidisciplinary Sciences; Philosophy</t>
  </si>
  <si>
    <t>Social Sciences - Other Topics; Engineering; History &amp; Philosophy of Science; Science &amp; Technology - Other Topics; Philosophy</t>
  </si>
  <si>
    <t>Green Published, Green Accepted</t>
  </si>
  <si>
    <t>WOS:000558849000001</t>
  </si>
  <si>
    <t>Mammel, KA; Kaplan, DW</t>
  </si>
  <si>
    <t>Research consent by adolescent minors and Institutional Review Boards</t>
  </si>
  <si>
    <t>JOURNAL OF ADOLESCENT HEALTH</t>
  </si>
  <si>
    <t>consent; confidentiality; Institutional Review Boards; adolescents; research</t>
  </si>
  <si>
    <t>BIOMEDICAL-RESEARCH; CHILDREN</t>
  </si>
  <si>
    <t>Purpose: A national survey of institutional review boards (IRBs) was conducted to determine: (1) the current practices of IRBs concerning consent for adolescent miners; and (2) the existence of support for changes in the federal regulations for research on adolescents. Methods: Six hundred surveys were mailed in two waves to all IRE chairs in the United States, with the exception of highly specialized institutions. The survey consisted of three sections. Section 1 assessed demographic data, such as institution type; presence of personnel trained in adolescent health; and number of protocols involving adolescents reviewed annually. Section 2 presented a series of twelve scenarios for which respondents stated whether their IRE would waive parental consent under present federal regulations. These scenarios varied the sensitivity of information and procedural invasiveness, and ranged from simple satisfaction surveys to experimental drug treatment for AIDS. Section 3 assessed whether respondents would recommend changes in current federal regulations that would enable adolescent miners to provide their own consent to research participation. To this end, respondents indicated whether minor consent alone is sufficient or if parental consent should be required for 10 general research categories that paralleled the level of invasiveness of the scenarios presented in Section 2. Results: Two hundred and thirty-three surveys (39%) were returned and 183 (30%) were fully scorable. Within group comparisons for IRBs were conducted using Chi-square statistics. Seventy percent of respondent IRBs required parental consent for all research on miners, and IRBs reviewing more than 10 adolescent protocols per year were less likely to require parental consent (p &lt;.01). Responses did not differ by institution type or presence of personnel trained in adolescent health. Fifty-two percent of respondent IRBs required parental consent for a simple satisfaction survey, and only 29% of IRBs would waive parental consent for an anonymous HIV seroprevalence study. Over one-half of IRBs supported changes in regulations that would enable miners to provide informed self-consent for seven of 10 general research categories: anonymous surveys (supported by 93%), research involving sensitive material if nothing more than survey (89%) or venipuncture (53%) were involved, and research on diseases for which miners may consent to treatment including survey (93%), venipuncture (68%), or medication approved for use in pediatric patients (57%). Conclusion: Even though IRBs practice under the same federal regulations there is a broad spectrum of interpretation. Considerable support exists for changing the guidelines for certain categories of research involving adolescents. Federal regulations need to be clarified for meaningful and necessary research on adolescents to take place.</t>
  </si>
  <si>
    <t>UNIV COLORADO,CHILDRENS HOSP,HLTH SCI CTR,DEPT PEDIAT,ADOLESCENT MED SECT,DENVER,CO 80218</t>
  </si>
  <si>
    <t>University of Colorado System; University of Colorado Denver; Children's Hospital Colorado; University of Colorado Anschutz Medical Campus</t>
  </si>
  <si>
    <t>ELSEVIER SCIENCE INC</t>
  </si>
  <si>
    <t>655 AVENUE OF THE AMERICAS, NEW YORK, NY 10010</t>
  </si>
  <si>
    <t>J ADOLESCENT HEALTH</t>
  </si>
  <si>
    <t>J. Adolesc. Health</t>
  </si>
  <si>
    <t>10.1016/1054-139X(95)00176-S</t>
  </si>
  <si>
    <t>Psychology, Developmental; Public, Environmental &amp; Occupational Health; Pediatrics</t>
  </si>
  <si>
    <t>Psychology; Public, Environmental &amp; Occupational Health; Pediatrics</t>
  </si>
  <si>
    <t>WOS:A1995TK53200010</t>
  </si>
  <si>
    <t>Dols, JD; Hoke, MM; Rauschhuber, ML</t>
  </si>
  <si>
    <t>Dols, Jean Dowling; Hoke, Mary M.; Rauschhuber, Maureen L.</t>
  </si>
  <si>
    <t>Mock Institutional Review Board: Promoting Analytical and Reasoning Skills in Research Ethics</t>
  </si>
  <si>
    <t>NURSE EDUCATOR</t>
  </si>
  <si>
    <t>collaborative institutional training initiative; institutional review board (IRB); mock IRB; research ethics; simulation</t>
  </si>
  <si>
    <t>NURSING-RESEARCH; PROGRAM</t>
  </si>
  <si>
    <t>Although it is critical that nurses possess ethical reasoning skills for research, there is limited information on effective strategies to develop these skills in graduate health care students. A research study analyzing educational interventions including the effect of online human subjects training followed by a mock institutional review board simulation demonstrated that knowledge acquisition is not enough to acquire the ethical reasoning skills needed to implement health care research. Situational context is also needed to envision the application of ethical principles.</t>
  </si>
  <si>
    <t>[Dols, Jean Dowling; Hoke, Mary M.; Rauschhuber, Maureen L.] Univ Incarnate Word, Ila Faye Miller Sch Nursing &amp; Hlth Profess, 4301 Broadway St, San Antonio, TX 78209 USA</t>
  </si>
  <si>
    <t>University Incarnate Word</t>
  </si>
  <si>
    <t>Dols, JD (corresponding author), Univ Incarnate Word, Ila Faye Miller Sch Nursing &amp; Hlth Profess, 4301 Broadway St, San Antonio, TX 78209 USA.</t>
  </si>
  <si>
    <t>Dols@uiwtx.edu</t>
  </si>
  <si>
    <t>LIPPINCOTT WILLIAMS &amp; WILKINS</t>
  </si>
  <si>
    <t>TWO COMMERCE SQ, 2001 MARKET ST, PHILADELPHIA, PA 19103 USA</t>
  </si>
  <si>
    <t>NURS EDUC</t>
  </si>
  <si>
    <t>Nurs. Educ.</t>
  </si>
  <si>
    <t>NOV-DEC</t>
  </si>
  <si>
    <t>E4</t>
  </si>
  <si>
    <t>E8</t>
  </si>
  <si>
    <t>10.1097/NNE.0000000000000377</t>
  </si>
  <si>
    <t>WOS:000414895800002</t>
  </si>
  <si>
    <t>Pickton, M; McKnight, C</t>
  </si>
  <si>
    <t>Pickton, Margaret; McKnight, Cliff</t>
  </si>
  <si>
    <t>Research students and the Loughborough institutional repository</t>
  </si>
  <si>
    <t>JOURNAL OF LIBRARIANSHIP AND INFORMATION SCIENCE</t>
  </si>
  <si>
    <t>academic authors; attitudes; digital repositories; institutional repositories; open access publishing; research students</t>
  </si>
  <si>
    <t>OPEN-ACCESS; AUTHORS; ROMEO; WANT</t>
  </si>
  <si>
    <t>This article investigates the potential role for research students in an institutional repository (IR). Face-to-face interviews with 34 research students at Loughborough University were carried out. Using a mixture of closed and open questions, the interviews explored the students' experiences and opinions of publishing, open access and the proposed Loughborough repository. As both authors and readers, students were most interested in access to complete theses, postprints and conference papers. The ability to disseminate their work and to receive feedback and commentary were the most important motivators to students depositing work in the IR, closely followed by the principle of open access. The greatest deterrents were the risk of being unable to publish elsewhere later, the ownership of copyright and plagiarism. Appropriate recommendations are made for the implementation of an institutional repository.</t>
  </si>
  <si>
    <t>Univ Northampton, Informat Serv, Northampton NN2 7AL, England</t>
  </si>
  <si>
    <t>University of Northampton</t>
  </si>
  <si>
    <t>Pickton, M (corresponding author), Univ Northampton, Informat Serv, Boughton Green Rd, Northampton NN2 7AL, England.</t>
  </si>
  <si>
    <t>miggie.pickton@northampton.ac.uk</t>
  </si>
  <si>
    <t>SAGE PUBLICATIONS LTD</t>
  </si>
  <si>
    <t>1 OLIVERS YARD, 55 CITY ROAD, LONDON EC1Y 1SP, ENGLAND</t>
  </si>
  <si>
    <t>J LIBR INF SCI</t>
  </si>
  <si>
    <t>J. Libr. Inf. Sci.</t>
  </si>
  <si>
    <t>10.1177/0961000606066572</t>
  </si>
  <si>
    <t>WOS:000242941400001</t>
  </si>
  <si>
    <t>Ménard, C</t>
  </si>
  <si>
    <t>Menard, Claude</t>
  </si>
  <si>
    <t>Research frontiers of new institutional economics</t>
  </si>
  <si>
    <t>RAUSP MANAGEMENT JOURNAL</t>
  </si>
  <si>
    <t>New institutional economomics; Organization theory; Institutional analysis</t>
  </si>
  <si>
    <t>This contribution is about the 'progressive research program', as Imre Lakatos would have called it, initiated by New Institutional Economics. After a short reminder of the 'golden triangle' of concepts and tools introduced by the founders (Coase, North, Ostrom, Williamson) and their followers, the paper turns to a quick overview of the attainments of this paradigm along its dominant branches: organization theory and institutional analysis. The emphasis is on the new paths opening up, with a focus on two key issues: hybrid arrangements, which may well be the prevailing organization of transactions in developed market economies; and intermediate, 'meso-institutions', which likely provide the missing link between the general rules framing socioeconomic activities and the actors operating within these rules. The underlying argument is that whatever happens to the label 'NIE', this research program will remain with us for a long time ahead. (C) 2018 The Author. Published by Elsevier Editora Ltda. on behalf of Departamento de Administracao, Faculdade de Economia, Administracao e Contabilidade da Universidade de Sao Paulo - FEA/USP.</t>
  </si>
  <si>
    <t>[Menard, Claude] Univ Paris Pantheon Sorbonne, Paris, France; [Menard, Claude] Natl Univ Singapore, Lee Kuan Yew Sch Publ Policy, Singapore, Singapore</t>
  </si>
  <si>
    <t>National University of Singapore</t>
  </si>
  <si>
    <t>Ménard, C (corresponding author), Univ Paris Pantheon Sorbonne, Paris, France.;Ménard, C (corresponding author), Natl Univ Singapore, Lee Kuan Yew Sch Publ Policy, Singapore, Singapore.</t>
  </si>
  <si>
    <t>claude.menard@univ.Paris1.fr</t>
  </si>
  <si>
    <t>UNIV SAO PAULO, FAC ECONOMIA</t>
  </si>
  <si>
    <t>SAO PAULO SP</t>
  </si>
  <si>
    <t>TECSI LAB TECNOLOGIA E SISTEMAS INFORMACAO, AV PROF LUCIANO GUALBERTO., 908 FEA 3, SALA F184, SAO PAULO SP, 05508-900, BRAZIL</t>
  </si>
  <si>
    <t>RAUSP MANAG J</t>
  </si>
  <si>
    <t>RAUSP Manag. J.</t>
  </si>
  <si>
    <t>JAN-MAR</t>
  </si>
  <si>
    <t>10.1016/j.rauspm.2017.12.002</t>
  </si>
  <si>
    <t>Business; Management</t>
  </si>
  <si>
    <t>WOS:000488493200002</t>
  </si>
  <si>
    <t>Peng, YP; Liu, FC; Tuan, SH</t>
  </si>
  <si>
    <t>Peng, Yao-Ping; Liu, Feng-Chi; Tuan, Sheng-Hua</t>
  </si>
  <si>
    <t>Database Establishment in Institutional Research and Decision-Making Support Applications</t>
  </si>
  <si>
    <t>JOURNAL OF RESEARCH IN EDUCATION SCIENCES</t>
  </si>
  <si>
    <t>Chinese</t>
  </si>
  <si>
    <t>database management; decision-making support system; educational data; institutional research</t>
  </si>
  <si>
    <t>HIGHER-EDUCATION; ANALYTICS; CHALLENGES</t>
  </si>
  <si>
    <t>Institutional research (IR) is expected to undergo development to conform to the needs of Taiwan's higher education sector by enabling each university to execute IR based on its own data to conduct analysis, transfers, and applications. Thus, no common and consistent standards and regulations will govern data collection and storage. Each university develops its own IR strategy based on data and information provided by the U.S. Association of Institutional Research. IR focuses on internal data collection, analysis, and interpretation from higher education institutions. Objects of study include students, faculty members, support staff, and the school environment. Institutional researchers analyze information of value to facilitate senior leaders' decision-making and institutional development. However, the effectiveness of data analysis applications is based on data collection and storage; therefore, the completeness of the initial data and data system construction is the first step in IR development to determine whether subsequent data analysis and interpretation are valuable for decision-making. Therefore, this study investigated the data-processing elements of libraries and information science and the design and models of IR databases at a private university in Taiwan. The study objective was to ascertain the method of massive educational information use and storage in the modern higher education sector and to determine the optimal mode of analyzing concepts and references for institutional research professionals. The outcomes of this study could contribute to university decision-making processes.</t>
  </si>
  <si>
    <t>[Peng, Yao-Ping] Hsuan Chuang Univ, Dept Business Adm, Hsinchu, Taiwan; [Liu, Feng-Chi] Feng Chia Univ, Dept Stat, Taichung, Taiwan; [Tuan, Sheng-Hua] Hsuan Chuang Univ, Dept Social Work, Hsinchu, Taiwan</t>
  </si>
  <si>
    <t>Hsuan Chuang University; Feng Chia University; Hsuan Chuang University</t>
  </si>
  <si>
    <t>Tuan, SH (corresponding author), Hsuan Chuang Univ, Dept Social Work, Hsinchu, Taiwan.</t>
  </si>
  <si>
    <t>dsh@hcu.edu.tw</t>
  </si>
  <si>
    <t>Liu, Feng-Chi/0000-0002-0385-9836</t>
  </si>
  <si>
    <t>NATL TAIWAN NORMAL UNIV</t>
  </si>
  <si>
    <t>TAIPEI</t>
  </si>
  <si>
    <t>162 HEPING EAST RD, SECTION 1, TAIPEI, 106, TAIWAN</t>
  </si>
  <si>
    <t>J RES EDUC SCI</t>
  </si>
  <si>
    <t>J. Res. Educ. Sci.</t>
  </si>
  <si>
    <t>10.6209/JORIES.2017.62(4).02</t>
  </si>
  <si>
    <t>WOS:000418758600002</t>
  </si>
  <si>
    <t>Kalantaridis, C; Fletcher, D</t>
  </si>
  <si>
    <t>Kalantaridis, Christos; Fletcher, Denise</t>
  </si>
  <si>
    <t>Entrepreneurship and institutional change: A research agenda INTRODUCTION</t>
  </si>
  <si>
    <t>ENTREPRENEURSHIP AND REGIONAL DEVELOPMENT</t>
  </si>
  <si>
    <t>entrepreneurship; institutions; institutional fields; institutional entrepreneurship</t>
  </si>
  <si>
    <t>BUSINESS; RUSSIA; STRATEGIES; EVOLUTION; STATE; POWER</t>
  </si>
  <si>
    <t>This paper introduces a Special Issue on the theme of Entrepreneurship and Institutional Change. Drawing upon the accumulated literature and three original contributions it aims to explore the conditions and the processes through which entrepreneurship may influence institutional change. The paper argues that entrepreneurs are not only influenced by the prevailing institution(s) but they can also influence (both intentionally and unintentionally) institutional change. This challenges prevailing views about the ability and effectiveness of the state to drive change. The paper also outlines an agenda for future research into how entrepreneurship shapes emerging institutional arrangements.</t>
  </si>
  <si>
    <t>[Kalantaridis, Christos] Univ Bradford, Sch Management, Enterprise &amp; Innovat Lab, Bradford BD7 1DP, W Yorkshire, England; [Fletcher, Denise] Univ Luxembourg, Fac Law Econ &amp; Finance, Luxembourg, Luxembourg</t>
  </si>
  <si>
    <t>University of Bradford; University of Luxembourg</t>
  </si>
  <si>
    <t>Kalantaridis, C (corresponding author), Univ Bradford, Sch Management, Enterprise &amp; Innovat Lab, Bradford BD7 1DP, W Yorkshire, England.</t>
  </si>
  <si>
    <t>C.Kalantaridis@bradford.ac.uk</t>
  </si>
  <si>
    <t>Fletcher, Denise/AAT-7469-2021</t>
  </si>
  <si>
    <t>Kalantaridis, Christos/0000-0002-3781-9461</t>
  </si>
  <si>
    <t>ENTREP REGION DEV</t>
  </si>
  <si>
    <t>Entrep. Reg. Dev.</t>
  </si>
  <si>
    <t>3-4</t>
  </si>
  <si>
    <t>10.1080/08985626.2012.670913</t>
  </si>
  <si>
    <t>Business; Development Studies</t>
  </si>
  <si>
    <t>Business &amp; Economics; Development Studies</t>
  </si>
  <si>
    <t>Green Submitted</t>
  </si>
  <si>
    <t>WOS:000303582500007</t>
  </si>
  <si>
    <t>Schiavi, GS; Behr, A; Marcolin, CB</t>
  </si>
  <si>
    <t>Schiavi, Giovana Sordi; Behr, Ariel; Marcolin, Carla Bonato</t>
  </si>
  <si>
    <t>Institutional theory in accounting information systems research: Shedding light on digital transformation and institutional change</t>
  </si>
  <si>
    <t>INTERNATIONAL JOURNAL OF ACCOUNTING INFORMATION SYSTEMS</t>
  </si>
  <si>
    <t>Digital transformation Accounting information systems Institutional theory Institutional change</t>
  </si>
  <si>
    <t>FINANCIAL-REPORTING STANDARDS; TECHNOLOGY; ADOPTION; INNOVATION; INTENTION; COMPANIES; PORTUGAL; STRATEGY; XBRL; OLD</t>
  </si>
  <si>
    <t>This article aims to shed light on digital transformation in the accounting sector from the perspective of institutional change. We performed a systematic literature review to understand how institutional change could be applied to research on Accounting Information Systems (AIS), using a quantitative method to categorize data through LSA (Latent Semantic Analysis) technique; and a qualitative method performed by hierarchical categorical content analysis as a basis for inferences. We reviewed 309 articles using Institutional Theory in accounting and AIS. The LSA results presented the main topics of study, subfields of research, and uses of Institutional Theory. Regarding accounting research, it is possible to identify the role of institutional forces in the IFRS adoption (in private and public sectors), XBRL adoption, and disclosure of information on organizations' environmental, social, and governance, with a focus on analyses at the organizational level and regulatory pressures. A deep dive into AIS articles showed that Institutional Theory was applied to analyze the adoption of systems/technologies (mostly ERP and XBRL) through isomorphic processes (coercive, mimetic, and normative). We proposed to analyze digital technologies as an exogenous change for the digital transformation in accounting business using another perspective of Institutional Theory: institutional change. Institutional change analyzes the role of destabilizing elements in the change of an organizational field as a whole and not just in a few organizations. In this perspective, technology is the agent of change on a broader level, transforming organizations, individuals, customers, suppliers, and governments. The main contribution of this article is presenting suggestions for future AIS. This research agenda contributes to advancing Institutional Theory in AIS, using the lens of institutional change to analyze the new realities shaping accounting organizations, such as digital transformation.</t>
  </si>
  <si>
    <t>[Schiavi, Giovana Sordi; Behr, Ariel; Marcolin, Carla Bonato] Univ Fed Rio Grande do Sul, Ave Joao Pessoa 52, BR-90040000 Porto Alegre, RS, Brazil</t>
  </si>
  <si>
    <t>Universidade Federal do Rio Grande do Sul</t>
  </si>
  <si>
    <t>Schiavi, GS (corresponding author), Univ Fed Rio Grande do Sul, Ave Joao Pessoa 52, BR-90040000 Porto Alegre, RS, Brazil.</t>
  </si>
  <si>
    <t>giovanaschiavi@hotmail.com; ariel.behr@ufrgs.br</t>
  </si>
  <si>
    <t>Behr, Ariel/0000-0002-9709-0852</t>
  </si>
  <si>
    <t>CAPES (Coordenacao de Aperfeicoamento de Pessoal de Nivel Superior); CNPq (Conselho Nacional de Desenvolvimento Cientifico eTecnologico) , research agencies, Brazil</t>
  </si>
  <si>
    <t>CAPES (Coordenacao de Aperfeicoamento de Pessoal de Nivel Superior)(Coordenacao de Aperfeicoamento de Pessoal de Nivel Superior (CAPES)); CNPq (Conselho Nacional de Desenvolvimento Cientifico eTecnologico) , research agencies, Brazil(Conselho Nacional de Desenvolvimento Cientifico e Tecnologico (CNPQ)Fundacao de Apoio a Pesquisa do Distrito Federal (FAPDF))</t>
  </si>
  <si>
    <t>The authors are grateful for the support provided by CAPES (Coordenacao de Aperfeicoamento de Pessoal de Nivel Superior) and CNPq (Conselho Nacional de Desenvolvimento Cientifico eTecnologico) , research agencies, Brazil.</t>
  </si>
  <si>
    <t>INT J ACCOUNT INF SY</t>
  </si>
  <si>
    <t>Int. J. Account. Inf. Syst.</t>
  </si>
  <si>
    <t>10.1016/j.accinf.2023.100662</t>
  </si>
  <si>
    <t>DEC 2023</t>
  </si>
  <si>
    <t>Business; Business, Finance; Management</t>
  </si>
  <si>
    <t>WOS:001141042100001</t>
  </si>
  <si>
    <t>Noland, CM</t>
  </si>
  <si>
    <t>Noland, Carey</t>
  </si>
  <si>
    <t>Institutional Barriers to Research on Sensitive Topics: Case of Sex Communication Research Among University Students</t>
  </si>
  <si>
    <t>JOURNAL OF RESEARCH PRACTICE</t>
  </si>
  <si>
    <t>research experience; research context; research ethics; research quality; institutional review board; peer interviewer; sensitive topic; sex communication research</t>
  </si>
  <si>
    <t>When conducting research on sensitive topics, it is challenging to use new methods of data collection given the apprehensions of Institutional Review Boards (IRBs). This is especially worrying because sensitive topics of research often require novel approaches. In this article a brief personal history of navigating the IRB process for conducting sex communication research is presented, along with data from a survey that tested the assumptions long held by many IRBs. Results support some of the assumptions IRBs hold about sex communication research, but do not support some other assumptions.</t>
  </si>
  <si>
    <t>[Noland, Carey] Northeastern Univ, Dept Commun Studies, Boston, MA 02115 USA</t>
  </si>
  <si>
    <t>Northeastern University</t>
  </si>
  <si>
    <t>Noland, CM (corresponding author), Northeastern Univ, Dept Commun Studies, Boston, MA 02115 USA.</t>
  </si>
  <si>
    <t>c.noland@neu.edu</t>
  </si>
  <si>
    <t>ATHABASCA UNIV PRESS</t>
  </si>
  <si>
    <t>ATHABASCA</t>
  </si>
  <si>
    <t>1 UNIVERSITY DR, ATHABASCA, AB T9S 3A3, CANADA</t>
  </si>
  <si>
    <t>J RES PRACT</t>
  </si>
  <si>
    <t>J. Res. Pract.</t>
  </si>
  <si>
    <t>WOS:000210422000003</t>
  </si>
  <si>
    <t>Zhang, JQ; Ye, Y</t>
  </si>
  <si>
    <t>Zhang, Jingqin; Ye, Yong</t>
  </si>
  <si>
    <t>Research on the relationship between institutional investor research meeting and the performance of listed companies</t>
  </si>
  <si>
    <t>CHINA FINANCE REVIEW INTERNATIONAL</t>
  </si>
  <si>
    <t>Corporate performance; Earnings per share; Institutional investors research meeting; G14; G18</t>
  </si>
  <si>
    <t>SHAREHOLDER ACTIVISM; ENGAGEMENT; OWNERSHIP</t>
  </si>
  <si>
    <t>Purpose The purpose of this paper is to empirically analyze the relationship between institutional investors research meeting and performance of companies being researched. Design/methodology/approach Using empirical research method, this study designs and conducts an empirical research according to empirical research's basic norms. Thus, the authors acquire needed and credible empirical data. Findings By analyzing the empirical data, there is a significant positive effect between institutional investors research meeting and the earnings per share of company being researched. Improvement in the level of the research meetings of the institutional investors strengthens the external supervision of management, alleviates the information asymmetry between management and shareholders, improves the management efficiency of the company and ultimately increases the performance of the company. When the performance of a company is better, we can find that the role of II research meetings is more significant. In addition, II research meetings are better able to improve the performance of state-owned enterprises. Originality/value This study empirically analyzes and verifies the roles of institutional investors research meeting in improve the performance of the company being researched. The authors expand the channel of institutional investors research behaviors to improve the performance of listed companies by strengthening the supervision and restraint of management behavior. Additionally, via a reverse study, it is found that the situation of the researched company itself is also one of the factors that determine the results of institutional investors research meetings.</t>
  </si>
  <si>
    <t>[Zhang, Jingqin; Ye, Yong] Southwest Jiaotong Univ, Sch Econ &amp; Management, Chengdu, Peoples R China</t>
  </si>
  <si>
    <t>Southwest Jiaotong University</t>
  </si>
  <si>
    <t>Ye, Y (corresponding author), Southwest Jiaotong Univ, Sch Econ &amp; Management, Chengdu, Peoples R China.</t>
  </si>
  <si>
    <t>414503372@qq.com; yy6103@126.com</t>
  </si>
  <si>
    <t>CHINA FINANC REV INT</t>
  </si>
  <si>
    <t>China Financ. Rev. Int.</t>
  </si>
  <si>
    <t>10.1108/CFRI-12-2018-0151</t>
  </si>
  <si>
    <t>WOS:000568127100005</t>
  </si>
  <si>
    <t>Rumsey, S</t>
  </si>
  <si>
    <t>Rumsey, Sally</t>
  </si>
  <si>
    <t>A case analysis of registering research activity for institutional benefit</t>
  </si>
  <si>
    <t>INTERNATIONAL JOURNAL OF INFORMATION MANAGEMENT</t>
  </si>
  <si>
    <t>Research information; Semantic web; Research activity data; Institutional repository</t>
  </si>
  <si>
    <t>Those in senior managerial positions and working in central services in higher education institutions (HEIs) need data about research activities. Such data is used by these individuals to assist their planning and reporting, for promoting the institution, and to enable them to identify opportunities for funding. This article describes the requirements for research activity information of senior managers and administrative staff at a large, research intensive HEI in the UK. A pilot registry for research activity data and exemplar web services that it supports have been created as part of a project designed to address some of those needs. The project was born out of the development of an institutional repository and uses a solution based on semantic web technologies. Developments are considered against the backdrop of change in current research information management activities. (C) 2010 Elsevier Ltd. All rights reserved.</t>
  </si>
  <si>
    <t>Univ Oxford, Lib Serv, Oxford OX2 0EW, England</t>
  </si>
  <si>
    <t>University of Oxford</t>
  </si>
  <si>
    <t>Rumsey, S (corresponding author), Univ Oxford, Lib Serv, Osney 1 Bldg, Oxford OX2 0EW, England.</t>
  </si>
  <si>
    <t>sally.rumsey@ouls.ox.ac.uk</t>
  </si>
  <si>
    <t>Rumsey, Sally/0000-0002-2229-0999</t>
  </si>
  <si>
    <t>ELSEVIER SCI LTD</t>
  </si>
  <si>
    <t>THE BOULEVARD, LANGFORD LANE, KIDLINGTON, OXFORD OX5 1GB, OXON, ENGLAND</t>
  </si>
  <si>
    <t>INT J INFORM MANAGE</t>
  </si>
  <si>
    <t>Int. J. Inf. Manage.</t>
  </si>
  <si>
    <t>10.1016/j.ijinfomgt.2009.12.004</t>
  </si>
  <si>
    <t>WOS:000276122600010</t>
  </si>
  <si>
    <t>Heflin, MT; DeMeo, S; Nagler, A; Hockenberry, MJ</t>
  </si>
  <si>
    <t>Heflin, Mitchell T.; DeMeo, Stephen; Nagler, Alisa; Hockenberry, Marilyn J.</t>
  </si>
  <si>
    <t>Health Professions Education Research and the Institutional Review Board</t>
  </si>
  <si>
    <t>health professions education research; human subjects review; institutional review board; IRB; nursing education research; research: ethical considerations</t>
  </si>
  <si>
    <t>IRB</t>
  </si>
  <si>
    <t>The growth in health professions education (HPE) and a desire on the part of nurse and medical educators to disseminate their work have raised important questions about the ethical conduct of education research. At the center of the debate is the institutional review board (IRB) and its proper role in the oversight of HPE research. This article examines the IRB process and types of reviews for education research and presents an Education Project Summary Template to use for IRB reviews.</t>
  </si>
  <si>
    <t>[Heflin, Mitchell T.] Duke Univ, Med Ctr, Ctr Study Aging &amp; Human Dev, Med, Durham, NC 27710 USA; [Heflin, Mitchell T.] Duke Univ, Sch Med, Ctr Study Aging &amp; Human Dev, Durham, NC 27710 USA; [DeMeo, Stephen] WakeMed Hlth &amp; Hosp, Raleigh, NC USA; [DeMeo, Stephen] Duke Univ, Sch Med, Pediat, Durham, NC 27710 USA; [Nagler, Alisa] Amer Coll Surg, Accreditat, Validat &amp; Credentialing, Chicago, IL USA; [Hockenberry, Marilyn J.] Duke Univ, Nursing, Sch Nursing, Durham, NC 27710 USA; [Hockenberry, Marilyn J.] Duke Univ, Sch Nursing, Res, Durham, NC 27710 USA</t>
  </si>
  <si>
    <t>Duke University; Duke University; Duke University; American College of Surgeons; Duke University; Duke University</t>
  </si>
  <si>
    <t>Hockenberry, MJ (corresponding author), Duke Univ, Sch Nursing, DUMC 3322,307 Trent Dr, Durham, NC 27710 USA.</t>
  </si>
  <si>
    <t>marilyn.hockenberry@duke.edu</t>
  </si>
  <si>
    <t>DeMeo, Stephen/0000-0001-6357-5432</t>
  </si>
  <si>
    <t>MAR-APR</t>
  </si>
  <si>
    <t>10.1097/NNE.0000000000000230</t>
  </si>
  <si>
    <t>Green Published, hybrid</t>
  </si>
  <si>
    <t>WOS:000371577700001</t>
  </si>
  <si>
    <t>Leisyte, L; Sigl, L</t>
  </si>
  <si>
    <t>Leisyte, Liudvika; Sigl, Lisa</t>
  </si>
  <si>
    <t>Academic institutional entrepreneurs in Germany: navigating and shaping multi-level research commercialization governance</t>
  </si>
  <si>
    <t>TRIPLE HELIX</t>
  </si>
  <si>
    <t>Academic entrepreneurship; Institutional entrepreneurship; Individual agency; Research commercialization governance</t>
  </si>
  <si>
    <t>TECHNOLOGY-TRANSFER; TRIPLE-HELIX; INDUSTRY; SCIENCE; KNOWLEDGE; UNIVERSITIES; INNOVATION; LINKAGES; EDUCATION; BUSINESS</t>
  </si>
  <si>
    <t>In this article, we aim to explore the agency of scientific entrepreneurs and research managers in shaping their Triple Helix contexts. Drawing on institutional documents and in-depth interviews with research managers and scientists in the German state of North Rhine-Westphalia, the study shows that trust in scientific entrepreneurs from research managers, their scientific standing and leadership, and type of academic entrepreneurship are central in shaping the Triple Helix relationships. Research managers frame themselves as passive service-providers for scientists' commercialization activities while scientists see them as facilitating creative employment arrangements. Research managers perceive scientists as self-motivated highly creative risk-takers. The studied scientific entrepreneurs negotiate their institutional arrangements and find flexible solutions for the structural barriers within their research organisations. At the same time, they tend to avoid taking personal risks when it comes to contractual arrangements and their careers. The study identifies two types of agency exerted to shape the Triple Helix context-bricolage and institutional entrepreneurship. Bricolage activities and the trust of research managers in the leadership and autonomy of scientific entrepreneurs prepare the basis for institutional change. This can be the ground for institutional entrepreneurship to take place and reshape the Triple Helix relationships in the particular context.</t>
  </si>
  <si>
    <t>[Leisyte, Liudvika] TU Dortmund Univ, Fac Business &amp; Econ, Ctr Higher Educ, TU Dortmund, Vogelpothsweg 78, D-44227 Dortmund, Germany; [Sigl, Lisa] Univ Vienna, Res Platform Responsible Res &amp; Innovat, Univ Str 7-6th Floor, A-1010 Vienna, Austria</t>
  </si>
  <si>
    <t>Dortmund University of Technology; University of Vienna</t>
  </si>
  <si>
    <t>Leisyte, L (corresponding author), TU Dortmund Univ, Fac Business &amp; Econ, Ctr Higher Educ, TU Dortmund, Vogelpothsweg 78, D-44227 Dortmund, Germany.</t>
  </si>
  <si>
    <t>liudvika.leisyte@tu-dortmund.de</t>
  </si>
  <si>
    <t>Leisyte, Liudvika/0000-0001-8757-3781; Sigl, Lisa/0000-0001-9255-8420</t>
  </si>
  <si>
    <t>BRILL</t>
  </si>
  <si>
    <t>LEIDEN</t>
  </si>
  <si>
    <t>PLANTIJNSTRAAT 2, P O BOX 9000, 2300 PA LEIDEN, NETHERLANDS</t>
  </si>
  <si>
    <t>TRIPLE HELIX-NETH</t>
  </si>
  <si>
    <t>Triple Helix</t>
  </si>
  <si>
    <t>10.1186/s40604-018-0057-5</t>
  </si>
  <si>
    <t>gold, Green Published</t>
  </si>
  <si>
    <t>WOS:000556730100002</t>
  </si>
  <si>
    <t>Glied, S; Bakken, S; Formicola, A; Gebbie, K; Larson, EL</t>
  </si>
  <si>
    <t>Glied, Sherry; Bakken, Suzanne; Formicola, Allan; Gebbie, Kristine; Larson, Elaine L.</t>
  </si>
  <si>
    <t>Institutional Challenges of Interdisciplinary Research Centers</t>
  </si>
  <si>
    <t>Academic Health Centers; Interdisciplinary Research; Research Centers</t>
  </si>
  <si>
    <t>Interdisciplinarity has become the model of scholarly inquiry generally espoused by many who seek federal research funding. Interdisciplinary research centers pose challenges to academic settings and to investigators. In a conference of directors of diverse research centers at a single research university we found that the challenges facing centers and their universities fell into three major categories: fiscal sustainability, recruiting and retaining faculty, and leadership sustainability. These challenges are discussed, and institutional recommendations are proposed to address these challenges.</t>
  </si>
  <si>
    <t>[Glied, Sherry] Columbia Univ, Sch Nursing, Mailman Sch Publ Hlth, Dept Hlth Policy &amp; Management, 630 W 168th St, New York, NY 10032 USA; [Bakken, Suzanne; Gebbie, Kristine; Larson, Elaine L.] Columbia Univ, Sch Nursing, Nursing, New York, NY 10032 USA; [Bakken, Suzanne] Columbia Univ, Sch Nursing, Biomed Informat, New York, NY 10032 USA; [Formicola, Allan] Columbia Univ, Sch Nursing, Coll Dent Med, New York, NY 10032 USA; [Formicola, Allan; Larson, Elaine L.] Columbia Univ, Sch Nursing, Mailman Sch Publ Hlth, New York, NY 10032 USA; [Formicola, Allan; Larson, Elaine L.] Columbia Univ, Mailman Sch Publ Hlth, Epidemiol, New York, NY 10032 USA</t>
  </si>
  <si>
    <t>Columbia University; Columbia University; Columbia University; Columbia University; Columbia University; Columbia University</t>
  </si>
  <si>
    <t>Glied, S (corresponding author), Columbia Univ, Sch Nursing, Mailman Sch Publ Hlth, Dept Hlth Policy &amp; Management, 630 W 168th St, New York, NY 10032 USA.</t>
  </si>
  <si>
    <t>Ell23@columbia.edu</t>
  </si>
  <si>
    <t>Center for Interdisciplinary Research on Antimicrobial Research, CIRAR - National Center for Research Resources [P20 RR020616]</t>
  </si>
  <si>
    <t>Center for Interdisciplinary Research on Antimicrobial Research, CIRAR - National Center for Research Resources</t>
  </si>
  <si>
    <t>Supported by The Center for Interdisciplinary Research on Antimicrobial Research, CIRAR, http://www.cumc.columbia.edu/dept/nursing/CIRAR/, funded by The National Center for Research Resources, P20 RR020616. We appreciate the input and feedback from Dr. Peter Bearman, Professor and Chair, Sociology Department, Columbia University.</t>
  </si>
  <si>
    <t>FAL</t>
  </si>
  <si>
    <t>WOS:000448269800003</t>
  </si>
  <si>
    <t>Malik, S; Tariq, F</t>
  </si>
  <si>
    <t>Malik, Sana; Tariq, Fariha</t>
  </si>
  <si>
    <t>Recasting paradigms of institutional analysis and stakeholder analysis in housing research</t>
  </si>
  <si>
    <t>JOURNAL OF URBAN MANAGEMENT</t>
  </si>
  <si>
    <t>Housing analysis; Research paradigms; Institutional analysis; Stakeholder analysis</t>
  </si>
  <si>
    <t>LAND-DEVELOPMENT; MARKET</t>
  </si>
  <si>
    <t>In response to the global challenge of low-income housing provision, research on understanding the housing provision mechanisms has gained a reputation among emerging scholars and practitioners in architecture, urban development, housing, and public policy. An effective provision system entails the institutions and stakeholders comprehending their interrelations within the housing market context, lacking conceptual clarity. Challenging roles of institutions and stakeholders within the domain of housing provision necessitates the groundwork to study the contextual positions and relations of stakeholders as an analogous component and the analysis of institutional frameworks. The paper provides the theoretical foundations within the metaphorical bases for integrating the respective analytical approaches, i.e., institutional analysis (IA) and stakeholder analysis (SA), drawing on critical theoretical constructs. By analytical comparison of empirical evidence of IA and SA in housing research against the prompting keywords, critical reflections offer the conceptual foundation of new research agenda through IA-SA integrated approach. The study thereby advances the theoretical understanding between the regulatory level (institutions) and engagement level (stakeholders). It proposes a multi-level analysis process that complements the IA-SA integration for examining the provision systems in the context of lowincome housing.</t>
  </si>
  <si>
    <t>[Malik, Sana] Univ Management &amp; Technol, Housing Res Ctr, Lahore, Pakistan; [Malik, Sana; Tariq, Fariha] Univ Management &amp; Technol, Sch Architecture &amp; Planning, Lahore, Pakistan</t>
  </si>
  <si>
    <t>University of Management &amp; Technology (UMT); University of Management &amp; Technology (UMT)</t>
  </si>
  <si>
    <t>Malik, S (corresponding author), Univ Management &amp; Technol, Housing Res Ctr, Lahore, Pakistan.</t>
  </si>
  <si>
    <t>dir.hrc@umt.edu.pk</t>
  </si>
  <si>
    <t>Malik, Sana/P-8233-2018</t>
  </si>
  <si>
    <t>Malik, Sana/0000-0002-3334-9220; tariq, fariha/0009-0009-7536-4179; Tariq, Fariha/0000-0002-7104-8808</t>
  </si>
  <si>
    <t>J URBAN MANAG</t>
  </si>
  <si>
    <t>J. Urban Manag.</t>
  </si>
  <si>
    <t>10.1016/j.jum.2021.08.001</t>
  </si>
  <si>
    <t>NOV 2021</t>
  </si>
  <si>
    <t>Urban Studies</t>
  </si>
  <si>
    <t>WOS:000752407200005</t>
  </si>
  <si>
    <t>[Glied, Sherry] Columbia Univ, Mailman Sch Publ Hlth, Dept Hlth Policy &amp; Management, Sch Nursing, 630 W 168th St, New York, NY 10032 USA; [Bakken, Suzanne] Columbia Univ, Sch Nursing, Nursing, New York, NY 10032 USA; [Bakken, Suzanne] Columbia Univ, Sch Nursing, Biomed Informat, New York, NY 10032 USA; [Formicola, Allan] Columbia Univ, Sch Nursing, Coll Dent Med, New York, NY 10032 USA; [Gebbie, Kristine; Larson, Elaine L.] Columbia Univ, Sch Nursing, New York, NY 10032 USA; [Larson, Elaine L.] Columbia Univ, Sch Nursing, Mailman Sch Publ Hlth, Epidemiol, New York, NY 10032 USA</t>
  </si>
  <si>
    <t>Glied, S (corresponding author), Columbia Univ, Mailman Sch Publ Hlth, Dept Hlth Policy &amp; Management, Sch Nursing, 630 W 168th St, New York, NY 10032 USA.</t>
  </si>
  <si>
    <t>WOS:000448271100019</t>
  </si>
  <si>
    <t>MCKINNEY, EB; HINDERA, JJ</t>
  </si>
  <si>
    <t>SCIENCE AND INSTITUTIONAL RESEARCH - THE LINKS</t>
  </si>
  <si>
    <t>Article; Proceedings Paper</t>
  </si>
  <si>
    <t>31ST ANNUAL FORUM OF ASSOC FOR INSTITUTIONAL RESEARCH</t>
  </si>
  <si>
    <t>MAY 26-29, 1991</t>
  </si>
  <si>
    <t>SAN FRANCISCO, CA</t>
  </si>
  <si>
    <t>Discussions of the functions of institutional research are common. However, discussions concerning the structures associated with disciplined inquiry, the research part of institutional research, have been rare. This paper compares the process and structure of institutional research with three ways in which science is conceptualized. These comparisons result in the recognition that although institutional research has much in common with science, it is distinct from science. This paper begins the process of identifying the structures and assumptions that form the basis of institutional research.</t>
  </si>
  <si>
    <t>UNIV ARKANSAS,POLIT SCI,FAYETTEVILLE,AR 72701</t>
  </si>
  <si>
    <t>University of Arkansas System; University of Arkansas Fayetteville</t>
  </si>
  <si>
    <t>MCKINNEY, EB (corresponding author), UNIV HOUSTON,PLA-POL 2162,HOUSTON,TX 77004, USA.</t>
  </si>
  <si>
    <t>HUMAN SCI PRESS INC</t>
  </si>
  <si>
    <t>233 SPRING ST, NEW YORK, NY 10013-1578</t>
  </si>
  <si>
    <t>10.1007/BF00991969</t>
  </si>
  <si>
    <t>Conference Proceedings Citation Index - Social Science &amp; Humanities (CPCI-SSH); Social Science Citation Index (SSCI)</t>
  </si>
  <si>
    <t>WOS:A1992HM01100002</t>
  </si>
  <si>
    <t>Nguyen, ND; Nguyen, TD; Dao, KT</t>
  </si>
  <si>
    <t>Nguyen Danh Nguyen; Tue Dang Nguyen; Kien Trung Dao</t>
  </si>
  <si>
    <t>Effects of institutional policies and characteristics on research productivity at Vietnam science and technology universities</t>
  </si>
  <si>
    <t>HELIYON</t>
  </si>
  <si>
    <t>Research productivity; Institutional policy; University; Vietnam</t>
  </si>
  <si>
    <t>SCHOLARLY PRODUCTIVITY; ACADEMIC PRODUCTIVITY; GENDER DISPARITIES; IMPACT; FACULTY; COLLABORATION; MANAGEMENT; QUALITY</t>
  </si>
  <si>
    <t>This study aimed to evaluate the impact of institutional research promoting policies and organizational characteristics on research productivity in Vietnam universities. The authors employed a dataset surveying faculty staff from 115 universities across the country and used multivariate data analysis to analyse data and test hypotheses. It was found that institutional characteristics such as size, time in operation and advantageous location were positively associated with research productivity. Specifically, universities located in the big cities with longer time in operation and larger size had higher level of international publication. Institutional policies such as management and infrastructure had a positive impact on research productivity while human resource policies had a positive impact on faculty research outcomes. The study also provided some suggestions to promote research productivity of Vietnam universities.</t>
  </si>
  <si>
    <t>[Nguyen Danh Nguyen; Tue Dang Nguyen] Hanoi Univ Sci &amp; Technol, Sch Econ &amp; Management, Hanoi, Vietnam; [Kien Trung Dao] Phenikaa Univ, Fac Econ &amp; Business, Hanoi, Vietnam</t>
  </si>
  <si>
    <t>Hanoi University of Science &amp; Technology (HUST)</t>
  </si>
  <si>
    <t>Nguyen, TD (corresponding author), Hanoi Univ Sci &amp; Technol, Sch Econ &amp; Management, Hanoi, Vietnam.</t>
  </si>
  <si>
    <t>tue.nguyendang@hust.edu.vn</t>
  </si>
  <si>
    <t>Nguyen, Nguyen Danh/0000-0002-9394-9957; Nguyen, Tue/0000-0002-8640-6428</t>
  </si>
  <si>
    <t>CELL PRESS</t>
  </si>
  <si>
    <t>CAMBRIDGE</t>
  </si>
  <si>
    <t>50 HAMPSHIRE ST, FLOOR 5, CAMBRIDGE, MA 02139 USA</t>
  </si>
  <si>
    <t>Heliyon</t>
  </si>
  <si>
    <t>10.1016/j.heliyon.2021.e06024</t>
  </si>
  <si>
    <t>JAN 2021</t>
  </si>
  <si>
    <t>Multidisciplinary Sciences</t>
  </si>
  <si>
    <t>Science &amp; Technology - Other Topics</t>
  </si>
  <si>
    <t>WOS:000618043600015</t>
  </si>
  <si>
    <t>Zikos, D; Thiel, A</t>
  </si>
  <si>
    <t>Zikos, Dimitrios; Thiel, Andreas</t>
  </si>
  <si>
    <t>Action Research's Potential to Foster Institutional Change for Urban Water Management</t>
  </si>
  <si>
    <t>WATER</t>
  </si>
  <si>
    <t>action research; water framework directive; urban water management; institutional change; Volos</t>
  </si>
  <si>
    <t>FRAMEWORK; EU; IMPLEMENTATION; SYSTEMS; SCIENCE; BASIN</t>
  </si>
  <si>
    <t>The paper discusses the potential of action research to meet the challenges entailed in institutional design for urban water management. Our overall aim is to briefly present action research and discuss its methodological merits with regard to the challenges posed by the different conceptual bases for extrapolating the effects of institutional design on institutional change. Thus, our aim is to explore how Action Research meets the challenge of scoping the field in an open fashion for determining the appropriate mechanisms of institutional change and supporting the emerging of new water institutions. To accomplish this aim, we select the Water Framework Directive (WFD) as an illustrative driving force requiring changes in water management practices and implying the need for the emergence of new institutions. We employ a case of urban water management in the Volos Metropolitan Area, part of the Thessaly region in Greece, where a Pilot River Basin Plan was implemented. By applying action research and being involved in a long process of interaction between stakeholders, we examine the emergence of new institutions dealing with urban water management under the general principles of the major driving force for change: the WFD.</t>
  </si>
  <si>
    <t>[Zikos, Dimitrios; Thiel, Andreas] Humboldt Univ, Dept Agr Econ, D-10115 Berlin, Germany</t>
  </si>
  <si>
    <t>Humboldt University of Berlin</t>
  </si>
  <si>
    <t>Zikos, D (corresponding author), Humboldt Univ, Dept Agr Econ, Invalidenstr 42, D-10115 Berlin, Germany.</t>
  </si>
  <si>
    <t>dimitrios.zikos@agrar.hu-berlin.de; a.thiel@staff.hu-berlin.de</t>
  </si>
  <si>
    <t>Thiel, Andreas/J-6106-2013</t>
  </si>
  <si>
    <t>Zikos, Dimitrios/0000-0001-7066-5591</t>
  </si>
  <si>
    <t>German Ministry of Education and Research; Heinrich Boll Foundation; European Union (European Commission, New Intermediary Services and the Transformation of Urban Water Supply and Wastewater Disposal Systems in Europe) [EVK1-CT-2002-00115 [59]]; Marie Curie RTN GoverNat [0035536 [70]]</t>
  </si>
  <si>
    <t>German Ministry of Education and Research(Federal Ministry of Education &amp; Research (BMBF)); Heinrich Boll Foundation; European Union (European Commission, New Intermediary Services and the Transformation of Urban Water Supply and Wastewater Disposal Systems in Europe)(European Union (EU)European Commission Joint Research Centre); Marie Curie RTN GoverNat(Marie Curie ActionsEuropean Union (EU))</t>
  </si>
  <si>
    <t>The paper was inspired by the Sustainable Hyderabad-Albrecht Daniel Thaer Kolloquium that took place in Berlin in June 2012 on Crafting or Designing: Intended Institutional Change for Social-Ecological Systems, supported by the German Ministry of Education and Research and the Heinrich Boll Foundation. The field research was financially supported by the European Union (European Commission, New Intermediary Services and the Transformation of Urban Water Supply and Wastewater Disposal Systems in Europe, EVK1-CT-2002-00115 [59]; Marie Curie RTN GoverNat, Contract No. 0035536 [70]). The authors are grateful to Zefi Dimadama and Panagiotis Getimis for their vital involvement in the empirical research. We are indebted to all stakeholders and citizens and the local government of the Municipality of Volos for their honesty and constant support during and after the action research.</t>
  </si>
  <si>
    <t>WATER-SUI</t>
  </si>
  <si>
    <t>Water</t>
  </si>
  <si>
    <t>10.3390/w5020356</t>
  </si>
  <si>
    <t>Environmental Sciences; Water Resources</t>
  </si>
  <si>
    <t>Environmental Sciences &amp; Ecology; Water Resources</t>
  </si>
  <si>
    <t>gold, Green Submitted</t>
  </si>
  <si>
    <t>WOS:000320769800003</t>
  </si>
  <si>
    <t>Hedges, JR; Soliman, KFA; Southerland, WM; D'Amour, G; Fernández-Repollet, E; Khan, SA; Kumar, D; Shikuma, CM; Rivers, BM; Yates, CC; Yanagihara, R; Thompson, WE; Bond, VC; Harris-Hooker, S; McClure, SA; Ofili, EO</t>
  </si>
  <si>
    <t>Hedges, Jerris R.; Soliman, Karam F. A.; Southerland, William M.; D'Amour, Gene; Fernandez-Repollet, Emma; Khan, Shafiq A.; Kumar, Deepak; Shikuma, Cecilia M.; Rivers, Brian M.; Yates, Clayton C.; Yanagihara, Richard; Thompson, Winston E.; Bond, Vincent Craig; Harris-Hooker, Sandra; McClure, Shelia A.; Ofili, Elizabeth O.</t>
  </si>
  <si>
    <t>Strengthening and Sustaining Inter-Institutional Research Collaborations and Partnerships</t>
  </si>
  <si>
    <t>INTERNATIONAL JOURNAL OF ENVIRONMENTAL RESEARCH AND PUBLIC HEALTH</t>
  </si>
  <si>
    <t>RCMI; inter-institutional; collaborations; partnerships</t>
  </si>
  <si>
    <t>Inter-institutional collaborations and partnerships play fundamental roles in developing and diversifying the basic biomedical, behavioral, and clinical research enterprise at resource-limited, minority-serving institutions. In conjunction with the Research Centers in Minority Institutions (RCMI) Program National Conference in Bethesda, Maryland, in December 2019, a special workshop was convened to summarize current practices and to explore future strategies to strengthen and sustain inter-institutional collaborations and partnerships with research-intensive majority-serving institutions. Representative examples of current inter-institutional collaborations at RCMI grantee institutions are presented. Practical approaches used to leverage institutional resources through collaborations and partnerships within regional and national network programs are summarized. Challenges and opportunities related to such collaborations are provided.</t>
  </si>
  <si>
    <t>[Hedges, Jerris R.] Univ Hawaii Manoa, John A Burns Sch Med, Dept Med &amp; Surg, Honolulu, HI 96813 USA; [Soliman, Karam F. A.] Florida A&amp;M Univ, Dept Basic Pharmaceut Sci, Coll Pharm &amp; Pharmaceut Sci, Tallahassee, FL 32307 USA; [Southerland, William M.] Howard Univ, Coll Med, Dept Biochem &amp; Mol Biol, Washington, DC 20059 USA; [D'Amour, Gene] Xavier Univ Louisiana, Off President, New Orleans, LA 70125 USA; [Fernandez-Repollet, Emma] Univ Puerto Rico, Dept Pharmacol &amp; Toxicol, Med Sci Campus, San Juan, PR 00936 USA; [Khan, Shafiq A.] Clark Atlanta Univ, Dept Biol Sci, Atlanta, GA 30314 USA; [Kumar, Deepak] North Carolina Cent Univ, Julius L Chambers Biomed Biotechnol Res Inst, Durham, NC 27707 USA; [Shikuma, Cecilia M.] Univ Hawaii Manoa, John A Burns Sch Med, Dept Med, Honolulu, HI 96813 USA; [Shikuma, Cecilia M.] Univ Hawaii Manoa, John A Burns Sch Med, Hawaii Ctr AIDS, Honolulu, HI 96813 USA; [Rivers, Brian M.] Morehouse Sch Med, Canc Hlth Equ Inst, Atlanta, GA 30310 USA; [Yates, Clayton C.] Tuskegee Univ, Dept Biol, Tuskegee, AL 36088 USA; [Yates, Clayton C.] Tuskegee Univ, Ctr Canc Res, Tuskegee, AL 36088 USA; [Yanagihara, Richard] Univ Hawaii Manoa, John A Burns Sch Med, Dept Pediat, Honolulu, HI 96813 USA; [Thompson, Winston E.] Morehouse Sch Med, Dept Physiol &amp; Obstet &amp; Gynecol, Atlanta, GA 30310 USA; [Bond, Vincent Craig] Morehouse Sch Med, Dept Microbiol Biochem &amp; Immunol, Atlanta, GA 30310 USA; [Harris-Hooker, Sandra] Morehouse Sch Med, Dept Pathol &amp; Anat, Atlanta, GA 30310 USA; [McClure, Shelia A.] Morehouse Sch Med, Off Res Dev, Atlanta, GA 30310 USA; [Ofili, Elizabeth O.] Morehouse Sch Med, Dept Med, Atlanta, GA 30310 USA</t>
  </si>
  <si>
    <t>University of Hawaii System; University of Hawaii Manoa; State University System of Florida; Florida A&amp;M University; Howard University; Xavier University of Louisiana; University of Puerto Rico; University of Puerto Rico Medical Sciences Campus; Clark Atlanta University; University of North Carolina; North Carolina Central University; University of Hawaii System; University of Hawaii Manoa; University of Hawaii System; University of Hawaii Manoa; Morehouse School of Medicine; Tuskegee University; Tuskegee University; University of Hawaii System; University of Hawaii Manoa; Morehouse School of Medicine; Morehouse School of Medicine; Morehouse School of Medicine; Morehouse School of Medicine; Morehouse School of Medicine</t>
  </si>
  <si>
    <t>Hedges, JR (corresponding author), Univ Hawaii Manoa, John A Burns Sch Med, Dept Med &amp; Surg, Honolulu, HI 96813 USA.</t>
  </si>
  <si>
    <t>jerris@hawaii.edu; karam.soliman@famu.edu; wsoutherland@howard.edu; gdamour@xula.edu; e.fernandez@upr.edu; skhan@cau.edu; dkumar@nccu.edu; shikuma@hawaii.edu; brivers@msm.edu; cyates@tuskegee.edu; ryanagih@hawaii.edu; wthompson@msm.edu; vbond@msm.edu; sharris-hooker@msm.edu; smcclure@msm.edu; eofili@msm.edu</t>
  </si>
  <si>
    <t>Hedges, Jerris/AAC-1847-2021; Kumar, Deepak/KIG-3624-2024; Yates, Clayton/JZC-8035-2024</t>
  </si>
  <si>
    <t>Hedges, Jerris/0000-0002-9963-8033; Yates, Clayton/0000-0001-5420-9852; Soliman, Karam/0000-0002-0600-1085; Khan, Shafiq/0000-0002-1010-313X; Ofili, Elizabeth/0000-0003-4663-1767; Kumar, Deepak/0000-0002-0418-5116; Fernandez-Repollet, Emma/0000-0002-1918-0609</t>
  </si>
  <si>
    <t>National Institute on Minority Health and Health Disparities, of the National Institutes of Health [U54MD007579, U54MD007582, U54MD007585, U54MD007590, U54MD007595, U54MD007597, U54MD007600, U54MD007601, U54MD007602, U54MD012392]; National Institute of Health [U01GM132771, UL1TR002378, U54MD007584, U54MD008149, U24MD015970, R25MD007589]; 2019 RCMI Program National Conference [U13MD014961]</t>
  </si>
  <si>
    <t>National Institute on Minority Health and Health Disparities, of the National Institutes of Health; National Institute of Health(United States Department of Health &amp; Human ServicesNational Institutes of Health (NIH) - USA); 2019 RCMI Program National Conference</t>
  </si>
  <si>
    <t>This research was supported in part by grants from the National Institute on Minority Health and Health Disparities, of the National Institutes of Health, to the following RCMI grantee institutions: U54MD007579, U54MD007582, U54MD007585, U54MD007590, U54MD007595, U54MD007597, U54MD007600, U54MD007601, U54MD007602, and U54MD012392. Other related National Institute of Health grants are also recognized: U01GM132771, UL1TR002378, U54MD007584, U54MD008149, U24MD015970, and R25MD007589. We also acknowledge the support of the 2019 RCMI Program National Conference, which was made possible, in part, by grant U13MD014961.</t>
  </si>
  <si>
    <t>INT J ENV RES PUB HE</t>
  </si>
  <si>
    <t>Int. J. Environ. Res. Public Health</t>
  </si>
  <si>
    <t>10.3390/ijerph18052727</t>
  </si>
  <si>
    <t>Environmental Sciences; Public, Environmental &amp; Occupational Health</t>
  </si>
  <si>
    <t>Environmental Sciences &amp; Ecology; Public, Environmental &amp; Occupational Health</t>
  </si>
  <si>
    <t>WOS:000628165000001</t>
  </si>
  <si>
    <t>Tahira, M; Alias, RA; Bakri, A; Abrizah, A</t>
  </si>
  <si>
    <t>Tahira, Muzammil; Alias, Rose Alinda; Bakri, Aryati; Abrizah, A.</t>
  </si>
  <si>
    <t>Meso-level institutional and journal related indices for Malaysian engineering research</t>
  </si>
  <si>
    <t>SCIENTOMETRICS</t>
  </si>
  <si>
    <t>15th International Conference of the International-Society-for-Scientometrics-and-Informetrics (ISSI) on Scientometrics and Informetrics</t>
  </si>
  <si>
    <t>JUN 29-JUL 04, 2015</t>
  </si>
  <si>
    <t>Bogazici Univ, Istanbul, TURKEY</t>
  </si>
  <si>
    <t>Bogazici Univ</t>
  </si>
  <si>
    <t>Journal related indices; Institutional h-index; Institutional ranking; Research performance evaluation; Engineering research; Malaysia</t>
  </si>
  <si>
    <t>EXPLORATORY FACTOR-ANALYSIS; H-INDEX; IMPACT FACTOR; EIGENFACTOR(TM); LIMITATIONS; VARIANTS; SCIENCE; WEB</t>
  </si>
  <si>
    <t>The literature considers a journal's h-index as a compared measure, however the relation between institutional level h-index (IHI) and journal related indices (JRI) has not been explored in previous studies at meso-level research assessment. This study applies the scientometric approach to meso-level data to examine the association, functional relationship and correlation analysis to evaluate the reliability of IHI with respect to JRI. For this purpose, data from the Web of Science, journal citation report and time cited features were used. The unit of analysis was Malaysian engineering research with a wider time span of 10 year's data (2001-2010) and a larger set of journals (1381). We explored the inter-correlation of IHI with a set of eight JRI and applied principle component analysis, regression analysis, and correlation. At the institutional level, the component analysis and functional relationship of the cumulative impact factor and 5 years IF yielded a more strong association with IHI. Cumulative impact factor is a strong predictor for IHI followed by cumulative 5 years impact factor. Correlation matrix results show that average impact factor (AIF) is correlated with immediacy index and Eigenfactor only. AIF and median impact factor (MIF) have no correlation with each other and IHI is correlated with all indices except AIF and MIF. This study puts forward a better understanding in considering new impact indices at meso level for performance evaluation purpose.</t>
  </si>
  <si>
    <t>[Tahira, Muzammil; Abrizah, A.] Univ Malaya, Fac Comp Sci &amp; Informat Technol, Dept Lib &amp; Informat Sci, Kuala Lumpur 50603, Malaysia; [Alias, Rose Alinda; Bakri, Aryati] Univ Teknol Malaysia, Fac Comp, Dept Informat Syst, Skudai 81310, Johor Bahru, Malaysia</t>
  </si>
  <si>
    <t>Universiti Malaya; Universiti Teknologi Malaysia</t>
  </si>
  <si>
    <t>Abrizah, A (corresponding author), Univ Malaya, Fac Comp Sci &amp; Informat Technol, Dept Lib &amp; Informat Sci, Kuala Lumpur 50603, Malaysia.</t>
  </si>
  <si>
    <t>mufals@yahoo.com; alinda@utm.com; aryatib@utm.com; abrizah@um.edu.my</t>
  </si>
  <si>
    <t>Haniza, Adnan/B-7945-2010; librarian/AAH-4739-2020; Abdullah, Abrizah/B-8125-2010; Tahira, Dr Muzammil/N-5827-2015</t>
  </si>
  <si>
    <t>Abdullah, Abrizah/0000-0002-8224-5268; Tahira, Dr Muzammil/0000-0003-1541-3425</t>
  </si>
  <si>
    <t>Ministry of Higher Education Malaysia (HIR-MOHE) [UM.C/HIR/MOHE/FCSIT/11]</t>
  </si>
  <si>
    <t>Ministry of Higher Education Malaysia (HIR-MOHE)</t>
  </si>
  <si>
    <t>The work of Muzammil Tahira and A. Abrizah was supported by the Ministry of Higher Education Malaysia (HIR-MOHE) UM.C/HIR/MOHE/FCSIT/11.</t>
  </si>
  <si>
    <t>Scientometrics</t>
  </si>
  <si>
    <t>MAY</t>
  </si>
  <si>
    <t>10.1007/s11192-016-1850-4</t>
  </si>
  <si>
    <t>Computer Science, Interdisciplinary Applications; Information Science &amp; Library Science</t>
  </si>
  <si>
    <t>Science Citation Index Expanded (SCI-EXPANDED); Social Science Citation Index (SSCI); Conference Proceedings Citation Index - Social Science &amp; Humanities (CPCI-SSH); Conference Proceedings Citation Index - Science (CPCI-S)</t>
  </si>
  <si>
    <t>Computer Science; Information Science &amp; Library Science</t>
  </si>
  <si>
    <t>WOS:000376273600011</t>
  </si>
  <si>
    <t>Ehrenberg, RG</t>
  </si>
  <si>
    <t>Why universities need institutional researchers and institutional researchers need faculty members more than both realize</t>
  </si>
  <si>
    <t>faculty involvement; graduate education; institutional data; institutional research</t>
  </si>
  <si>
    <t>STUDENTS; SUPPORT</t>
  </si>
  <si>
    <t>This paper provides an overview of research that I have conducted during my career using data sets collected by offices of institutional research. Many of the examples discussed in the paper deal with graduate education. The paper illustrates how valuable the data collection efforts by these offices are to academic researchers interested in helping to formulate institutional, state and national higher education policies. It concludes with suggestions for how the usefulness of institutional researchers to colleges and universities can be improved and stresses that institutional researchers and administrators would be wise to involve more faculty members in research that aids in institutional decision making and the formulation of public policy towards higher education.</t>
  </si>
  <si>
    <t>Cornell Univ, Sch Ind &amp; Labor Relat, Ithaca, NY 14853 USA</t>
  </si>
  <si>
    <t>Cornell University</t>
  </si>
  <si>
    <t>Ehrenberg, RG (corresponding author), Cornell Univ, Sch Ind &amp; Labor Relat, Ithaca, NY 14853 USA.</t>
  </si>
  <si>
    <t>rge2@cornell.edu</t>
  </si>
  <si>
    <t>10.1007/s11162-004-1688-0</t>
  </si>
  <si>
    <t>WOS:000235624000005</t>
  </si>
  <si>
    <t>Xu, K; Hitt, MA; Brock, D; Pisano, V; Huang, LLSR</t>
  </si>
  <si>
    <t>Xu, Kai; Hitt, Michael A.; Brock, David; Pisano, Vincenzo; Huang, Lulu S. R.</t>
  </si>
  <si>
    <t>Country institutional environments and international strategy: A review and analysis of the research</t>
  </si>
  <si>
    <t>JOURNAL OF INTERNATIONAL MANAGEMENT</t>
  </si>
  <si>
    <t>Institutions; Institutional distance; International strategy; Research review and analysis</t>
  </si>
  <si>
    <t>FOREIGN DIRECT-INVESTMENT; RESEARCH-AND-DEVELOPMENT; STATE-OWNED ENTERPRISES; SUBSIDIARY PERFORMANCE EVIDENCE; INTELLECTUAL PROPERTY-RIGHTS; EMERGING MARKET FIRMS; CROSS-BORDER ACQUISITION; DOUBLE-EDGED-SWORD; ENTRY MODE CHOICE; HOST-COUNTRY</t>
  </si>
  <si>
    <t>We review and analyze the growing body of literature that addresses the institutional context of international strategy. By examining articles in eleven major journals from January 2008 to July 2020, we identify six major categories of international strategies and implementation approaches: market entry and internationalization, political strategies, multinational technology and innovation, multinational corporate social responsibility, multinational headquarters and subsidiary relationships, and international human resources management. A parallel analysis of the relevant institutional variables categorizes institutions into eight types: economic institutions, political institutions, regulatory institutions, normative institutions, administrative institutions, cultural/ cognitive institutions, demographic institutions, and knowledge institutions. These eight categories allow us to contextualize the institutional environment in which the six international strategies and implementation approaches are employed. Our review identifies important progress in international strategy research that has yielded a greater understanding of institutional impact on multinational activities. Yet, it also reveals that many areas of international strategy research remain fragmented, highlighting the need for future research and suggesting new directions for such investigations. Our analysis concludes by identifying knowledge gaps in each of the six strategy categories and making a series of suggestions for relevant future research.</t>
  </si>
  <si>
    <t>[Xu, Kai; Huang, Lulu S. R.] Univ Texas San Antonio, One UTSA Circle, San Antonio, TX 78249 USA; [Hitt, Michael A.] Texas A&amp;M Univ, Mays Business Sch, 420 Wehner Bldg,221 TAMU, College Stn, TX 77843 USA; [Hitt, Michael A.] Texas Christian Univ, Neeley Sch Business, 2900 Lubbock Ave, Ft Worth, TX 76109 USA; [Brock, David] Ben Gurion Univ Negev, Fac Business &amp; Management, Beer Sheva, Israel; [Pisano, Vincenzo] Univ Catania, Dept Econ &amp; Business, Corso Italia 55, I-95129 Catania, Italy</t>
  </si>
  <si>
    <t>University of Texas System; University of Texas at San Antonio (UTSA); Texas A&amp;M University System; Texas A&amp;M University College Station; Mays Business School; Texas Christian University; Ben Gurion University; University of Catania</t>
  </si>
  <si>
    <t>Xu, K (corresponding author), Univ Texas San Antonio, One UTSA Circle, San Antonio, TX 78249 USA.</t>
  </si>
  <si>
    <t>kai.xu@utsa.edu; mhitt@mays.tamu.edu; dmb@bgu.ac.il; vpisano@unict.it; siang-ru.huang@utsa.edu</t>
  </si>
  <si>
    <t>pisano, vincenzo/KEJ-6109-2024; Brock, David M./D-4020-2009</t>
  </si>
  <si>
    <t>Brock, David M./0000-0003-4006-5610</t>
  </si>
  <si>
    <t>J INT MANAG</t>
  </si>
  <si>
    <t>J. Int. Manag.</t>
  </si>
  <si>
    <t>10.1016/j.intman.2020.100811</t>
  </si>
  <si>
    <t>WOS:000632621800013</t>
  </si>
  <si>
    <t>Lounsbury, M; Wang, MS</t>
  </si>
  <si>
    <t>Lounsbury, Michael; Wang, Milo Shaoqing</t>
  </si>
  <si>
    <t>Expanding the Scope of Institutional Logics Research</t>
  </si>
  <si>
    <t>MANAGEMENT AND ORGANIZATION REVIEW</t>
  </si>
  <si>
    <t>culture; governance; institution; institutional logics; institutional theory; practice; value</t>
  </si>
  <si>
    <t>EMERGENCE; CULTURE; SOCIETY</t>
  </si>
  <si>
    <t>The institutional logics perspective provides a powerful theory that emphasizes how symbolic beliefs and material practices are intertwined in relatively enduring configurations that can profoundly shape behavior across space and time. In this article, we build upon the arguments and insights of Haveman, Joseph-Goteiner, and Li, suggesting the need for a broader research agenda on the dynamics of institutional logics in China and around the world. Building on some of our recent writings, we argue for the need to go beyond the study of how logics have effects, to understand how logics themselves cohere, endure, and co-evolve in dynamic interrelationships with other logics.</t>
  </si>
  <si>
    <t>[Lounsbury, Michael] Univ Alberta, Sch Business, 3-23 Business Bldg, Edmonton, AB T6G 2R6, Canada; [Wang, Milo Shaoqing] Arizona State Univ, WP Carey Sch Business, 300 E Lemon St BA 397E, Tempe, AZ 85287 USA</t>
  </si>
  <si>
    <t>University of Alberta; Arizona State University; Arizona State University-Tempe</t>
  </si>
  <si>
    <t>Wang, MS (corresponding author), Arizona State Univ, WP Carey Sch Business, 300 E Lemon St BA 397E, Tempe, AZ 85287 USA.</t>
  </si>
  <si>
    <t>milo.wang@asu.edu</t>
  </si>
  <si>
    <t>CAMBRIDGE UNIV PRESS</t>
  </si>
  <si>
    <t>EDINBURGH BLDG, SHAFTESBURY RD, CB2 8RU CAMBRIDGE, ENGLAND</t>
  </si>
  <si>
    <t>MANAGE ORGAN REV</t>
  </si>
  <si>
    <t>Manag. Organ. Rev.</t>
  </si>
  <si>
    <t>10.1017/mor.2023.24</t>
  </si>
  <si>
    <t>JAN 2024</t>
  </si>
  <si>
    <t>WOS:001136982000001</t>
  </si>
  <si>
    <t>Bhat, MH</t>
  </si>
  <si>
    <t>Bhat, Mohammad Hanief</t>
  </si>
  <si>
    <t>Exploring research data in Indian institutional repositories</t>
  </si>
  <si>
    <t>PROGRAM-ELECTRONIC LIBRARY AND INFORMATION SYSTEMS</t>
  </si>
  <si>
    <t>Open access; Institutional repositories; Open access Repositories; Institutional repository collections</t>
  </si>
  <si>
    <t>OPEN-ACCESS; UNIVERSITIES</t>
  </si>
  <si>
    <t>Purpose - The purpose of this paper is to explore various types of research materials in Indian institutional repositories. Design/methodology/approach - The repositories are identified from the Registry of Open Access Repositories (ROAR). The repository sites were visited to collect the data necessary for the study. Findings - The present study reveals that barring a few repositories the collections of most of the repositories are very low. The percentage of archived materials is high for journal papers, and moderate for conference papers/thesis. However it is very low for preprints/working papers, teaching resources and patents. Originality/value - The study provides an overview of archived material in institutional repositories in India.</t>
  </si>
  <si>
    <t>Islamia Coll Sci &amp; Commerce, Srinagar, Jammu &amp; Kashmir, India</t>
  </si>
  <si>
    <t>Bhat, MH (corresponding author), Islamia Coll Sci &amp; Commerce, Srinagar, Jammu &amp; Kashmir, India.</t>
  </si>
  <si>
    <t>mhanief30@yahoo.co.in</t>
  </si>
  <si>
    <t>Bhat, Mohammad Hanief/I-1568-2012</t>
  </si>
  <si>
    <t>PROGRAM-ELECTRON LIB</t>
  </si>
  <si>
    <t>Program-Electron. Libr. Inf. Syst.</t>
  </si>
  <si>
    <t>10.1108/PROG-07-2012-0036</t>
  </si>
  <si>
    <t>Computer Science, Information Systems; Information Science &amp; Library Science</t>
  </si>
  <si>
    <t>WOS:000342047500006</t>
  </si>
  <si>
    <t>Owan, VJ; Ameh, E; Anam, EG</t>
  </si>
  <si>
    <t>Owan, Valentine Joseph; Ameh, Eyiene; Anam, Ekpenyonganwan Godwin</t>
  </si>
  <si>
    <t>Collaboration and institutional culture as mediators linking mentorship and institutional support to academics' research productivity</t>
  </si>
  <si>
    <t>EDUCATIONAL RESEARCH FOR POLICY AND PRACTICE</t>
  </si>
  <si>
    <t>Collaboration; Institutional culture; Institutional support; Mediation analysis; Mentorship; Structural equation modelling</t>
  </si>
  <si>
    <t>H-INDEX; PUBLISH; MANIPULATION; QUALITY; FACULTY; METRICS; PERISH; ISSUES; IMPACT; MODEL</t>
  </si>
  <si>
    <t>This study estimated the direct and indirect contributions of mentorship and institutional support (IS) to academic staff's research productivity (RP) at a public university in Cross River State. Two mediator variables-collaboration and institutional culture (IC), were introduced to determine their roles in the nexus between the predictors and the criterion variables. The quantitative research method was adopted following the correlational research design. Career Empowerment and Research Productivity Questionnaire (CERPQ) was used for data collection after validation by experts and reliability test. Three hundred twenty-seven copies of the CERPQ were administered, but 303 were retrieved. Mediation-based analysis was performed using structural equation modelling following the research questions and hypotheses. Amongst others, findings revealed that mentorship had a non-significant negative contribution to the RP of academic staff; mentorship only promoted RP among academic staff when it was followed by positive IC and collaboration. IS had a non-significant positive contribution to the RP of academic staff. The joint mediation of collaboration and IC was significant in the nexus between mentorship and RP and between IS and RP of academic staff in the public university. Collaboration was the most important factor directly associated with the RP of academic staff and also partially mediated the contributions of other variables (such as mentorship and IS) to the RP of academic staff. The results of this study can be useful for universities seeking to enhance the research productivity of their academic staff. The study highlights the importance of considering multiple factors that may influence research productivity and suggests that institutions should prioritise fostering a supportive and collaborative environment for academic staff to maximise their research productivity. The study can also inform the development of mentorship programmes and the creation of institutional policies that support and promote research productivity.</t>
  </si>
  <si>
    <t>[Owan, Valentine Joseph] Univ Calabar, Dept Educ Fdn, Calabar, Nigeria; [Ameh, Eyiene; Anam, Ekpenyonganwan Godwin] Univ Calabar, Dept Educ Management, Calabar, Nigeria; [Owan, Valentine Joseph] Ultimate Res Network URN, Calabar, Cross River Sta, Nigeria</t>
  </si>
  <si>
    <t>University of Calabar; University of Calabar</t>
  </si>
  <si>
    <t>Owan, VJ (corresponding author), Univ Calabar, Dept Educ Fdn, Calabar, Nigeria.;Owan, VJ (corresponding author), Ultimate Res Network URN, Calabar, Cross River Sta, Nigeria.</t>
  </si>
  <si>
    <t>owanvalentine@gmail.com; eyiene.ameh@gmail.com; ekpenyonganwananam@gmail.com</t>
  </si>
  <si>
    <t>Owan, Valentine Joseph/L-9232-2018</t>
  </si>
  <si>
    <t>Owan, Valentine Joseph/0000-0001-5715-3428</t>
  </si>
  <si>
    <t>EDUC RES POLICY PRAC</t>
  </si>
  <si>
    <t>Educ. Res. Policy Pract.</t>
  </si>
  <si>
    <t>10.1007/s10671-023-09354-3</t>
  </si>
  <si>
    <t>JUN 2023</t>
  </si>
  <si>
    <t>WOS:000999526100001</t>
  </si>
  <si>
    <t>Spellecy, R; Busse, K</t>
  </si>
  <si>
    <t>Spellecy, Ryan; Busse, Kristin</t>
  </si>
  <si>
    <t>The History of Human Subjects Research and Rationale for Institutional Board Review Oversight</t>
  </si>
  <si>
    <t>NUTRITION IN CLINICAL PRACTICE</t>
  </si>
  <si>
    <t>ethics; institutional review board; research; research ethics committees</t>
  </si>
  <si>
    <t>WILLOWBROOK; HEPATITIS</t>
  </si>
  <si>
    <t>The history of human subjects research and the abuses that led to the creation of the United States' (US) regulatory schema for research, which includes institutional review boards (IRBs), is long and complex. However, when one understands the history, one can see direct links between those abuses and the regulations, as well as the ethical principles, contained in the Belmont Report. To that end, we provide a brief analysis of the history of human subjects research and its abuses, including a lesser known case (the atrocities committed by Nazi scientists and physicians during World War II) and infamous cases in the US (including the Tuskegee Syphilis Study and Willowbrook). With that history in hand, we will then seek to understand the regulations that govern human subjects research and the IRB by grounding them both in the ethical principles in the Belmont Report.</t>
  </si>
  <si>
    <t>[Spellecy, Ryan] Med Coll Wisconsin, Ctr Bioeth &amp; Med Humanities, Milwaukee, WI 53226 USA; [Spellecy, Ryan] Med Coll Wisconsin, Off Res, Milwaukee, WI 53226 USA; [Busse, Kristin] Med Coll Wisconsin, Sch Pharm, Off Res, Milwaukee, WI 53226 USA</t>
  </si>
  <si>
    <t>Medical College of Wisconsin; Medical College of Wisconsin; Medical College of Wisconsin</t>
  </si>
  <si>
    <t>Spellecy, R (corresponding author), Med Coll Wisconsin, Ctr Bioeth &amp; Med Humanities, Milwaukee, WI 53226 USA.;Spellecy, R (corresponding author), Med Coll Wisconsin, Off Res, Milwaukee, WI 53226 USA.</t>
  </si>
  <si>
    <t>rspellecy@mcw.edu</t>
  </si>
  <si>
    <t>Spellecy, Ryan/0000-0002-4780-7595</t>
  </si>
  <si>
    <t>NUTR CLIN PRACT</t>
  </si>
  <si>
    <t>Nutr. Clin. Pract.</t>
  </si>
  <si>
    <t>10.1002/ncp.10623</t>
  </si>
  <si>
    <t>Nutrition &amp; Dietetics</t>
  </si>
  <si>
    <t>WOS:000607193500001</t>
  </si>
  <si>
    <t>Mignerat, M; Rivard, S</t>
  </si>
  <si>
    <t>Mignerat, Muriel; Rivard, Suzanne</t>
  </si>
  <si>
    <t>Positioning the institutional perspective in information systems research</t>
  </si>
  <si>
    <t>JOURNAL OF INFORMATION TECHNOLOGY</t>
  </si>
  <si>
    <t>literature review; institutional theory; innovation</t>
  </si>
  <si>
    <t>TECHNOLOGY IMPLEMENTATION; HEALTH-CARE; ASSIMILATION; ORGANIZATIONS; DIFFUSION; STANDARDS; ADOPTION; FIRMS; TRANSFORMATION; LEGITIMACY</t>
  </si>
  <si>
    <t>In recent years, a number of studies have adopted institutional theory as a perspective for examining Information Systems (IS)/Information Technology (IT)-related phenomena such as IT innovation, IS development and implementation, and IT adoption and use. The objective of this paper is to take stock of how institutional theory is being used in IS research. To this end, it first proposes a conceptual framework to encapsulate the main concepts of institutional theory. Second, it synthesizes the findings of 53 articles that adopted an institutional perspective to study IS/IT phenomena. Finally, it identifies conceptual and methodological issues that researchers need to address when adopting an institutional perspective. Journal of Information Technology (2009) 24, 369-391. doi: 10.1057/jit.2009.13 Published online 13 October 2009</t>
  </si>
  <si>
    <t>[Mignerat, Muriel] Univ Ottawa, Telfer Sch Management, Ottawa, ON K1N 6N5, Canada; [Rivard, Suzanne] HEC Montreal, Montreal, PQ, Canada</t>
  </si>
  <si>
    <t>University of Ottawa; Universite de Montreal; HEC Montreal</t>
  </si>
  <si>
    <t>Mignerat, M (corresponding author), Univ Ottawa, Telfer Sch Management, 55 Laurier E, Ottawa, ON K1N 6N5, Canada.</t>
  </si>
  <si>
    <t>Mignerat@telfer.uottawa.ca</t>
  </si>
  <si>
    <t>SSHRC (Social Sciences and Humanities Research Council of Canada)</t>
  </si>
  <si>
    <t>SSHRC (Social Sciences and Humanities Research Council of Canada)(Social Sciences and Humanities Research Council of Canada (SSHRC))</t>
  </si>
  <si>
    <t>The authors thank the Review Team for their useful comments and suggestions. This research was supported by a SSHRC (Social Sciences and Humanities Research Council of Canada) doctoral award and a SSHRC research grant.</t>
  </si>
  <si>
    <t>J INF TECHNOL-UK</t>
  </si>
  <si>
    <t>J. Inf. Technol.</t>
  </si>
  <si>
    <t>10.1057/jit.2009.13</t>
  </si>
  <si>
    <t>Computer Science, Information Systems; Information Science &amp; Library Science; Management</t>
  </si>
  <si>
    <t>Computer Science; Information Science &amp; Library Science; Business &amp; Economics</t>
  </si>
  <si>
    <t>WOS:000271979200008</t>
  </si>
  <si>
    <t>Micelotta, E; Lounsbury, M; Greenwood, R</t>
  </si>
  <si>
    <t>Micelotta, Evelyn; Lounsbury, Michael; Greenwood, Royston</t>
  </si>
  <si>
    <t>Pathways of Institutional Change: An Integrative Review and Research Agenda</t>
  </si>
  <si>
    <t>JOURNAL OF MANAGEMENT</t>
  </si>
  <si>
    <t>institutional theory (sociology); institutional logics; change pathways</t>
  </si>
  <si>
    <t>ORGANIZATIONAL TRANSFORMATION; ENTREPRENEURSHIP; LOGICS; FIELDS; WORK; MODEL; DEINSTITUTIONALIZATION; EMERGENCE; DYNAMICS; HISTORY</t>
  </si>
  <si>
    <t>The study of institutional change is a core research area in organization theory and is of increasing relevance for scholarship in other disciplines. In this article, we review the substantial number of studies that have examined the ways by which institutions are created, modified, or transformed, highlighting the lack of integration of prior works that emphasize exogenous shocks, institutional entrepreneurship, and practice-based change. Drawing on the institutional logics perspective, we then develop a novel typology of pathways of change that more comprehensively brings together this diverse literature, accounts for the richness and heterogeneity of institutional change processes unveiled by studies to date, and provides a more synthetic framework to guide future research. Based on our analysis and theorizing, we discuss important new scholarly directions that will enhance our understanding of different kinds of institutional change processes and outcomes, as well as contribute to further development of the institutional logics perspective.</t>
  </si>
  <si>
    <t>[Micelotta, Evelyn] Univ New Mexico, 1924 Las Lomas NE, Albuquerque, NM 87131 USA; [Lounsbury, Michael; Greenwood, Royston] Univ Alberta, Edmonton, AB, Canada</t>
  </si>
  <si>
    <t>University of New Mexico; University of Alberta</t>
  </si>
  <si>
    <t>Micelotta, E (corresponding author), Univ New Mexico, 1924 Las Lomas NE, Albuquerque, NM 87131 USA.</t>
  </si>
  <si>
    <t>emicelotta@unm.edu</t>
  </si>
  <si>
    <t>Lounsbury, Michael/G-7497-2011</t>
  </si>
  <si>
    <t>Lounsbury, Michael/0000-0002-1234-0972</t>
  </si>
  <si>
    <t>J MANAGE</t>
  </si>
  <si>
    <t>J. Manag.</t>
  </si>
  <si>
    <t>10.1177/0149206317699522</t>
  </si>
  <si>
    <t>Business; Psychology, Applied; Management</t>
  </si>
  <si>
    <t>Business &amp; Economics; Psychology</t>
  </si>
  <si>
    <t>WOS:000402820400008</t>
  </si>
  <si>
    <t>Titus, S; Kornfeld, DS</t>
  </si>
  <si>
    <t>Titus, Sandra; Kornfeld, Donald S.</t>
  </si>
  <si>
    <t>The research misconduct post hoc inquiry as a measure of institutional integrity (DR)</t>
  </si>
  <si>
    <t>ACCOUNTABILITY IN RESEARCH-POLICIES AND QUALITY ASSURANCE</t>
  </si>
  <si>
    <t>Integrity; research misconduct; post hoc inquiry; measure of institutional integrity; corrective action; institutional integrity</t>
  </si>
  <si>
    <t>The terms, institutional and scientific, integrity appeared in the literature 986 times from 2005 to 2015. How has the term integrity, with its dual definition, a) The accuracy, completeness and consistency of data and b) the adherence to a code of moral values, been applied to an institution? The authors suggest that a post hoc inquiry be instituted following the finding of an individual act of research misconduct to determine if the sponsoring institution, actively or passively, played a contributory role and if corrective action was taken. This would serve as one measure of institutional integrity.</t>
  </si>
  <si>
    <t>[Titus, Sandra] US Off Res Integr, Intramural Res, Rockville, MD USA; [Kornfeld, Donald S.] Columbia Univ, Dept Psychiat, New York, NY 10027 USA</t>
  </si>
  <si>
    <t>Columbia University</t>
  </si>
  <si>
    <t>Kornfeld, DS (corresponding author), Columbia Univ, Dept Psychiat, New York, NY 10027 USA.</t>
  </si>
  <si>
    <t>dsk3@cumc.columbia.edu</t>
  </si>
  <si>
    <t>ACCOUNT RES</t>
  </si>
  <si>
    <t>Account. Res.</t>
  </si>
  <si>
    <t>JAN 2</t>
  </si>
  <si>
    <t>10.1080/08989621.2020.1801431</t>
  </si>
  <si>
    <t>Medical Ethics</t>
  </si>
  <si>
    <t>WOS:000560385200001</t>
  </si>
  <si>
    <t>Hom, MA; Podlogar, MC; Stanley, IH; Joiner, TE</t>
  </si>
  <si>
    <t>Hom, Melanie A.; Podlogar, Matthew C.; Stanley, Ian H.; Joiner, Thomas E., Jr.</t>
  </si>
  <si>
    <t>Ethical Issues and Practical Challenges in Suicide Research Collaboration With Institutional Review Boards</t>
  </si>
  <si>
    <t>CRISIS-THE JOURNAL OF CRISIS INTERVENTION AND SUICIDE PREVENTION</t>
  </si>
  <si>
    <t>suicide; suicide research; ethics; institutional review board</t>
  </si>
  <si>
    <t>RISK-ASSESSMENT; INTERVENTION RESEARCH; CLINICAL-PRACTICE; PREVENTION; FORMULATION; SAFETY</t>
  </si>
  <si>
    <t>Background: Research with human subjects represents a critical avenue for suicide prevention efforts; however, such research is not without its ethical and practical challenges. Specifically, given the nature of research with individuals at elevated risk for suicide (e.g., increased concerns regarding participant safety, adverse events, liability), difficulties often arise during the institutional review board (IRB) evaluation and approval process. Aims: This paper aims to discuss IRB-related issues associated with suicide prevention research, including researcher and IRB panel member responsibilities, suicide risk assessment and management ethics and procedures, informed consent considerations, preparation of study protocols, and education and training. Points to consider and components to potentially include in an IRB application for suicide-related research are additionally provided. Method: Literature relevant to ethics in suicide research and suicide risk assessment and management was reviewed and synthesized. Results: Suicide research can be conducted in accordance with ethical principles while also furthering the science of suicide prevention. Conclusion: Despite the challenging nature of suicide prevention research, empirically informed solutions exist to address difficulties that may emerge in interfacing with IRBs. There remain areas for improvement in the IRB approval process that warrant further investigation and work.</t>
  </si>
  <si>
    <t>[Hom, Melanie A.; Podlogar, Matthew C.; Stanley, Ian H.; Joiner, Thomas E., Jr.] Florida State Univ, Dept Psychol, 1107 West Call St, Tallahassee, FL 32306 USA</t>
  </si>
  <si>
    <t>State University System of Florida; Florida State University</t>
  </si>
  <si>
    <t>Hom, MA (corresponding author), Florida State Univ, Dept Psychol, 1107 West Call St, Tallahassee, FL 32306 USA.</t>
  </si>
  <si>
    <t>hom@psy.fsu.edu</t>
  </si>
  <si>
    <t>Podlogar, Matthew/HHZ-6150-2022</t>
  </si>
  <si>
    <t>Podlogar, Matthew/0000-0003-3464-7227; Stanley, Ian/0000-0001-5607-5763</t>
  </si>
  <si>
    <t>Military Suicide Research Consortium (MSRC), an effort - Office of the Assistant Secretary of Defense for Health Affairs [W81XWH-10-2-0178, W81X-WH-10-2-0181]</t>
  </si>
  <si>
    <t>Military Suicide Research Consortium (MSRC), an effort - Office of the Assistant Secretary of Defense for Health Affairs(United States Department of Defense)</t>
  </si>
  <si>
    <t>This work was supported in part by the Military Suicide Research Consortium (MSRC), an effort supported by the Office of the Assistant Secretary of Defense for Health Affairs under Award Nos. W81XWH-10-2-0178 and W81X-WH-10-2-0181. Opinions, interpretations, conclusions, and recommendations are those of the author and are not necessarily endorsed by the MSRC or the Department of Defense.</t>
  </si>
  <si>
    <t>HOGREFE &amp; HUBER PUBLISHERS</t>
  </si>
  <si>
    <t>GOTTINGEN</t>
  </si>
  <si>
    <t>MERKELSTR 3, D-37085 GOTTINGEN, GERMANY</t>
  </si>
  <si>
    <t>CRISIS</t>
  </si>
  <si>
    <t>Crisis</t>
  </si>
  <si>
    <t>10.1027/0227-5910/a000415</t>
  </si>
  <si>
    <t>Psychiatry; Psychology, Multidisciplinary</t>
  </si>
  <si>
    <t>Psychiatry; Psychology</t>
  </si>
  <si>
    <t>WOS:000399808900006</t>
  </si>
  <si>
    <t>Slaughter, S; Feldman, MP; Thomas, SL</t>
  </si>
  <si>
    <t>Slaughter, Sheila; Feldman, Maryann P.; Thomas, Scott L.</t>
  </si>
  <si>
    <t>US RESEARCH UNIVERSITIES' INSTITUTIONAL CONFLICT OF INTEREST POLICIES</t>
  </si>
  <si>
    <t>JOURNAL OF EMPIRICAL RESEARCH ON HUMAN RESEARCH ETHICS</t>
  </si>
  <si>
    <t>institutional conflict of interest; university as firm; ethics of institutional investment in intellectual property</t>
  </si>
  <si>
    <t>INDUSTRY RELATIONSHIPS; BOARD; FACULTY; MEMBERS; CHAIRS</t>
  </si>
  <si>
    <t>RESEARCH UNIVERSITIES RECEIVE INCREASING amounts of income from intellectual property, which makes institutional conflict of interest (ICOI) policies increasingly important. We analyzed the content and scope of ICOI policies at 60 research universities in the U. S. Association of American Universities. In particular, we focused on the following categories: disclosure, review, management, and prohibited or constrained activities. Most of the plans were relatively unelaborated, but 8 were elaborated university as firm policies that addressed the way officers and managers acting as agents for the university handled commercial activity through an array of management tools. However, even elaborated current ICOI policies may not be sufficient to manage ICOI because this type of commercial activity is not routine for universities in that faculty discovery or creation of intellectual property is not predictable. Thus, nearly all ICOI is managed on a case-by-case basis by various committees or senior institutional officials. As a result, institutional policy is only as strong as these committees and officers and the management plans they develop and monitor to handle conflicts.</t>
  </si>
  <si>
    <t>[Slaughter, Sheila] Univ Georgia, Inst Higher Educ, Athens, GA 30602 USA; [Feldman, Maryann P.] Univ N Carolina, Chapel Hill, NC USA; [Thomas, Scott L.] Claremont Grad Univ, Sch Educ Studies, Claremont, CA USA</t>
  </si>
  <si>
    <t>University System of Georgia; University of Georgia; University of North Carolina; University of North Carolina Chapel Hill; Claremont Colleges; Claremont Graduate School</t>
  </si>
  <si>
    <t>Slaughter, S (corresponding author), Univ Georgia, Inst Higher Educ, 202 Meigs Hall, Athens, GA 30602 USA.</t>
  </si>
  <si>
    <t>slaughtr@uga.edu</t>
  </si>
  <si>
    <t>NIH/National Institute of General Medical Sciences [1RO1GM080071-01A1]; Institute for Higher Education at the University of Georgia</t>
  </si>
  <si>
    <t>NIH/National Institute of General Medical Sciences(United States Department of Health &amp; Human ServicesNational Institutes of Health (NIH) - USANIH National Institute of General Medical Sciences (NIGMS)); Institute for Higher Education at the University of Georgia</t>
  </si>
  <si>
    <t>This work was supported by funding from NIH/National Institute of General Medical Sciences (1RO1GM080071-01A1) and the Institute for Higher Education at the University of Georgia. I am grateful to anonymous reviewers for their helpful comments on this manuscript.</t>
  </si>
  <si>
    <t>UNIV CALIFORNIA PRESS</t>
  </si>
  <si>
    <t>BERKELEY</t>
  </si>
  <si>
    <t>C/O JOURNALS DIVISION, 2000 CENTER ST, STE 303, BERKELEY, CA 94704-1223 USA</t>
  </si>
  <si>
    <t>J EMPIR RES HUM RES</t>
  </si>
  <si>
    <t>J. Empir. Res. Hum. Res. Ethics</t>
  </si>
  <si>
    <t>SEP</t>
  </si>
  <si>
    <t>10.1525/jer.2009.4.3.3</t>
  </si>
  <si>
    <t>Ethics; Medical Ethics</t>
  </si>
  <si>
    <t>Social Sciences - Other Topics; Medical Ethics</t>
  </si>
  <si>
    <t>WOS:000271226300002</t>
  </si>
  <si>
    <t>Powell, MA; Krishnamurthy, S; Chan, L; Tisdall, EKM; Rizzini, I; Nuggehalli, RK</t>
  </si>
  <si>
    <t>Powell, Mary Ann; Krishnamurthy, Sukanya; Chan, Loritta; Tisdall, E. Kay M.; Rizzini, Irene; Nuggehalli, Roshni K.</t>
  </si>
  <si>
    <t>Reimagining institutional ethics procedures in research partnerships with young people across Majority/Minority World contexts</t>
  </si>
  <si>
    <t>CHILDRENS GEOGRAPHIES</t>
  </si>
  <si>
    <t>Institutional ethics; young people; Majority; Minority World; research co-production</t>
  </si>
  <si>
    <t>RESEARCH INVOLVING CHILDREN; INFORMED-CONSENT; DILEMMAS; REFLEXIVITY</t>
  </si>
  <si>
    <t>While institutional ethics are crucial, their application on the ground often creates tensions with what is considered 'ethical'. This paper reflects on the dissonances between formal institutional ethics and community-based research. The focus is on a project involving young people from India and Brazil, where they actively contributed as co-researchers and advisors. The project's international collaboration encompassed partners from Majority and Minority World contexts, including universities, community organizations, and government bodies. The project, initially planned before the Covid-19 pandemic but implemented during it, necessitated adjustments to its methodology. This paper examines the role of institutional ethic procedures in light of power imbalances and tensions within three areas: (1) research co-production with young people, (2) collaborative cross-country research with partners, and (3) the relevance of ethical guidelines in diverse research contexts. We raise concerns about the top-down nature of these procedures and emphasise the significance of reflexivity, conversations, and relationships in ethical considerations. With growing research in the Majority world (funded by the Minority world), there is an urgent need to recognise and build on the expertise of experienced local civic society organisations in ethical research and safeguarding, to work in genuine, respectful partnership with those we do research with.</t>
  </si>
  <si>
    <t>[Krishnamurthy, Sukanya; Chan, Loritta] Univ Edinburgh, Sch Geosci, Edinburgh, Scotland; [Tisdall, E. Kay M.] Univ Edinburgh, Moray House Sch Educ &amp; Sport, Childhood &amp; Youth Studies, Edinburgh, Scotland; [Rizzini, Irene] Catholic Univ Rio de Janeiro PUC Rio, Int Ctr Res &amp; Policy Childhood CIESPI, Rio De Janeiro, Brazil; [Nuggehalli, Roshni K.] Youth Unity &amp; Voluntary Act, Mumbai, India</t>
  </si>
  <si>
    <t>University of Edinburgh; University of Edinburgh</t>
  </si>
  <si>
    <t>Krishnamurthy, S (corresponding author), Univ Edinburgh, Sch Geosci, Edinburgh, Scotland.</t>
  </si>
  <si>
    <t>Sukanya.Krishnamurthy@ed.ac.uk</t>
  </si>
  <si>
    <t>Powell, Mary Ann/0000-0002-7620-7716; Tisdall, Kay/0000-0001-8967-6426</t>
  </si>
  <si>
    <t>British Academy (BA) [YF\190041]</t>
  </si>
  <si>
    <t>British Academy (BA)</t>
  </si>
  <si>
    <t>The support of the British Academy (BA, grant no: YF\190041) is gratefully acknowledged.</t>
  </si>
  <si>
    <t>CHILD GEOGR</t>
  </si>
  <si>
    <t>Child. Geogr.</t>
  </si>
  <si>
    <t>2023 AUG 9</t>
  </si>
  <si>
    <t>10.1080/14733285.2023.2237923</t>
  </si>
  <si>
    <t>AUG 2023</t>
  </si>
  <si>
    <t>Geography</t>
  </si>
  <si>
    <t>WOS:001047953900001</t>
  </si>
  <si>
    <t>Lundy, P</t>
  </si>
  <si>
    <t>Lundy, Patricia</t>
  </si>
  <si>
    <t>Pathways to Justice: Historical Institutional Child Abuse and the Role of Activist Research</t>
  </si>
  <si>
    <t>JOURNAL OF HUMAN RIGHTS PRACTICE</t>
  </si>
  <si>
    <t>activist research; historical institutional child abuse; redress</t>
  </si>
  <si>
    <t>TRANSITIONAL JUSTICE</t>
  </si>
  <si>
    <t>This article contributes to the theorization of responses to historical institutional child abuse by critically analysing the role and utility of activist research. Drawing upon empirical research with survivors who participated in the Northern Ireland Historical Institutional Abuse Inquiry (HIAI or Hart Inquiry), including 43 in-depth interviews, five workshops and a survey, it shows that the Inquiry disempowered survivors, delimited voice, and fell short in meeting survivors' justice needs. It further explores how activist research was used as a tool to empower survivors and achieve justice. The article begins with a detailed analysis of activist research principles, methodology and debates. It then uses a case study of the survivor-driven Panel of Experts on Redress to explore how, and to what effect, activist research was used to formulate pathways to justice. The article concludes that activist research has transformative potential. It gave voice to those historically marginalized and silenced, challenged powerful institutions, and brought about change to redress legislation. The amended legislation passed through Westminster in November 2019, significantly improving the Inquiry's compensation package, thereby benefiting thousands of survivors in Northern Ireland and beyond. The article and findings provide lessons for those seeking to facilitate survivor participation in redress policy development and intervention strategies for historical harms.</t>
  </si>
  <si>
    <t>[Lundy, Patricia] Ulster Univ, Sch Sociol &amp; Appl Social Studies, Sociol, Newtownabbey BT37 0QB, North Ireland</t>
  </si>
  <si>
    <t>Ulster University</t>
  </si>
  <si>
    <t>Lundy, P (corresponding author), Ulster Univ, Sch Sociol &amp; Appl Social Studies, Sociol, Newtownabbey BT37 0QB, North Ireland.</t>
  </si>
  <si>
    <t>p.lundy@ulster.ac.uk</t>
  </si>
  <si>
    <t>Leverhulme TrustMajor Research Fellowship [MRF-2015-124]</t>
  </si>
  <si>
    <t>Leverhulme TrustMajor Research Fellowship(Leverhulme Trust)</t>
  </si>
  <si>
    <t>This work was supported by a Leverhulme TrustMajor Research Fellowship Grant (MRF-2015-124).</t>
  </si>
  <si>
    <t>J HUM RIGHTS PRACT</t>
  </si>
  <si>
    <t>J. Hum. Rights Pract.</t>
  </si>
  <si>
    <t>OCT 7</t>
  </si>
  <si>
    <t>10.1093/jhuman/huac002</t>
  </si>
  <si>
    <t>MAR 2022</t>
  </si>
  <si>
    <t>International Relations; Law; Political Science</t>
  </si>
  <si>
    <t>International Relations; Government &amp; Law</t>
  </si>
  <si>
    <t>WOS:000780315800001</t>
  </si>
  <si>
    <t>Skarbek, D</t>
  </si>
  <si>
    <t>Skarbek, David</t>
  </si>
  <si>
    <t>Qualitative research methods for institutional analysis</t>
  </si>
  <si>
    <t>JOURNAL OF INSTITUTIONAL ECONOMICS</t>
  </si>
  <si>
    <t>methods; most-similar systems; process tracing; research design</t>
  </si>
  <si>
    <t>ECONOMICS; POLICE</t>
  </si>
  <si>
    <t>How can economists use qualitative evidence - such as archival materials, interviews, and ethnography - to study institutions? While applied economists typically rely on quantitative evidence and statistical estimation, many important aspects of institutions and institutional change appear in the form of qualitative evidence. This raises the question if, and how, social scientists trained in quantitative methods can exploit and analyze this evidence. This paper discusses two qualitative research methods that are both commonly used outside of economics: comparative case studies and process tracing. Drawing on existing research about crime and political revolutions, it discusses these two methods and how to implement them to improve institutional analysis.</t>
  </si>
  <si>
    <t>[Skarbek, David] Brown Univ, Providence, RI 02912 USA</t>
  </si>
  <si>
    <t>Brown University</t>
  </si>
  <si>
    <t>Skarbek, D (corresponding author), Brown Univ, Providence, RI 02912 USA.</t>
  </si>
  <si>
    <t>David_Skarbek@Brown.edu</t>
  </si>
  <si>
    <t>Skarbek, David/0000-0002-5480-9310</t>
  </si>
  <si>
    <t>J I ECON</t>
  </si>
  <si>
    <t>J. Inst. Econ.</t>
  </si>
  <si>
    <t>10.1017/S174413741900078X</t>
  </si>
  <si>
    <t>WOS:000545632800001</t>
  </si>
  <si>
    <t>Chiesa, M</t>
  </si>
  <si>
    <t>Chiesa, Marco</t>
  </si>
  <si>
    <t>INSTITUTIONAL IMPACT OF SCIENTIFIC RESEARCH</t>
  </si>
  <si>
    <t>BRITISH JOURNAL OF PSYCHOTHERAPY</t>
  </si>
  <si>
    <t>psychoanalysis; institutions; scientific research; evidence-based practice</t>
  </si>
  <si>
    <t>The paper addresses aspects of the difficult relationship scientific research has had with psychoanalytically-informed institutions. These difficulties stem from a position of rejectionism long held by institutional psychoanalysis with regard to the role scientific research may play in the development of psychoanalysis. It is argued that the development of a solid integration between scientific research and clinical psychoanalysis can help psychoanalysis grow and contribute to resolving the theoretical fragmentation present in today's psychoanalysis. Institutional reactions to results coming from scientific studies that do not confirm assumptions, expectations, beliefs or current practices are described and discussed. Two examples of research studies carried out at the Psychotherapy Department of St Bernard's Hospital and at the Cassel Hospital, during Bob Hinshelwood's time there, that did not meet the institutional blueprint are presented.</t>
  </si>
  <si>
    <t>[Chiesa, Marco] UCL, London, England</t>
  </si>
  <si>
    <t>University of London; University College London</t>
  </si>
  <si>
    <t>Chiesa, M (corresponding author), UCL, London, England.</t>
  </si>
  <si>
    <t>m.chiesa@ucl.ac.uk</t>
  </si>
  <si>
    <t>BRIT J PSYCHOTHER</t>
  </si>
  <si>
    <t>Brit. J. Psychother.</t>
  </si>
  <si>
    <t>10.1111/j.1752-0118.2010.01206.x</t>
  </si>
  <si>
    <t>Psychiatry</t>
  </si>
  <si>
    <t>WOS:000210699000011</t>
  </si>
  <si>
    <t>Blomquist, W; Heikkila, T; Schlager, E</t>
  </si>
  <si>
    <t>Building the agenda for institutional research in water resource management</t>
  </si>
  <si>
    <t>JOURNAL OF THE AMERICAN WATER RESOURCES ASSOCIATION</t>
  </si>
  <si>
    <t>Universities Council for Water Resources Conference</t>
  </si>
  <si>
    <t>JUL 30-AUG 01, 2003</t>
  </si>
  <si>
    <t>Washington, DC</t>
  </si>
  <si>
    <t>water resources research; institutional arrangements; water law; water management; social and political; water policy/regulation/decision making</t>
  </si>
  <si>
    <t>CITIZEN PARTICIPATION</t>
  </si>
  <si>
    <t>This paper pursues more specifically the recommendations of a recent National Research Council report recommending greater attention to research on institutions in the field of water resource management. The important challenge for the future in institutional research lies in going beyond the observation that institutions are important and in explaining instead how institutions actually affect management options and outcomes. It is possible to illuminate the relationships between institutional features and water management through comparative institutional research. This paper offers recommendations for studying water institutions in a comparative context, including methodological recommendations concerning approaches to comparative institutional research, and topics for comparative institutional research that appear especially fruitful at this time. The example of conjunctive management. is used to illustrate the importance of institutional factors in water management, drawing to some extent on the authors' recent experience with a comparative study of conjunctive management institutions.</t>
  </si>
  <si>
    <t>Indiana Univ, Dept Polit Sci, Indianapolis, IN 46202 USA; Columbia Univ, Sch Int &amp; Publ Affairs, Oracle, AZ 85623 USA; Univ Arizona, Sch Publ Adm &amp; Policy, Tucson, AZ 85721 USA</t>
  </si>
  <si>
    <t>Indiana University System; Indiana University Indianapolis; Columbia University; University of Arizona</t>
  </si>
  <si>
    <t>Indiana Univ, Dept Polit Sci, Indianapolis, IN 46202 USA.</t>
  </si>
  <si>
    <t>blomquis@iupui.edu</t>
  </si>
  <si>
    <t>Heikkila, Tanya/0000-0002-2619-4320</t>
  </si>
  <si>
    <t>J AM WATER RESOUR AS</t>
  </si>
  <si>
    <t>J. Am. Water Resour. Assoc.</t>
  </si>
  <si>
    <t>10.1111/j.1752-1688.2004.tb01056.x</t>
  </si>
  <si>
    <t>Engineering, Environmental; Geosciences, Multidisciplinary; Water Resources</t>
  </si>
  <si>
    <t>Science Citation Index Expanded (SCI-EXPANDED); Conference Proceedings Citation Index - Science (CPCI-S)</t>
  </si>
  <si>
    <t>Engineering; Geology; Water Resources</t>
  </si>
  <si>
    <t>WOS:000223607600007</t>
  </si>
  <si>
    <t>Bosk, CL; De Vries, RG</t>
  </si>
  <si>
    <t>Bureaucracies of mass deception: Institutional review boards and the ethics of ethnographic research</t>
  </si>
  <si>
    <t>ANNALS OF THE AMERICAN ACADEMY OF POLITICAL AND SOCIAL SCIENCE</t>
  </si>
  <si>
    <t>Conference on Being Here and Being There - Fieldwork Encounters and Ethnographic Discoveries</t>
  </si>
  <si>
    <t>NOV 19, 2003</t>
  </si>
  <si>
    <t>Univ Penn, Philadelphia, PA</t>
  </si>
  <si>
    <t>Univ Penn</t>
  </si>
  <si>
    <t>research ethics; institutional review boards; ethnography; research methods</t>
  </si>
  <si>
    <t>Ethnographers have long been unhappy with the review of their research proposals by institutional review boards (IRBs). In this article, we offer a sociological view of the problems associated with prospective IRB review of ethnographic research. Compared with researchers in other fields, social scientists have been less willing to accommodate themselves to IRB oversight; we identify the reasons for this reluctance, and in an effort to promote such accommodation, we suggest several steps to reduce the frustration associated with IRB review of ethnographic research. We conclude by encouraging ethnographers to be alert to the ways the procedural and bureaucratic demands of IRBs can displace their efforts to solve the serious ethical dilemmas posed by ethnography.</t>
  </si>
  <si>
    <t>Univ Penn, Dept Med Sociol, Philadelphia, PA 19104 USA; St Olaf Coll, Northfield, MN 55057 USA</t>
  </si>
  <si>
    <t>University of Pennsylvania; Saint Olaf College</t>
  </si>
  <si>
    <t>Univ Penn, Dept Med Sociol, Philadelphia, PA 19104 USA.</t>
  </si>
  <si>
    <t>De Vries, Raymond/0000-0003-3087-3040</t>
  </si>
  <si>
    <t>ANN AM ACAD POLIT SS</t>
  </si>
  <si>
    <t>Ann. Am. Acad. Polit. Soc. Sci.</t>
  </si>
  <si>
    <t>10.1177/0002716204266913</t>
  </si>
  <si>
    <t>Political Science; Social Sciences, Interdisciplinary</t>
  </si>
  <si>
    <t>Social Science Citation Index (SSCI); Conference Proceedings Citation Index - Social Science &amp; Humanities (CPCI-SSH)</t>
  </si>
  <si>
    <t>Government &amp; Law; Social Sciences - Other Topics</t>
  </si>
  <si>
    <t>WOS:000223136400019</t>
  </si>
  <si>
    <t>LANSANG, MAD; OLVEDA, RO</t>
  </si>
  <si>
    <t>INSTITUTIONAL LINKAGES - STRATEGIC BRIDGES FOR RESEARCH CAPACITY STRENGTHENING</t>
  </si>
  <si>
    <t>ACTA TROPICA</t>
  </si>
  <si>
    <t>RESEARCH STRENGTHENING; RESEARCH TRAINING; NORTH-SOUTH COLLABORATION</t>
  </si>
  <si>
    <t>The establishment and strengthening of research capacity in developing countries is of prime importance in empowering these countries to find rational and efficient solutions to their health problems through scientific research. Institutional linkages with other researchers in the North and South greatly facilitate the process of research strengthening through graduate study programs, technology transfer, 'hands-on' research training in the field, expanded networking with partners' contacts, and continued scientific exchanges in the context of actual research programs. This paper describes the experiences of the Research Institute for Tropical Medicine, the Philippines, in the area of research capacity development. Strengths and weaknesses of various approaches in institutional strengthening are discussed.</t>
  </si>
  <si>
    <t>LANSANG, MAD (corresponding author), RES INST TROP MED,DEPT HLTH,MANILA,PHILIPPINES.</t>
  </si>
  <si>
    <t>Lansang, Mary Ann/0000-0002-6606-0466</t>
  </si>
  <si>
    <t>ELSEVIER SCIENCE BV</t>
  </si>
  <si>
    <t>PO BOX 211, 1000 AE AMSTERDAM, NETHERLANDS</t>
  </si>
  <si>
    <t>ACTA TROP</t>
  </si>
  <si>
    <t>Acta Trop.</t>
  </si>
  <si>
    <t>2-3</t>
  </si>
  <si>
    <t>10.1016/0001-706X(94)90004-3</t>
  </si>
  <si>
    <t>Parasitology; Tropical Medicine</t>
  </si>
  <si>
    <t>WOS:A1994PC44400004</t>
  </si>
  <si>
    <t>Heinze, T; Shapira, P; Rogers, JD; Senker, JM</t>
  </si>
  <si>
    <t>Heinze, Thomas; Shapira, Philip; Rogers, Juan D.; Senker, Jacqueline M.</t>
  </si>
  <si>
    <t>Organizational and institutional influences on creativity in scientific research</t>
  </si>
  <si>
    <t>40th Conference on the Future of Science, Technology and Innovation Policy</t>
  </si>
  <si>
    <t>SEP 11-13, 2006</t>
  </si>
  <si>
    <t>Univ Sussex, Brighton, ENGLAND</t>
  </si>
  <si>
    <t>Univ Sussex</t>
  </si>
  <si>
    <t>Scientific creativity; Organizational environment; Research context; Research management; Case study method</t>
  </si>
  <si>
    <t>PRODUCTIVITY; NANOTECHNOLOGY; COLLABORATION; MANAGEMENT; BROKERAGE; SCIENCE</t>
  </si>
  <si>
    <t>This paper explores institutional and organizational influences on creativity in scientific research. Using a method for identifying creative scientific research accomplishments in two fields of science (nanotechnology and human genetics) in Europe and the US, the paper summarizes results derived from twenty case studies of highly creative research accomplishments, focusing on contextual patterns at the group, organizational, and institutional levels. We find that creative accomplishments are associated with small group size, organizational contexts with sufficient access to a complementary variety of technical skills, stable research sponsorship, timely access to extramural skills and resources, and facilitating leadership. A potential institutional threat to creative science is the increase in competitive research council funding at the expense of flexible institutional sponsorship. Implications for research management and research policy are considered. (c) 2009 Elsevier B.V. All rights reserved.</t>
  </si>
  <si>
    <t>[Heinze, Thomas] Otto Friedrich Univ Bamberg, Dept Sociol, Fac Social &amp; Econ Sci, D-96045 Bamberg, Germany; [Shapira, Philip; Rogers, Juan D.] Georgia Inst Technol, Sch Publ Policy, Atlanta, GA 30332 USA; [Shapira, Philip] Univ Manchester, Manchester Inst Innovat Res, Manchester Business Sch, Manchester M13 9PL, Lancs, England; [Senker, Jacqueline M.] Univ Sussex, Sci &amp; Technol Policy Res SPRU, Brighton BN1 9QE, E Sussex, England</t>
  </si>
  <si>
    <t>Otto Friedrich University Bamberg; University System of Georgia; Georgia Institute of Technology; University of Manchester; University of Sussex</t>
  </si>
  <si>
    <t>Heinze, T (corresponding author), Otto Friedrich Univ Bamberg, Dept Sociol, Fac Social &amp; Econ Sci, Lichtenhaidestr 11, D-96045 Bamberg, Germany.</t>
  </si>
  <si>
    <t>thomas.heinze@uni-bamberg.de; pshapira@mbs.ac.uk; juan.rogers@Pubpolicy.gatech.edu; jacky.senker@ntlworld.com</t>
  </si>
  <si>
    <t>Shapira, Philip/E-4638-2011</t>
  </si>
  <si>
    <t>Shapira, Philip/0000-0003-2488-5985</t>
  </si>
  <si>
    <t>Divn Of Social and Economic Sciences; Direct For Social, Behav &amp; Economic Scie [0937591] Funding Source: National Science Foundation</t>
  </si>
  <si>
    <t>Divn Of Social and Economic Sciences; Direct For Social, Behav &amp; Economic Scie(National Science Foundation (NSF)NSF - Directorate for Social, Behavioral &amp; Economic Sciences (SBE))</t>
  </si>
  <si>
    <t>10.1016/j.respol.2009.01.014</t>
  </si>
  <si>
    <t>WOS:000265506000005</t>
  </si>
  <si>
    <t>Fuglie, KO; Toole, AA</t>
  </si>
  <si>
    <t>Fuglie, Keith O.; Toole, Andrew A.</t>
  </si>
  <si>
    <t>The Evolving Institutional Structure of Public and Private Agricultural Research</t>
  </si>
  <si>
    <t>AMERICAN JOURNAL OF AGRICULTURAL ECONOMICS</t>
  </si>
  <si>
    <t>Agricultural Biotechnology; Agricultural Input Industries; Complementarity; CRADA; Institutional Change; Pasteur's Quadrant; Patent Licensing; Public-private Technology Transfer; Research Consortia</t>
  </si>
  <si>
    <t>RESEARCH-AND-DEVELOPMENT; INNOVATION RESEARCH-PROGRAM; DEVELOPMENT CONSORTIA; INVESTMENT; GOVERNMENT; INDUSTRY; COLLABORATION; INCENTIVES; COMPLEMENT; SCIENCE</t>
  </si>
  <si>
    <t>Over the past several decades, the private sector has assumed a larger role in developing improved technology for food and agriculture. Private companies fund nearly all food processing research and development (R&amp;D) and perform a growing share of production-oriented R&amp;D for agriculture. In addition, institutional partnerships for public-private research collaboration are growing in the United States and other countries. This article outlines the major forces driving these changes and offers an interpretive framework to explore some of the implications for the volume and nature of research performed by the public and private sectors. One of the critical issues is whether public agricultural research complements and thereby stimulates additional private agricultural R&amp;D investments. Another important issue concerns the role and contribution of alternative public-private partnership arrangements. To date, changes in the institutional structure of public and private agricultural research have outpaced systematic investigation, and new theoretical and empirical research is needed to help guide policy and address key societal challenges, such as climate change, clean energy, water scarcity, food safety, and health.</t>
  </si>
  <si>
    <t>[Fuglie, Keith O.; Toole, Andrew A.] Econ Res Serv, USDA, Washington, DC 20024 USA; [Toole, Andrew A.] Ctr European Econ Res ZEW, Mannheim, Germany</t>
  </si>
  <si>
    <t>United States Department of Agriculture (USDA); Zentrum fur Europaische Wirtschaftsforschung (ZEW)</t>
  </si>
  <si>
    <t>Fuglie, KO (corresponding author), Econ Res Serv, USDA, Washington, DC 20024 USA.</t>
  </si>
  <si>
    <t>kfuglie@ers.usda.gov</t>
  </si>
  <si>
    <t>Fuglie, Keith/0000-0002-7601-0542</t>
  </si>
  <si>
    <t>OXFORD UNIV PRESS INC</t>
  </si>
  <si>
    <t>CARY</t>
  </si>
  <si>
    <t>JOURNALS DEPT, 2001 EVANS RD, CARY, NC 27513 USA</t>
  </si>
  <si>
    <t>AM J AGR ECON</t>
  </si>
  <si>
    <t>Am. J. Agr. Econ.</t>
  </si>
  <si>
    <t>10.1093/ajae/aat107</t>
  </si>
  <si>
    <t>Agricultural Economics &amp; Policy; Economics</t>
  </si>
  <si>
    <t>Agriculture; Business &amp; Economics</t>
  </si>
  <si>
    <t>WOS:000334575100014</t>
  </si>
  <si>
    <t>Li, YP; Xu, LL</t>
  </si>
  <si>
    <t>Li, Yanping; Xu, Linlin</t>
  </si>
  <si>
    <t>Exploring the influence of teachers' motivation, self-efficacy, and institutional support on their research engagement: A study of Chinese university EFL teachers</t>
  </si>
  <si>
    <t>SYSTEM</t>
  </si>
  <si>
    <t>Research engagement; Research motivation; Self -efficacy; Institutional support</t>
  </si>
  <si>
    <t>RESEARCH PRODUCTIVITY; ENGLISH TEACHERS; FACULTY MEMBERS; PERCEPTIONS; STUDENTS; BELIEFS; POLICY; MYTH</t>
  </si>
  <si>
    <t>Teachers' research engagement is vital for the quality and quantity of their research outputs, but there is a lack of investigation into the influence of individual and institutional factors on their research engagement. To address this issue, this study draws from the Research Capacity Model to investigate the predictive effects of intrinsic and extrinsic research motivation, research selfefficacy, and institutional support on teachers' research engagement. 536 Chinese university EFL teachers were recruited voluntarily to complete an online questionnaire. Factor analysis and Structural Equation Modeling were used to analyze the data. The results show that while the EFL teachers' research self-efficacy and intrinsic motivation had little impact on their research engagement, their extrinsic motivation and institutional support had negative and positive effects, respectively. Findings suggest that offering adequate research mentorship and fostering a supportive working environment may effectively improve the EFL teachers' research skills and confidence, thereby promoting their research engagement. Particularly, establishing and maintaining a research mentorship community with institutional support may create a learning and modeling space wherein EFL teachers can gain access to knowledge, experiences, and resources for conducting research, engaging with research activities, and handling negative emotions and other problems and issues they may encounter while researching.</t>
  </si>
  <si>
    <t>[Li, Yanping] Sichuan Agr Univ, Coll Humanities, Yaan, Peoples R China; [Xu, Linlin] Univ Elect Sci &amp; Technol China, Sch Foreign Languages, Chengdu, Peoples R China; [Xu, Linlin] Univ Auckland, Fac Educ &amp; Social Work, Auckland, New Zealand</t>
  </si>
  <si>
    <t>Sichuan Agricultural University; University of Electronic Science &amp; Technology of China; University of Auckland</t>
  </si>
  <si>
    <t>Xu, LL (corresponding author), Univ Elect Sci &amp; Technol China, Sch Foreign Languages, Chengdu, Peoples R China.</t>
  </si>
  <si>
    <t>14950@sicau.edu.cn; linlin.xu@auckland.ac.nz</t>
  </si>
  <si>
    <t>Xu, Linlin/AAX-3825-2020</t>
  </si>
  <si>
    <t>Xu, Linlin/0000-0002-2473-2981</t>
  </si>
  <si>
    <t>London</t>
  </si>
  <si>
    <t>125 London Wall, London, ENGLAND</t>
  </si>
  <si>
    <t>System</t>
  </si>
  <si>
    <t>10.1016/j.system.2024.103272</t>
  </si>
  <si>
    <t>MAR 2024</t>
  </si>
  <si>
    <t>Education &amp; Educational Research; Linguistics</t>
  </si>
  <si>
    <t>WOS:001224481300001</t>
  </si>
  <si>
    <t>Does the research meeting affect the shareholding ratio of institutional investors in listed companies? Empirical evidence from China</t>
  </si>
  <si>
    <t>Research meetings; Institutional investors; Shareholding ratio; Stock price growth rate; Institutional investors heterogeneity</t>
  </si>
  <si>
    <t>Purpose This paper discusses whether institutional investors change the shareholding ratio of listed companies through research meeting, and whether this active investment mode can really improve the investment efficiency of institutional investors. Design/methodology/approach Using empirical research method, this study designs and conducts an empirical research according to empirical research's basic norms. Thus, we acquire needed and credible empirical data. This study analyzes whether institutional investors seek their private interest in researched companies by analyzing their research meetings and the shareholding ratios of different types of institutional investors using Shenzhen Stock Exchange data on listed firms from 2014 to 2018. Findings This study finds that the research meetings of institutional investors provide participants with reliable information which supports the decision of institutional investors to change their shareholding ratio. The stock price growth rate strengthens the positive correlation between the research meetings of institutional investors and the shareholding ratio of institutional investors. Additionally, transactional institutional investors increase the shareholding ratio, while holding institutional investors do not. Originality/value This paper combines the behavior of institutional investors with the holding status of institutional investors, and discusses the impact of institutional investors' behavior on investment decisions. At the same time, it classifies the institutional investors and discusses the attitude of different types of institutional investors towards this active investment mode.</t>
  </si>
  <si>
    <t>[16YJA630067]</t>
  </si>
  <si>
    <t>The name of funding is Research on the Impact of Media Reporting Biases on Asset Pricing: From the Perspective of Heterogeneous Beliefs of Investors. The code of funding acknowledged is 16YJA630067.</t>
  </si>
  <si>
    <t>floor 5, Northspring 21-23 Wellington Street, Leeds, W YORKSHIRE, ENGLAND</t>
  </si>
  <si>
    <t>OCT 31</t>
  </si>
  <si>
    <t>10.1108/CFRI-08-2020-0112</t>
  </si>
  <si>
    <t>WOS:000610431800001</t>
  </si>
  <si>
    <t>Fortes, PRB; Bolonha, CAPD; de Mattos, KDG; Lucas, DD; da Silva, AAS</t>
  </si>
  <si>
    <t>Fortes, Pedro Rubim Borges; Bolonha, Carlos Alberto Pereira das Neves; de Mattos, Karina Denari Gomes; Lucas, Daniel de Souza; da Silva, Abner Alves Serapiao</t>
  </si>
  <si>
    <t>OUR HOMEWORK IS DONE: LEGAL EDUCATION AND INSTITUTIONAL RESEARCH</t>
  </si>
  <si>
    <t>REVISTA ESTUDOS INSTITUCIONAIS-JOURNAL OF INSTITUTIONAL STUDIES</t>
  </si>
  <si>
    <t>Portuguese</t>
  </si>
  <si>
    <t>Institutional Theory; Institutional Innovation; Legal Education; Theory of the State; Law and Development</t>
  </si>
  <si>
    <t>The current editorial presents a new number and wishes a good read, inviting readers to reflect more about the experience of legal education and a new series of articles produced for the current number with innovative institutional research.</t>
  </si>
  <si>
    <t>[Fortes, Pedro Rubim Borges; Lucas, Daniel de Souza; da Silva, Abner Alves Serapiao] Univ Estado Rio De Janeiro, Rio De Janeiro, Brazil; [Bolonha, Carlos Alberto Pereira das Neves] Fac Nacl Direito FND, Rio De Janeiro, Brazil; [de Mattos, Karina Denari Gomes] FGV Direito, Sao Paulo, Brazil</t>
  </si>
  <si>
    <t>Universidade do Estado do Rio de Janeiro</t>
  </si>
  <si>
    <t>Fortes, PRB (corresponding author), Univ Estado Rio De Janeiro, Rio De Janeiro, Brazil.</t>
  </si>
  <si>
    <t>Lucas, Daniel S/F-6972-2016</t>
  </si>
  <si>
    <t>UNIV FEDERAL RIO JANEIRO LAW SCH</t>
  </si>
  <si>
    <t>RIO DE JANEIRO</t>
  </si>
  <si>
    <t>RUA MONCORVO FILHO, NO 8, PRIMEIRO ANDAR, COORDENACAO PESQUISA, PRACA REPUBLICA, CENTRO, RIO DE JANEIRO, RJ CEP20211-340, BRAZIL</t>
  </si>
  <si>
    <t>REV ESTUD INST-BRAZ</t>
  </si>
  <si>
    <t>Rev. Estud. Inst.</t>
  </si>
  <si>
    <t>SEP-DEC</t>
  </si>
  <si>
    <t>I</t>
  </si>
  <si>
    <t>IX</t>
  </si>
  <si>
    <t>Law</t>
  </si>
  <si>
    <t>WOS:001081889600001</t>
  </si>
  <si>
    <t>Gokturk, D; Yildirim-Tasti, O</t>
  </si>
  <si>
    <t>Gokturk, Duygun; Yildirim-Tasti, Ozlem</t>
  </si>
  <si>
    <t>The Role of Academic Inbreeding in Building Institutional and Research Habitus: A Case Study from Turkey</t>
  </si>
  <si>
    <t>Academic inbreeding; institutional habitus; research habitus; recognition; Turkey</t>
  </si>
  <si>
    <t>PRODUCTIVITY; FACULTY; DECLINE</t>
  </si>
  <si>
    <t>Academic inbreeding in higher education institutions is critical in terms of forming institutional and research habitus. In the meantime, it has a potential of regulating the relations of recognition. This article aims to understand how academic inbreeding practices play a key role in generating dispositions of institutional and research habitus and recognition gaps based on the data collected through semi-structured interviews of the selected faculty members from a higher education institution in Turkey and examination of the annual strategic planning reports of the university and the project office. Content analysis was employed to generate the themes and categories emerged from the qualitative data. Three main themes emerged as institutional habitus, research habitus, and the relations of recognition. The findings revealed that academic inbreeding is an interwoven asset of the institutional habitus, while it is also one of the critical determinants of research habitus and the relations of recognition. The findings of the study expected to contribute to the literature by employing different theoretical lenses. Further research can be conducted in multiple sites to yield more transferable conclusions considering the variables related to institutional, research habitus, and relations of recognition.</t>
  </si>
  <si>
    <t>[Gokturk, Duygun; Yildirim-Tasti, Ozlem] Middle East Tech Univ, Dept Educ Sci, Ankara, Turkey</t>
  </si>
  <si>
    <t>Middle East Technical University</t>
  </si>
  <si>
    <t>Gokturk, D (corresponding author), Middle East Tech Univ, Dept Educ Sci, Ankara, Turkey.</t>
  </si>
  <si>
    <t>dgokturk@metu.edu.tr; oslem.f.y@gmail.com</t>
  </si>
  <si>
    <t>Gokturk, Duygun/ABA-4824-2020; Yildirim Tasti, Ozlem/ABX-1305-2022</t>
  </si>
  <si>
    <t>Gokturk, Duygun/0000-0003-0184-6326; Yildirim Tasti, Ozlem/0000-0002-7073-5315</t>
  </si>
  <si>
    <t>Middle East Technical University Scientific Research Projects Fund [BAP-08-11-2016-074]</t>
  </si>
  <si>
    <t>Middle East Technical University Scientific Research Projects Fund(Middle East Technical University)</t>
  </si>
  <si>
    <t>This study has been generously supported by the Middle East Technical University Scientific Research Projects Fund (Grant Number BAP-08-11-2016-074).</t>
  </si>
  <si>
    <t>10.1057/s41307-020-00201-1</t>
  </si>
  <si>
    <t>JUN 2020</t>
  </si>
  <si>
    <t>WOS:000552419500001</t>
  </si>
  <si>
    <t>Maxwell, K; Hubbell, B; Eisenhauer, E</t>
  </si>
  <si>
    <t>Maxwell, Keely; Hubbell, Bryan; Eisenhauer, Emily</t>
  </si>
  <si>
    <t>Institutional insights on integrating social and environmental science for solutions-driven research</t>
  </si>
  <si>
    <t>ENVIRONMENTAL SCIENCE &amp; POLICY</t>
  </si>
  <si>
    <t>Environmental social science; Interdisciplinary research; Solutions-driven research; Institutional science</t>
  </si>
  <si>
    <t>ECOSYSTEM SERVICES; HEALTH; COLLABORATION; INTERDISCIPLINARITY; COMMUNICATION; ANTHROPOCENE; INTERFACE; KNOWLEDGE; FRAMEWORK; IMPACTS</t>
  </si>
  <si>
    <t>Solving complex environmental problems requires interdisciplinary research involving the social and environmental sciences. The U.S. Environmental Protection Agency is working toward solutions-driven research and interdisciplinary integration within its Office of Research and Development. This article details the history of this process and discusses lessons learned from other federal agencies seeking to integrate social and biophysical research: finding the right combination of top down and bottom up approaches; balancing objectives of advancing science and/or supporting programmatic operations; using social science methods to inform the process; and engaging multiple stakeholders. Attention to the social context of scientific practice, including research processes and research use, fosters success. Three strategies for integrating social sciences to support solutions-driven environmental research are: weaving social science throughout the research process, strengthening social networks, and fostering interdisciplinary hubs. Integration into planning and carrying out research has greater transformative potential than integration into product development and distribution. This article provides insights into institutional considerations for advancing interdisciplinarity and the social context of scientific practice in government agencies. It illustrates the multiple decision contexts and inclusion of social science at the science-policy interface.</t>
  </si>
  <si>
    <t>[Maxwell, Keely; Eisenhauer, Emily] US EPA, 1200 Penn Ave NW, Washington, DC 20460 USA; [Hubbell, Bryan] US EPA, 109 TW Alexander Dr, Res Triangle Pk, NC 27709 USA</t>
  </si>
  <si>
    <t>United States Environmental Protection Agency; United States Environmental Protection Agency</t>
  </si>
  <si>
    <t>Maxwell, K (corresponding author), US EPA, 1200 Penn Ave NW, Washington, DC 20460 USA.</t>
  </si>
  <si>
    <t>maxwell.keely@epa.gov; hubbell.bryan@epa.gov; eisenhauer.emily@epa.gov</t>
  </si>
  <si>
    <t>Hubbell, Bryan/AAA-2511-2020; Eisenhauer, Emily/J-2982-2014</t>
  </si>
  <si>
    <t>Hubbell, Bryan/0000-0002-7963-3438; Maxwell, Keely/0000-0002-0802-4723; Eisenhauer, Emily/0000-0002-1754-4149</t>
  </si>
  <si>
    <t>Intramural EPA [EPA999999] Funding Source: Medline</t>
  </si>
  <si>
    <t>Intramural EPA</t>
  </si>
  <si>
    <t>ENVIRON SCI POLICY</t>
  </si>
  <si>
    <t>Environ. Sci. Policy</t>
  </si>
  <si>
    <t>10.1016/j.envsci.2019.08.003</t>
  </si>
  <si>
    <t>Environmental Sciences</t>
  </si>
  <si>
    <t>Environmental Sciences &amp; Ecology</t>
  </si>
  <si>
    <t>WOS:000497600400013</t>
  </si>
  <si>
    <t>Furlan, PG; Campos, GWD</t>
  </si>
  <si>
    <t>Furlan, Paula Giovana; de Sousa Campos, Gastao Wagner</t>
  </si>
  <si>
    <t>Support research: participatory research and the Paideia method of institutional support</t>
  </si>
  <si>
    <t>INTERFACE-COMUNICACAO SAUDE EDUCACAO</t>
  </si>
  <si>
    <t>Qualitative research; Participatory research; Institutional support; Paideia</t>
  </si>
  <si>
    <t>From reviewing the tradition of participatory research and its origins and types, this article suggests that intercession by means of the Paideia method should be used as a strategy for researchers' interventions. This has been termed support research. This integration seeks to incorporate participation in the research process by the subjects investigated, and also envisages active involvement by researchers, with their offers and projects. The concepts of the Paideia method are presented, with its operating and dialogical framework. The support research methodology integrates participatory moments and interventions by the researchers, with construction of interpretive narratives. This analysis shows that the premises of the method highlight the efforts made towards reflection and knowledge production in three planes: the object or problem, sociability/institution (power relations) and self-analysis (researcher and subject investigated).</t>
  </si>
  <si>
    <t>[Furlan, Paula Giovana] Univ Brasilia, Fac Ceilandia, Ctr Metropolitano, Lote 01, BR-72220900 Brasilia, DF, Brazil; [de Sousa Campos, Gastao Wagner] Univ Estadual Campinas, Fac Ciencias Med, Dept Saude Colet, Campinas, SP, Brazil</t>
  </si>
  <si>
    <t>Universidade de Brasilia; Universidade Estadual de Campinas</t>
  </si>
  <si>
    <t>Furlan, PG (corresponding author), Univ Brasilia, Fac Ceilandia, Ctr Metropolitano, Lote 01, BR-72220900 Brasilia, DF, Brazil.</t>
  </si>
  <si>
    <t>paulafurlan@unb.br; gastaovvagner@mpc.com.br</t>
  </si>
  <si>
    <t>Furlan, Paula Giovana/GLU-4222-2022</t>
  </si>
  <si>
    <t>Furlan, Paula Giovana/0000-0003-0971-7174</t>
  </si>
  <si>
    <t>UNIV ESTADUAL PAULISTA-UNESP</t>
  </si>
  <si>
    <t>BOTUCATU</t>
  </si>
  <si>
    <t>CAMPUS DE BOTUCATU, DIST RUBIAO JR S N, CAIXA POSTAL 592, BOTUCATU, SP 18618-000, BRAZIL</t>
  </si>
  <si>
    <t>INTERFACE-BOTUCATU</t>
  </si>
  <si>
    <t>Interface-Comun. Saude Educ.</t>
  </si>
  <si>
    <t>10.1590/1807-57622013.0285</t>
  </si>
  <si>
    <t>Public, Environmental &amp; Occupational Health</t>
  </si>
  <si>
    <t>Green Submitted, gold, Green Published</t>
  </si>
  <si>
    <t>WOS:000444241300008</t>
  </si>
  <si>
    <t>Fortwengel, J</t>
  </si>
  <si>
    <t>Fortwengel, Johann</t>
  </si>
  <si>
    <t>Understanding When MNCs can Overcome Institutional Distance: A Research Agenda</t>
  </si>
  <si>
    <t>MANAGEMENT INTERNATIONAL REVIEW</t>
  </si>
  <si>
    <t>Research agenda; Institutional distance; Multinational corporations (MNCs); Deviant behavior; Comparative capitalisms (CC); Configurational approach</t>
  </si>
  <si>
    <t>SUBNATIONAL REGION MATTER; FOREIGN DIRECT-INVESTMENT; MULTINATIONAL-CORPORATIONS; ORGANIZATIONAL PRACTICES; SHAREHOLDER VALUE; GOVERNANCE; DIVERSITY; CAPABILITIES; COMPLEXITY; CAPITALISM</t>
  </si>
  <si>
    <t>Classic research in international business has emphasized the constraining effects of host institutions on the behavior of foreign Multinational corporations (MNCs). Meanwhile, other research shows why this type of organization may be uniquely positioned to engage in behavior deviating from standard practice in a certain setting, and how it may do so over the course of engaging with host environments in order to overcome the distance between home and host country. We know significantly less about when particular context conditions actually translate into behavior involving MNCs overcoming institutional distance. Drawing on facets of the comparative capitalisms literature, this paper maps out how institutional distance involves four key dimensions: coordination, strength, thickness, and resources. The paper argues that the particular combination of these dimensions forming configurations of institutional distance will influence when MNCs are able to overcome distance, conceptualized as behaving in deviant ways. A research agenda is developed, paying special attention to how complex causal effects can be studied using qualitative comparative analysis and multiple case studies. More broadly, this paper refines and enriches our understanding of the context conditions that make deviant firm behavior possible.</t>
  </si>
  <si>
    <t>[Fortwengel, Johann] Kings Coll London, Kings Business Sch, London, England</t>
  </si>
  <si>
    <t>University of London; King's College London</t>
  </si>
  <si>
    <t>Fortwengel, J (corresponding author), Kings Coll London, Kings Business Sch, London, England.</t>
  </si>
  <si>
    <t>johann.fortwengel@kcl.ac.uk</t>
  </si>
  <si>
    <t>Fortwengel, Johann/0000-0002-0765-1274</t>
  </si>
  <si>
    <t>German Research Foundation (DFG) [GRK 1012, FO 1024/1-1]</t>
  </si>
  <si>
    <t>German Research Foundation (DFG)(German Research Foundation (DFG))</t>
  </si>
  <si>
    <t>I would like to thank Michael-Jorg Oesterle for his effective editorial guidance, and two anonymous MIR reviewers for their developmental and constructive reviews, which helped me to strengthen the paper. I am grateful to the German Research Foundation (DFG) for having funded two research projects (Grants GRK 1012 and FO 1024/1-1) related to this paper. Sjoerd Beugelsdijk, Tony Edwards, Anne-Wil Harzing, Gregory Jackson, Gerhard Schnyder, and Michael Witt provided comments on previous drafts. Finally, the paper has benefitted from the input I received from the audience at the 2015 Annual Meeting of the Academy of International Business.</t>
  </si>
  <si>
    <t>SPRINGER HEIDELBERG</t>
  </si>
  <si>
    <t>HEIDELBERG</t>
  </si>
  <si>
    <t>TIERGARTENSTRASSE 17, D-69121 HEIDELBERG, GERMANY</t>
  </si>
  <si>
    <t>MANAGE INT REV</t>
  </si>
  <si>
    <t>Manag. Int. Rev.</t>
  </si>
  <si>
    <t>10.1007/s11575-017-0327-x</t>
  </si>
  <si>
    <t>WOS:000416154200001</t>
  </si>
  <si>
    <t>Goel, RK; Saunoris, JW</t>
  </si>
  <si>
    <t>Goel, Rajeev K.; Saunoris, James W.</t>
  </si>
  <si>
    <t>Institutional path dependence and international research intensity</t>
  </si>
  <si>
    <t>ECONOMIC MODELLING</t>
  </si>
  <si>
    <t>Research intensity; Path dependence; Colonies; Patent rights; History; Democracy</t>
  </si>
  <si>
    <t>INDUSTRIAL-RESEARCH; TECHNICAL CHANGE; DETERMINANTS; INNOVATION; ORGANIZATION; FIRM</t>
  </si>
  <si>
    <t>Whereas there is informal and formal recognition and understanding of research inertia in driving the intensity of research, there is little formal evidence on the role of historical and political legacy or institutional path dependence in affecting research intensity. This paper uses data on about 100 nations to address this aspect, focusing on the long, medium and short-term research intensity. Across two measures of a nation's institutional history, we find that broader national stability positively affects research intensity both in the long and the medium terms, while the narrower path dependence measure supports these findings, albeit with weak statistical significance. The effects on short-term research intensity lack statistical support across both measures. Comparing institutional path dependence with research inertia, we find that both factors significantly affect research intensity. The main findings are robust to various modifications. Published by Elsevier B.V.</t>
  </si>
  <si>
    <t>[Goel, Rajeev K.] Illinois State Univ, Dept Econ, Normal, IL 61790 USA; [Saunoris, James W.] Eastern Michigan Univ, Ypsilanti, MI 48197 USA</t>
  </si>
  <si>
    <t>Illinois State University; Eastern Michigan University</t>
  </si>
  <si>
    <t>Goel, RK (corresponding author), Illinois State Univ, Dept Econ, Normal, IL 61790 USA.</t>
  </si>
  <si>
    <t>rkgoel@ilstu.edu</t>
  </si>
  <si>
    <t>Goel, Rajeev K/HPD-3780-2023</t>
  </si>
  <si>
    <t>Goel, Rajeev/0000-0001-9580-3196</t>
  </si>
  <si>
    <t>ECON MODEL</t>
  </si>
  <si>
    <t>Econ. Model.</t>
  </si>
  <si>
    <t>10.1016/j.econmod.2015.10.021</t>
  </si>
  <si>
    <t>WOS:000367414900048</t>
  </si>
  <si>
    <t>Savic, M; Ivanovic, M; Surla, BD</t>
  </si>
  <si>
    <t>Savic, Milos; Ivanovic, Mirjana; Surla, Bojana Dimic</t>
  </si>
  <si>
    <t>Analysis of intra-institutional research collaboration: a case of a Serbian faculty of sciences</t>
  </si>
  <si>
    <t>Intra-institutional research collaboration; Co-authorship networks; Network analysis; Current research information systems; Researcher evaluation</t>
  </si>
  <si>
    <t>SCIENTIFIC COLLABORATION; COMMUNITY STRUCTURE; NETWORKS; EVOLUTION; POWER</t>
  </si>
  <si>
    <t>Current research information systems (CRISs) offer great opportunities for scientometric studies of institutional research outputs. However, many of these opportunities have not been explored in depth, especially for the analysis of intra-institutional research collaboration. In this paper, we propose a hybrid methodology to analyze research collaboration networks with an underlying institutional structure. The co-authorship network extracted from the institutional CRIS of the Faculty of Sciences, University of Novi Sad, Serbia, is analyzed using the proposed methodology. The obtained results show that the organizational structure of the institution has a profound impact on both inter- and intra-institutional research collaboration. Moreover, researchers involved in inter-department collaborations tend to be drastically more productive (by all considered productivity measures), collaborative (measured by the number of co-authorship relations) and institutionally important (in terms of the betweenness centrality in the co-authorship network) compared to those who collaborate only with colleagues from their own research departments. Finally, our results indicate that quantifying research productivity by the normal counting scheme and Serbian research competency index is biased towards researchers from physics and chemistry research departments.</t>
  </si>
  <si>
    <t>[Savic, Milos; Ivanovic, Mirjana; Surla, Bojana Dimic] Univ Novi Sad, Fac Sci, Dept Math &amp; Informat, Trg Dositeja Obradovica 4, Novi Sad 21000, Serbia</t>
  </si>
  <si>
    <t>svc@dmi.uns.ac.rs; mira@dmi.uns.ac.rs; bdimic@uns.ac.rs</t>
  </si>
  <si>
    <t>Surla, Bojana B Dimić/J-9639-2012; Ivanovic, M./AAE-7711-2020</t>
  </si>
  <si>
    <t>Dimic Surla, Bojana/0000-0002-8753-8377; Ivanovic, Mirjana/0000-0003-1946-0384; Savic, Milos/0000-0003-1267-5411</t>
  </si>
  <si>
    <t>Ministry of Education, Science and Technological Development of the Republic of Serbia [OI174023]</t>
  </si>
  <si>
    <t>Ministry of Education, Science and Technological Development of the Republic of Serbia(Ministry of Education, Science &amp; Technological Development, Serbia)</t>
  </si>
  <si>
    <t>The authors thank the Ministry of Education, Science and Technological Development of the Republic of Serbia for support through Project No. OI174023, Intelligent techniques and their integration into wide-spectrum decision support''.</t>
  </si>
  <si>
    <t>10.1007/s11192-016-2167-z</t>
  </si>
  <si>
    <t>WOS:000393748300011</t>
  </si>
  <si>
    <t>Baker, VL; Greer, J; Lunsford, LG; Pifer, MJ; Ihas, D</t>
  </si>
  <si>
    <t>Baker, Vicki L.; Greer, Jane; Lunsford, Laura G.; Pifer, Meghan J.; Ihas, Dijana</t>
  </si>
  <si>
    <t>Documenting the Aspiration Gap in Institutional Language About Undergraduate Research, Scholarship, and Creative Work</t>
  </si>
  <si>
    <t>INNOVATIVE HIGHER EDUCATION</t>
  </si>
  <si>
    <t>Undergraduate research; Faculty experiences; Institutional websites; Content analysis</t>
  </si>
  <si>
    <t>VIRTUAL FACE; MISSION STATEMENTS; HIGHER-EDUCATION; FACULTY; EXPERIENCES; OUTSIDERS; WEBSITES; COLLEGE; REVEAL</t>
  </si>
  <si>
    <t>We conducted a content-analysis of the websites of 100 institutional members of the Council of Undergraduate Research in order to examine the relationship between messages communicated on websites as compared to messages expressed within institutional procedures and policies. Findings show that public research institutions were more likely than baccalaureate institutions to have an Office of Undergraduate Research. Further incentives and supports provided by such offices are predominantly directed to students. Lastly, our analysis of promotion and tenure policies reveals that only 14 institutions out of the 100 in our sample explicitly mentioned mentoring undergraduate researchers in the evaluation criteria for faculty members. We offer implications for research and practice.</t>
  </si>
  <si>
    <t>[Baker, Vicki L.] Albion Coll, Econ &amp; Management, 611 E Porter St, Albion, MI 49224 USA; [Greer, Jane] Univ Missouri Kansas, English &amp; Womens Studies, 5100 Rockhill Rd, Kansas City, MO 64110 USA; [Lunsford, Laura G.] Univ North Carolina Wilmington, Cameron Sch Business, 601 S Coll Rd, Wilmington, NC 28403 USA; [Pifer, Meghan J.] Univ Louisville, Higher Educ, 2301 S 3rd St, Louisville, KY 40292 USA; [Ihas, Dijana] Pacific Univ, Mus Educ, 2043 Coll Way, Forest Grove, OR 97116 USA</t>
  </si>
  <si>
    <t>Albion College; University of Missouri System; University of Missouri Kansas City; University of North Carolina; University of North Carolina Wilmington; University of Louisville; Pacific University</t>
  </si>
  <si>
    <t>Baker, VL (corresponding author), Albion Coll, Econ &amp; Management, 611 E Porter St, Albion, MI 49224 USA.</t>
  </si>
  <si>
    <t>vbaker@albion.edu</t>
  </si>
  <si>
    <t>Pifer, Meghan/AAC-9085-2022; Lunsford, Laura/AAC-1360-2019</t>
  </si>
  <si>
    <t>Pifer, Meghan/0000-0001-9298-7540; Lunsford, Laura/0000-0001-5272-7867</t>
  </si>
  <si>
    <t>INNOV HIGH EDUC</t>
  </si>
  <si>
    <t>Innov. High. Educ.</t>
  </si>
  <si>
    <t>10.1007/s10755-016-9372-9</t>
  </si>
  <si>
    <t>WOS:000410402400004</t>
  </si>
  <si>
    <t>Plosik, M</t>
  </si>
  <si>
    <t>Plosik, Marek</t>
  </si>
  <si>
    <t>Mainstreams of research on institutional change in the multidimensional viewpoint</t>
  </si>
  <si>
    <t>EKONOMIA I PRAWO-ECONOMICS AND LAW</t>
  </si>
  <si>
    <t>institutions; institutional change; theory of institutional change; evolution of the institution</t>
  </si>
  <si>
    <t>ECONOMICS</t>
  </si>
  <si>
    <t>Motivation: The role of institutions in the social and economic development is widely recognized in recent literature on economics of institutions. Economic history provides many examples of bad and good institutional structures, environments, and ways of organizing the social life and relationships between individuals, which is the main reason for institutions to arise. Simultaneously diversity of institutional solutions can be perceived as cultural wealth from which societies can choose in order to find proper instruments to solve various problems in different situations. Aim: The present paper is an attempt to review main areas of research into institutional changes and synthesize them into mainstreams, which are also described in the multi-faceted viewpoint to prove the complexity and broad scope that need to be tackled by institutional economists to investigate institutional changes. Results: The article analyses literature on institutional change and several dozen dimensions of the research areas that have a significant impact on the discussion on the mechanisms and environments of evolution of institutions. The review of the mainstreams is divided into five identified basic groups. In the result's section the multidimensional perspective of the research area of institutional changes is proposed as it helps to grasp many aspects that play the fundamental role in understanding the process of institutional change, which is an indispensable step towards a development of the general theory of institutional change.</t>
  </si>
  <si>
    <t>[Plosik, Marek] Poznan Univ Econ &amp; Business, Fac Int Business &amp; Econ, Dept Int Competitiveness, Al Niepodleglosci 10, PL-61875 Poznan, Poland</t>
  </si>
  <si>
    <t>Poznan University of Economics &amp; Business</t>
  </si>
  <si>
    <t>Plosik, M (corresponding author), Poznan Univ Econ &amp; Business, Fac Int Business &amp; Econ, Dept Int Competitiveness, Al Niepodleglosci 10, PL-61875 Poznan, Poland.</t>
  </si>
  <si>
    <t>piosik.m@gmail.com</t>
  </si>
  <si>
    <t>UNIWERSYTET MIKOLAJA KOPERNIKA-NICOLAUS COPERNICUS UNIV</t>
  </si>
  <si>
    <t>TORUN</t>
  </si>
  <si>
    <t>WYDZIAL NAUK EKONOMICZNYCH &amp; ZARZADZANIA, KATEDRA EKON, UL GAGARINA 13A, TORUN, 87-100, POLAND</t>
  </si>
  <si>
    <t>EKON PRAWO</t>
  </si>
  <si>
    <t>Ekon. Prawo</t>
  </si>
  <si>
    <t>10.12775/EiP.2018.020</t>
  </si>
  <si>
    <t>WOS:000449994700003</t>
  </si>
  <si>
    <t>Robinson, M</t>
  </si>
  <si>
    <t>Robinson, Michael</t>
  </si>
  <si>
    <t>Promoting the Visibility of Educational Research through an Institutional Repository</t>
  </si>
  <si>
    <t>SERIALS REVIEW</t>
  </si>
  <si>
    <t>Institutional repositories; HKIEd Research Repository; Open access publishing; Repository development; DSpace; Hong Kong Institute of Education</t>
  </si>
  <si>
    <t>Established in 1994 through the amalgamation of several teacher training colleges, The Hong Kong Institute of Education (HKIEd) is the major multidisciplinary teacher education provider in the Hong Kong SAR. Despite this, the Institute does not have a particularly high research profile when compared with its peer institutions in Hong Kong and around the world. Its research publishing achieves modest exposure and impact in international educational research literature. The Institute has a goal to attain the title of a university of education and has identified an improvement in its research output and profile as critical to achieving this. In this context the HKIEd Library embarked on the redevelopment of its institutional repository, changing its direction from being an archive of institutional publications to one which brought together and offered access to the sum total of published output of the Institute since its foundation, in a deliberate effort to promote Institute research. This paper explores the particular approach taken by the Library to the development of the institutional repository, how the repository contributes directly to and aligns with the research strategies of the Institute, and the impact the Repository has had so far on improving the profile of research at HKIEd. Serials Review 2009; 35: 133-137. (C) 2009 Elsevier Inc. All rights reserved.</t>
  </si>
  <si>
    <t>Hong Kong Inst Educ, Hong Kong, Hong Kong, Peoples R China</t>
  </si>
  <si>
    <t>Education University of Hong Kong (EdUHK)</t>
  </si>
  <si>
    <t>Robinson, M (corresponding author), Hong Kong Inst Educ, Hong Kong, Hong Kong, Peoples R China.</t>
  </si>
  <si>
    <t>robinson@ied.edu.hk</t>
  </si>
  <si>
    <t>Khoie, Mahdieh/ABE-5489-2021</t>
  </si>
  <si>
    <t>SERIALS REV</t>
  </si>
  <si>
    <t>Ser. Rev.</t>
  </si>
  <si>
    <t>10.1016/j.serrev.2009.06.001</t>
  </si>
  <si>
    <t>WOS:000273891800005</t>
  </si>
  <si>
    <t>Ninomiya, MEM; Hurley, N; Penashue, J</t>
  </si>
  <si>
    <t>Morton Ninomiya, Melody E.; Hurley, Natasha; Penashue, Jack</t>
  </si>
  <si>
    <t>A decolonizing method of inquiry: using institutional ethnography to facilitate community-based research and knowledge translation</t>
  </si>
  <si>
    <t>CRITICAL PUBLIC HEALTH</t>
  </si>
  <si>
    <t>Institutional ethnography; decolonizing research; indigenous health; knowledge translation; community-based research</t>
  </si>
  <si>
    <t>HEALTH; CANADA; TIME</t>
  </si>
  <si>
    <t>This paper describes how a study using institutional ethnography (IE) was used as a decolonizing method of inquiry in a rural Indigenous community in Canada. IE honors lived experience, reveals institutional and colonial practices, provides clear empirical evidence, and can offer clear recommendations that can benefit Indigenous communities. At the heart of decolonizing research is the task of shifting whose knowledge is privileged - from those with power (often researchers) to those who are being researched (those subject to the effects of colonization). To highlight how IE can be used as a decolonizing method of inquiry, the authors of this paper (a) point out common pitfalls of academic research and knowledge translation (KT) practices in Indigenous health; (b) highlight decolonizing research principles and how IE can be a decolonizing method of inquiry; and (c) share an example to illustrate how IE was used in a decolonizing health study in a First Nations community context. This paper also outlines critiques of mainstream research and KT practices, highlights principles for conducting research with Indigenous people in Canada, and further discusses how IE is well positioned to facilitate both decolonizing research and strategic KT.</t>
  </si>
  <si>
    <t>[Morton Ninomiya, Melody E.] Ctr Addict &amp; Mental Hlth, Inst Mental Hlth Policy Res, London, ON, Canada; [Morton Ninomiya, Melody E.] St Michaels Hosp, Well Living House, Toronto, ON, Canada; [Hurley, Natasha] Innu Nation, Sheshatshiu, NF, Canada; [Penashue, Jack] Charles J Andrew Youth Treatment Ctr, Sheshatshiu, NF, Canada</t>
  </si>
  <si>
    <t>University of Toronto; Centre for Addiction &amp; Mental Health - Canada; University of Toronto; Saint Michaels Hospital Toronto</t>
  </si>
  <si>
    <t>Ninomiya, MEM (corresponding author), Ctr Addict &amp; Mental Hlth, Inst Mental Hlth Policy Res, London, ON, Canada.;Ninomiya, MEM (corresponding author), St Michaels Hosp, Well Living House, Toronto, ON, Canada.</t>
  </si>
  <si>
    <t>melodym@mun.ca</t>
  </si>
  <si>
    <t>Morton Ninomiya, Melody/0000-0002-0196-3410</t>
  </si>
  <si>
    <t>Institute of Aboriginal Peoples Health [120450, 132340]; Memorial University of Newfoundland [F. A. Aldrich Fellowship]; Northern Scientific Training Program; Research and Development Corporation of Newfoundland and Labrador [5404.1440.101]</t>
  </si>
  <si>
    <t>Institute of Aboriginal Peoples Health; Memorial University of Newfoundland [F. A. Aldrich Fellowship]; Northern Scientific Training Program; Research and Development Corporation of Newfoundland and Labrador</t>
  </si>
  <si>
    <t>This work was supported by the Institute of Aboriginal Peoples Health [120450,132340]; Memorial University of Newfoundland [F. A. Aldrich Fellowship];Northern Scientific Training Program; Research and Development Corporation of Newfoundland and Labrador [5404.1440.101].</t>
  </si>
  <si>
    <t>CRIT PUBLIC HEALTH</t>
  </si>
  <si>
    <t>Crit. Public Heath</t>
  </si>
  <si>
    <t>MAR 14</t>
  </si>
  <si>
    <t>10.1080/09581596.2018.1541228</t>
  </si>
  <si>
    <t>Public, Environmental &amp; Occupational Health; Social Sciences, Biomedical</t>
  </si>
  <si>
    <t>Public, Environmental &amp; Occupational Health; Biomedical Social Sciences</t>
  </si>
  <si>
    <t>WOS:000517361500009</t>
  </si>
  <si>
    <t>Damayanthi, S; Gooneratne, T</t>
  </si>
  <si>
    <t>Damayanthi, Sujeewa; Gooneratne, Tharusha</t>
  </si>
  <si>
    <t>Institutional logics perspective in management control research A review of extant literature and directions for future research</t>
  </si>
  <si>
    <t>JOURNAL OF ACCOUNTING AND ORGANIZATIONAL CHANGE</t>
  </si>
  <si>
    <t>Institutional theory; Literature review; Institutional logics; Management controls</t>
  </si>
  <si>
    <t>PERFORMANCE-MEASUREMENT SYSTEMS; ACCOUNTING CHANGE; GOVERNANCE; LEGITIMACY; WORK; ENTREPRENEURSHIP; SUSTAINABILITY; ORGANIZATIONS; RATIONALITY; ANTECEDENTS</t>
  </si>
  <si>
    <t>Purpose - This paper reviews management control literature which draws on the institutional logics perspective as the theoretical lens to understand the current grounding of this perspective on management control research. It identifies gaps in the current literature and offers possible future research directions. Design/methodology/approach - For the purpose of this paper, five search engines (ABI INFORM, EBSCO, Emerald insight, JSTOR and Science Direct) were consulted, and 35 papers across 16 journals, which specifically fall within the area of management controls and institutional logics, were reviewed. Findings - The review revealed that the institutional logics perspective has provided theoretical anchoring to management control-related areas such as budgeting, performance management and control tools in organizations. The extant studies have either used institutional logics as a single theoretical perspective or have integrated it with other theories such as neo-institutional theory, agency theory and structuration theory. The research settings of the papers span across firm level, industry level and government organizations and non-profit organizations. Most of the studies have used the qualitative case study approach, whereas a few have taken the mixed method research design. Originality/value - Although there are a number of review papers in the area of management controls as well as on institutional theory in general, such reviews have not specifically been focused on the institutional logics perspective, which is a significant development within institutional theory, having provided theoretical backing to a wide range of management control studies over the years. Addressing this omission, this paper provides important insights for future researchers on what research has been done using the lens of institutional logics and what else is worth doing. In that sense, this paper contributes to the domain of management control research, as well as to the development of institutional theory in general and the institutional logics perspective in particular.</t>
  </si>
  <si>
    <t>[Damayanthi, Sujeewa] Univ Colombo, Dept Accounting, Colombo, Sri Lanka; [Gooneratne, Tharusha] Univ Colombo, Fac Management &amp; Finance, Dept Accounting, Colombo, Sri Lanka</t>
  </si>
  <si>
    <t>University of Colombo; University of Colombo</t>
  </si>
  <si>
    <t>Gooneratne, T (corresponding author), Univ Colombo, Fac Management &amp; Finance, Dept Accounting, Colombo, Sri Lanka.</t>
  </si>
  <si>
    <t>tharushng@dac.cmb.ac.lk</t>
  </si>
  <si>
    <t>Gooneratne, Tharusha/L-1788-2019</t>
  </si>
  <si>
    <t>J ACCOUNT ORGAN CHAN</t>
  </si>
  <si>
    <t>J. Account. Organ. Chang.</t>
  </si>
  <si>
    <t>10.1108/JAOC-01-2017-0002</t>
  </si>
  <si>
    <t>WOS:000414660800004</t>
  </si>
  <si>
    <t>Lee, JWS; Fwu, BJ</t>
  </si>
  <si>
    <t>Lee, Jennifer Wen-Shya; Fwu, Bih-Jen</t>
  </si>
  <si>
    <t>Think Globally and Act Locally: National Taiwan University's Experience of Institutional Research</t>
  </si>
  <si>
    <t>evidence-based; faces of institutional research; institutional research; National Taiwan University; organizational intelligence</t>
  </si>
  <si>
    <t>KNOWLEDGE</t>
  </si>
  <si>
    <t>Previously, university management in Taiwan was often guided by common sense or decision-makers' intuition. However, because university governing bodies have become more democratic, policymaking need to be more evidence based. In 2015, with the promotion of the Ministry of Education, many universities established institutional research (IR) offices to support evidence-based policymaking. The mature U.S. IR model has long been considered a global standard. However, because each university has its own campus culture and governance style, the U.S. model must be adapted and modified to suit Taiwanese universities. The major objective of IR is to think globally and act locally by maintaining a global perspective, staying informed of local concerns, and working within regional constraints. By using the well-cited frameworks of three organizational intelligences and five IR faces, this paper examined and reflected on the processes and challenges of IR at National Taiwan University (NTU). NTU's experience may provide insights into future IR development in Taiwanese higher education.</t>
  </si>
  <si>
    <t>[Lee, Jennifer Wen-Shya] Natl Taiwan Univ, Ctr Teaching &amp; Learning Dev, Taipei, Taiwan; [Fwu, Bih-Jen] Natl Taiwan Univ, Ctr Teacher Educ, Taipei, Taiwan</t>
  </si>
  <si>
    <t>National Taiwan University; National Taiwan University</t>
  </si>
  <si>
    <t>Fwu, BJ (corresponding author), Natl Taiwan Univ, Ctr Teacher Educ, Taipei, Taiwan.</t>
  </si>
  <si>
    <t>janefu@ntu.edu.tw</t>
  </si>
  <si>
    <t>10.6209/JORIES.2017.62(4).01</t>
  </si>
  <si>
    <t>WOS:000418758600001</t>
  </si>
  <si>
    <t>Arnseth, HC; Ludvigsen, S</t>
  </si>
  <si>
    <t>Arnseth, Hans Christian; Ludvigsen, Sten</t>
  </si>
  <si>
    <t>Approaching institutional contexts: Systemic versus dialogic research in CSCL</t>
  </si>
  <si>
    <t>INTERNATIONAL JOURNAL OF COMPUTER-SUPPORTED COLLABORATIVE LEARNING</t>
  </si>
  <si>
    <t>CSCL; Institutional practices; Context; Theory; Methodology</t>
  </si>
  <si>
    <t>TECHNOLOGY</t>
  </si>
  <si>
    <t>The research literature in CSCL has rarely addressed the question of how institutional contexts contribute to constituting the meanings and functions of CSCL applications. The argument that we develop here concerns how the institutional context impacts the use of CSCL applications and how this impact should be conceptualized. In order to structure to our argument, we introduce a distinction between systemic and dialogic approaches to CSCL research. We develop our argument by working through a selection of relevant studies belonging to the two perspectives, and conclude that not enough attention has been given to the emergent characteristics of activities where CSCL tools have been introduced. This is particularly the case in studies belonging to a systemic approach. Our basic argument is that a dialogic stance can provide important insights into how institutional practices shape the meanings and functions of CSCL tools. A dialogic perspective provides opportunities for making sense of learning and knowledge construction at different levels of activity, while at the same time retaining sensitivity to the mutually constitutive relationship between levels.</t>
  </si>
  <si>
    <t>[Arnseth, Hans Christian] Univ Oslo, Inst Educ Res, N-0317 Oslo, Norway</t>
  </si>
  <si>
    <t>University of Oslo</t>
  </si>
  <si>
    <t>Arnseth, HC (corresponding author), Univ Oslo, Inst Educ Res, POB 1092, N-0317 Oslo, Norway.</t>
  </si>
  <si>
    <t>h.c.arnseth@ped.uio.no</t>
  </si>
  <si>
    <t>INT J COMP-SUPP COLL</t>
  </si>
  <si>
    <t>Int. J. Comp.-Support. Collab. Learn.</t>
  </si>
  <si>
    <t>10.1007/s11412-006-8874-3</t>
  </si>
  <si>
    <t>Education &amp; Educational Research; Information Science &amp; Library Science</t>
  </si>
  <si>
    <t>WOS:000207460300002</t>
  </si>
  <si>
    <t>Bartlett, EE</t>
  </si>
  <si>
    <t>Bartlett, Edward E.</t>
  </si>
  <si>
    <t>INTERNATIONAL ANALYSIS OF INSTITUTIONAL REVIEW BOARDS REGISTERED WITH THE US OFFICE FOR HUMAN RESEARCH PROTECTIONS</t>
  </si>
  <si>
    <t>institutional review board; human research protections; international research; ethics committee</t>
  </si>
  <si>
    <t>INSTITUTIONAL REVIEW BOARDS form the backbone of the human subject protection system. Yet little is known about the characteristics of these committees. This study compiles and analyzes the data on 1,326 IRBs in 113 countries registered with the Office for Human Research Protections. The study analyzes data on the following IRB characteristics: institutional affiliation, number of full-time administrative positions, approximate total number of protocols, and number of currently active protocols supported by DHHS or regulated by the Food and Drug Administration. The analysis found that the most common IRB profile is to be affiliated with a clinical organization (41.9% of IRBs) and to have one full-time staff member (40.0%). Regarding protocol volume, the most common IRB profile was to have 26-99 currently active protocols (42.0% of IRBs), to have 1-25 DHHS protocols (46.6%), and 1-25 FDA-regulated protocols (45.6%). Further analyses reveal considerable differences among countries. This study can provide a baseline for future IRB evaluations.</t>
  </si>
  <si>
    <t>US Off Human Res Protect, Rockville, MD 20852 USA</t>
  </si>
  <si>
    <t>Bartlett, EE (corresponding author), US Off Human Res Protect, 1101 Wootton Pkwy,Suite 200, Rockville, MD 20852 USA.</t>
  </si>
  <si>
    <t>Edward.bartlett@hhs.gov</t>
  </si>
  <si>
    <t>10.1525/jer.2008.3.4.49</t>
  </si>
  <si>
    <t>WOS:000262737100005</t>
  </si>
  <si>
    <t>Ferris, S; Lebovitch, A; Allard, D</t>
  </si>
  <si>
    <t>Ferris, Shawna; Lebovitch, Amy; Allard, Danielle</t>
  </si>
  <si>
    <t>Sex Work Research, Ethics Review Processes, and Institutional Challenges for Sensitive Collaborative Research</t>
  </si>
  <si>
    <t>INTERNATIONAL JOURNAL OF QUALITATIVE METHODS</t>
  </si>
  <si>
    <t>community-based research; ethical inquiry; feminist research; social justice; Participation Action Research; marginalized communities; sex work; research ethics boards; institutional review boards</t>
  </si>
  <si>
    <t>COMMUNITY; RISK</t>
  </si>
  <si>
    <t>This article examines challenges and barriers seemingly endemic to the research ethics review process. We argue that these challenges and barriers disempower community stakeholders in sex work research and that they put our studies and those who consent to participate in them at risk. To advance this position, we interrogate three of our own encounters with research ethics boards (REBs) in the context of current scholarship on meaningful collaborative research and REB roles and responsibilities in relation to sex work and other sensitive research. As these encounters illustrate, there is an urgent need for established REB processes to be opened up to allow for and respect non-academic expertise. We suggest that such policy and process revisions are particularly important given the growing requirement for meaningful stakeholder involvement in all aspects of studies that engage marginalized groups. In this new anti-oppressive collaborative framework, stakeholder community expertise thus informs study development and design, as well as the collection and analysis of data, and decisions regarding where and how study findings are to be shared. Research ethics review processes must be revised accordingly to acknowledge and give due consideration to community-based expertise. We conclude by proposing institutional and community-based strategies for resisting and revising current research ethics review structures and processes. Applying the lens of whore stigma to select REB encounters, this article contributes to existing research about ethical and anti-oppressive sex work research methods and methodologies, arguing that we must account for REB encounters in the growing body of theory that seeks to understand and articulate how best to conduct sex work research in partnership with sex workers.</t>
  </si>
  <si>
    <t>[Ferris, Shawna] Univ Manitoba, Fac Arts, Womens &amp; Gender Studies, Winnipeg, MB, Canada; [Lebovitch, Amy] Sex Professionals Canada, Winnipeg, MB, Canada; [Lebovitch, Amy] Univ Manitoba, Winnipeg, MB, Canada; [Allard, Danielle] Univ Alberta, Sch Lib &amp; Informat Studies, Edmonton, AB, Canada</t>
  </si>
  <si>
    <t>University of Manitoba; University of Manitoba; University of Alberta</t>
  </si>
  <si>
    <t>Ferris, S (corresponding author), Univ Manitoba, Womens &amp; Gender Studies, 218 Isbister Bldg, Winnipeg, MB R3T 2N2, Canada.</t>
  </si>
  <si>
    <t>Shawna.Ferris@umanitoba.ca</t>
  </si>
  <si>
    <t>Allard, Danielle/0000-0002-7580-4543; Ferris, Shawna/0000-0003-1661-0025</t>
  </si>
  <si>
    <t>Social Sciences and Humanities Research Council of Canada [435-2018-1190]</t>
  </si>
  <si>
    <t>Social Sciences and Humanities Research Council of Canada(Social Sciences and Humanities Research Council of Canada (SSHRC))</t>
  </si>
  <si>
    <t>The author(s) disclosed receipt of the following financial support for the research, authorship, and/or publication of this article: This work was supported by the Social Sciences and Humanities Research Council of Canada [435-2018-1190].</t>
  </si>
  <si>
    <t>INT J QUAL METH</t>
  </si>
  <si>
    <t>Int. J. Qual. Meth.</t>
  </si>
  <si>
    <t>OCT 9</t>
  </si>
  <si>
    <t>10.1177/16094069211033437</t>
  </si>
  <si>
    <t>WOS:000710812200001</t>
  </si>
  <si>
    <t>Barrow, LH; Settlage, J; Germann, PJ</t>
  </si>
  <si>
    <t>Barrow, Lloyd H.; Settlage, John; Germann, Paul J.</t>
  </si>
  <si>
    <t>Institutional Research Productivity in Science Education for the 1990s: Top 30 Rankings</t>
  </si>
  <si>
    <t>JOURNAL OF SCIENCE EDUCATION AND TECHNOLOGY</t>
  </si>
  <si>
    <t>Science education research; Institutional/faculty productivity; Journals</t>
  </si>
  <si>
    <t>COUNSELING PSYCHOLOGY; JOURNALS; DEPARTMENTS; ARTICLES; TRENDS</t>
  </si>
  <si>
    <t>The purpose of this study was to identify the major science education programs in the United States, where the science education researchers published their research. This research is the first study of the scholarly productivity of science education programs at domestic institutions of higher education. Each issue of the eight research journals (Journal of Research in Science Teaching, Science Education, International Journal of Science Education, Journal of Science Teacher Education, School Science and Mathematics, Journal of Computers in Math and Science Teaching, Journal of Science Education and Technology, and Journal of Elementary Science Education) published in the 1990s provided the author(s) and their institutional affiliation. The resultant ranking of raw and weighted counts for the top 30 science educations programs shows variation in journals where research was published. Overall, regardless whether the total number of publications (raw) or weighted rating there was 90% agreement among top 10 and 70% agreement among the bottom 10. Potential explanations for variations and uses for rankings are discussed.</t>
  </si>
  <si>
    <t>[Barrow, Lloyd H.] Univ Missouri, Sci Educ Ctr, Columbia, MO 65211 USA; [Settlage, John] Univ Connecticut, Storrs, CT USA; [Germann, Paul J.] Univ Missouri, SW Bell Sci Educ Ctr, Columbia, MO 65211 USA</t>
  </si>
  <si>
    <t>University of Missouri System; University of Missouri Columbia; University of Connecticut; University of Missouri System; University of Missouri Columbia</t>
  </si>
  <si>
    <t>Barrow, LH (corresponding author), Univ Missouri, Sci Educ Ctr, 321M Townsend Hall, Columbia, MO 65211 USA.</t>
  </si>
  <si>
    <t>barrowl@missouri.edu</t>
  </si>
  <si>
    <t>J SCI EDUC TECHNOL</t>
  </si>
  <si>
    <t>J. Sci. Educ. Technol.</t>
  </si>
  <si>
    <t>10.1007/s10956-008-9105-7</t>
  </si>
  <si>
    <t>Education &amp; Educational Research; Education, Scientific Disciplines</t>
  </si>
  <si>
    <t>WOS:000270139300006</t>
  </si>
  <si>
    <t>Upton, S; Warshaw, JB</t>
  </si>
  <si>
    <t>Upton, Stevie; Warshaw, Jarrett B.</t>
  </si>
  <si>
    <t>Evidence of hybrid institutional logics in the US public research university</t>
  </si>
  <si>
    <t>Higher education; hybrid logics; institutional logics; mission; public research universities; values</t>
  </si>
  <si>
    <t>HIGHER-EDUCATION</t>
  </si>
  <si>
    <t>While the ascendancy of market behaviours in public research universities is well documented, the extent to which universities have transformed themselves into industry-like organisations has been called into question. So to what extent are universities displaying transformation in their core values? The concept of institutional logics, with its focus on the relationship between organisational design and underlying beliefs and values, shows potential to address this question. Yet study of institutional logics at the campus level has to date been limited. This paper presents an empirical analysis of three US research universities' organising principles as expressed in key mission and planning documents over a 15-year period. Of the multiple strategies at play in the universities' responses to potentially competing values, the creation of new, hybrid logics is of particular interest. The concept of hybrid logics suggests a promising framework for understanding how universities can and do manage tensions in their mission.</t>
  </si>
  <si>
    <t>[Upton, Stevie] Cardiff Univ, City Reg Exchange, Glamorgan Bldg,King Edward VII Ave, Cardiff CF10 3WA, S Glam, Wales; [Warshaw, Jarrett B.] Florida Atlantic Univ, Dept Educ Leadership &amp; Res Methodol, Boca Raton, FL 33431 USA</t>
  </si>
  <si>
    <t>Cardiff University; State University System of Florida; Florida Atlantic University</t>
  </si>
  <si>
    <t>Upton, S (corresponding author), Cardiff Univ, City Reg Exchange, Glamorgan Bldg,King Edward VII Ave, Cardiff CF10 3WA, S Glam, Wales.</t>
  </si>
  <si>
    <t>UptonS1@cardiff.ac.uk</t>
  </si>
  <si>
    <t>Warshaw, Jarrett B/R-4187-2019</t>
  </si>
  <si>
    <t>Warshaw, Jarrett B/0000-0003-0378-0180</t>
  </si>
  <si>
    <t>10.1080/1360080X.2017.1254380</t>
  </si>
  <si>
    <t>hybrid, Green Accepted</t>
  </si>
  <si>
    <t>WOS:000390875600008</t>
  </si>
  <si>
    <t>Coughlin, MA; Hoey, J; Hirano-Nakanishi, M</t>
  </si>
  <si>
    <t>Coughlin, Mary Ann; Hoey, Joseph; Hirano-Nakanishi, Marsha</t>
  </si>
  <si>
    <t>Sector differences in the role of institutional research in informing decision making and governance in higher education</t>
  </si>
  <si>
    <t>ASIA PACIFIC EDUCATION REVIEW</t>
  </si>
  <si>
    <t>Sector difference; Governance; Institutional research</t>
  </si>
  <si>
    <t>The intent of the authors in preparing this paper is to compare and contrast the roles of Institutional Research in informing decision making and governance in higher education. Using a case study format the authors will provide an example of a research project conducted within each of the following sectors of United States higher education system: private 4-year not for profit, public major research institutions/private specialized institutions, and a pubic state university system. The first case study from the private sector will feature a mixed methodology study that used data from the National Survey of Student Engagement (NSSE) and student focus groups to explore student engagement at this institution and inform faculty development. The second case study will compare the use of data for decision making from the standpoint of large public research institutions and private specialized institutions. The third case study from a state university system focuses on recent initiatives in the public sector to inform the public, the institutions, the State, and the federal government using data from institutional research offices, student engagement surveys, and student learning assessments shared through consortia and national associations. These examples will be discussed within the structure of decision making and governance in higher education.</t>
  </si>
  <si>
    <t>[Coughlin, Mary Ann] Springfield Coll, Acad Affairs, Springfield, MA 01109 USA; [Hoey, Joseph] Savannah Coll Art &amp; Design, Savannah, GA USA; [Hirano-Nakanishi, Marsha] Calif State Univ Syst, Acad Res &amp; Resources, Long Beach, CA USA</t>
  </si>
  <si>
    <t>Springfield College; Savannah College of Art &amp; Design</t>
  </si>
  <si>
    <t>Coughlin, MA (corresponding author), Springfield Coll, Acad Affairs, 263 Alden St, Springfield, MA 01109 USA.</t>
  </si>
  <si>
    <t>mcoughlin@spfldcol.edu; jhoey@scad.edu</t>
  </si>
  <si>
    <t>ASIA PAC EDUC REV</t>
  </si>
  <si>
    <t>Asia Pac. Educ. Rev.</t>
  </si>
  <si>
    <t>10.1007/s12564-009-9003-6</t>
  </si>
  <si>
    <t>WOS:000266073300006</t>
  </si>
  <si>
    <t>Aksom, H; Vakulenko, V</t>
  </si>
  <si>
    <t>Aksom, Herman; Vakulenko, Veronika</t>
  </si>
  <si>
    <t>Revisiting the scope and suggesting novel domains of institutional theory in the public administration research</t>
  </si>
  <si>
    <t>TEACHING PUBLIC ADMINISTRATION</t>
  </si>
  <si>
    <t>Institutional theory; boundaries; practices; change; public sector; organizational research</t>
  </si>
  <si>
    <t>PERFORMANCE-MEASUREMENT; MANAGEMENT; ORGANIZATIONS; RATIONALITY; DIRECTIONS; REPUTATION; PRESSURES; ADOPTION; REFORMS</t>
  </si>
  <si>
    <t>In this conceptual paper, we aim to revisit key research themes in contemporary organizational institutionalism and by doing this, redirect attention of scholars in public administration towards the most promising domains of application of institutional theory. We propose to shift attention from enabling and power-induced framing of institutional theory towards understanding it as a theory that helps recognize and analyse institutional pressures, constraints and inertia that influence administrative reforms and other organizational change attempts in public organizations. We sharpen the focus of institutional theory, specify the boundaries of institutional explanations by analysing questions that lie beyond institutional theory domain of application and suggest most promising research directions. Thus, we warn against unnecessary inflation of the scope of a theoretical apparatus and explaining how actors create, change and disrupt institutions and propose how institutional theory can be applied to predict the patterns of success or failure of changes in the public sector.</t>
  </si>
  <si>
    <t>[Aksom, Herman] Univ Jyvaskyla, Sch Business &amp; Econ, POB 35, Jyvaskyla 40014, Finland; [Vakulenko, Veronika] Nord Univ, Business Sch, Bodo, Norway</t>
  </si>
  <si>
    <t>University of Jyvaskyla; Nord University</t>
  </si>
  <si>
    <t>Aksom, H (corresponding author), Univ Jyvaskyla, Sch Business &amp; Econ, POB 35, Jyvaskyla 40014, Finland.</t>
  </si>
  <si>
    <t>axyomg@ukr.net</t>
  </si>
  <si>
    <t>Aksom, Herman/0000-0001-8148-258X</t>
  </si>
  <si>
    <t>TEACH PUBLIC ADMIN</t>
  </si>
  <si>
    <t>Teach. Public Admin.</t>
  </si>
  <si>
    <t>10.1177/01447394231191935</t>
  </si>
  <si>
    <t>JUL 2023</t>
  </si>
  <si>
    <t>WOS:001037176300001</t>
  </si>
  <si>
    <t>Kang, N</t>
  </si>
  <si>
    <t>Kang, Nahee</t>
  </si>
  <si>
    <t>Towards middle-range theory building in development research: Comparative (historical) institutional analysis of institutional transplantation</t>
  </si>
  <si>
    <t>PROGRESS IN DEVELOPMENT STUDIES</t>
  </si>
  <si>
    <t>comparative institutional analysis; middle-range theory; comparative capitalism; corporate governance; institutional transplantation; path dependency</t>
  </si>
  <si>
    <t>CORPORATE GOVERNANCE; POLITICAL-ECONOMY; CAPITALISM; VARIETIES; FRANCE; MODELS; POLICY; STATE; RISE</t>
  </si>
  <si>
    <t>The development studies community needs to work towards building cumulative knowledge that lies between all-encompassing universal truths that leads to a one solution fits all' approach, on the one hand, and empirically rich atheoretical context-specific details, on the other. Drawing on the comparative capitalism research, which operates at the middle-range', the article demonstrates the usefulness of comparative (historical) institutional analysis as a way of deriving middle-range insights on capitalism and development, and in particular, the highly contested practice of embedding foreign institutions in local contexts (often referred to as institutional transplantation') that prevails in development policy. It illustrates how middle-range theory building in this area can advance development research in a way that better informs policy and practice.</t>
  </si>
  <si>
    <t>Kings Coll London, Inst Int Dev, London, England</t>
  </si>
  <si>
    <t>Kang, N (corresponding author), Kings Coll London, Inst Int Dev, London, England.</t>
  </si>
  <si>
    <t>Kang, Nahee/0000-0003-3325-2741</t>
  </si>
  <si>
    <t>PROG DEV STUD</t>
  </si>
  <si>
    <t>Prog. Dev. Stud.</t>
  </si>
  <si>
    <t>10.1177/1464993414521338</t>
  </si>
  <si>
    <t>Development Studies</t>
  </si>
  <si>
    <t>WOS:000336789100002</t>
  </si>
  <si>
    <t>Ye, Q; Song, HY; Li, T</t>
  </si>
  <si>
    <t>Ye, Qiang; Song, Haiyan; Li, Tong</t>
  </si>
  <si>
    <t>Cross-institutional collaboration networks in tourism and hospitality research</t>
  </si>
  <si>
    <t>TOURISM MANAGEMENT PERSPECTIVES</t>
  </si>
  <si>
    <t>Co-authorship; Cross-institutional collaboration; Tourism; Hospitality; Weighted social networks</t>
  </si>
  <si>
    <t>CO-AUTHORSHIP; JOURNALS; UNIVERSITY; IMPACT</t>
  </si>
  <si>
    <t>This paper examines cross-institutional collaboration in tourism and hospitality research using a co-authorship network model based on papers published in six top-tier tourism and hospitality journals over the past 20 years. Data analysis reveals that multi-author, multi-university studies are the fastest-growing type of authorship structure in tourism and hospitality research. We use several network measures to evaluate the intensity of research collaboration among academic institutions in tourism and hospitality disciplines. Institutions with tourism and hospitality programs worldwide are ranked according to their centricity in cross-institutional research collaboration networks and categorized according to their characteristics in collaboration. The empirical analysis shows significant associations between research performance and a university's centricity position in cross-institutional research networks. Through advanced social network analysis, this study provides new insights into institutional collaboration in tourism and hospitality research over the past two decades. (C) 2012 Elsevier Ltd. All rights reserved.</t>
  </si>
  <si>
    <t>[Ye, Qiang; Li, Tong] Harbin Inst Technol, Sch Management, Harbin 150001, Heilongjiang, Peoples R China; [Song, Haiyan] Hong Kong Polytech Univ, Sch Hotel &amp; Tourism Management, Hong Kong, Hong Kong, Peoples R China</t>
  </si>
  <si>
    <t>Harbin Institute of Technology; Hong Kong Polytechnic University</t>
  </si>
  <si>
    <t>Ye, Q (corresponding author), Harbin Inst Technol, Sch Management, Harbin 150001, Heilongjiang, Peoples R China.</t>
  </si>
  <si>
    <t>yeqiang@hit.edu.cn; Haiyan.Song@inet.polyu.edu.hk; litonghit@gmail.com</t>
  </si>
  <si>
    <t>Song, Haiyan/AAD-3283-2022; Li, Tong/ABF-1634-2021; Song, Haiyan/ABE-6463-2020</t>
  </si>
  <si>
    <t>Song, Haiyan/0000-0001-6158-1222; Li, Tong/0000-0001-6643-6411;</t>
  </si>
  <si>
    <t>Hong Kong Polytechnic University [1-BB61]; Fundamental Research Funds for the Central Universities [HIT. BRET2.2010013]</t>
  </si>
  <si>
    <t>Hong Kong Polytechnic University(Hong Kong Polytechnic University); Fundamental Research Funds for the Central Universities(Fundamental Research Funds for the Central Universities)</t>
  </si>
  <si>
    <t>This study was partially funded by the Hong Kong Polytechnic University (Grant No.: 1-BB61) and the Fundamental Research Funds for the Central Universities (HIT. BRET2.2010013).</t>
  </si>
  <si>
    <t>TOUR MANAG PERSPECT</t>
  </si>
  <si>
    <t>Tour. Manag. Perspect.</t>
  </si>
  <si>
    <t>APR-JUL</t>
  </si>
  <si>
    <t>10.1016/j.tmp.2012.03.002</t>
  </si>
  <si>
    <t>WOS:000217956300008</t>
  </si>
  <si>
    <t>Scoble, R; Dickson, K; Hanney, S; Rodgers, GJ</t>
  </si>
  <si>
    <t>Scoble, Rosa; Dickson, Keith; Hanney, Steve; Rodgers, G.</t>
  </si>
  <si>
    <t>Institutional strategies for capturing socio-economic impact of academic research</t>
  </si>
  <si>
    <t>research assessment; research capital; research strategy; socio-economic impact</t>
  </si>
  <si>
    <t>BASIC RESEARCH; PRODUCTIVITY</t>
  </si>
  <si>
    <t>Evaluation of socio-economic impact is an emerging theme for publicly-funded academic research. Within this context, the paper suggests that the concept of institutional research capital be expanded to include the capture and evaluation of socio-economic impact. Furthermore, it argues that understanding the typology of impacts and the tracking from research to impact will assist the formulation of institutional strategies for capturing socio-economic impact. A three-stage approach is proposed for capturing and planning activities to enhance the generation of high-quality impact. Stage one outlines the critical role of user engagement that facilitates the tracking of such impact. Stage two employs an analytical framework based on the criteria of 'depth' and 'spread' to evaluate impacts that have been identified. Stage three utilises the outcomes of the framework to devise strategies, consisting of either further research (to increase depth) or more engagement (to increase spread) that will improve the generation of higher quality impact.</t>
  </si>
  <si>
    <t>[Scoble, Rosa; Dickson, Keith; Hanney, Steve; Rodgers, G.] Brunel Univ, Uxbridge, Middx, England</t>
  </si>
  <si>
    <t>Brunel University</t>
  </si>
  <si>
    <t>Scoble, R (corresponding author), Brunel Univ, Uxbridge, Middx, England.</t>
  </si>
  <si>
    <t>rosa.scoble@brunel.ac.uk</t>
  </si>
  <si>
    <t>Scoble, Rosa/A-8700-2013</t>
  </si>
  <si>
    <t>Scoble, Rosa/0000-0002-8719-6776; Hanney, Stephen/0000-0002-7415-5932</t>
  </si>
  <si>
    <t>10.1080/1360080X.2010.511122</t>
  </si>
  <si>
    <t>WOS:000212903400008</t>
  </si>
  <si>
    <t>Marsolo, K</t>
  </si>
  <si>
    <t>Marsolo, Keith</t>
  </si>
  <si>
    <t>Approaches to Facilitate Institutional Review Board Approval of Multicenter Research Studies</t>
  </si>
  <si>
    <t>MEDICAL CARE</t>
  </si>
  <si>
    <t>Institutional Review Board; multicenter research; ethics; protocol</t>
  </si>
  <si>
    <t>Background and Objectives: Gaining Institutional Review Board (IRB) approval for a multicenter research study can be a lengthy and time-consuming process. It can increase the complexity of consent forms, decreasing patient understanding and lowering recruitment numbers. It also leads to increased costs through the duplication of effort. This paper examines some of the strategies used to streamline the IRB review process for multicenter studies and provides examples used by 2 existing multicenter comparative effectiveness research networks. Methods: A literature search was conducted to identify sources that described the challenges and potential strategies to facilitate multicenter IRB approval. The most promising avenues were identified and included in this review. Phone interviews were conducted with the Principal Investigators and Project Managers of 2 successful multicenter research networks to learn their keys to success and their lessons learned. Results: Three strategies were identified that held the most promise: working with IRBs before submission, the use of central and/or federated IRBs, and the establishment of an umbrella protocol. Each of these strategies was used to some degree by the case study projects. Conclusions: Although the approaches documented here can help streamline the IRB approval process, they are not a silver bullet. Because some of these approaches are still relatively new, empirical data are sparse. However, it is believed that they will significantly reduce the administrative burden of the project as a whole and lead to a decrease in the overall time to protocol approval.</t>
  </si>
  <si>
    <t>Cincinnati Childrens Hosp Med Ctr, Div Biomed Informat, Cincinnati, OH 45229 USA</t>
  </si>
  <si>
    <t>Cincinnati Children's Hospital Medical Center</t>
  </si>
  <si>
    <t>Marsolo, K (corresponding author), Cincinnati Childrens Hosp Med Ctr, Div Biomed Informat, 3333 Burnet Ave MLC 7024, Cincinnati, OH 45229 USA.</t>
  </si>
  <si>
    <t>keith.marsolo@cchmc.org</t>
  </si>
  <si>
    <t>Agency for Healthcare Research and Quality (AHRQ); American Recovery and Reinvestment Act (ARRA)</t>
  </si>
  <si>
    <t>Agency for Healthcare Research and Quality (AHRQ)(United States Department of Health &amp; Human ServicesAgency for Healthcare Research &amp; Quality); American Recovery and Reinvestment Act (ARRA)</t>
  </si>
  <si>
    <t>The following work was a commissioned paper by AcademyHealth as part of a 3-year grant from the Agency for Healthcare Research and Quality (AHRQ) and was paid for by funds from the American Recovery and Reinvestment Act (ARRA).</t>
  </si>
  <si>
    <t>MED CARE</t>
  </si>
  <si>
    <t>Med. Care</t>
  </si>
  <si>
    <t>S77</t>
  </si>
  <si>
    <t>S81</t>
  </si>
  <si>
    <t>10.1097/MLR.0b013e31825a76eb</t>
  </si>
  <si>
    <t>Health Care Sciences &amp; Services; Health Policy &amp; Services; Public, Environmental &amp; Occupational Health</t>
  </si>
  <si>
    <t>Health Care Sciences &amp; Services; Public, Environmental &amp; Occupational Health</t>
  </si>
  <si>
    <t>WOS:000314235100015</t>
  </si>
  <si>
    <t>Serpico, K</t>
  </si>
  <si>
    <t>Serpico, Kimberley</t>
  </si>
  <si>
    <t>Defining institutional review board application quality: critical research gaps and future opportunities</t>
  </si>
  <si>
    <t>RESEARCH ETHICS</t>
  </si>
  <si>
    <t>Review; Early Access</t>
  </si>
  <si>
    <t>IRB application; quality; human subjects research; institutional review board; research design; IRB protocol; protocol</t>
  </si>
  <si>
    <t>CULTURE; MODEL</t>
  </si>
  <si>
    <t>The quality of a research study application sends a distinct signal to the institutional review board (IRB) about the skills, capacities, preparation, communication, experience, and resources of its authors. However, efforts to research and define IRB application quality have been insufficient. Inattention to the quality of an IRB application is consequential because the application precedes IRB review, and perceptions of quality between the two may be interrelated and interdependent. Without a clear understanding of quality, IRBs do not know how to define quality and researchers do not know how to achieve quality. This position has not been systematically studied to date, and future research could provide much-needed empirical validation. This paper lays the conceptual groundwork for future investigation into what constitutes quality in an IRB application. It includes a landscape review of multidisciplinary research on quality, as well as a discussion of quality frameworks analogous to research with human participants that exist in the published literature. It also examines the background and significance of federal research regulations, regulatory burdens, researchers' regulatory literacy, and the roles and responsibilities of IRB professionals within this ecosystem.</t>
  </si>
  <si>
    <t>[Serpico, Kimberley] Harvard TH Chan Sch Publ Hlth, Boston, MA USA; [Serpico, Kimberley] Harvard Med Sch, Boston, MA USA; [Serpico, Kimberley] Harvard TH Chan Sch Publ Hlth, Off Regulatory Affairs &amp; Res Compliance, 90 Smith St,3rd Floor, Boston, MA 02115 USA</t>
  </si>
  <si>
    <t>Harvard University; Harvard T.H. Chan School of Public Health; Harvard University; Harvard Medical School; Harvard University; Harvard T.H. Chan School of Public Health</t>
  </si>
  <si>
    <t>Serpico, K (corresponding author), Harvard TH Chan Sch Publ Hlth, Off Regulatory Affairs &amp; Res Compliance, 90 Smith St,3rd Floor, Boston, MA 02115 USA.</t>
  </si>
  <si>
    <t>kserpico@hsph.harvard.edu</t>
  </si>
  <si>
    <t>Serpico, Kim/KDM-9032-2024</t>
  </si>
  <si>
    <t>Serpico, Kim/0000-0002-0755-2233</t>
  </si>
  <si>
    <t>RES ETHICS-UK</t>
  </si>
  <si>
    <t>Res. Ethics-UK</t>
  </si>
  <si>
    <t>2023 JUL 27</t>
  </si>
  <si>
    <t>10.1177/17470161231187099</t>
  </si>
  <si>
    <t>Ethics; Medical Ethics; Social Issues</t>
  </si>
  <si>
    <t>Social Sciences - Other Topics; Medical Ethics; Social Issues</t>
  </si>
  <si>
    <t>WOS:001034224900001</t>
  </si>
  <si>
    <t>Borgatta, L; Kaufman, D; Kelly, JP; Babaian, D; Banks, M</t>
  </si>
  <si>
    <t>Borgatta, Lynn; Kaufman, David; Kelly, Judith Parsells; Babaian, David; Banks, Mary</t>
  </si>
  <si>
    <t>Applications for Research Concerning Fetal or Placental Tissue and Expected Institutional Review Board Responses</t>
  </si>
  <si>
    <t>fetal tissue; placental tissue; research; abortion; miscarriage; institutional review board</t>
  </si>
  <si>
    <t>Proposals for research concerning fetal and/or placental tissue may be refused institutional review board (IRB) review, effectively preventing the research from occurring. We conducted an anonymous electronic survey of IRB chairs to determine their assessment of the likely response to research projects using fetal/placental tissue obtained from various procedures. We found that proposals concerning tissue obtained from diagnostic procedures or miscarriage were anticipated to be considered at most institutions. Tissue obtained after abortion was likely to be refused consideration by more than 25% of respondents. Additional consultation during review was anticipated for up to 30% of scenarios. Responses for fetal and placental tissue were similar. The most frequently anticipated reason for refusal was institutional policy.</t>
  </si>
  <si>
    <t>[Borgatta, Lynn; Kaufman, David; Kelly, Judith Parsells; Banks, Mary] Boston Univ, Boston, MA 02215 USA; [Babaian, David] Kinetiq Inc, Seattle, WA USA</t>
  </si>
  <si>
    <t>Boston University</t>
  </si>
  <si>
    <t>Borgatta, L (corresponding author), 208 N 45th St, Seattle, WA 98103 USA.</t>
  </si>
  <si>
    <t>borgatta@bu.edu</t>
  </si>
  <si>
    <t>Kaufman, David/0000-0002-2150-5070</t>
  </si>
  <si>
    <t>10.1177/1556264617703893</t>
  </si>
  <si>
    <t>WOS:000404167400003</t>
  </si>
  <si>
    <t>Abernethy, AP; Capell, WH; Aziz, NM; Ritchie, C; Prince-Paul, M; Bennett, RE; Kutner, JS</t>
  </si>
  <si>
    <t>Abernethy, Amy P.; Capell, Warren H.; Aziz, Noreen M.; Ritchie, Christine; Prince-Paul, Maryjo; Bennett, Rachael E.; Kutner, Jean S.</t>
  </si>
  <si>
    <t>Ethical Conduct of Palliative Care Research: Enhancing Communication Between Investigators and Institutional Review Boards</t>
  </si>
  <si>
    <t>JOURNAL OF PAIN AND SYMPTOM MANAGEMENT</t>
  </si>
  <si>
    <t>Palliative care; human subjects protection; research ethics; institutional review boards</t>
  </si>
  <si>
    <t>END-OF-LIFE; CLINICAL-RESEARCH; EVIDENCE BASE; ISSUES; CHALLENGES; GUIDELINES; BARRIERS; SCIENCE; CANCER</t>
  </si>
  <si>
    <t>Palliative care has faced moral and ethical challenges when conducting research involving human subjects. There are currently no resources to guide institutional review boards (IRBs) in applying standard ethical principles and terms-in a specific way-to palliative care research. Using as a case study a recently completed multisite palliative care clinical trial, this article provides guidance and recommendations for both IRBs and palliative care investigators to facilitate communication and attain the goal of conducting ethical palliative care research and protecting study participants while advancing the science. Beyond identifying current challenges faced by palliative care researchers and IRBs reviewing palliative care research, this article suggests steps that the palliative care research community can take to establish a scientifically sound, stable, productive, and well-functioning relationship between palliative care investigators and the ethical bodies that oversee their work. (C) 2014 American Academy of Hospice and Palliative Medicine. Published by Elsevier Inc. All rights reserved.</t>
  </si>
  <si>
    <t>[Abernethy, Amy P.] Duke Univ, Sch Med, Duke Clin Res Inst, Durham, NC USA; [Abernethy, Amy P.] Duke Univ, Sch Med, Duke Canc Inst, Durham, NC USA; [Capell, Warren H.; Bennett, Rachael E.] Univ Colorado, Sch Med, Aurora, CO USA; [Aziz, Noreen M.] NINR, Div Extramural Act, NIH, Bethesda, MD 20892 USA; [Ritchie, Christine] Univ Calif San Francisco, San Francisco, CA 94143 USA; [Prince-Paul, Maryjo] Case Western Reserve Univ, Frances Payne Bolton Sch Nursing, Cleveland, OH 44106 USA</t>
  </si>
  <si>
    <t>Duke University; Duke University; University of Colorado System; University of Colorado Anschutz Medical Campus; National Institutes of Health (NIH) - USA; NIH National Institute of Nursing Research (NINR); University of California System; University of California San Francisco; University System of Ohio; Case Western Reserve University</t>
  </si>
  <si>
    <t>Kutner, JS (corresponding author), Univ Colorado, Sch Med, 12631 E 17th Ave,Mail Stop B180, Aurora, CO 80045 USA.</t>
  </si>
  <si>
    <t>Jean.Kutner@ucdenver.edu</t>
  </si>
  <si>
    <t>Prince-Paul, Maryjo/AAC-5990-2019</t>
  </si>
  <si>
    <t>Prince-Paul, Maryjo/0000-0002-1387-6568</t>
  </si>
  <si>
    <t>NINR [1UC4NR012584-01]; National Cancer Institute; Agency for Healthcare Research and Quality; DARA; GlaxoSmithKline; Celgene; Helsinn; Dendreon; Pfizer; National Institute on Aging; Commonwealth Fund; Retirement Research Foundation; California Healthcare Foundation; Steven D. Bechtel, Jr. Foundation; National Heart Lung Blood Institute; American Cancer Society</t>
  </si>
  <si>
    <t>NINR(United States Department of Health &amp; Human ServicesNational Institutes of Health (NIH) - USANIH National Institute of Nursing Research (NINR)); National Cancer Institute(United States Department of Health &amp; Human ServicesNational Institutes of Health (NIH) - USANIH National Cancer Institute (NCI)); Agency for Healthcare Research and Quality(United States Department of Health &amp; Human ServicesAgency for Healthcare Research &amp; Quality); DARA; GlaxoSmithKline(GlaxoSmithKline); Celgene(Bristol-Myers SquibbCelgene Corporation); Helsinn; Dendreon; Pfizer(Pfizer); National Institute on Aging(United States Department of Health &amp; Human ServicesNational Institutes of Health (NIH) - USANIH National Institute on Aging (NIA)); Commonwealth Fund; Retirement Research Foundation; California Healthcare Foundation; Steven D. Bechtel, Jr. Foundation; National Heart Lung Blood Institute(United States Department of Health &amp; Human ServicesNational Institutes of Health (NIH) - USANIH National Heart Lung &amp; Blood Institute (NHLBI)); American Cancer Society(American Cancer Society)</t>
  </si>
  <si>
    <t>This work was supported by the NINR (1UC4NR012584-01). Dr. Abernethy has research funding from the NINR, National Cancer Institute, Agency for Healthcare Research and Quality, DARA, GlaxoSmithKline, Celgene, Helsinn, Dendreon, and Pfizer; all these funds are distributed to Duke University Medical Center to support research including salary support for Dr. Abernethy. Pending industry-funded projects include Genentech, Bristol-Myers Squibb, Insys, and Kanglaite. In the last two years, she has had nominal consulting agreements with or received honoraria (&lt;$10,000 annually) from Novartis, Bristol-Myers Squibb, and Pfizer. Dr. Abernethy had a paid leadership role with American Academy of Hospice &amp; Palliative Medicine (President). She has corporate leadership responsibility in AthenaHealth (health IT company), Advoset (an education company that has a contract with Novartis), and Orange Leaf Associates LLC (an IT development company). Dr. Ritchie has research funding from the NINR, National Institute on Aging, the Commonwealth Fund, the Retirement Research Foundation, the California Healthcare Foundation, and the Steven D. Bechtel, Jr. Foundation. All these funds are distributed to the University of California San Francisco to support research including salary support for Dr. Ritchie. She is also Editor for Up to Date Palliative Care.; Dr. Kutner has research funding from the NINR, National Institute on Aging, National Cancer Institute, Agency for Healthcare Research and Quality, the National Heart Lung Blood Institute, and the American Cancer Society. Dr. Kutner is a Medical Editor for the Informed Medical Decisions Foundation. All these funds are distributed to the University of Colorado to support research including salary support for Dr. Kutner. Drs. Capell, Prince-Paul and Aziz and Ms. Bennett have no disclosures.</t>
  </si>
  <si>
    <t>STE 800, 230 PARK AVE, NEW YORK, NY 10169 USA</t>
  </si>
  <si>
    <t>J PAIN SYMPTOM MANAG</t>
  </si>
  <si>
    <t>J. Pain Symptom Manage.</t>
  </si>
  <si>
    <t>10.1016/j.jpainsymman.2014.05.005</t>
  </si>
  <si>
    <t>Health Care Sciences &amp; Services; Medicine, General &amp; Internal; Clinical Neurology</t>
  </si>
  <si>
    <t>Health Care Sciences &amp; Services; General &amp; Internal Medicine; Neurosciences &amp; Neurology</t>
  </si>
  <si>
    <t>WOS:000346742300019</t>
  </si>
  <si>
    <t>Martínez-Nicolás, M</t>
  </si>
  <si>
    <t>Martinez-Nicolas, Manuel</t>
  </si>
  <si>
    <t>Communication Research in Spain (1985-2015). Institutional Context, Academic Community and Scientific Production</t>
  </si>
  <si>
    <t>REVISTA LATINA DE COMUNICACION SOCIAL</t>
  </si>
  <si>
    <t>communication research; Spain; institutional framework; scientific community; scientific production</t>
  </si>
  <si>
    <t>SOCIAL-CHANGE; H-INDEX; UNIVERSITIES; HISTORY; POLICY; STATE</t>
  </si>
  <si>
    <t>The institutional framework supporting Spanish Communication research has changed radically over the past 30 years, affecting the internal structure of the academic community and the characteristics of scientific production in this field. This paper reconstructs that process by attending to four factors: the increase since the early 1990s in universities offering Communication studies; the establishment of three distinct Communication degree programmes (1991); the deployment and consolidation of a culture of evaluation of research activity (1989-2008); and the recognition of Communication as a specific area in the National RD&amp;I Plan (2010). Such institutional changes have had a significant impact on the structure of the scientific community (exponential growth, incorporation of women, growing internationalisation, etc.) and the general direction of scientific production (publication formats, collaborative research, methodological quality, etc.). The various identified indicators showed a turning point in Spanish Communication research in the mid-2000s, situating it within parameters that differed considerably from those of the previous period.</t>
  </si>
  <si>
    <t>[Martinez-Nicolas, Manuel] Rey Juan Carlos Univ, Mostoles, Spain</t>
  </si>
  <si>
    <t>Universidad Rey Juan Carlos</t>
  </si>
  <si>
    <t>Martínez-Nicolás, M (corresponding author), Rey Juan Carlos Univ, Mostoles, Spain.</t>
  </si>
  <si>
    <t>manuel.martinez.nicolas@urjc.es</t>
  </si>
  <si>
    <t>Martinez-Nicolas, Manuel/C-2653-2013</t>
  </si>
  <si>
    <t>MARTINEZ-NICOLAS, Manuel/0000-0002-3949-2351</t>
  </si>
  <si>
    <t>Spain's State RDI Plan [CSO2013-40684-P, 19902015]</t>
  </si>
  <si>
    <t>Spain's State RDI Plan</t>
  </si>
  <si>
    <t>This work forms part of the project entitled 25 anos de investigacion sobre Comunicacion en Espana (19902015): produccion cientifica, comunidad academica y contexto institucional, funded by Spain's State RD&amp;I Plan (CSO2013-40684-P). https://www.geac.es/incomes-25/</t>
  </si>
  <si>
    <t>LABORATORIO TECNOLOGIAS INFORMACION &amp; NUEVOS ANALISIS COMUNICACION SOCIAL</t>
  </si>
  <si>
    <t>TENERIFE</t>
  </si>
  <si>
    <t>PIRAMIDE CAMPUS GUAJARA, LA LAGUNA, TENERIFE, 38200, SPAIN</t>
  </si>
  <si>
    <t>REV LAT COMUN SOC</t>
  </si>
  <si>
    <t>Rev. Lat. Comun. Soc.</t>
  </si>
  <si>
    <t>10.4185/RLCS-2020-1432</t>
  </si>
  <si>
    <t>Communication</t>
  </si>
  <si>
    <t>WOS:000585263900019</t>
  </si>
  <si>
    <t>Packenham, JP; Rosselli, R; Fothergill, A; Slutsman, J; Ramsey, S; Hall, JE; Miller, A</t>
  </si>
  <si>
    <t>Packenham, Joan P.; Rosselli, Richard; Fothergill, Alice; Slutsman, Julia; Ramsey, Steve; Hall, Janet E.; Miller, Aubrey</t>
  </si>
  <si>
    <t>Institutional Review Board Preparedness for Disaster Research: a Practical Approach</t>
  </si>
  <si>
    <t>CURRENT ENVIRONMENTAL HEALTH REPORTS</t>
  </si>
  <si>
    <t>Disaster research; Ethics; Vulnerability; Institutional Review Board (IRB); Preparedness; Protocol development</t>
  </si>
  <si>
    <t>ETHICAL CONSIDERATIONS; BENEFITS; ISSUES; RISKS</t>
  </si>
  <si>
    <t>Purpose of Review Disasters are becoming more common and challenge national and global resiliency and response efforts. As a result, government agencies have increased interest in disaster research to understand their environmental impact and healthrelated consequences. With the research field greatly expanding, Institutional Review Boards (IRBs) are being asked to review research protocols aimed at assessing health risks, exposures, and outcomes from disaster survivors. Few IRBs have experience reviewing disaster research protocols. This article describes approaches for IRB preparedness in reviewing disaster research. Recent Findings From a human research protections perspective, primary attention has focused on vulnerability of individuals and/or populations affected by a disaster who may serve as research participants [3, 4]. From our review of the current literature, there is a lack of best practices and/or guidance for IRBs in the review of disaster research protocols. Summary The growth of the disaster research field has brought more attention to potential ethical concerns of disaster research studies. Disaster survivors, responders, and those that assist in cleanup and remedial efforts may be left with significant unmet needs and long-term physical and emotional challenges as a result of their experiences. It is important for IRBs and investigators to collaboratively address how best to protect the welfare of individuals and communities affected by a disaster. A new approach is needed to systematically consider the various factors relevant to an assessment of human research protection issues following disasters.</t>
  </si>
  <si>
    <t>[Packenham, Joan P.] NIEHS, Off Human Res Compliance, Clin Res Branch, 111 TW Alexander Dr,Mail Drop CRU 02, Durham, NC 27709 USA; [Packenham, Joan P.; Hall, Janet E.] NIEHS, Div Intramural Res, 111 TW Alexander Dr,Mail Drop CRU 02, Durham, NC 27709 USA; [Rosselli, Richard; Ramsey, Steve] Social &amp; Sci Syst Inc, Silver Spring, MD USA; [Fothergill, Alice] Univ Vermont, Coll Arts &amp; Sci, Dept Sociol, Burlington, VT USA; [Slutsman, Julia] NIH, Off Director, Off Extramural Res, Bldg 10, Bethesda, MD 20892 USA; [Hall, Janet E.] NIEHS, Clin Res Branch, Durham, NC USA; [Miller, Aubrey] NIEHS, Off Director, Durham, NC USA</t>
  </si>
  <si>
    <t>National Institutes of Health (NIH) - USA; NIH National Institute of Environmental Health Sciences (NIEHS); National Institutes of Health (NIH) - USA; NIH National Institute of Environmental Health Sciences (NIEHS); Social &amp; Scientific Systems; University of Vermont; National Institutes of Health (NIH) - USA; National Institutes of Health (NIH) - USA; NIH National Institute of Environmental Health Sciences (NIEHS); National Institutes of Health (NIH) - USA; NIH National Institute of Environmental Health Sciences (NIEHS)</t>
  </si>
  <si>
    <t>Packenham, JP (corresponding author), NIEHS, Off Human Res Compliance, Clin Res Branch, 111 TW Alexander Dr,Mail Drop CRU 02, Durham, NC 27709 USA.;Packenham, JP (corresponding author), NIEHS, Div Intramural Res, 111 TW Alexander Dr,Mail Drop CRU 02, Durham, NC 27709 USA.</t>
  </si>
  <si>
    <t>packenhm@niehs.nih.gov</t>
  </si>
  <si>
    <t>Miller, Aubrey/KAM-4608-2024; Hall, Janet E/F-3516-2019</t>
  </si>
  <si>
    <t>Miller, Aubrey/0000-0002-1811-161X; Fothergill, Alice/0009-0009-1389-8677</t>
  </si>
  <si>
    <t>SPRINGERNATURE</t>
  </si>
  <si>
    <t>CAMPUS, 4 CRINAN ST, LONDON, N1 9XW, ENGLAND</t>
  </si>
  <si>
    <t>CURR ENV HLTH REP</t>
  </si>
  <si>
    <t>Curr. Environ. Health Rep.</t>
  </si>
  <si>
    <t>10.1007/s40572-021-00311-x</t>
  </si>
  <si>
    <t>MAY 2021</t>
  </si>
  <si>
    <t>WOS:000649770200001</t>
  </si>
  <si>
    <t>Khan, MA; Barratt, MS; Krugman, SD; Serwint, JR; Dumont-Driscoll, M</t>
  </si>
  <si>
    <t>Khan, Muhammad A.; Barratt, Michelle S.; Krugman, Scott D.; Serwint, Janet R.; Dumont-Driscoll, Marilyn</t>
  </si>
  <si>
    <t>CORNET Investigators</t>
  </si>
  <si>
    <t>Variability of the Institutional Review Board Process Within a National Research Network</t>
  </si>
  <si>
    <t>CLINICAL PEDIATRICS</t>
  </si>
  <si>
    <t>continuity clinic; practice-based research network (PBRN); Continuity Research Network (CORNET); institutional review board (IRB)</t>
  </si>
  <si>
    <t>RESIDENT CONTINUITY PRACTICES; RESPONSES; CARE; EXPERIENCE; PROTOCOL; STANDARD; TRIAL</t>
  </si>
  <si>
    <t>Objective. To determine the variability of the institutional review board (IRB) process for a minimal risk multicenter study. Methods. Participants included 24 Continuity Research Network (CORNET) sites of the Academic Pediatric Association that participated in a cross-sectional study. Each site obtained individual institutional IRB approval. An anonymous questionnaire went to site investigators about the IRB process at their institution. Results Twenty-two of 24 sites (92%) responded. Preparation time ranged from 1 to 20 hours, mean of 7.1 hours. Individuals submitting &lt;= 3 IRB applications/year required more time for completion than those submitting &gt;3/year (P &lt; .05). Thirteen of 22 (59%) study sites received approval with exempt status, and 6 (27%) approved as expedited studies. Conclusions. IRB experiences were highly variable across study sites. These findings indicate that multicenter research projects should anticipate barriers to timely study implementation. Improved IRB standardization or centralization for multicenter clinical studies would facilitate this type of practice-based clinical research.</t>
  </si>
  <si>
    <t>[Khan, Muhammad A.] Childrens Natl Med Ctr, Washington, DC 20010 USA; [Barratt, Michelle S.] Univ Texas Hlth Sci Ctr Houston, Houston, TX 77030 USA; [Krugman, Scott D.] MedStar Franklin Sq Med Ctr, Baltimore, MD USA; [Serwint, Janet R.] Johns Hopkins Univ, Sch Med, Charlotte R Bloomberg Childrens Ctr, Baltimore, MD USA; [Dumont-Driscoll, Marilyn] Univ Florida, Coll Med, Gainesville, FL USA</t>
  </si>
  <si>
    <t>Children's National Health System; University of Texas System; University of Texas Health Science Center Houston; Johns Hopkins University; State University System of Florida; University of Florida</t>
  </si>
  <si>
    <t>Barratt, MS (corresponding author), Univ Texas Hlth Sci Ctr Houston, Div Community, 6431 Fannin,JJL 480, Houston, TX 77030 USA.</t>
  </si>
  <si>
    <t>michelle.s.barratt@uth.tmc.edu</t>
  </si>
  <si>
    <t>Krugman, Scott/0000-0002-5392-806X</t>
  </si>
  <si>
    <t>CLIN PEDIATR</t>
  </si>
  <si>
    <t>Clin. Pediatr.</t>
  </si>
  <si>
    <t>10.1177/0009922814527504</t>
  </si>
  <si>
    <t>WOS:000335763000007</t>
  </si>
  <si>
    <t>Feng, GC</t>
  </si>
  <si>
    <t>Feng, Guangchao Charles</t>
  </si>
  <si>
    <t>Determinants of institutional excellence in Asian communication research</t>
  </si>
  <si>
    <t>ASIAN JOURNAL OF COMMUNICATION</t>
  </si>
  <si>
    <t>Institutionalization; research performance; Asia; communication discipline</t>
  </si>
  <si>
    <t>PUBLICATION PRODUCTIVITY; INTERDISCIPLINARY RESEARCH; DEPARTMENTS; HISTORY; PERFORMANCE; MANAGEMENT; STRATEGY; CITATION; LEVEL; INDEX</t>
  </si>
  <si>
    <t>Asia lags behind North America and Europe in communication research. This paper aims to investigate what factors determine the research excellence of communication schools in Asia. The study relies primarily on bibliometric data from the Web of Science database and uses a conceptual framework that integrates Bourdieu's capital theory and institutional theory. The author found that social capital is most important and that economic capital is least important to research performance. In addition, cultural capital concerning human capital is crucial, but other forms of cultural capital (regional English proficiency and a school's research history) lack relevance in explaining research excellence. Moreover, the strategies that stress the interdisciplinarity of the faculty and the formalized institutional form are critical to research performance.</t>
  </si>
  <si>
    <t>[Feng, Guangchao Charles] Shenzhen Univ, Coll Commun, Shenzhen 518060, Peoples R China</t>
  </si>
  <si>
    <t>Shenzhen University</t>
  </si>
  <si>
    <t>Feng, GC (corresponding author), Shenzhen Univ, Coll Commun, Shenzhen 518060, Peoples R China.</t>
  </si>
  <si>
    <t>fffchao@gmail.com</t>
  </si>
  <si>
    <t>Feng, Guangchao/0000-0003-0563-9885</t>
  </si>
  <si>
    <t>National Social Science Foundation of China (National Office for Philosophy and Social Sciences) [18BXW082]</t>
  </si>
  <si>
    <t>National Social Science Foundation of China (National Office for Philosophy and Social Sciences)(National Office of Philosophy and Social Sciences)</t>
  </si>
  <si>
    <t>This research is supported in part by the grant of the National Social Science Foundation of China (National Office for Philosophy and Social Sciences) (grant number 18BXW082).</t>
  </si>
  <si>
    <t>ASIAN J COMMUN</t>
  </si>
  <si>
    <t>Asian J. Commun.</t>
  </si>
  <si>
    <t>NOV 1</t>
  </si>
  <si>
    <t>10.1080/01292986.2020.1833952</t>
  </si>
  <si>
    <t>OCT 2020</t>
  </si>
  <si>
    <t>WOS:000579797500001</t>
  </si>
  <si>
    <t>Kearney, GP; Corman, MK; Hart, ND; Johnston, JL; Gormley, GJ</t>
  </si>
  <si>
    <t>Kearney, Grainne P.; Corman, Michael K.; Hart, Nigel D.; Johnston, Jennifer L.; Gormley, Gerard J.</t>
  </si>
  <si>
    <t>Why institutional ethnography? Why now? Institutional ethnography in health professions education</t>
  </si>
  <si>
    <t>PERSPECTIVES ON MEDICAL EDUCATION</t>
  </si>
  <si>
    <t>Institutional ethnography; Health professions education; Qualitative research; Critical methodology</t>
  </si>
  <si>
    <t>POLITICAL ACTIVIST; SOCIOLOGY</t>
  </si>
  <si>
    <t>This 'A Qualitative Space' article takes a critical look at Dorothy Smith's approach to inquiry known as institutional ethnography and its potentiality in contemporary health professions education research. We delve into institutional ethnography's philosophical underpinnings, setting out the ontological shift that the researcher needs to make within this critical feminist approach. We use examples of research into frontline healthcare, into the health work of patients and into education to allow the reader to consider what an institutional ethnography research project might offer. We lay out our vision for potential growth for institutional ethnography research within the health professions education field and explain why we see this as the opportune moment to adopt institutional ethnography to meet some of the challenges facing health professions education in a way that offers informed change.</t>
  </si>
  <si>
    <t>[Kearney, Grainne P.; Hart, Nigel D.; Johnston, Jennifer L.] Queens Univ Belfast, Ctr Med Educ, Belfast, Antrim, North Ireland; [Corman, Michael K.] Univ Prince Edward Isl, Dept Sociol &amp; Anthropol, Charlottetown, PE, Canada; [Corman, Michael K.] Univ Prince Edward Isl, Fac Nursing, Charlottetown, PE, Canada; [Gormley, Gerard J.] Queens Univ Belfast, Ctr Med Biol, Clin Skills Educ Ctr, Belfast, Antrim, North Ireland</t>
  </si>
  <si>
    <t>Queens University Belfast; University of Prince Edward Island; University of Prince Edward Island; Queens University Belfast</t>
  </si>
  <si>
    <t>Kearney, GP (corresponding author), Queens Univ Belfast, Ctr Med Educ, Belfast, Antrim, North Ireland.</t>
  </si>
  <si>
    <t>gkearney03@qub.ac.uk</t>
  </si>
  <si>
    <t>Kearney, Grainne P/ABA-4966-2020; Kearney, Grainne P/CAF-2195-2022</t>
  </si>
  <si>
    <t>Kearney, Grainne P/0000-0002-9686-3198; Kearney, Grainne P/0000-0002-9686-3198</t>
  </si>
  <si>
    <t>Northern Ireland Department for the Economy (DfE)</t>
  </si>
  <si>
    <t>The study fees and maintenance for this research comes from a Research Studentship from the Northern Ireland Department for the Economy (DfE).</t>
  </si>
  <si>
    <t>UBIQUITY PRESS LTD</t>
  </si>
  <si>
    <t>Unit 3N, 6 Osborn Street, LONDON, E1 6TD, ENGLAND</t>
  </si>
  <si>
    <t>PERSPECT MED EDUC</t>
  </si>
  <si>
    <t>Perspect. Med. Educ.</t>
  </si>
  <si>
    <t>10.1007/s40037-019-0499-0</t>
  </si>
  <si>
    <t>Education, Scientific Disciplines; Health Care Sciences &amp; Services</t>
  </si>
  <si>
    <t>Education &amp; Educational Research; Health Care Sciences &amp; Services</t>
  </si>
  <si>
    <t>WOS:000459565400003</t>
  </si>
  <si>
    <t>Tiberius, V; Rietz, M; Bouncken, RB</t>
  </si>
  <si>
    <t>Tiberius, Victor; Rietz, Meike; Bouncken, Ricarda B.</t>
  </si>
  <si>
    <t>Performance Analysis and Science Mapping of Institutional Entrepreneurship Research</t>
  </si>
  <si>
    <t>ADMINISTRATIVE SCIENCES</t>
  </si>
  <si>
    <t>institutional entrepreneurship; entrepreneurship; institutional change; bibliometric analysis; science mapping; co-citation analysis; co-occurrence analysis; business; management</t>
  </si>
  <si>
    <t>CITATION ANALYSIS; SUSTAINABLE ENTREPRENEURSHIP; BIBLIOMETRIC ANALYSIS; GOOGLE SCHOLAR; INNOVATION; BUSINESS; AGENCY; WEB; ORGANIZATIONS; MANAGEMENT</t>
  </si>
  <si>
    <t>Institutional entrepreneurship comprises the activities of agents who disrupt existing social institutions or create new ones, often to enable diffusion, especially of radical innovations, in a market. The increased interest in institutional entrepreneurship has produced a large number of scholarly publications, especially in the last five years. As a consequence, the literature landscape is somewhat complex and scattered. We aim to compile a quantitative overview of the field within business and management research by conducting bibliometric performance analyses and science mappings. We identified the most productive and influential journals, authors, and articles with the highest impact. We found that institutional entrepreneurship has stronger ties to organization studies than to entrepreneurship research. Additionally, a large body of literature at the intersection of institutions and entrepreneurship does not refer to institutional entrepreneurship theory. The science mappings revealed a distinction between theoretical and conceptual research on one hand and applied and empirical research on the other hand. Research clusters reflect the structure-agency problem by focusing on the change agent's goals and interests, strategies, and specific implementation mechanisms, as well as the relevance of public agents for existing institutions, and a more abstract process rather than agency view.</t>
  </si>
  <si>
    <t>[Tiberius, Victor; Rietz, Meike] Univ Potsdam, Fac Econ &amp; Social Sci, Dept Business Adm, D-14482 Potsdam, Germany; [Bouncken, Ricarda B.] Univ Bayreuth, Fac Law Business &amp; Econ, Strateg Management &amp; Org, D-95440 Bayreuth, Germany</t>
  </si>
  <si>
    <t>University of Potsdam; University of Bayreuth</t>
  </si>
  <si>
    <t>Tiberius, V (corresponding author), Univ Potsdam, Fac Econ &amp; Social Sci, Dept Business Adm, D-14482 Potsdam, Germany.</t>
  </si>
  <si>
    <t>tiberius@uni-potsdam.de; mrietz@uni-potsdam.de; bouncken@uni-bayreuth.de</t>
  </si>
  <si>
    <t>Tiberius, Victor/E-9133-2010</t>
  </si>
  <si>
    <t>Tiberius, Victor/0000-0002-6492-0872; Bouncken, Ricarda/0000-0003-0510-7491</t>
  </si>
  <si>
    <t>ADM SCI</t>
  </si>
  <si>
    <t>Adm. Sci.</t>
  </si>
  <si>
    <t>10.3390/admsci10030069</t>
  </si>
  <si>
    <t>WOS:000578133500001</t>
  </si>
  <si>
    <t>Vieira, MND; Côco, V</t>
  </si>
  <si>
    <t>de Andrade Vieira, Maria Nilceia; Coco, Valdete</t>
  </si>
  <si>
    <t>Brazilian graduate research: dialogues with institutional evaluation in early childhood education</t>
  </si>
  <si>
    <t>DIALOGIA</t>
  </si>
  <si>
    <t>institutional Evaluation; Early childhood education; Research</t>
  </si>
  <si>
    <t>This paper problematizes the institutional evaluation in children's education in the face of the challenges and possibilities that compose it and seeks to analyze this evaluation from different perspectives, articulating it to the right of the children to a good quality education. With Bakhtinian theoretical and methodological principles that conceive the human formation constituted in the social context of interaction between the subjects and their utterances, the study proposes to dialogue with ideas that circulate in Brazilian academic productions. It is characterized by a qualitative and exploratory approach to data production resulting from a bibliographical survey of theses and dissertations defended in the period from 2014 to 2017 and available on the Capes website. The analysis indicates the need to understand the institutional evaluation as a complex event, emphasizing its collective character, its political dimension and its interlocution with initial and continuing training processes and its impacts and repercussions on the pedagogical work in early childhood education.</t>
  </si>
  <si>
    <t>[de Andrade Vieira, Maria Nilceia] Fac Estacio Sa Vila Velha, Vila Velha, ES, Brazil; [Coco, Valdete] Univ Fed Espirito Santo, Dept Linguagens Cultura &amp; Educ, Ctr Educ, Vitoria, ES, Brazil; [Coco, Valdete] Univ Fed Espirito Santo, Programa Posgrad Educ, Ctr Educ, Vitoria, ES, Brazil</t>
  </si>
  <si>
    <t>Universidade Federal do Espirito Santo; Universidade Federal do Espirito Santo</t>
  </si>
  <si>
    <t>Vieira, MND (corresponding author), Fac Estacio Sa Vila Velha, Vila Velha, ES, Brazil.</t>
  </si>
  <si>
    <t>nilceia_vilavelha@hotmail.com; valdetecoco@hotmail.com</t>
  </si>
  <si>
    <t>UNIV NOVE JULHO</t>
  </si>
  <si>
    <t>SAO PAULO</t>
  </si>
  <si>
    <t>AV FRANCISCO MATARAZZO 612, AGUA BRANCA, SAO PAULO, C05001-100, BRAZIL</t>
  </si>
  <si>
    <t>JAN-APR</t>
  </si>
  <si>
    <t>10.5585/dialogia.N31.11471</t>
  </si>
  <si>
    <t>WOS:000486601100009</t>
  </si>
  <si>
    <t>Santana, LD; Pereira, FCM; de Mattos, MC</t>
  </si>
  <si>
    <t>Santana, Lilian Dominguez; Pereira, Frederico Cesar Mafra; de Mattos, Max Cirino</t>
  </si>
  <si>
    <t>Design Science Research in practice: Ideation of an Institutional Repository based on a journal</t>
  </si>
  <si>
    <t>RDBCI-REVISTA DIGITAL DE BIBLIOTECONOMIA E CIENCIA DA INFORMACAO</t>
  </si>
  <si>
    <t>Design Science Research; Institutional repository; Information Science; Organizational memory</t>
  </si>
  <si>
    <t>Introduction: Institutional repositories were consolidated as important tools for the Open Access movement due to the possibility of making scientific production available, however, there are still challenges related to the implementation and maintenance of repositories, especially with regard to underutilization and copyright issues /intellectual property. Thus, considering this context and with the objective of teaching practical use of the Design Science Research method applied to Information Science, during the Design Science Research discipline of the Graduate Program in Knowledge Management and Organization, from the School of Information Science and the Graduate Program in Built Environment and Sustainable Heritage, from the School of Architecture, both from the Federal University of Minas Gerais, the students were challenged to develop an institutional repository as an artifact. Objective: Present the experience of applying the Design Science Research method to design a presents the journey through the stages of identification and awareness of the problem, systematic review of the literature and ideation of an institutional repository based on a scientific journal. The Design Science Research method proved to be a driver of all research and, through the association of rigor and relevance, promoted the approximation between theory and practice. Conclusion: It contributes not only to the presentation of the method in a theoretical and practical way, but also exemplifies its use in the field of Information Science.</t>
  </si>
  <si>
    <t>[Santana, Lilian Dominguez; Pereira, Frederico Cesar Mafra; de Mattos, Max Cirino] Univ Fed Minas Gerais, Belo Horizonte, MG, Brazil</t>
  </si>
  <si>
    <t>Universidade Federal de Minas Gerais</t>
  </si>
  <si>
    <t>Santana, LD (corresponding author), Univ Fed Minas Gerais, Belo Horizonte, MG, Brazil.</t>
  </si>
  <si>
    <t>liliandominguez.santana@gmail.com; professorfrederico@yahoo.com.br; maxcmattos@gmail.com</t>
  </si>
  <si>
    <t>C Mattos, Max/JVZ-5303-2024; Cirino de Mattos, Max/Q-2033-2018</t>
  </si>
  <si>
    <t>Dominguez, Lilian/0000-0002-1074-4607; Mafra Pereira, Frederico Cesar/0000-0002-1971-8069; Cirino de Mattos, Max/0000-0001-7318-5171</t>
  </si>
  <si>
    <t>UNIV ESTADUAL CAMPINAS - SISTEMA BIBLIOTECAS</t>
  </si>
  <si>
    <t>Campinas</t>
  </si>
  <si>
    <t>Rua Sergio Buarque de Holanda, 421 - 1 andar - Biblioteca Central Cesar Lattes, Campinas, Sao Paulo, BRAZIL</t>
  </si>
  <si>
    <t>RDBCI-REV DIG BIB CI</t>
  </si>
  <si>
    <t>RDBCI-Rev. Digital Biblioteconomia Ciencia Informacao</t>
  </si>
  <si>
    <t>10.20396/rdbci.v21i00.8672896/32334</t>
  </si>
  <si>
    <t>WOS:001052766200001</t>
  </si>
  <si>
    <t>Onyebinama, CO; Anunobi, CV; Onyebinama, UAU</t>
  </si>
  <si>
    <t>Onyebinama, Colette Ogugua; Anunobi, Chinwe Veronica; Onyebinama, Uzochukwu Anelechi Ubaferem</t>
  </si>
  <si>
    <t>Determinants of research output submission in institutional repositories by faculty members in Nigerian universities</t>
  </si>
  <si>
    <t>DIGITAL LIBRARY PERSPECTIVES</t>
  </si>
  <si>
    <t>Nigeria; Institutional repository; Faculty members; Research output; Public and Private; Submission</t>
  </si>
  <si>
    <t>SCHOLARLY COMMUNICATION; OPEN ACCESS</t>
  </si>
  <si>
    <t>Purpose This paper aims to determine and analyze the rate of content submission by lecturers in relation to type of university, discipline, academic qualification, rank and teaching experience and identified the determinants of research output submission by faculty members in Nigerian varsities. Design/methodology/approach The survey was conducted in six universities with functional institutional repositories in Southern Nigeria. Data collated through questionnaire from the university lecturers were analyzed using frequency distribution, percentages and regression analysis. Findings Results showed that submission of research output was higher for lecturers in Social Sciences than for those in the Sciences; the highest among those with doctorate degree, senior lecturers and those with 6-10 years of teaching experience. The rank of faculty members and the type of university were significant determinants of research output submission. Research limitations/implications The survey was limited to universities in Southern Nigeria with functional institutional repositories. There should be further investigations on same study in universities with functional institutional repositories in other regions in Nigeria. Practical implications Increased submission rate by faculty members will sustain the institutional repositories. Social implications Faculty members get in contact, make friends and engage in collaborative research. Originality/value This report contributes to the global knowledge and communication's field through the provision of empirical evidence on the determinants of content submission in open access institutional repositories.</t>
  </si>
  <si>
    <t>[Onyebinama, Colette Ogugua] Fed Univ Technol Owerri, Univ Lib, Owerri, Nigeria; [Anunobi, Chinwe Veronica] Nnamdi Azikiwe Univ, Festus Aghagbo Nwako Lib, Awka, Nigeria; [Onyebinama, Uzochukwu Anelechi Ubaferem] Michael Okpara Univ Agr, Dept Agr Econ, Umudike, Nigeria</t>
  </si>
  <si>
    <t>Onyebinama, CO (corresponding author), Fed Univ Technol Owerri, Univ Lib, Owerri, Nigeria.</t>
  </si>
  <si>
    <t>okcoleto@yahoo.com; chiinobi@gmail.com; uzonyebinama@yahoo.com</t>
  </si>
  <si>
    <t>Onyebinama, Colette/GYE-0359-2022</t>
  </si>
  <si>
    <t>DIGIT LIBR PERSPECT</t>
  </si>
  <si>
    <t>Digit. Libr. Perspect.</t>
  </si>
  <si>
    <t>APR 18</t>
  </si>
  <si>
    <t>10.1108/DLP-06-2020-0056</t>
  </si>
  <si>
    <t>WOS:000613476500001</t>
  </si>
  <si>
    <t>Wiseman, AW; Astiz, MF; Baker, DP</t>
  </si>
  <si>
    <t>Wiseman, Alexander W.; Astiz, M. Fernanda; Baker, David P.</t>
  </si>
  <si>
    <t>Comparative education research framed by neo-institutional theory: a review of diverse approaches and conflicting assumptions</t>
  </si>
  <si>
    <t>COMPARE-A JOURNAL OF COMPARATIVE AND INTERNATIONAL EDUCATION</t>
  </si>
  <si>
    <t>comparative education; institutional theory; globalisation; world society; isomorphism; research methodology</t>
  </si>
  <si>
    <t>WORLD SOCIETY; GLOBALIZATION; REFORM</t>
  </si>
  <si>
    <t>The rise in globalisation studies in comparative education places neo-institutional theory at the centre of many debates among comparative education researchers. However, uncertainty about how to interpret neo-institutional theory still persists among educational comparativists. With this uncertainty comes misinterpretation of its principles, variations and explanatory power. Two problematic misconceptions prevail: (1) the belief that the `world culture' strand is the only version of neo-institutional theory applicable to comparative education research; and (2) the assumption that the global homogenisation of society, culture and schooling is a goal of researchers applying neo-institutional theory to comparative education phenomena. This article addresses these misconceptions, elucidating neo-institutional theory and its applicability to comparative education research. Our findings suggest that neo-institutional frameworks for comparative education research are useful, but that complementary approaches and methods are also necessary.</t>
  </si>
  <si>
    <t>[Wiseman, Alexander W.] Lehigh Univ, Coll Educ, Comparat &amp; Int Educ Program, Bethlehem, PA 18015 USA; [Astiz, M. Fernanda] Canisius Coll, Sch Educ &amp; Human Serv, Buffalo, NY 14208 USA; [Baker, David P.] Penn State Univ, Dept Educ Policy Studies, University Pk, PA 16802 USA; [Baker, David P.] Penn State Univ, Dept Sociol, University Pk, PA 16802 USA</t>
  </si>
  <si>
    <t>Lehigh University; Pennsylvania Commonwealth System of Higher Education (PCSHE); Pennsylvania State University; Pennsylvania State University - University Park; Pennsylvania Commonwealth System of Higher Education (PCSHE); Pennsylvania State University; Pennsylvania State University - University Park</t>
  </si>
  <si>
    <t>Wiseman, AW (corresponding author), Lehigh Univ, Coll Educ, Comparat &amp; Int Educ Program, Bethlehem, PA 18015 USA.</t>
  </si>
  <si>
    <t>aww207@lehigh.edu</t>
  </si>
  <si>
    <t>Baker, david/KBB-9788-2024; Wiseman, Alexander W./A-7727-2012</t>
  </si>
  <si>
    <t>Wiseman, Alexander W./0000-0002-3674-957X</t>
  </si>
  <si>
    <t>COMPARE</t>
  </si>
  <si>
    <t>Compare</t>
  </si>
  <si>
    <t>10.1080/03057925.2013.800783</t>
  </si>
  <si>
    <t>WOS:000342055700002</t>
  </si>
  <si>
    <t>Elsässer, JP; Hickmann, T; Jinnah, S; Oberthür, S; Van de Graaf, T</t>
  </si>
  <si>
    <t>Elsaesser, Joshua Philipp; Hickmann, Thomas; Jinnah, Sikina; Oberthur, Sebastian; Van de Graaf, Thijs</t>
  </si>
  <si>
    <t>Institutional interplay in global environmental governance: lessons learned and future research</t>
  </si>
  <si>
    <t>INTERNATIONAL ENVIRONMENTAL AGREEMENTS-POLITICS LAW AND ECONOMICS</t>
  </si>
  <si>
    <t>Institutional interplay; Transnational institutional interplay; Global environmental governance; Transnational governance; Multilateral environmental agreements</t>
  </si>
  <si>
    <t>TRANSNATIONAL CLIMATE GOVERNANCE; SECRETARIAT INFLUENCE; NON-STATE; OVERLAP MANAGEMENT; REGIME COMPLEXES; FRAGMENTATION; INITIATIVES; POLITICS; POLICY; ARCHITECTURES</t>
  </si>
  <si>
    <t>Over the past decades, the growing proliferation of international institutions governing the global environment has impelled institutional interplay as a result of functional and normative overlap across multiple regimes. This article synthesizes primary contributions made in research on institutional interplay over the past twenty years, with particular focus on publications with International Environmental Agreements: Politics, Law and Economics. Broadening our understanding about the different types, dimensions, pathways, and effects of institutional interplay, scholars have produced key insights into the ways and means by which international institutions cooperate, manage discord, engage in problem solving, and capture synergies across levels and scales. As global environmental governance has become increasingly fragmented and complex, we recognize that recent studies have highlighted the growing interactions between transnationally operating institutions in the wake of polycentric governance and hybrid institutional complexes. However, our findings reveal that there is insufficient empirical and conceptual research to fully understand the relationship, causes, and consequences of interplay between intergovernmental and transnational institutions. Reflecting on the challenges of addressing regulatory gaps and mitigating the crisis of multilateralism, we expound the present research frontier for further advancing research on institutional interplay and provide recommendations to support policy-making.</t>
  </si>
  <si>
    <t>[Elsaesser, Joshua Philipp] Univ Potsdam, Fac Econ &amp; Social Sci, August Bebel Str 89, D-14482 Potsdam, Germany; [Hickmann, Thomas] Lund Univ, Dept Polit Sci, Allhelgona Kyrkogata 14, S-22100 Lund, Sweden; [Jinnah, Sikina] UC Santa Cruz, Dept Environm Studies, 1156 High St, Santa Cruz, CA 95064 USA; [Oberthur, Sebastian] Vrije Univ Brussel, Inst European Studies, Blvd Plaine, B-1050 Brussels, Belgium; [Van de Graaf, Thijs] Univ Ghent, Fac Polit &amp; Social Sci, Univstr 8, B-9000 Ghent, Belgium</t>
  </si>
  <si>
    <t>University of Potsdam; Lund University; University of California System; University of California Santa Cruz; Vrije Universiteit Brussel; Ghent University</t>
  </si>
  <si>
    <t>Elsässer, JP (corresponding author), Univ Potsdam, Fac Econ &amp; Social Sci, August Bebel Str 89, D-14482 Potsdam, Germany.</t>
  </si>
  <si>
    <t>jelsaess@uni-potsdam.de</t>
  </si>
  <si>
    <t>Hickmann, Thomas/AFY-8157-2022; Van de Graaf, Thijs/J-5280-2016</t>
  </si>
  <si>
    <t>Hickmann, Thomas/0000-0001-5072-7855; Elsasser, Joshua Philipp/0000-0002-3638-5171; Van de Graaf, Thijs/0000-0003-3372-3830; Jinnah, Sikina/0000-0003-4528-3000; Oberthur, Sebastian/0000-0001-8626-5082</t>
  </si>
  <si>
    <t>German Federal Environmental Foundation</t>
  </si>
  <si>
    <t>Open Access funding enabled and organized by Projekt DEAL. Joshua Philipp Elsasser gratefully acknowledges support received by the German Federal Environmental Foundation.</t>
  </si>
  <si>
    <t>INT ENVIRON AGREEM-P</t>
  </si>
  <si>
    <t>Int. Environ. Agreem.-Polit. Law Econom.</t>
  </si>
  <si>
    <t>10.1007/s10784-022-09569-4</t>
  </si>
  <si>
    <t>Economics; Environmental Studies; Law; Political Science</t>
  </si>
  <si>
    <t>Business &amp; Economics; Environmental Sciences &amp; Ecology; Government &amp; Law</t>
  </si>
  <si>
    <t>hybrid, Green Published</t>
  </si>
  <si>
    <t>WOS:000763192300001</t>
  </si>
  <si>
    <t>Nichols-Casebolt, A; Macrina, FL</t>
  </si>
  <si>
    <t>Nichols-Casebolt, Ann; Macrina, Francis L.</t>
  </si>
  <si>
    <t>Current Perspectives Regarding Institutional Conflict of Interest Commentary on Institutional Conflicts of Interest in Academic Research''</t>
  </si>
  <si>
    <t>Institutional conflict of interest; Academic research; Higher education; Competing interests; Managing competing interests</t>
  </si>
  <si>
    <t>Policies and processes dealing with institutional conflict of interest (iCOI) lag well behind those dealing with individual COI. To remediate this, academic institutions must develop strategies for addressing some of the unique challenges in iCOI, including: clarifying the definition of iCOI that addresses the range of individuals potentially involved; implementing a well-designed electronic database for reporting and managing iCOI across multiple leadership constituencies; and providing ongoing education to appropriate institutional officials that communicates the importance of managing iCOI.</t>
  </si>
  <si>
    <t>[Nichols-Casebolt, Ann; Macrina, Francis L.] Virginia Commonwealth Univ, Off Res &amp; Innovat, Med Coll Virginia Campus, Richmond, VA 23298 USA</t>
  </si>
  <si>
    <t>Virginia Commonwealth University</t>
  </si>
  <si>
    <t>Nichols-Casebolt, A (corresponding author), Virginia Commonwealth Univ, Off Res &amp; Innovat, Med Coll Virginia Campus, Richmond, VA 23298 USA.</t>
  </si>
  <si>
    <t>acasebol@vcu.edu</t>
  </si>
  <si>
    <t>10.1007/s11948-015-9703-8</t>
  </si>
  <si>
    <t>WOS:000507470100005</t>
  </si>
  <si>
    <t>Stevenson, JA; Zhang, J</t>
  </si>
  <si>
    <t>Stevenson, Jennifer Ann; Zhang, Jin</t>
  </si>
  <si>
    <t>A temporal analysis of institutional repository research</t>
  </si>
  <si>
    <t>Information visualization; Institutional repositories; Multidimensional scaling analysis; Parallel coordinate analysis; Temporal analysis</t>
  </si>
  <si>
    <t>CONTENT MANAGEMENT; DIGITAL LIBRARIES; SUBJECT ANALYSIS; METADATA; FUTURE; MODEL; COLLECTIONS; TRENDS; USERS; VISIBILITY</t>
  </si>
  <si>
    <t>Due to the vast array of fields that use or have used institutional repositories, and the varying degrees of technology used, it is important to identify the development of the field, institutional repositories, in order to understand the breadth and depth of studies involved. This longitudinal study of the subject terms associated with published journal articles allows for a clearer understanding of the field of institutional repositories as it developed, evolved, and changed over time. This study's uniqueness lies in its longitudinal nature, and its use of information visualization, multidimensional scaling, and parallel coordinate analysis provide information regarding the field of institutional repositories. The multidimensional scaling and parallel coordinate analysis in conjunction with temporal analysis reveal that institutional repositories transitioned through several development phases. Future studies of institutional repositories will most likely discover evaluation tactics and potential guidelines, resulting in a need for additional case studies. Observations from the parallel coordinate analysis reveal three major themes. The first theme is the maturity of institutional repositories as a field over time, the second is the fluctuation and developmental status of institutional repositories until 2010-2013 (Period IV), and the third theme is the emergence of the discipline information science and library science as the strong generator of institutional repository research. Through the visualization and temporal analysis, information was gained regarding the history, development, and future studies within institutional repositories.</t>
  </si>
  <si>
    <t>[Stevenson, Jennifer Ann; Zhang, Jin] Univ Wisconsin, Sch Informat Studies, Milwaukee, WI 53201 USA</t>
  </si>
  <si>
    <t>University of Wisconsin System; University of Wisconsin Milwaukee</t>
  </si>
  <si>
    <t>Stevenson, JA (corresponding author), Univ Wisconsin, Sch Informat Studies, Milwaukee, WI 53201 USA.</t>
  </si>
  <si>
    <t>steven58@uwm.edu; jzhang@uwm.edu</t>
  </si>
  <si>
    <t>zhang, jin/A-6769-2010</t>
  </si>
  <si>
    <t>10.1007/s11192-015-1728-x</t>
  </si>
  <si>
    <t>WOS:000365130100008</t>
  </si>
  <si>
    <t>Obasuyi, L; Okwilagwe, OA</t>
  </si>
  <si>
    <t>Obasuyi, Luke; Okwilagwe, O. A.</t>
  </si>
  <si>
    <t>Institutional factors influencing utilisation of Research4Life databases by National Agricultural Research Institutes scientists in Nigeria</t>
  </si>
  <si>
    <t>INFORMATION DEVELOPMENT</t>
  </si>
  <si>
    <t>institutional factors; Research4Life; databases; agricultural research; scientists; Nigeria</t>
  </si>
  <si>
    <t>INFORMATION-SYSTEMS; ACCEPTANCE; ERP; USAGE</t>
  </si>
  <si>
    <t>This study is part of a doctoral thesis aimed at investigating the influence of institutional factors on utilisation of Research4Life databases by NARIs scientists in Nigeria. The study adopted the descriptive survey design of the correlational type. The study population consists of 1,205 research scientists in the 15 NARIs from which a total of thirteen (13) institutes and 1,062 research scientists were selected adopting cluster, simple random and stratified random sampling techniques. The questionnaire was the main instrument for data collection. It consists of 105 questions arranged in five sections. Simple percentage, mean, Pearson's Product Moment Correlation, multiple regression analysis and analysis of variance were used to analyse the data. Result indicates that the six institutional factors were significant and the institutional factors influenced utilisation of Research4Life databases. Accessibility of databases, availability of password and fast Internet access made significant contributions to utilisation of Research4Life databases. NARIs management has critical roles to play in providing access to Research4Life databases in research scientists' offices and their libraries as well as providing fast Internet access and in-house-training in the institutes. The librarians should register for Research4Life databases and make the user names and passwords available to all their bona fide users.</t>
  </si>
  <si>
    <t>[Obasuyi, Luke] Univ Benin, Fac Agr, PMB 1154, Benin, Nigeria; [Okwilagwe, O. A.] Univ Ibadan, PMB 1, Ibadan, Nigeria</t>
  </si>
  <si>
    <t>University of Benin; University of Ibadan</t>
  </si>
  <si>
    <t>Obasuyi, L (corresponding author), Univ Benin, Fac Agr, PMB 1154, Benin, Nigeria.</t>
  </si>
  <si>
    <t>lo.obasuyi@uniben.edu; okwilagweandrew@yahoo.com</t>
  </si>
  <si>
    <t>INFORM DEV</t>
  </si>
  <si>
    <t>Inf. Dev.</t>
  </si>
  <si>
    <t>10.1177/0266666916679218</t>
  </si>
  <si>
    <t>WOS:000424054500003</t>
  </si>
  <si>
    <t>Wong, GKW</t>
  </si>
  <si>
    <t>Wong, Gabrielle K. W.</t>
  </si>
  <si>
    <t>Exploring Research Data Hosting at the HKUST Institutional Repository</t>
  </si>
  <si>
    <t>Institutional repositories; Datasets; DSpace; Data management</t>
  </si>
  <si>
    <t>DATA CURATION</t>
  </si>
  <si>
    <t>The profusion of data created by modern research has brought about increasing discussion on the practice of data management and the development of such infrastructure. Many universities and libraries are exploring how to address this issue using institutional repositories, the Hong Kong University of Science and Technology ( HKUST) Library being one of them. As part of the exploration, the author conducted a case study of datasets at major institutional repositories. This paper visits the issues relating to data archiving, reports common practices of data treatment at institutional repositories, and presents a list of recommendations for experimenting data archiving at the HKUST Institutional Repository. Serials Review 2009; 35: 125-132. (C) 2009 Elsevier Inc. All rights reserved.</t>
  </si>
  <si>
    <t>HKUST Lib, Hong Kong, Hong Kong, Peoples R China</t>
  </si>
  <si>
    <t>Hong Kong University of Science &amp; Technology</t>
  </si>
  <si>
    <t>Wong, GKW (corresponding author), HKUST Lib, Hong Kong, Hong Kong, Peoples R China.</t>
  </si>
  <si>
    <t>lbgabi@ust.hk</t>
  </si>
  <si>
    <t>Khoie, Mahdieh/ABE-5489-2021; Wong, Gabrielle Ka Wai/B-4061-2010</t>
  </si>
  <si>
    <t>Wong, Gabrielle Ka Wai/0000-0001-9070-3372</t>
  </si>
  <si>
    <t>10.1016/j.serrev.2009.04.003</t>
  </si>
  <si>
    <t>WOS:000273891800004</t>
  </si>
  <si>
    <t>Win, S; Kofinas, AK</t>
  </si>
  <si>
    <t>Win, Sandar; Kofinas, Alexander K.</t>
  </si>
  <si>
    <t>Reflecting and Integrating the Contextual Influences of Ambiguities and Institutional Power in Organisational Research Design: A Case of Myanmar</t>
  </si>
  <si>
    <t>emerging markets; institutional theory; interview methods; qualitative research; research methodology</t>
  </si>
  <si>
    <t>CORPORATE GOVERNANCE; MANAGEMENT RESEARCH; PERFORMANCE; PRAGMATISM; COMPETITION; CHALLENGES; PARADIGMS; SEARCH; RIGOR</t>
  </si>
  <si>
    <t>Our understanding of how an organisation operates is elucidated by the host country's political system. Myanmar has remained abstruse to researchers for many decades, as do most emerging markets prior to their transition from a centrally planned economy to a market economy such as China. We establish how the problematising and contextualisation of the methodologies adopted during longitudinal fieldwork in Myanmar (2008 to 2016) has influenced our research focus and question. By reflecting on our experience of conducting organisational research in a highly institutionalised environment, we have identified limitations in the prevalent research methodologies used by the extant literature. Such methodologies tend to be incompatible with the Asian context. This process of problematisation required us to remain flexible and adaptive during the process of the generation of the research questions. We adopted a context-informed theory-building process and reflect on the interplay between interviewer, interviewees, and local institutional contexts. An important insight from this process was the need to nullify the asymmetry of power between the interviewer and interviewees to obtain honest responses rather than superficial data that aimed to satisfy and please the interviewer/institutional context.</t>
  </si>
  <si>
    <t>[Win, Sandar] Univ Bedfordshire, Business Sch, Accounting &amp; Finance, Luton, Beds, England; [Kofinas, Alexander K.] Univ Bedfordshire, Business Sch, Strategy, Luton, Beds, England</t>
  </si>
  <si>
    <t>University of Bedfordshire; University of Bedfordshire</t>
  </si>
  <si>
    <t>Win, S (corresponding author), Univ Bedfordshire, Business Sch, Accounting &amp; Finance, Luton, Beds, England.</t>
  </si>
  <si>
    <t>sandar.win@beds.ac.uk; alexander.kofinas@beds.ac.uk</t>
  </si>
  <si>
    <t>Win, Sandar/0000-0003-3155-9950</t>
  </si>
  <si>
    <t>10.1017/mor.2019.26</t>
  </si>
  <si>
    <t>Green Submitted, Green Accepted</t>
  </si>
  <si>
    <t>WOS:000484186700005</t>
  </si>
  <si>
    <t>Helena, AY</t>
  </si>
  <si>
    <t>Helena, Yurmanova A.</t>
  </si>
  <si>
    <t>NEO-INSTITUTIONAL RESEARCH TOOLS OF THE MODERN COOPERATIVE THEORY AND PRACTICE</t>
  </si>
  <si>
    <t>JOURNAL OF INSTITUTIONAL STUDIES</t>
  </si>
  <si>
    <t>Russian</t>
  </si>
  <si>
    <t>neoclassical orthodoxy; neo-institutional theories; cooperatives; economic theory of cooperation; neo-institutional approaches to theory of cooperatives</t>
  </si>
  <si>
    <t>A comparative analysis of the application results of neoclassical orthodoxy and neo-institutional theories methodological tools to cooperative problematic research is carried out in the paper. Methodological limitations of the neoclassical approach and an explanatory-predictive efficiency and neo-institutionalism prospects in the cooperative forms investigation and the development of the modern economic cooperation theory are revealed.</t>
  </si>
  <si>
    <t>[Helena, Yurmanova A.] Donetsk Inst Railway Transport, Chair Econ Theory &amp; Gen Econ Disciplines, Donetsk, Ukraine</t>
  </si>
  <si>
    <t>Helena, AY (corresponding author), Donetsk Inst Railway Transport, Chair Econ Theory &amp; Gen Econ Disciplines, Donetsk, Ukraine.</t>
  </si>
  <si>
    <t>alenayurmanova@mail.ru</t>
  </si>
  <si>
    <t>INT ASSOC INST RESEARCH</t>
  </si>
  <si>
    <t>ROSTOV-ON-DON</t>
  </si>
  <si>
    <t>PUSHKINSKAYA UL, 43, KOMN 10, ROSTOV-ON-DON, 00000, RUSSIA</t>
  </si>
  <si>
    <t>J INST STUD</t>
  </si>
  <si>
    <t>J. Inst. Stud.</t>
  </si>
  <si>
    <t>WOS:000215623800005</t>
  </si>
  <si>
    <t>Resnik, DB</t>
  </si>
  <si>
    <t>Resnik, David B.</t>
  </si>
  <si>
    <t>Institutional Conflicts of Interest in Academic Research</t>
  </si>
  <si>
    <t>Conflict of interest; Research; Academic institutions; Ethics; Trustees; Bias; Public trust</t>
  </si>
  <si>
    <t>INDUSTRY</t>
  </si>
  <si>
    <t>Financial relationships in academic research can create institutional conflicts of interest (COIs) because the financial interests of the institution or institutional officials may inappropriately influence decision-making. Strategies for dealing with institutional COIs include establishing institutional COI committees that involve the board of trustees in conflict review and management, developing policies that shield institutional decisions from inappropriate influences, and establishing private foundations that are independent of the institution to own stock and intellectual property and to provide capital to start-up companies.</t>
  </si>
  <si>
    <t>[Resnik, David B.] NIEHS, NIH, POB 12233,Mail Drop E1-06, Res Triangle Pk, NC 27709 USA</t>
  </si>
  <si>
    <t>National Institutes of Health (NIH) - USA; NIH National Institute of Environmental Health Sciences (NIEHS)</t>
  </si>
  <si>
    <t>Resnik, DB (corresponding author), NIEHS, NIH, POB 12233,Mail Drop E1-06, Res Triangle Pk, NC 27709 USA.</t>
  </si>
  <si>
    <t>resnikd@niehs.nih.gov</t>
  </si>
  <si>
    <t>Intramural NIH HHS [ZIA ES102646-07] Funding Source: Medline</t>
  </si>
  <si>
    <t>Intramural NIH HHS(United States Department of Health &amp; Human ServicesNational Institutes of Health (NIH) - USA)</t>
  </si>
  <si>
    <t>10.1007/s11948-015-9702-9</t>
  </si>
  <si>
    <t>WOS:000507470100004</t>
  </si>
  <si>
    <t>Sims, JM</t>
  </si>
  <si>
    <t>Sims, Jennifer M.</t>
  </si>
  <si>
    <t>An Introduction to Institutional Review Boards</t>
  </si>
  <si>
    <t>DIMENSIONS OF CRITICAL CARE NURSING</t>
  </si>
  <si>
    <t>Institutional review board; IRB; Clinical research; Research; Human subjects</t>
  </si>
  <si>
    <t>Nurses are conducting their own research studies in many healthcare institutions. To conduct research, the researcher will need to gain approval from an institutional review board or ethics committee. This article describes the role of the institutional review board in clinical research with human subjects.</t>
  </si>
  <si>
    <t>[Sims, Jennifer M.] Vet Affairs Med Ctr, 800 Zorn Ave, Louisville, KY 40206 USA</t>
  </si>
  <si>
    <t>US Department of Veterans Affairs; Veterans Health Administration (VHA)</t>
  </si>
  <si>
    <t>Sims, JM (corresponding author), Vet Affairs Med Ctr, 800 Zorn Ave, Louisville, KY 40206 USA.</t>
  </si>
  <si>
    <t>JennyARNP@yahoo.com</t>
  </si>
  <si>
    <t>DIMENS CRIT CARE NUR</t>
  </si>
  <si>
    <t>Dimens. Crit. Care Nurs.</t>
  </si>
  <si>
    <t>SEP-OCT</t>
  </si>
  <si>
    <t>10.1097/01.DCC.0000325081.78164.50</t>
  </si>
  <si>
    <t>WOS:000217615700006</t>
  </si>
  <si>
    <t>Ramiller, NC; Swanson, EB; Wang, P</t>
  </si>
  <si>
    <t>Ramiller, Neil C.; Swanson, E. Burton; Wang, Ping</t>
  </si>
  <si>
    <t>Research directions in information systems: Toward an institutional ecology</t>
  </si>
  <si>
    <t>JOURNAL OF THE ASSOCIATION FOR INFORMATION SYSTEMS</t>
  </si>
  <si>
    <t>Information systems research; research agenda; ecology of markets; institutional history; boundary enthography; comparative discourse analysis; deconstruction; reflexive inquiry</t>
  </si>
  <si>
    <t>POPULATION; RELEVANCE; RIGOR</t>
  </si>
  <si>
    <t>This essay identifies three characteristic problems in how the Information Systems field sets its research directions. First is the propensity of our field to create research agendas modeled after the transitory infatuations that industry has with certain popular topics in IT-related innovation. The second problem is our field's inclination to develop insular sub-communities that consume resources on behalf of research programs that are of limited theoretical and practical interest. A third problem is noted from time to time by our partners in industry: We sometimes neglect topics that are of practical interest to them. This paper argues that these seemingly diverse phenomena can be brought under a common umbrella by examining how the shaping of research agendas depends on forces in our field's larger institutional milieu. Specifically, we suggest that the field's research directions constitute responses to institutionally constituted market forces that arise both within academia and in the larger economy and society. Furthermore, we propose that the substance of the discourse associated with any particular research stream is dictated by the workings of these forces, in ways our community has yet to fully understand. We make four proposals for reflexive inquiry that we believe will advance this understanding and ultimately help to foster research that better serves both theory and practice, while being less subject to the whims of industry fashion.</t>
  </si>
  <si>
    <t>[Ramiller, Neil C.] Portland State Univ, Sch Business Adm, Portland, OR 97207 USA; [Swanson, E. Burton] Univ Calif Los Angeles, Anderson Sch Management, Los Angeles, CA USA; [Wang, Ping] Univ Maryland, Coll Informat Studies, College Pk, MD 20742 USA</t>
  </si>
  <si>
    <t>Portland State University; University of California System; University of California Los Angeles; University System of Maryland; University of Maryland College Park</t>
  </si>
  <si>
    <t>Ramiller, NC (corresponding author), Portland State Univ, Sch Business Adm, Portland, OR 97207 USA.</t>
  </si>
  <si>
    <t>neilr@sba.pdx.edu; burt.swanson@anderson.ucla.edu; pwang@umd.edu</t>
  </si>
  <si>
    <t>Wang, Ping/0000-0002-9485-7325</t>
  </si>
  <si>
    <t>ASSOC INFORMATION SYSTEMS</t>
  </si>
  <si>
    <t>ATLANTA</t>
  </si>
  <si>
    <t>GEORGIA STATE UNIV, 35 BROAD STREET, STE 916-917, ATLANTA, GA 30303 USA</t>
  </si>
  <si>
    <t>J ASSOC INF SYST</t>
  </si>
  <si>
    <t>J. Assoc. Inf. Syst.</t>
  </si>
  <si>
    <t>WOS:000255118300001</t>
  </si>
  <si>
    <t>Pyastolov, SM</t>
  </si>
  <si>
    <t>Pyastolov, Sergey M.</t>
  </si>
  <si>
    <t>DYNAMICS OF INSTITUTIONAL FORMS ON THE SCIENCE FRONTIER</t>
  </si>
  <si>
    <t>fundamental research; discrete institutional space; learning organization; helical institutional development; memory</t>
  </si>
  <si>
    <t>The paper proves an urgency of information research of the science and technologies sphere. It represents the results, which allow to describe the dynamics of institutional forms on the science frontier. A review of examples from the EU and the USA shows that a significant factor of these changes is an aspiration of innovation system administrators to provide a legitimization for public expenditures on RD. The concept of evolutionary (helical) development of institutional forms (HIDS - Helical Institutional Development Scheme) helps to prove that there is a correlation between dynamics of organizational and semantic forms, when the latter are introduced into the research domain. The assumption of discrete character of goods is a characteristic of the author's model which is later extended on mental forms and institutes. The given property forms phenomena of discreteness of institutional space and, consequentially, the presence of barriers effects in this space. The regulator aims to overcome such barriers because certain types of organizational structures in sciences can successfully operate only at certain intuitional levels. HIDS is offered as a means for this purpose. Theoretical descriptions of strategic regulation methods: (i) upstream and (ii) downstream, are supplemented by a metaphor of swing. Thus one can interpret those methods within the limits of the spiral development movement as (a) clockwise: from culture (means) of thinking - to routines; and (b) counterclockwise: from institutes ? to routines and organizational culture (means) of thinking. The author stresses that the order of organizational forms is structured by the mission. In situations of uncertainty the most natural decision of an administrator is to offer the organisation a quasiverbalised institutional form. The mission then may be elaborated in the process of activity of the learning organisation (e.g., a new science imperative), along with probably new way of thinking, and if necessary - new organizational forms. A metaphor of an intelligent organism allows formulating a thesis that a science information research institute cannot be just a memory carrier of complex systems nowadays. There is urgency not only for a long-term memory, but also for means and mechanisms of analyses of constantly changing communications and tendencies in science and technology.</t>
  </si>
  <si>
    <t>[Pyastolov, Sergey M.] Russian Acad Sci INION RAS, Inst Sci Informat Social Sci, Moscow, Russia</t>
  </si>
  <si>
    <t>Russian Academy of Sciences; Institute of Scientific Information on Social Sciences of the Russian Academy of Sciences</t>
  </si>
  <si>
    <t>Pyastolov, SM (corresponding author), Russian Acad Sci INION RAS, Inst Sci Informat Social Sci, Moscow, Russia.</t>
  </si>
  <si>
    <t>Ibs-piast@mail.ru</t>
  </si>
  <si>
    <t>Pyastolov, Sergey M./D-7963-2014</t>
  </si>
  <si>
    <t>Pyastolov, Sergey M./0000-0002-0171-756X</t>
  </si>
  <si>
    <t>10.17835/2076-6297.2018.10.1.107-124</t>
  </si>
  <si>
    <t>WOS:000432339500007</t>
  </si>
  <si>
    <t>THOMAS, JA; GREENE, ME</t>
  </si>
  <si>
    <t>INSTITUTIONAL POLICIES AND EDUCATIONAL-PROGRAMS - ANIMALS IN RESEARCH</t>
  </si>
  <si>
    <t>JOURNAL OF THE AMERICAN COLLEGE OF TOXICOLOGY</t>
  </si>
  <si>
    <t>INSTITUTIONAL POLICY; EXPERIMENTAL PROTOCOL; TOXICOLOGIC STUDIES; EDUCATIONAL PROGRAMS; LABORATORY ANIMALS</t>
  </si>
  <si>
    <t>Biomedical research facilities, including academic and industrial settings, need to have established internal and external policies regarding the humane care and use of animals in pharmacologic and toxicologic experimental protocols. Compliance with regulatory and accrediting agencies (e.g., Public Health Service, U.S. Department of Agriculture, American Association for the Accreditation of Laboratory Animal Care) requires institutional support and necessitates recruiting and retaining a quality veterinarian staff. Resources must be available to maintain vivarium physical facilities, including experimental surgery suites, and to provide an acceptable program in occupational health to protect against zoonotic diseases. Through the Institutional Animal Care and Use Committee (IACUC), educational programs, compliance issues, and institutional security measures can be effectively implemented. A close communication liaison must be established between the IACUC, the veterinary staff, institutional public relations, security and the individual investigator. A coordinated policy with both internal and external components is necessary in order to satisfactorily manage the use of animals in toxicologic research.</t>
  </si>
  <si>
    <t>THOMAS, JA (corresponding author), UNIV TEXAS,HLTH SCI CTR,7703 FLOYD CURL DR,SAN ANTONIO,TX 78284, USA.</t>
  </si>
  <si>
    <t>MARY ANN LIEBERT INC PUBL</t>
  </si>
  <si>
    <t>LARCHMONT</t>
  </si>
  <si>
    <t>2 MADISON AVENUE, LARCHMONT, NY 10538</t>
  </si>
  <si>
    <t>J AM COLL TOXICOL</t>
  </si>
  <si>
    <t>J. Am. Coll. Toxicol.</t>
  </si>
  <si>
    <t>10.3109/10915819409140603</t>
  </si>
  <si>
    <t>Pharmacology &amp; Pharmacy; Toxicology</t>
  </si>
  <si>
    <t>WOS:A1994PG05200007</t>
  </si>
  <si>
    <t>Fuentes, NA; Giunta, DH; Pazo, V; Elizondo, CM; Figar, S; de Quiros, FGB</t>
  </si>
  <si>
    <t>Fuentes, Nora A.; Giunta, Diego H.; Pazo, Valeria; Elizondo, Cristina M.; Figar, Silvana; Gonzalez Bernaldo de Quiros, Fernan</t>
  </si>
  <si>
    <t>Continuing medical education: A clinical research institutional project.</t>
  </si>
  <si>
    <t>MEDICINA-BUENOS AIRES</t>
  </si>
  <si>
    <t>biomedical research; education medical continuing</t>
  </si>
  <si>
    <t>BIOMEDICAL-RESEARCH</t>
  </si>
  <si>
    <t>Continuing medical education: A clinical research institutional project. In Argentina, education in clinical investigation is based on courses with theoric content. In developed countries programs with ongoing and practical content exist, generating the proper context to learn. In 2006, the Hospital Italiano de Buenos Aires (HIBA) created an area to train physicians, Research Area in Internal Medicine, and enable them to participate in every step of the clinical investigation process. The objective of this study is to describe this teaching area and its impact on the investigation in Internal Medicine in the HIBA, in the period 2006-2008. This area counts with fellow positions and provides training in Clinical Investigation for rotating residents. It has different activities including lectures, project counseling and 3 ongoing Institutional Registers for prevalent medical problems, 33% (6/18) of Intern staff are currently participating, with 3 fellows and 7 monitors for the Registers; 25 residents rotated in the area and generated their own research projects. 59 posters were presented in local and international congresses. Currently 6 original articles are in process of publication and 2 in peer review evaluation. A survey was carried out to evaluate the area where 76% (35/46) of the participants believed that they have acquired new skills; with 93% (44/47) using these knowledges in their every day practice. A 100% thought that they were adequately oriented in their projects, their ideas being fully respected (97%) (45/46). The inclusion of the Research Area in Internal Medicine improved the knowledge of the process of clinical Investigation and increased independent scientific production.</t>
  </si>
  <si>
    <t>[Fuentes, Nora A.; Giunta, Diego H.; Pazo, Valeria; Elizondo, Cristina M.; Figar, Silvana; Gonzalez Bernaldo de Quiros, Fernan] Hosp Italiano Buenos Aires, Serv Clin Med, RA-1181 Buenos Aires, DF, Argentina</t>
  </si>
  <si>
    <t>University of Buenos Aires; Hospital Italiano de Buenos Aires</t>
  </si>
  <si>
    <t>Fuentes, NA (corresponding author), Hosp Italiano Buenos Aires, Serv Clin Med, Gascon 450, RA-1181 Buenos Aires, DF, Argentina.</t>
  </si>
  <si>
    <t>nora.fuentes@hiba.org.ar</t>
  </si>
  <si>
    <t>Giunta, Diego Hernan/AAJ-6928-2021</t>
  </si>
  <si>
    <t>Giunta, Diego Hernan/0000-0002-8427-6033; Elizondo, Cristina Maria/0000-0002-3262-2176</t>
  </si>
  <si>
    <t>MEDICINA (BUENOS AIRES)</t>
  </si>
  <si>
    <t>BUENOS AIRES</t>
  </si>
  <si>
    <t>DONATO ALVAREZ 3150, 1427 BUENOS AIRES, ARGENTINA</t>
  </si>
  <si>
    <t>MEDICINA-BUENOS AIRE</t>
  </si>
  <si>
    <t>Med.-Buenos Aires</t>
  </si>
  <si>
    <t>Medicine, General &amp; Internal</t>
  </si>
  <si>
    <t>General &amp; Internal Medicine</t>
  </si>
  <si>
    <t>WOS:000278949300006</t>
  </si>
  <si>
    <t>Rosales, LL</t>
  </si>
  <si>
    <t>Rosales, Laura Leal</t>
  </si>
  <si>
    <t>The Texas Research Development Fund: Building Institutional Research Capacity at Texas Public Universities</t>
  </si>
  <si>
    <t>Research development funds; higher education; research and development; research capacity</t>
  </si>
  <si>
    <t>In 2001, the Texas state legislature created the Texas Excellence Fund (TEF) and the University Research Fund (URF) with the purpose of supporting institutional excellence and research capacity at general academic institutions. During the 2002-2003 biennium, participating Texas public universities received revenues from these funds (Legislative Budget Board [LBB] Staff, 2002). However, for the 2004-2005 biennium, Texas Governor Rick Perry vetoed appropriations for both funds (State of Texas, 2003). In 2005, as a replacement to the TEF and the URF, the Research Development Fund (RDF) was established to promote increased research capacity at eligible general academic institutions (Texas Education Code, Chapter 62.091, 2005). The purpose of this study was to examine the impact the RDF may have had in improving the research capacity of participating universities by examining the change in external sources in relationship to the change in the level of RDF resources. In addition, the study examined the relationship between changes in external resources and selected institutional characteristics. For purposes of this study, the state incentive funds, TEF, URF, and RDF were referred to as RDF since it is the latest designation and has the same purpose of all previous funds.</t>
  </si>
  <si>
    <t>[Rosales, Laura Leal] Texas A&amp;M Univ Corpus Christi, 6300 Ocean Dr,Mail Unit 5835, Corpus Christi, TX 78412 USA</t>
  </si>
  <si>
    <t>Texas A&amp;M University System; Texas A&amp;M University Corpus Christi</t>
  </si>
  <si>
    <t>Rosales, LL (corresponding author), Texas A&amp;M Univ Corpus Christi, 6300 Ocean Dr,Mail Unit 5835, Corpus Christi, TX 78412 USA.</t>
  </si>
  <si>
    <t>laura.rosales@tamucc.edu</t>
  </si>
  <si>
    <t>WOS:000448273600006</t>
  </si>
  <si>
    <t>Snyder, DC; Brouwer, RN; Ennis, CL; Spangler, LL; Ainsworth, TL; Budinger, S; Mullen, C; Hawley, J; Uhlenbrauck, G; Stacy, M</t>
  </si>
  <si>
    <t>Snyder, Denise C.; Brouwer, Rebecca N.; Ennis, Cory L.; Spangler, Lindsey L.; Ainsworth, Terry L.; Budinger, Susan; Mullen, Catherine; Hawley, Jeffrey; Uhlenbrauck, Gina; Stacy, Mark</t>
  </si>
  <si>
    <t>Retooling institutional support infrastructure for clinical research</t>
  </si>
  <si>
    <t>CONTEMPORARY CLINICAL TRIALS</t>
  </si>
  <si>
    <t>Research administration; Clinical research; Academic medical center</t>
  </si>
  <si>
    <t>ACADEMIC HEALTH CENTERS; SUCCESS; CARE</t>
  </si>
  <si>
    <t>Clinical research activities at academic medical centers are challenging to oversee. Without effective research administration, a continually evolving set of regulatory and institutional requirements can divert investigator and study team attention away from a focus on scientific gain, study conduct, and patient safety. However, even when the need for research administration is recognized, there can be struggles over what form it should take. Central research administration may be viewed negatively, with individual groups preferring to maintain autonomy over processes. Conversely, a proliferation of individualized approaches across an institution can create inefficiencies or invite risk. This article describes experiences establishing a unified research support office at the Duke University School of Medicine based on a framework of customer support. The Duke Office of Clinical Research was formed in 2012 with a vision that research administration at academic medical centers should help clinical investigators navigate the complex research environment and operationalize research ideas. The office provides an array of services that have received high satisfaction ratings. The authors describe the ongoing culture change necessary for success of the unified research support office. Lessons learned from implementation of the Duke Office of Clinical Research may serve as a model for other institutions undergoing a similar transition. (C) 2016 The Authors. Published by Elsevier Inc.</t>
  </si>
  <si>
    <t>[Snyder, Denise C.; Brouwer, Rebecca N.; Ennis, Cory L.; Spangler, Lindsey L.; Ainsworth, Terry L.; Budinger, Susan; Mullen, Catherine; Hawley, Jeffrey; Stacy, Mark] Duke Univ, Sch Med, 2424 Erwin Rd, Durham, NC 27710 USA; [Uhlenbrauck, Gina] Duke Clin Res Inst, 300 West Morgan St, Durham, NC 27701 USA</t>
  </si>
  <si>
    <t>Duke University; Duke University</t>
  </si>
  <si>
    <t>Snyder, DC (corresponding author), Duke Univ, DOCR, Sch Med, DUMC Box 2713,2424 Erwin Rd,Hock Plaza 9044, Durham, NC 27710 USA.</t>
  </si>
  <si>
    <t>denise.snyder@duke.edu</t>
  </si>
  <si>
    <t>Snyder, Denise/JLM-7581-2023</t>
  </si>
  <si>
    <t>Brouwer, Rebecca/0000-0001-8655-7368</t>
  </si>
  <si>
    <t>National Center for Advancing Translational Sciences of the NIH [UL1TR001117]</t>
  </si>
  <si>
    <t>National Center for Advancing Translational Sciences of the NIH(United States Department of Health &amp; Human ServicesNational Institutes of Health (NIH) - USANIH National Center for Advancing Translational Sciences (NCATS))</t>
  </si>
  <si>
    <t>This paper was supported by the National Center for Advancing Translational Sciences of the NIH through Grant No. UL1TR001117. The contents are solely the responsibility of the authors and do not necessarily represent the official views of the NIH.</t>
  </si>
  <si>
    <t>360 PARK AVE SOUTH, NEW YORK, NY 10010-1710 USA</t>
  </si>
  <si>
    <t>CONTEMP CLIN TRIALS</t>
  </si>
  <si>
    <t>Contemp. Clin. Trials</t>
  </si>
  <si>
    <t>10.1016/j.cct.2016.04.010</t>
  </si>
  <si>
    <t>Medicine, Research &amp; Experimental; Pharmacology &amp; Pharmacy</t>
  </si>
  <si>
    <t>Research &amp; Experimental Medicine; Pharmacology &amp; Pharmacy</t>
  </si>
  <si>
    <t>WOS:000378458900019</t>
  </si>
  <si>
    <t>McSweeney, M; van Luijk, N</t>
  </si>
  <si>
    <t>McSweeney, Mitchell; van Luijk, Nicolien</t>
  </si>
  <si>
    <t>Leaving the comfort zone: utilizing institutional ethnography in sport for development and peace research</t>
  </si>
  <si>
    <t>QUALITATIVE RESEARCH IN SPORT EXERCISE AND HEALTH</t>
  </si>
  <si>
    <t>Institutional ethnography; sport for development and peace; qualitative research; ethnography</t>
  </si>
  <si>
    <t>POLITICS; DISCOURSE; CRITIQUE; POWER</t>
  </si>
  <si>
    <t>This paper examines the promise of institutional ethnography (IE) as a methodological and theoretical approach in sport for development research. Dorothy Smith, a feminist sociologist, developed IE as an alternative method of inquiry to the dominant forms practised in sociology. Research that utilizes IE is particularly focused on the underpinning processes involved in establishing ruling relations and the role of text in organizing work, and offers researchers a method that has potential to trace and explore the social relations organizing sport for development and peace (SDP) across local-global levels. We would like to propose the use of IE as a methodological approach that can add to the growing field of SDP. In this paper, we discuss how this approach offers a unique way to understand contemporary issues and debates in SDP by providing examples of how we used it in our own research and why it should be considered further by other SDP researchers. Highlighting the process and benefits of conducting research using an IE approach may open up the way that qualitative researchers within sport approach methodology and builds on new ways to analyze particular social contexts while acknowledging the broader institutional setting that research and people's daily lives take place in.</t>
  </si>
  <si>
    <t>[McSweeney, Mitchell] York Univ, Sch Kinesiol &amp; Hlth Sci, Toronto, ON, Canada; [van Luijk, Nicolien] Univ Ottawa, Sch Human Kinet, Ottawa, ON, Canada</t>
  </si>
  <si>
    <t>York University - Canada; University of Ottawa</t>
  </si>
  <si>
    <t>McSweeney, M (corresponding author), York Univ, Fac Hlth, Sch Kinesiol &amp; Hlth Sci, Norman Bethune Coll, Room 341,4700 Keele St, Toronto, ON M3J 1P3, Canada.</t>
  </si>
  <si>
    <t>mcsweenm@yorku.ca</t>
  </si>
  <si>
    <t>QUAL RES SPORT EXERC</t>
  </si>
  <si>
    <t>Qual. Res. Sport Exerc. Health</t>
  </si>
  <si>
    <t>10.1080/2159676X.2019.1578254</t>
  </si>
  <si>
    <t>Hospitality, Leisure, Sport &amp; Tourism; Psychology, Applied; Sport Sciences</t>
  </si>
  <si>
    <t>Social Sciences - Other Topics; Psychology; Sport Sciences</t>
  </si>
  <si>
    <t>WOS:000474219100008</t>
  </si>
  <si>
    <t>Zhai, QH; Su, J</t>
  </si>
  <si>
    <t>Zhai, Qinghua; Su, Jing</t>
  </si>
  <si>
    <t>A perfect couple? Institutional theory and entrepreneurship research</t>
  </si>
  <si>
    <t>CHINESE MANAGEMENT STUDIES</t>
  </si>
  <si>
    <t>Entrepreneurial process; Institutional theory; Entrepreneurship; Multi-level context</t>
  </si>
  <si>
    <t>SELF-EMPLOYMENT; LEGITIMACY; CHINA; DETERMINANTS; TRANSITION; CONTEXT; IMPACT; GROWTH; PERSPECTIVE; MULTILEVEL</t>
  </si>
  <si>
    <t>Purpose This paper aims to evaluate the progress made in understanding the impact of multi-level institutions on entrepreneurship. Design/methodology/approach Based on scientific articles published between 1992 and 2017, the authors take a unique focus on both institutional theory applied and research topics of this area. Bibliometric method and systematic literature review method are used. Findings The results demonstrate that although institutional theory is well prepared for entrepreneurship context operating at different levels, the major knowledge foundation used predominantly focuses on macro and meso level. When it comes to research topics, entrepreneurship is often simplified as the founding of new venture, and the unique venture founding process has rarely been explored. Originality/value This paper is the first to provide a full picture of the multi-level institutions and their consequences on different kinds of entrepreneurial activities. The authors'evaluation of this research area also points out directions for future study.</t>
  </si>
  <si>
    <t>[Zhai, Qinghua] East China Normal Univ, Sch Urban &amp; Reg Sci, Shanghai, Peoples R China; [Su, Jing] Shanghai Lixin Univ Finance &amp; Accounting, Sch Business Adm, Shanghai, Peoples R China</t>
  </si>
  <si>
    <t>East China Normal University; Shanghai Lixin University of Accounting &amp; Finance</t>
  </si>
  <si>
    <t>Su, J (corresponding author), Shanghai Lixin Univ Finance &amp; Accounting, Sch Business Adm, Shanghai, Peoples R China.</t>
  </si>
  <si>
    <t>qhzhai@re.ecnu.edu.cn; sophie-tongji@hotmail.com</t>
  </si>
  <si>
    <t>National Natural Science Foundation of China [71602117, 71502063]</t>
  </si>
  <si>
    <t>National Natural Science Foundation of China(National Natural Science Foundation of China (NSFC))</t>
  </si>
  <si>
    <t>This research is funded by National Natural Science Foundation of China, Grant number 71602117 and 71502063.</t>
  </si>
  <si>
    <t>CHIN MANAG STUD</t>
  </si>
  <si>
    <t>Chin. Manag. Stud.</t>
  </si>
  <si>
    <t>AUG 5</t>
  </si>
  <si>
    <t>10.1108/CMS-07-2017-0194</t>
  </si>
  <si>
    <t>WOS:000485890000006</t>
  </si>
  <si>
    <t>Mu, R; Zhao, XX</t>
  </si>
  <si>
    <t>Mu, Rui; Zhao, Xiaxia</t>
  </si>
  <si>
    <t>How do institutional dimensions of open government data affect innovation? Evidence from research institutes in China</t>
  </si>
  <si>
    <t>ASLIB JOURNAL OF INFORMATION MANAGEMENT</t>
  </si>
  <si>
    <t>Open government data; Institutional design; Innovation; Scientific research; China; Data interaction</t>
  </si>
  <si>
    <t>TRANSPARENCY; CREATIVITY; ADOPTION; BIG; PORTALS; PRIVACY</t>
  </si>
  <si>
    <t>PurposeThis study investigates the individual and binary (i.e. combined) effects of institutional dimensions of open government data (which include instructional, structural and accessible rules) on scientific research innovation, as well as the mediating roles that researchers' perceived data usefulness and data capability play in between.Design/methodology/approachBased on a sample of 1,092 respondents, this study uses partial least squares structural equation modeling (PLS-SEM) and polynomial regression with response surface analysis to evaluate the direct and indirect effects of individual and binary institutional dimensions on scientific research innovation.FindingsThe findings demonstrate that instructional, structural and restricted access data have a positive effect on scientific research innovation in the individual effect. While the binary effect of institutional dimensions produces varying degrees of scientific research innovation. Furthermore, this study discovers that the perceived usefulness and data capability of researchers differ in the mediating effect of institutional dimensions on scientific research innovation.Originality/valueTheoretically, this study contributes new knowledge on the causal links between data publication institutions and innovation. Practically, the research findings offer government data managers timely suggestions on how to build up institutions to foster greater data usage.</t>
  </si>
  <si>
    <t>[Mu, Rui; Zhao, Xiaxia] Dalian Univ Technol, Sch Publ Adm &amp; Policy, Dalian, Peoples R China</t>
  </si>
  <si>
    <t>Dalian University of Technology</t>
  </si>
  <si>
    <t>Zhao, XX (corresponding author), Dalian Univ Technol, Sch Publ Adm &amp; Policy, Dalian, Peoples R China.</t>
  </si>
  <si>
    <t>ruimu@dlut.edu.cn; xiaxia682860@mail.dlut.edu.cn</t>
  </si>
  <si>
    <t>National Natural Science Foundation of China [72174036]; Liaoning Xingliao Talent Plan and Four Batch Talents Program [XLYC2210021]; Liaoning Provincial Science Public Welfare Research Fund (Soft Science Research Program) [2023JH4/10600015]</t>
  </si>
  <si>
    <t>National Natural Science Foundation of China(National Natural Science Foundation of China (NSFC)); Liaoning Xingliao Talent Plan and Four Batch Talents Program; Liaoning Provincial Science Public Welfare Research Fund (Soft Science Research Program)</t>
  </si>
  <si>
    <t>This work is funded by the National Natural Science Foundation of China (No: 72174036), Liaoning Xingliao Talent Plan and Four Batch Talents Program (No: XLYC2210021) and Liaoning Provincial Science Public Welfare Research Fund (Soft Science Research Program) in 2023 (No: 2023JH4/10600015).</t>
  </si>
  <si>
    <t>ASLIB J INFORM MANAG</t>
  </si>
  <si>
    <t>Aslib J. Inf. Manag.</t>
  </si>
  <si>
    <t>2024 MAY 28</t>
  </si>
  <si>
    <t>10.1108/AJIM-07-2023-0243</t>
  </si>
  <si>
    <t>MAY 2024</t>
  </si>
  <si>
    <t>WOS:001234089400001</t>
  </si>
  <si>
    <t>Ammarukleart, S; Kim, J</t>
  </si>
  <si>
    <t>Ammarukleart, Sujira; Kim, Jeonghyun</t>
  </si>
  <si>
    <t>Institutional repository research 2005-2015: a trend analysis using bibliometrics and text mining</t>
  </si>
  <si>
    <t>Institutional repositories; Text mining; Bibliometrics; Open access; Research trends; Research themes</t>
  </si>
  <si>
    <t>OPEN-ACCESS; ELECTRONIC THESES; DISSERTATIONS; LIBRARY</t>
  </si>
  <si>
    <t>Purpose - This paper aims to investigate the longitudinal trends of research in the area of institutional repositories (IR) using bibliometric and text-mining methods. Design/methodology/approach - The Library and Information Science Abstracts and the Web of Science citation databases were used as data sources. A total of 603 articles published in 109 peer-reviewed journals from 2005 to 2015 were collected and analyzed. The articles were analyzed in terms of publication trends, authorship patterns and keywords and phrases appearing in the article titles and abstracts. Findings - The study shows that there has been a notable growth trend in research outputs, along with more participation and collaboration among institutes and countries. The study also found significant variability in the topics covered in the literature. In a comparison of the first period of 2005-2010 and the second period of 2011-2015, new research themes and foci, including research data, data management, linked open data, students and student research and an international audience, are observed in the later period. Originality/value - This paper provides a comprehensive overview of publication, authorship and research themes in the IR research field. It describes the evolution of the intellectual structure of IR as a research field.</t>
  </si>
  <si>
    <t>[Ammarukleart, Sujira; Kim, Jeonghyun] Univ North Texas, Dept Informat Sci, Denton, TX 76203 USA; [Ammarukleart, Sujira] Chiang Mai Rajabhat Univ, Fac Humanities &amp; Social Sci, Dept Informat Sci, Chiang Mai, Thailand</t>
  </si>
  <si>
    <t>University of North Texas System; University of North Texas Denton; Chiang Mai Rajabhat University</t>
  </si>
  <si>
    <t>Ammarukleart, S (corresponding author), Univ North Texas, Dept Informat Sci, Denton, TX 76203 USA.;Ammarukleart, S (corresponding author), Chiang Mai Rajabhat Univ, Fac Humanities &amp; Social Sci, Dept Informat Sci, Chiang Mai, Thailand.</t>
  </si>
  <si>
    <t>SujiraAmmarukleart@my.unt.edu</t>
  </si>
  <si>
    <t>Ammarukleart, Sujira/0000-0002-4264-394X; kim, jeonghyun/0000-0002-2514-2342</t>
  </si>
  <si>
    <t>10.1108/DLP-07-2016-0027</t>
  </si>
  <si>
    <t>WOS:000411488500008</t>
  </si>
  <si>
    <t>Sorce, G</t>
  </si>
  <si>
    <t>Sorce, Giuliana</t>
  </si>
  <si>
    <t>Institutional ethnography for communication and media research</t>
  </si>
  <si>
    <t>COMMUNICATION REVIEW</t>
  </si>
  <si>
    <t>Institutional ethnography; qualitative methodology; qualitative methods</t>
  </si>
  <si>
    <t>The goal of this article is to illustrate how an existing sociological methodology institutional ethnography (IE), coined by Canadian sociologist Dorothy E. Smith, can inform qualitative research projects in communication and media studies. In introducing IE to our field, I hope to equip communication and media studies researchers with a qualitative methodology that opens up opportunity to map the undergirding ruling relations and institutionalized processes that shape the many aspects of human and mediated communication. Upon explaining IE's methodological anchoring in feminist ontology and epistemology, I detail several methods for data gathering (participant observation, interviewing, textual analysis) and put forward suggestions to analyze IE data. I then offer potential avenues for IE in communication and media scholarship across the journal's three perspectives - communication and culture, communication as a social force, and communication and new media - and close by discussing some of IE's methodological opportunities and limitations for our discipline's diverse research agenda.</t>
  </si>
  <si>
    <t>[Sorce, Giuliana] Eberhard Karls Univ Tubingen, Inst Media Studies, Wilhelmstr 50, D-72076 Tubingen, Germany</t>
  </si>
  <si>
    <t>Eberhard Karls University of Tubingen</t>
  </si>
  <si>
    <t>Sorce, G (corresponding author), Eberhard Karls Univ Tubingen, Inst Media Studies, Wilhelmstr 50, D-72076 Tubingen, Germany.</t>
  </si>
  <si>
    <t>giuliana.sorce@uni-tuebingen.de</t>
  </si>
  <si>
    <t>Sorce, Giuliana/0000-0002-3583-9573</t>
  </si>
  <si>
    <t>COMMUN REV</t>
  </si>
  <si>
    <t>Commun. Rev.</t>
  </si>
  <si>
    <t>OCT 2</t>
  </si>
  <si>
    <t>10.1080/10714421.2019.1659703</t>
  </si>
  <si>
    <t>WOS:000489740300003</t>
  </si>
  <si>
    <t>Pizzolato, D; Dierickx, K</t>
  </si>
  <si>
    <t>Pizzolato, Daniel; Dierickx, Kris</t>
  </si>
  <si>
    <t>Research Integrity Supervision Practices and Institutional Support: A Qualitative Study</t>
  </si>
  <si>
    <t>Research integrity; Good research practices; Research supervisor; Mentor; Supervision practices; Mentorship; Institutional support</t>
  </si>
  <si>
    <t>RESPONSIBLE CONDUCT; RESEARCH MISCONDUCT; ACADEMIC MEDICINE; NATIONAL-SURVEY; SCIENTISTS; MENTORS; JUNIOR; GUIDE</t>
  </si>
  <si>
    <t>Scientific malpractice is not just due to researchers having bad intentions, but also due to a lack of education concerning research integrity practices. Besides the importance of institutionalised trainings on research integrity, research supervisors play an important role in translating what doctoral students learn during research integrity formal sessions. Supervision practices and role modelling influence directly and indirectly supervisees' attitudes and behaviour toward responsible research. Research supervisors can not be left alone in this effort. Research institutions are responsible for supporting supervisors in being more aware of their RI function, and in supporting responsible supervision practices to have a positive cascading effect on supervisees' research practices. We interviewed 22 European research supervisors to investigate how they perceive their role as research integrity trainers and their real-life supervision practices. Moreover, we investigated their points of view concerning the role of research institutions in supporting supervision practices. Although there are different commonalities in supervisors' perception of their research integrity-related role, differences are emphasised depending on the supervisors' characteristics such as academic domain, seniority, working country and gender. In addition, supervisors' way of mentoring depend also on supervisees' learning curve. Overall, all supervisors agreed on institutions playing an important role in support their supervision effort and practices. This study aims to be a starting point for better understanding research integrity supervision practices and the role of institutions in supporting them. Moreover, it puts the basis to further investigate differences in supervision practices depending on supervisors' characteristics.</t>
  </si>
  <si>
    <t>[Pizzolato, Daniel; Dierickx, Kris] Katholieke Univ Leuven, Ctr Biomed Eth &amp; Law, Dept Publ Hlth &amp; Primary Care, B-3000 Leuven, Belgium</t>
  </si>
  <si>
    <t>KU Leuven</t>
  </si>
  <si>
    <t>Pizzolato, D (corresponding author), Katholieke Univ Leuven, Ctr Biomed Eth &amp; Law, Dept Publ Hlth &amp; Primary Care, B-3000 Leuven, Belgium.</t>
  </si>
  <si>
    <t>daniel.pizzolato@kuleuven.be</t>
  </si>
  <si>
    <t>pizzolato, daniel/HGU-5332-2022</t>
  </si>
  <si>
    <t>pizzolato, daniel/0000-0003-3954-5924; dierickx, kris/0000-0002-1016-1145</t>
  </si>
  <si>
    <t>10.1007/s10805-022-09468-y</t>
  </si>
  <si>
    <t>DEC 2022</t>
  </si>
  <si>
    <t>Green Accepted, Green Published, Bronze</t>
  </si>
  <si>
    <t>WOS:000903194500001</t>
  </si>
  <si>
    <t>Le, T; Bich, NV; Mai, S</t>
  </si>
  <si>
    <t>Le, Thanh; Bich, Ngoc Vu; Mai, Sau</t>
  </si>
  <si>
    <t>Frontier academic research in OECD countries: the role of institutional factors</t>
  </si>
  <si>
    <t>Frontier academic research; industrial R&amp;D; institutions; total factor productivity</t>
  </si>
  <si>
    <t>RESEARCH-AND-DEVELOPMENT; DEVELOPMENT SPILLOVERS; EMPIRICAL-EVIDENCE; ECONOMIC-FREEDOM; GROWTH; PRODUCTIVITY; INNOVATION; INDUSTRY; KNOWLEDGE; RETURNS</t>
  </si>
  <si>
    <t>This paper examines the effect of frontier academic research on technological development and the way institutional quality influences this impact. Using a dataset that covers 18 OECD countries over the 2003-2017 period, we find that frontier academic research exerts an important influence on total factor productivity. First, frontier academic research induces technological change by directly enhancing production processes and management methods. Second, frontier academic research stimulates industrial innovations, which in turn improves productivity. Regarding the moderating effect of institutional variables on these relationships, we find that positive moderation only exists for some, not all, of the institutional variables. In that case, a higher level of these variables is found to strengthen the way countries reap benefits from frontier academic research and industrial innovation. However, the moderation of institutions is much less clear with the process that turns frontier academic research into industrial innovations.</t>
  </si>
  <si>
    <t>[Le, Thanh] Univ Wollongong, Fac Business &amp; Law, Sch Business, Northfields Ave, Wollongong, NSW 2522, Australia; [Bich, Ngoc Vu] Ho Chi Minh City Open Univ, Ho Chi Minh City, Vietnam; [Mai, Sau] Acad Policy &amp; Dev, Hanoi, Vietnam</t>
  </si>
  <si>
    <t>University of Wollongong; Ho Chi Minh City Open University</t>
  </si>
  <si>
    <t>Le, T (corresponding author), Univ Wollongong, Fac Business &amp; Law, Sch Business, Northfields Ave, Wollongong, NSW 2522, Australia.</t>
  </si>
  <si>
    <t>thanhl@uow.edu.au</t>
  </si>
  <si>
    <t>Le, Thanh/0000-0002-1665-7926; Vu, Ngoc/0000-0002-1369-0368</t>
  </si>
  <si>
    <t>10.1017/S1744137422000509</t>
  </si>
  <si>
    <t>JAN 2023</t>
  </si>
  <si>
    <t>WOS:000908299700001</t>
  </si>
  <si>
    <t>Oermann, MH; Barton, A; Yoder-Wise, PS; Morton, PG</t>
  </si>
  <si>
    <t>Oermann, Marilyn H.; Barton, Amy; Yoder-Wise, Patricia S.; Morton, Patricia Gonce</t>
  </si>
  <si>
    <t>Research in nursing education and the institutional review board/ethics committee</t>
  </si>
  <si>
    <t>JOURNAL OF PROFESSIONAL NURSING</t>
  </si>
  <si>
    <t>Educational research; Institutional review board; Nursing education; Professional development; Quality improvement; Research ethics committee</t>
  </si>
  <si>
    <t>IMPROVEMENT; GUIDELINES; QUALITY</t>
  </si>
  <si>
    <t>Background: Institutional review board (IRB) or research ethics committee approval is intended to protect the rights of human subjects. Assurance that ethical standards are met is essential for educational research and quality improvement (QI) projects involving human subjects. Purpose: The purposes were to describe the requirements of nursing journals for educational studies and QI projects related to education to be reviewed by an IRB or a research ethics committee and to identify the types of statements of approval or exemption to be included in manuscripts. Method: The investigators employed an electronic survey sent to members of the International Academy of Nursing Editors list serve. Responses representing 64 nursing journals were received. Results: The majority of journals that publish academic educational studies (n = 32, 86.5%) always required IRB or other ethics committee review, and 17 (45.9%) required the same for QI projects related to education. An IRB or research ethics committee review was always required by journals for educational studies (n = 24, 88.9%) and for QI projects (n = 14, 51.9%) involving the professional development of nurses. Conclusions: Educational studies that involve human subjects should be reviewed by an IRB or other type of research ethics committee before implementing the study. Any determination of exemption should be made by the IRB or research ethics committee, not by the investigator.</t>
  </si>
  <si>
    <t>[Oermann, Marilyn H.] Duke Univ, Sch Nursing, Nursing, Durham, NC USA; [Barton, Amy] Univ Colorado, Coll Nursing, Rural Hlth Nursing, Anschutz Med Campus, Aurora, CO USA; [Yoder-Wise, Patricia S.] Texas Tech Univ, Hlth Sci Ctr, Lubbock, TX 79430 USA; [Morton, Patricia Gonce] Univ Utah, Coll Nursing, Salt Lake City, UT 84112 USA</t>
  </si>
  <si>
    <t>Duke University; University of Colorado System; University of Colorado Anschutz Medical Campus; Texas Tech University System; Texas Tech University Health Science Center; Utah System of Higher Education; University of Utah</t>
  </si>
  <si>
    <t>Oermann, MH (corresponding author), Duke Univ, Sch Nursing, DUMC 3322,307 Trent Dr, Durham, NC 27710 USA.</t>
  </si>
  <si>
    <t>marilyn.oermann@duke.edu; amy.barton@cuanschutz.edu; Patricia.Yoder-Wise@ttuhsc.edu; trish.morton@utah.edu</t>
  </si>
  <si>
    <t>Barton, Amy/0000-0003-3584-3879</t>
  </si>
  <si>
    <t>J PROF NURS</t>
  </si>
  <si>
    <t>J. Prof. Nurs.</t>
  </si>
  <si>
    <t>10.1016/j.profnurs.2021.01.003</t>
  </si>
  <si>
    <t>FEB 2021</t>
  </si>
  <si>
    <t>WOS:000640704100016</t>
  </si>
  <si>
    <t>Li, J; Wu, DS; Li, JP; Li, ML</t>
  </si>
  <si>
    <t>Li, Jing; Wu, Dengsheng; Li, Jianping; Li, Minglu</t>
  </si>
  <si>
    <t>A comparison of 17 article-level bibliometric indicators of institutional research productivity: Evidence from the information management literature of China</t>
  </si>
  <si>
    <t>INFORMATION PROCESSING &amp; MANAGEMENT</t>
  </si>
  <si>
    <t>Research productivity; Research assessment; Institutional assessment; Bibliometric indicators; Information management</t>
  </si>
  <si>
    <t>ECONOMICS DEPARTMENTS; H-INDEX; RANKING; BUSINESS; SCHOOLS; SYSTEMS; PERFORMANCE; JOURNALS; SCIENCE; HEALTH</t>
  </si>
  <si>
    <t>Periodically ranking institutional research productivity is necessary not only to understand the status of the development of related fields but also to identify gaps and take appropriate corrective steps. Many bibliometric indicators contribute to the assessment of institutional research productivity, but the appropriateness of the indicator and the relationships between different indicators are topics that have not been addressed. For this reason, an indicator framework for the ranking of institutional research performance, which consists of a count of published articles and quality weighted dimensions, is developed. Based on the literature review, 17 indicators in the framework are chosen for study. Based on these indicators, experiments are conducted to rank Chinese institutions in the field of Information Management. Kendall's tau rank correlation coefficient (tau) is calculated, and all pair wise correlations are between 0.34 and 0.98. There are three primary findings: (1) among the article count indicators, the Straight count indicator is significantly different than others; (2) the rankings based on the indicators which are weighted by quality are consistent with those based on the indicators using article count; and (3) the Paper citation weighted indicator is sensitive to the procedure used for institutional ranking. (C) 2017 Elsevier Ltd. All rights reserved.</t>
  </si>
  <si>
    <t>[Li, Jing] Anhui Univ, Sch Management, Hefei 230601, Anhui, Peoples R China; [Li, Jing; Wu, Dengsheng; Li, Jianping] Chinese Acad Sci, Inst Policy &amp; Management, Beijing 100190, Peoples R China; [Li, Jianping] Chinese Acad Sci, Key Lab Big Data Min &amp; Knowledge Management, Beijing 100190, Peoples R China; [Li, Minglu] Natl Nat Sci Fdn China, Bur Planning, Beijing 100085, Peoples R China</t>
  </si>
  <si>
    <t>Anhui University; Chinese Academy of Sciences; Institutes of Science &amp; Development, CAS; Chinese Academy of Sciences; National Natural Science Foundation of China (NSFC)</t>
  </si>
  <si>
    <t>Wu, DS (corresponding author), Chinese Acad Sci, Inst Policy &amp; Management, Beijing 100190, Peoples R China.</t>
  </si>
  <si>
    <t>lijing1602@163.com; wds@casipm.ac.cn; ljp@casipm.ac.cn; liml@nsfc.gov.cn</t>
  </si>
  <si>
    <t>li, jianping/A-9544-2012; Ajmi, Ghalia Al/AAB-6467-2019</t>
  </si>
  <si>
    <t>National Natural Science Foundation of China [71425002, 71571179]; Youth Innovation Promotion Association of the Chinese Academy of Sciences [2013112]; Science Foundation of Ministry of Education of China [15YJC870013]; Postdoctoral Science Foundation [2016M591264]; Special Fund Project of Qinghai Province for the Transformation of Scientific and Technological Achievements [2016-GX-109]</t>
  </si>
  <si>
    <t>National Natural Science Foundation of China(National Natural Science Foundation of China (NSFC)); Youth Innovation Promotion Association of the Chinese Academy of Sciences; Science Foundation of Ministry of Education of China(Ministry of Education, China); Postdoctoral Science Foundation(China Postdoctoral Science Foundation); Special Fund Project of Qinghai Province for the Transformation of Scientific and Technological Achievements</t>
  </si>
  <si>
    <t>This research has been supported by grants from the National Natural Science Foundation of China (71425002, 71571179), the Youth Innovation Promotion Association of the Chinese Academy of Sciences (2013112), the Science Foundation of Ministry of Education of China (15YJC870013), the Postdoctoral Science Foundation (2016M591264), and the Special Fund Project of Qinghai Province for the Transformation of Scientific and Technological Achievements (2016-GX-109).</t>
  </si>
  <si>
    <t>INFORM PROCESS MANAG</t>
  </si>
  <si>
    <t>Inf. Process. Manage.</t>
  </si>
  <si>
    <t>10.1016/j.ipm.2017.05.002</t>
  </si>
  <si>
    <t>WOS:000407402200009</t>
  </si>
  <si>
    <t>Chatzichristos, G; Nagopoulos, N</t>
  </si>
  <si>
    <t>Chatzichristos, Georgios; Nagopoulos, Nikolaos</t>
  </si>
  <si>
    <t>Regional Institutional Arenas for Social Innovation: A Mixed Methods Research</t>
  </si>
  <si>
    <t>JOURNAL OF SOCIAL ENTREPRENEURSHIP</t>
  </si>
  <si>
    <t>Institutional innovation; regional development; social economy; social innovation; sociological institutionalism</t>
  </si>
  <si>
    <t>ENTREPRENEURSHIP; GOVERNANCE; SCIENCE; MODEL</t>
  </si>
  <si>
    <t>Social innovation is conceptualised as having two intimately related pillars: institutional innovation and locally embedded innovation, in the sense of social economy. Two main research questions were addressed: how political, institutional innovation is fostered and how does it influence social economy? A mixed methods research was conducted in the Muhlviertel NUTS3 region. Despite a framework of enhanced autonomy and institutional innovation for the main stakeholders, both macro and micro analysis illustrate a lack of intermediate space to: a) link the innovative agenda to high-state political agendas, and b) link institutional innovation to social economy.</t>
  </si>
  <si>
    <t>[Chatzichristos, Georgios; Nagopoulos, Nikolaos] Univ Aegean, Lesbos, Greece</t>
  </si>
  <si>
    <t>University of Aegean</t>
  </si>
  <si>
    <t>Chatzichristos, G (corresponding author), Univ Aegean, Lesbos, Greece.</t>
  </si>
  <si>
    <t>socd17006@soc.aegean.gr</t>
  </si>
  <si>
    <t>European Union's Horizon 2020 research and innovation programme under the Marie Skodowska Curie grant [721999]</t>
  </si>
  <si>
    <t>European Union's Horizon 2020 research and innovation programme under the Marie Skodowska Curie grant</t>
  </si>
  <si>
    <t>This research has received funding from the European Union's Horizon 2020 research and innovation programme under the Marie Skodowska Curie grant agreement number 721999.</t>
  </si>
  <si>
    <t>J SOC ENTREP</t>
  </si>
  <si>
    <t>J. Soc. Entrep.</t>
  </si>
  <si>
    <t>SEP 2</t>
  </si>
  <si>
    <t>10.1080/19420676.2019.1705378</t>
  </si>
  <si>
    <t>JAN 2020</t>
  </si>
  <si>
    <t>WOS:000506151100001</t>
  </si>
  <si>
    <t>Winch, GM; Maytorena-Sanchez, E</t>
  </si>
  <si>
    <t>Winch, Graham M.; Maytorena-Sanchez, Eunice</t>
  </si>
  <si>
    <t>Institutional projects and contradictory logics: Responding to complexity in institutional field change</t>
  </si>
  <si>
    <t>INTERNATIONAL JOURNAL OF PROJECT MANAGEMENT</t>
  </si>
  <si>
    <t>Institutional projects; Institutional field change; Institutional complexity; Project organizing; Institutional logics</t>
  </si>
  <si>
    <t>HYBRID ORGANIZATIONS; CONFIGURING EVENTS; DYNAMICS; TRANSFORMATION; GOVERNMENT; INNOVATION; RESPONSES; PARADOX</t>
  </si>
  <si>
    <t>We develop a theory of institutional field change with project organizing at its heart by posing the question of how projects contribute to institutional field change. We do this by bringing together recent literature on institutional projects with that on institutional logics and institutional complexity to show how institutional projects can act as vectors of change in institutional fields by offering bounded spaces for working through the implications of institutional complexity. We then explore this contention empirically by examining the implementation of strategic field change in a mature, complex, institutional field. We contribute to theory in project organizing research in four ways. First, we show how projects can be complements to hybrid organizations in fields displaying volatile complexity to achieve institutional field change. Second, we respond to the call to link institutional projects with institutional logics and thereby place project organizing at the heart of change in complex institutional fields; third, we demonstrate how change in the institutional field both shapes and is shaped by interactions across the commercial interface between project owner organizations and project-based firms. Fourth we show how the development of institutional theory in project organizing research depends upon a full theorization of the institutional field in which the project is embedded.</t>
  </si>
  <si>
    <t>[Winch, Graham M.; Maytorena-Sanchez, Eunice] Alliance Manchester Business Sch, Booth St East, Manchester M15 6PB, Lancs, England</t>
  </si>
  <si>
    <t>University of Manchester; Alliance Manchester Business School</t>
  </si>
  <si>
    <t>Winch, GM (corresponding author), Alliance Manchester Business Sch, Booth St East, Manchester M15 6PB, Lancs, England.</t>
  </si>
  <si>
    <t>graham.winch@manchester.ac.uk; eunice.macytorena-sanchez@manchester.ac.uk</t>
  </si>
  <si>
    <t>Winch, Graham/AAY-9476-2020</t>
  </si>
  <si>
    <t>Winch, Graham/0000-0002-9678-6102; Maytorena, Eunice/0000-0002-4657-0477</t>
  </si>
  <si>
    <t>EPSRC [EP/D505461/1]</t>
  </si>
  <si>
    <t>EPSRC(UK Research &amp; Innovation (UKRI)Engineering &amp; Physical Sciences Research Council (EPSRC))</t>
  </si>
  <si>
    <t>The research presented here was supported by EPSRC Award EP/D505461/1 with the first author as Principal Investigator. The EPSRC played no role in the preparation of this paper.</t>
  </si>
  <si>
    <t>INT J PROJ MANAG</t>
  </si>
  <si>
    <t>Int. J. Proj. Manag.</t>
  </si>
  <si>
    <t>10.1016/j.ijproman.2020.08.004</t>
  </si>
  <si>
    <t>WOS:000577430300006</t>
  </si>
  <si>
    <t>Hall, A; Sulaiman, VR; Clarke, N; Yoganand, B</t>
  </si>
  <si>
    <t>From measuring impact to learning institutional lessons: an innovation systems perspective on improving the management of international agricultural research</t>
  </si>
  <si>
    <t>AGRICULTURAL SYSTEMS</t>
  </si>
  <si>
    <t>Workshop on Why Has Impact Assessment Research Not Made More of a Difference</t>
  </si>
  <si>
    <t>FEB, 2002</t>
  </si>
  <si>
    <t>SAN JOSE, CA</t>
  </si>
  <si>
    <t>impact assessment; evaluation; international agricultural research; innovation systems; institutional learning and change</t>
  </si>
  <si>
    <t>DECISION-MAKING; TECHNOLOGY; POVERTY; MODEL</t>
  </si>
  <si>
    <t>This paper argues that impact assessment research has not made more of a difference because the measurement of the economic impact has poor diagnostic power. In particular it fails to provide research managers with critical institutional lessons concerning ways of improving research and innovation as a process. Our contention is that the linear input-output assumptions of economic assessment need to be complemented by an analytical framework that recognises systems of reflexive, learning interactions and their location in, and relationship with, their institutional context. The innovation systems framework is proposed as an approach where institutional learning is explicit. Three case studies of recent developments in international agricultural research are presented to illustrate these points. We conclude by suggesting that the innovation systems framework has much to offer research managers wishing to monitor and learn new ways of addressing goals such as poverty alleviation. The greatest challenge however, is that such holistic learning frameworks must contend for legitimacy if they are to complement the dominant paradigm of economic assessment. (C) 2003 Elsevier Ltd. All rights reserved.</t>
  </si>
  <si>
    <t>Int Crops Res Inst Semi Arid Trop, Patancheru 502324, Andhra Pradesh, India; Natl Ctr Agr Econ &amp; Policy Res, New Delhi 110012, India; Univ Strathclyde, Grad Sch Environm Studies, Glasgow, Lanark, Scotland</t>
  </si>
  <si>
    <t>CGIAR; International Crops Research Institute for the Semi-Arid-Tropics (ICRISAT); Indian Council of Agricultural Research (ICAR); ICAR - National Institute of Agricultural Economics &amp; Policy Research; University of Strathclyde</t>
  </si>
  <si>
    <t>Int Crops Res Inst Semi Arid Trop, Patancheru 502324, Andhra Pradesh, India.</t>
  </si>
  <si>
    <t>a.hall@cgiar.org; nagma@bol.net.in; n.g.clark@strath.ac.uk; b.yoganand@.cgiar.org</t>
  </si>
  <si>
    <t>Hall, Andrew John/H-8691-2015</t>
  </si>
  <si>
    <t>Hall, Andrew John/0000-0002-8580-6569</t>
  </si>
  <si>
    <t>AGR SYST</t>
  </si>
  <si>
    <t>Agric. Syst.</t>
  </si>
  <si>
    <t>10.1016/S0308-521X(03)00127-6</t>
  </si>
  <si>
    <t>Agriculture, Multidisciplinary</t>
  </si>
  <si>
    <t>Science Citation Index Expanded (SCI-EXPANDED); Social Science Citation Index (SSCI); Conference Proceedings Citation Index - Science (CPCI-S)</t>
  </si>
  <si>
    <t>Agriculture</t>
  </si>
  <si>
    <t>WOS:000185941900007</t>
  </si>
  <si>
    <t>Lawrence, TB; Leca, B; Zilber, TB</t>
  </si>
  <si>
    <t>Lawrence, Thomas B.; Leca, Bernard; Zilber, Tammar B.</t>
  </si>
  <si>
    <t>Institutional Work: Current Research, New Directions and Overlooked Issues</t>
  </si>
  <si>
    <t>ORGANIZATION STUDIES</t>
  </si>
  <si>
    <t>institutional work; institutions; materiality; reflexivity; work</t>
  </si>
  <si>
    <t>INHABITED INSTITUTIONS; ORGANIZATIONAL FORMS; BRINGING WORK; ENTREPRENEURSHIP; MANAGEMENT; FIELD; POWER; DEINSTITUTIONALIZATION; PROFESSIONALS; STRATEGIES</t>
  </si>
  <si>
    <t>The study of institutional work has emerged as a dynamic research domain within organization studies. In this essay, we situate the papers published in the Special Issue. We first review the evolution of institutional work as a scholarly conversation within organization studies. We then introduce the papers in the Special Issue, focusing in particular on where they fit into the current scholarly conversation and how they move us in important new directions. Finally, we discuss a set of neglected issues that deserve further attention.</t>
  </si>
  <si>
    <t>[Lawrence, Thomas B.] Simon Fraser Univ, Beedie Sch Business, Vancouver, BC V6C 1W6, Canada; [Leca, Bernard] IAE Lille &amp; Rouen Business Sch, Lille, France; [Zilber, Tammar B.] Hebrew Univ Jerusalem, Jerusalem Sch Business Adm, Jerusalem, Israel</t>
  </si>
  <si>
    <t>Simon Fraser University; Hebrew University of Jerusalem</t>
  </si>
  <si>
    <t>Lawrence, TB (corresponding author), Simon Fraser Univ, Beedie Sch Business, 500 Granville St, Vancouver, BC V6C 1W6, Canada.</t>
  </si>
  <si>
    <t>tblawren@sfu.ca</t>
  </si>
  <si>
    <t>Zilber, Tammar B./0000-0002-6409-1269; Lawrence, Thomas/0000-0002-8342-6730</t>
  </si>
  <si>
    <t>ORGAN STUD</t>
  </si>
  <si>
    <t>Organ. Stud.</t>
  </si>
  <si>
    <t>10.1177/0170840613495305</t>
  </si>
  <si>
    <t>WOS:000322772500001</t>
  </si>
  <si>
    <t>Maughan, L; Natalier, K; Mulholland, M</t>
  </si>
  <si>
    <t>Maughan, Lizzie; Natalier, Kristin; Mulholland, Monique</t>
  </si>
  <si>
    <t>Institutional transphobia: barriers to transgender research in early years education</t>
  </si>
  <si>
    <t>GENDER AND EDUCATION</t>
  </si>
  <si>
    <t>Institutional transphobia; transgender; gender; early years education; queer education</t>
  </si>
  <si>
    <t>SEXUALITY EDUCATION; GENDER; SCHOOL; DIVERSITY; CONTROVERSY; RESISTANCE; CHILDHOOD; POLITICS; TRANS; WORK</t>
  </si>
  <si>
    <t>This paper develops and applies the emergent concept of institutional transphobia to explore the barriers to transgender research in early years education. It argues that institutional processes embed and disguise the logic of transphobia by drawing on dominant, taken-for-granted claims of the inappropriateness or irrelevance of gender-focused education interventions that challenge cis-normativity and heteronormativity. Drawing on the barriers and difficulties experienced through a PhD journey, the paper explores how institutional transphobia was evident in the seemingly neutral reasons for denying site access and ethics approvals, divergent institutional ethics requirements, the tensions between individual support and institutional processes, and the expectations on research higher degree students. The paper concludes that current processes and priorities must be challenged and replaced with an institutional mandate that explicitly values and welcomes transgender research as a priority.</t>
  </si>
  <si>
    <t>[Maughan, Lizzie; Natalier, Kristin; Mulholland, Monique] Flinders Univ S Australia, Coll Humanities Arts &amp; Social Sci, Adelaide, SA, Australia</t>
  </si>
  <si>
    <t>Flinders University South Australia</t>
  </si>
  <si>
    <t>Maughan, L (corresponding author), Flinders Univ S Australia, Coll Humanities Arts &amp; Social Sci, Adelaide, SA, Australia.</t>
  </si>
  <si>
    <t>lizzie.maughan@flinders.edu.au</t>
  </si>
  <si>
    <t>Natalier, Kristin/H-2376-2014</t>
  </si>
  <si>
    <t>Natalier, Kristin/0000-0002-2867-1135</t>
  </si>
  <si>
    <t>GENDER EDUC</t>
  </si>
  <si>
    <t>Gend. Educ.</t>
  </si>
  <si>
    <t>AUG 18</t>
  </si>
  <si>
    <t>10.1080/09540253.2022.2057930</t>
  </si>
  <si>
    <t>WOS:000777524000001</t>
  </si>
  <si>
    <t>Taylor, J</t>
  </si>
  <si>
    <t>Taylor, John</t>
  </si>
  <si>
    <t>The teaching:research nexus:: a model for institutional management</t>
  </si>
  <si>
    <t>HIGHER EDUCATION</t>
  </si>
  <si>
    <t>research; teaching; management</t>
  </si>
  <si>
    <t>Teaching and research lie at the heart of higher education. The interaction between teaching and research has therefore attracted the attention of both researchers and policymakers. Much has been written about this relationship, looking in particular at the perceived mutual benefits between teaching and research. This paper presents some findings from a research project which, using a comparative approach, aimed to examine the nature of the teaching:research nexus and, in particular, to consider the response of institutional management. Based on the observations collected through the project, a new model is proposed for institutional management of the teaching:research nexus. This model is based on a range of contextual factors, classified as ideological or environmental, and two contrasting approaches to institutional management of the relationship between teaching and research, active and passive. This model offers a new approach to understanding the operation of the teaching:research nexus within institutions of higher education.</t>
  </si>
  <si>
    <t>Univ Southampton, Sch Educ, CHEMPaS, Southampton SO17 1BJ, Hants, England; Univ Southampton, Sch Management, Southampton SO17 1BJ, Hants, England</t>
  </si>
  <si>
    <t>University of Southampton; University of Southampton</t>
  </si>
  <si>
    <t>Taylor, J (corresponding author), Univ Southampton, Sch Educ, CHEMPaS, Southampton SO17 1BJ, Hants, England.</t>
  </si>
  <si>
    <t>Jtaylor@soton.ac.uk</t>
  </si>
  <si>
    <t>HIGH EDUC</t>
  </si>
  <si>
    <t>High. Educ.</t>
  </si>
  <si>
    <t>10.1007/s10734-006-9029-1</t>
  </si>
  <si>
    <t>WOS:000250236300006</t>
  </si>
  <si>
    <t>Dierkes, J; Wuttke, U</t>
  </si>
  <si>
    <t>Dierkes, Jens; Wuttke, Ulrike</t>
  </si>
  <si>
    <t>The Gottingen eResearch Alliance: A Case Study of Developing and Establishing Institutional Support for Research Data Management</t>
  </si>
  <si>
    <t>ISPRS INTERNATIONAL JOURNAL OF GEO-INFORMATION</t>
  </si>
  <si>
    <t>research data management; institutional support; research libraries; computing centers; e-research</t>
  </si>
  <si>
    <t>The Gottingen eResearch Alliance is presented as a case study for establishing institutional support for research data management within the context of the Gottingen Campus, a particular alliance of several research institutes at Gottingen. The cross-cutting, horizontal approach of the Gottingen eResearch Alliance, established by two research-oriented infrastructure providers, a research library and a computing and IT competence center, aims to coordinate Campus-led activities to establish sustainable and innovative services to support all phases of the research data life cycle. In this article, the core activities of the first phase aimed at developing a modular approach to provide support for research data management to researchers will be described. It closes with lessons learned and an outlook on future activities.</t>
  </si>
  <si>
    <t>[Dierkes, Jens; Wuttke, Ulrike] Niedersachs Staats &amp; Univ Bibliothek Gottingen, D-37073 Gottingen, Germany; [Dierkes, Jens] Gesell Wissensch Datenverarbeitung mbH Gottingen, D-37077 Gottingen, Germany; [Wuttke, Ulrike] Union Deutsch Akad Wissensch, D-10117 Berlin, Germany; [Wuttke, Ulrike] Akad Wissensch Gottingen, D-37073 Gottingen, Germany</t>
  </si>
  <si>
    <t>University of Gottingen</t>
  </si>
  <si>
    <t>Dierkes, J (corresponding author), Niedersachs Staats &amp; Univ Bibliothek Gottingen, D-37073 Gottingen, Germany.;Dierkes, J (corresponding author), Gesell Wissensch Datenverarbeitung mbH Gottingen, D-37077 Gottingen, Germany.</t>
  </si>
  <si>
    <t>dierkes@sub.uni-goettingen.de; wuttke@akademieunion-berlin.de</t>
  </si>
  <si>
    <t>Dierkes, Jens/JBB-6532-2023</t>
  </si>
  <si>
    <t>Dierkes, Jens/0000-0002-0121-9261; Wuttke, Ulrike/0000-0002-8217-4025</t>
  </si>
  <si>
    <t>MDPI AG</t>
  </si>
  <si>
    <t>ISPRS INT J GEO-INF</t>
  </si>
  <si>
    <t>ISPRS Int. Geo-Inf.</t>
  </si>
  <si>
    <t>10.3390/ijgi5080133</t>
  </si>
  <si>
    <t>Computer Science, Information Systems; Geography, Physical; Remote Sensing</t>
  </si>
  <si>
    <t>Computer Science; Physical Geography; Remote Sensing</t>
  </si>
  <si>
    <t>Green Submitted, Green Published, gold</t>
  </si>
  <si>
    <t>WOS:000385531500007</t>
  </si>
  <si>
    <t>Wallace, ML; Ràfols, I</t>
  </si>
  <si>
    <t>Wallace, Matthew L.; Rafols, Ismael</t>
  </si>
  <si>
    <t>Institutional shaping of research priorities: A case study on avian influenza</t>
  </si>
  <si>
    <t>Research landscape; Research portfolios; Public science; Priority-setting; Avian influenza; Pandemic risk</t>
  </si>
  <si>
    <t>RESEARCH PERFORMANCE; PANDEMIC INFLUENZA; SCIENCE; POLICY; TECHNOLOGY; RISK; VACCINE; HEALTH; COMMUNICATION; PUBLICATIONS</t>
  </si>
  <si>
    <t>Since outbreaks in 2003, avian influenza has received a considerable amount of funding and become a controversial science policy issue in various respects. Like in many other global and multidisciplinary societal problems fraught with high levels of uncertainty, a variety of perspectives have emerged over how to tackle avian influenza and public voices have expressed concern over how research funds are being allocated. In this article, we document if and how research agendas are being informed by public policy debates. We use qualitative and quantitative approaches to examine the relations between expectations of outcomes of public science and the existing research landscape. Interviews with a cross-section of stake-holders reveal a wide range of perspectives and values associated with the nature and objectives of existing research avenues. We find that the landscape of public avian influenza research is not directly driven by expectations of societal outcomes. Instead, it is shaped by three institutional drivers: pharmaceutical industry priorities, publishing and public research funding pressures, and the mandates of science-based policy or public health organizations. These insights suggest that, in research prioritization, funding agencies should embrace a broad perspective of research governance that explicitly considers underlying institutional drivers. Deliberative approaches in public priority setting might help to make agendas more plural and diverse and thus more responsive to the contested and uncertain nature of avian influenza research.</t>
  </si>
  <si>
    <t>[Wallace, Matthew L.; Rafols, Ismael] Univ Politecn Valencia, Ingenio CSIC, Valencia, Spain; [Wallace, Matthew L.] Int Dev Res Ctr, Ottawa, ON, Canada; [Rafols, Ismael] Leiden Univ, Ctr Sci &amp; Technol Studies, Leiden, Netherlands</t>
  </si>
  <si>
    <t>Consejo Superior de Investigaciones Cientificas (CSIC); Universitat Politecnica de Valencia; CSIC-UPV - Instituto de Gestion de la Innovacion y del Conocimiento (INGENIO); Leiden University - Excl LUMC; Leiden University</t>
  </si>
  <si>
    <t>Wallace, ML (corresponding author), Univ Politecn Valencia, Ingenio CSIC, Valencia, Spain.;Wallace, ML (corresponding author), Int Dev Res Ctr, Ottawa, ON, Canada.</t>
  </si>
  <si>
    <t>matt.l.wallace@gmail.com</t>
  </si>
  <si>
    <t>Rafols, Ismael/D-1509-2009</t>
  </si>
  <si>
    <t>Rafols, Ismael/0000-0002-6527-7778; Wallace, Matthew/0000-0001-5407-8653</t>
  </si>
  <si>
    <t>FP7 EU Marie Curie Integration Grant</t>
  </si>
  <si>
    <t>We thank Jordi Molas-Gallart, Jochen Glaser, Grit Laudel, Andy Stirling and Richard Woolley for fruitful discussions, as well as reviewers in Research Policy and SPRU Electronic Working Papers Series. We acknowledge support from the FP7 EU Marie Curie Integration Grant to IR (MapRePort).</t>
  </si>
  <si>
    <t>10.1016/j.respol.2018.07.005</t>
  </si>
  <si>
    <t>WOS:000450134200008</t>
  </si>
  <si>
    <t>Troy, JD; Rockhold, F; Samsa, GP</t>
  </si>
  <si>
    <t>Troy, Jesse D.; Rockhold, Frank; Samsa, Gregory P.</t>
  </si>
  <si>
    <t>Institutional approaches to preventing questionable research practices</t>
  </si>
  <si>
    <t>ACCOUNTABILITY IN RESEARCH-ETHICS INTEGRITY AND POLICY</t>
  </si>
  <si>
    <t>Questionable research practices; conflict of interest; intellectual property</t>
  </si>
  <si>
    <t>MEDICINE</t>
  </si>
  <si>
    <t>Questionable research practices (QRP) are actions taken by researchers that span a range of concern related to violation of research best practices, and ultimately expose institutions and research participants to risk. Numerous studies have shown that QRP are common. The continued prevalence of QRP indicates that existing approaches for dealing with QRP are falling short. In this editorial we discuss the risks associated with QRP and propose mitigation strategies at the institutional level using a common QRP as an example, questionable treatment of subgroup analyses. We argue that the need for institutional intervention in cases such as this are particularly motivating when both the investigator and the institution have a substantial financial conflict of interest related to intellectual property that requires the investigator's expertise to continue developing. To address this, we propose an expansion of the traditional conflict of interest management process.</t>
  </si>
  <si>
    <t>[Troy, Jesse D.; Rockhold, Frank; Samsa, Gregory P.] Duke Univ, Dept Biostat &amp; Bioinformat, 2800 Pratt St, Durham, NC 27710 USA</t>
  </si>
  <si>
    <t>Duke University</t>
  </si>
  <si>
    <t>Troy, JD (corresponding author), Duke Univ, Dept Biostat &amp; Bioinformat, 2800 Pratt St, Durham, NC 27710 USA.</t>
  </si>
  <si>
    <t>jesse.troy@duke.edu</t>
  </si>
  <si>
    <t>; Rockhold, Frank/C-7078-2019</t>
  </si>
  <si>
    <t>Troy, Jesse/0000-0001-5410-8146; Samsa, Greg/0000-0003-2172-1213; Rockhold, Frank/0000-0003-3732-4765</t>
  </si>
  <si>
    <t>MAY 19</t>
  </si>
  <si>
    <t>10.1080/08989621.2021.1986017</t>
  </si>
  <si>
    <t>OCT 2021</t>
  </si>
  <si>
    <t>WOS:000703425600001</t>
  </si>
  <si>
    <t>GETER, RS</t>
  </si>
  <si>
    <t>DRUG RESEARCH - AN INSTITUTIONAL METHODOLOGY</t>
  </si>
  <si>
    <t>INTERNATIONAL JOURNAL OF THE ADDICTIONS</t>
  </si>
  <si>
    <t>Note</t>
  </si>
  <si>
    <t>CRACK; DRUGS; CRACK RESEARCH METHODS; DRUG RESEARCH METHODS</t>
  </si>
  <si>
    <t>The author raises the question of whether or not valid qualitative data on various aspects of drug use can be collected from recovering addicts in institutional settings. To address this issue the author explores the advantages of interviewing institutionalized, recovering addicts, and evaluates the following field practices: 1) using active street addicts as informants, 2) recruiting recovering addicts as ''tour guides'' (i.e., field escorts), and 3) employing ''ex-addicts'' as addict locators, data collectors, and data validators. The author concludes that collecting qualitative data about addicts in institutional settings is a legitimate, ethical alternative to finding and collecting data from street addicts and offers five recommendations to guide data collection and reporting.</t>
  </si>
  <si>
    <t>UNIV PENN,COLL GEN STUDIES,PHILADELPHIA,PA 19104</t>
  </si>
  <si>
    <t>University of Pennsylvania</t>
  </si>
  <si>
    <t>MARCEL DEKKER INC</t>
  </si>
  <si>
    <t>270 MADISON AVE, NEW YORK, NY 10016</t>
  </si>
  <si>
    <t>INT J ADDICT</t>
  </si>
  <si>
    <t>Int. J. Addict.</t>
  </si>
  <si>
    <t>10.3109/10826089509048748</t>
  </si>
  <si>
    <t>Substance Abuse; Psychiatry</t>
  </si>
  <si>
    <t>WOS:A1995QW15500008</t>
  </si>
  <si>
    <t>Uneke, CJ; Okedo-Alex, IN; Akamike, IC; Uneke, BI; Eze, II; Chukwu, OE; Otubo, KI; Urochukwu, HC</t>
  </si>
  <si>
    <t>Uneke, Chigozie Jesse; Okedo-Alex, Ijeoma Nkem; Akamike, Ifeyinwa Chizoba; Uneke, Bilikis Iyabo; Eze, Irene Ifeyinwa; Chukwu, Onyekachi Echefu; Otubo, Kingsley Igboji; Urochukwu, Henry C.</t>
  </si>
  <si>
    <t>Institutional roles, structures, funding and research partnerships towards evidence-informed policy-making: a multisector survey among policy-makers in Nigeria</t>
  </si>
  <si>
    <t>HEALTH RESEARCH POLICY AND SYSTEMS</t>
  </si>
  <si>
    <t>Institutional roles; Funding; Research partnerships; Evidence-informed policy-making</t>
  </si>
  <si>
    <t>CHILD HEALTH-POLICY; KNOWLEDGE; CAPACITY; LESSONS</t>
  </si>
  <si>
    <t>BackgroundEvidence-informed policy-making aims to ensure that the best and most relevant evidence is systematically generated and used for policy-making. The aim of this study was to assess institutional structures, funding, policy-maker perspectives on researcher-policy-maker interactions and the use of research evidence in policy-making in five states in Nigeria.MethodsThis was a cross-sectional study carried out among 209 participants from two geopolitical zones in Nigeria. Study participants included programme officers/secretaries, managers/department/facility heads and state coordinators/directors/presidents/chairpersons in various ministries and the National Assembly. A pretested semi-structured self-administered questionnaire on a five-point Likert scale was used to collect information on institutional structures for policy and policy-making in participants' organizations, the use of research evidence in policy and policy-making processes, and the status of funding for policy-relevant research in the participants' organizations. Data were analysed using IBM SPSS version 20 software.ResultsThe majority of the respondents were older than 45 years (73.2%), were male (63.2) and had spent 5 years or less (74.6%) in their present position. The majority of the respondents' organizations had a policy in place on research involving all key stakeholders (63.6%), integration of stakeholders' views within the policy on research (58.9%) and a forum to coordinate the setting of research priorities (61.2%). A high mean score of 3.26 was found for the use of routine data generated from within the participants' organizations. Funding for policy-relevant research was captured in the budget (mean = 3.47) but was inadequate (mean = 2.53) and mostly donor-driven (mean = 3.64). Funding approval and release/access processes were also reported to be cumbersome, with mean scores of 3.74 and 3.89, respectively. The results showed that capacity existed among career policy-makers and the Department of Planning, Research and Statistics to advocate for internal funds (mean = 3.55) and to attract external funds such as grants (3.76) for policy-relevant research. Interaction as part of the priority-setting process (mean = 3.01) was the most highly rated form of policy-maker-researcher interaction, while long-term partnerships with researchers (mean = 2.61) had the lower mean score. The agreement that involving policy-makers in the planning and execution of programmes could enhance the evidence-to-policy process had the highest score (mean = 4.40).ConclusionThe study revealed that although institutional structures such as institutional policies, fora and stakeholder engagement existed in the organizations studied, there was suboptimal use of evidence obtained from research initiated by both internal and external researchers. Organizations surveyed had budget lines for research, but this funding was depicted as inadequate. There was suboptimal actual participation of policy-makers in the co-creation, production and dissemination of evidence. The implementation of contextually relevant and sustained mutual institutional policy-maker-researcher engagement approaches is needed to promote evidence-informed policy-making. Thus there is a need for institutional prioritization and commitment to research evidence generation.</t>
  </si>
  <si>
    <t>[Uneke, Chigozie Jesse; Okedo-Alex, Ijeoma Nkem; Akamike, Ifeyinwa Chizoba; Uneke, Bilikis Iyabo; Eze, Irene Ifeyinwa; Chukwu, Onyekachi Echefu; Otubo, Kingsley Igboji; Urochukwu, Henry C.] Ebonyi State Univ EBSU, African Inst Hlth Policy &amp; Hlth Syst, Abakaliki, Nigeria</t>
  </si>
  <si>
    <t>Uneke, CJ (corresponding author), Ebonyi State Univ EBSU, African Inst Hlth Policy &amp; Hlth Syst, Abakaliki, Nigeria.</t>
  </si>
  <si>
    <t>unekecj@yahoo.com</t>
  </si>
  <si>
    <t>Uneke, Chigozie Jesse/0000-0003-4718-2182</t>
  </si>
  <si>
    <t>Alliance for Health Policy and Systems Research</t>
  </si>
  <si>
    <t>We would like to acknowledge the Alliance for Health Policy and Systems Research at WHO for financial support as part of the Knowledge to Policy (K2P) Center Mentorship Program [BIRD Project].</t>
  </si>
  <si>
    <t>HEALTH RES POLICY SY</t>
  </si>
  <si>
    <t>Health Res. Policy Syst.</t>
  </si>
  <si>
    <t>MAY 26</t>
  </si>
  <si>
    <t>10.1186/s12961-023-00971-1</t>
  </si>
  <si>
    <t>Health Policy &amp; Services</t>
  </si>
  <si>
    <t>Health Care Sciences &amp; Services</t>
  </si>
  <si>
    <t>WOS:000995466800003</t>
  </si>
  <si>
    <t>Herrera-Añazco, P; Urrunaga-Pastor, D; Soto-Ordoñez, S; Failoc-Rojas, VE; Estrada-Martínez, M; Toia, AMD</t>
  </si>
  <si>
    <t>Herrera-Anazco, Percy; Urrunaga-Pastor, Diego; Soto-Ordonez, Suly; Failoc-Rojas, Virgilio E.; Estrada-Martinez, Maggie; Del Carpio Toia, Agueda Munoz</t>
  </si>
  <si>
    <t>Situational diagnosis of the Institutional Research Ethics Committees in Social Security in Peru</t>
  </si>
  <si>
    <t>REVISTA DEL CUERPO MEDICO DEL HOSPITAL NACIONAL ALMANZOR AGUINAGA ASENJO</t>
  </si>
  <si>
    <t>Ethics; Research; Research Design; Clinical Trials as Topic; Ethics, Institutional; Peru</t>
  </si>
  <si>
    <t>Background: Although the Instituto de Evaluacion de Tecnologias e Investigaciones en Salud (IETSI) has promoted the formation of Institutional Research Ethics Committees (IRECs) in the social security of Peru (EsSalud), there may be perfectible aspects. The characteristics of the IREC of EsSalud and its members during 2021 are described. Material and Methods: A descriptive and observational study was carried out using a secondary database. IREC members were surveyed using a virtual form created by IETSI. 114 members belonging to 18 EsSalud networks were included. Results: 52.6% of the participants were male, the mean age was 50.6 +/- 11.9 years, and 42.1% had a scientific role. In 38.8% of the IREC were evaluated more than five clinical trials in the last two years and 72.2% more than five observational studies in the same period. The members reported limitations for holding virtual meetings or supervisions, lack of time to carry out their tasks due to the high workload and the need for training on research methodology and biostatistics. Conclusion: it is necessary to improve the administrative support and the training plan for the members of the IREC of EsSalud, to achieve methodological, ethical, and regulatory competencies that ensure an improvement in the processes of evaluation and ethical monitoring of human research.</t>
  </si>
  <si>
    <t>[Herrera-Anazco, Percy; Urrunaga-Pastor, Diego; Soto-Ordonez, Suly; Failoc-Rojas, Virgilio E.; Estrada-Martinez, Maggie] Inst Evaluac Tecnol Salud Invest IETSI, EsSalud, Lima, Peru; [Herrera-Anazco, Percy] Univ Privada San Juan Bautista, Lima, Peru; [Urrunaga-Pastor, Diego] Univ Cient Sur, Lima, Peru; [Failoc-Rojas, Virgilio E.] Univ San Ignacio Loyola, Unidad Invest Generac &amp; Sintesis Evidencia Salud, Lima, Peru; [Del Carpio Toia, Agueda Munoz] Univ Catolica Santa Maria, Invest, Escuela Med, Arequipa, Peru</t>
  </si>
  <si>
    <t>Seguro Social de Salud del Peru; Universidad Privada San Juan Bautista; Universidad Cientifica del Sur (CIENTIFICA); Universidad San Ignacio de Loyola; Universidad Catolica de Santa Maria</t>
  </si>
  <si>
    <t>Herrera-Añazco, P (corresponding author), Olavegoya 1879 Jesus Maria, Lima, Peru.</t>
  </si>
  <si>
    <t>silamud@gmail.com</t>
  </si>
  <si>
    <t>Herrera-Añazco, Percy/AAF-3840-2019; Urrunaga-Pastor, Diego/ADI-5189-2022</t>
  </si>
  <si>
    <t>Herrera-Añazco, Percy/0000-0003-0282-6634; Soto-Ordonez, Suly/0000-0003-0284-4605</t>
  </si>
  <si>
    <t>HOSPITAL NACL ALMANZOR AGUINAGA ASENJO, ASOC CUERPO MEDICO</t>
  </si>
  <si>
    <t>CHICLAYO</t>
  </si>
  <si>
    <t>PLAZA SEGURIDAD SOCIAL S-N, CHICLAYO, 00000, PERU</t>
  </si>
  <si>
    <t>REV CUERPO MED HOSP</t>
  </si>
  <si>
    <t>Rev. Cuerpo Med. Hosp. Nac. Almanzor Aguinaga Asenjo</t>
  </si>
  <si>
    <t>10.35434/rcmhnaaa.2022.151.1057</t>
  </si>
  <si>
    <t>WOS:000835312900008</t>
  </si>
  <si>
    <t>van Hoorn, A; Maseland, R</t>
  </si>
  <si>
    <t>van Hoorn, Andre; Maseland, Robbert</t>
  </si>
  <si>
    <t>How institutions matter for international business: Institutional distance effects vs institutional profile effects</t>
  </si>
  <si>
    <t>JOURNAL OF INTERNATIONAL BUSINESS STUDIES</t>
  </si>
  <si>
    <t>institutional theory; institutions and international business; institutional context; institutional distance; institutional profile; institutional environment</t>
  </si>
  <si>
    <t>CULTURAL DISTANCE; STRATEGIES; DIVERSIFICATION; LIABILITY</t>
  </si>
  <si>
    <t>Extant institutional research has failed to make a distinction between the effects of institutional profile and institutional distance on MNEs. The problem stems from the fact that, due to the use of a single reference country, variation in institutional distance between the reference country and partner countries is essentially equal to variation in the institutional profiles of these partner countries, making institutional distance and institutional profile effects indistinguishable. This research begins by demonstrating that the problem of profile - distance conflation is relevant for virtually all possible countries as reference points, and then showing how this problem is mitigated by using more than one country as reference points from which to calculate institutional distance. We conclude that current institutional research in international business is unable to explain how institutions matter for MNEs and that a more careful theoretical and empirical distinction between the effects of institutions and institutional distance on cross-border business activities is essential for pushing the institutional perspective in international business studies forward. Multiple reference point research designs are required to achieve this.</t>
  </si>
  <si>
    <t>[van Hoorn, Andre; Maseland, Robbert] Univ Groningen, POB 800, NL-9700 AV Groningen, Netherlands</t>
  </si>
  <si>
    <t>University of Groningen</t>
  </si>
  <si>
    <t>van Hoorn, A (corresponding author), Univ Groningen, POB 800, NL-9700 AV Groningen, Netherlands.</t>
  </si>
  <si>
    <t>van Hoorn, Andre/0000-0001-8443-3169; Maseland, Robbert/0000-0003-1631-7734</t>
  </si>
  <si>
    <t>J INT BUS STUD</t>
  </si>
  <si>
    <t>J. Int. Bus. Stud.</t>
  </si>
  <si>
    <t>10.1057/jibs.2016.2</t>
  </si>
  <si>
    <t>WOS:000371917400006</t>
  </si>
  <si>
    <t>Jeffers, CD; Hoffman, JM</t>
  </si>
  <si>
    <t>Jeffers, Charlotte D.; Hoffman, John M.</t>
  </si>
  <si>
    <t>SNMMI Clinical Trials Network Research Series for Technologists: Clinical Research Primer-Regulatory Process, Part II: The Role of the Institutional Review Board in Food and Drug Administration-Regulated Radiopharmaceutical Research</t>
  </si>
  <si>
    <t>JOURNAL OF NUCLEAR MEDICINE TECHNOLOGY</t>
  </si>
  <si>
    <t>radiopharmaceutical; clinical research; clinical trial; institutional review board</t>
  </si>
  <si>
    <t>The goal of clinical research is to advance medical knowledge in hopes of improving patient care. At the core of clinical research is the need to perform research on human volunteers. This is absolutely required for the eventual approval of drugs and certain therapies. Unfortunately, history is replete with stories involving exploitation and abuse of individuals in research. Clinical research using radiopharmaceuticals introduces additional apprehension. Although the past few decades have witnessed significant improvements in safety and ethics, there remain indelible images seared into the psyche of the general population. Those new to clinical research may find themselves asking questions such as, What are the ethical guidelines and regulations for clinical research, How are they enforced and by whom, and How do we ensure the safety of participants? The answer, in large part, is the oversight and actions of the institutional review board. This article will focus on familiarizing the reader with the institutional review board and its role in protecting the rights and welfare of humans participating as subjects in Food and Drug Administration-regulated radiopharmaceutical research.</t>
  </si>
  <si>
    <t>[Jeffers, Charlotte D.] Univ Alabama Birmingham, Dept Radiol, Birmingham, AL 35294 USA; [Hoffman, John M.] Univ Utah, Huntsman Canc Inst, Dept Radiol &amp; Imaging Sci, Sch Med, Salt Lake City, UT USA</t>
  </si>
  <si>
    <t>University of Alabama System; University of Alabama Birmingham; Utah System of Higher Education; University of Utah; Huntsman Cancer Institute</t>
  </si>
  <si>
    <t>Jeffers, CD (corresponding author), Univ Alabama Birmingham, Dept Radiol, Birmingham, AL 35294 USA.</t>
  </si>
  <si>
    <t>charlottejeffers@uabmc.edu</t>
  </si>
  <si>
    <t>SOC NUCLEAR MEDICINE INC</t>
  </si>
  <si>
    <t>RESTON</t>
  </si>
  <si>
    <t>1850 SAMUEL MORSE DR, RESTON, VA 20190-5316 USA</t>
  </si>
  <si>
    <t>J NUCL MED TECHNOL</t>
  </si>
  <si>
    <t>J. Nucl. Med. Technol.</t>
  </si>
  <si>
    <t>JUN 1</t>
  </si>
  <si>
    <t>10.2967/jnmt.122.264034</t>
  </si>
  <si>
    <t>Radiology, Nuclear Medicine &amp; Medical Imaging</t>
  </si>
  <si>
    <t>WOS:000808505100002</t>
  </si>
  <si>
    <t>Dufty-Jones, R; Gibson, C</t>
  </si>
  <si>
    <t>Dufty-Jones, Rae; Gibson, Chris</t>
  </si>
  <si>
    <t>Making space to write 'care-fully': Engaged responses to the institutional politics of research writing</t>
  </si>
  <si>
    <t>PROGRESS IN HUMAN GEOGRAPHY</t>
  </si>
  <si>
    <t>care ethics; engaged pedagogies; institutional politics; neoliberal university; research writing; space</t>
  </si>
  <si>
    <t>ACADEMIC SUBJECTIVITIES; DOCTORAL STUDENTS; SLOW SCHOLARSHIP; HUMAN-GEOGRAPHY; PEDAGOGY; REFLECTIONS; KNOWLEDGE; RESPONSIBILITY; INTERVENTION; SUPERVISION</t>
  </si>
  <si>
    <t>As pressures around academic writing mount, human geographers have developed critical strategies to resist and rework the institutional politics of research writing. Overlooked, until now, is the role of pedagogy. We advance an engaged pedagogy of research writing and use this concept to propose three practical strategies: (1) understanding writing as social practice; (2) reimagining the temporalities of writing; and, (3) reimagining the spatialities of writing. We argue that an engaged pedagogical approach expands the possibilities of how human geographers can critically and practically respond to the institutional politics of research writing.</t>
  </si>
  <si>
    <t>[Dufty-Jones, Rae] Western Sydney Univ, Parramatta, NSW, Australia; [Gibson, Chris] Univ Wollongong, Human Geog, Wollongong, NSW, Australia</t>
  </si>
  <si>
    <t>Western Sydney University; University of Wollongong</t>
  </si>
  <si>
    <t>Dufty-Jones, R (corresponding author), Western Sydney Univ, Geog &amp; Urban Studies, Parramatta, NSW 2751, Australia.</t>
  </si>
  <si>
    <t>r.dufty-jones@westernsydney.edu.au</t>
  </si>
  <si>
    <t>Gibson, Chris/A-7733-2011</t>
  </si>
  <si>
    <t>Gibson, Chris/0000-0002-7242-8255; Dufty-Jones, Rae/0000-0002-1667-331X</t>
  </si>
  <si>
    <t>PROG HUM GEOG</t>
  </si>
  <si>
    <t>Prog. Hum. Geogr.</t>
  </si>
  <si>
    <t>10.1177/03091325211020807</t>
  </si>
  <si>
    <t>WOS:000671425100001</t>
  </si>
  <si>
    <t>Meyer, M; Fang, N</t>
  </si>
  <si>
    <t>Meyer, Matthew; Fang, Ning</t>
  </si>
  <si>
    <t>Factors Affecting Persistence of Undergraduate Engineering Students: A Quantitative Research Study Using Institutional Data</t>
  </si>
  <si>
    <t>INTERNATIONAL JOURNAL OF ENGINEERING EDUCATION</t>
  </si>
  <si>
    <t>persistence; undergraduate engineering students; institutional data; quantitative research</t>
  </si>
  <si>
    <t>GRADUATION; ATTRITION; COLLEGE; ENGAGEMENT; SCHOOL</t>
  </si>
  <si>
    <t>Persistence of undergraduate engineering students has long been a challenging issue in many engineering programs at higher education institutions in the United States (U.S.). Although much research has been performed to study factors affecting student persistence, research findings vary from institution to institution due to cultural and other unique differences at each institution. The present research adds to the knowledge base by employing readily available institutional data to determine factors affecting persistence of engineering undergraduates at a public research university in the U.S. Institutional data collected on declared engineering majors were sorted into equal-sized groups of 383 persisting students and 383 non-persisting students, totaling 766 students. Statistical t-tests were performed to analyze numerical (continuous) data that correspond to four factors: high school GPA (graduate point average), ACT (American College Testing) math score, composite ACT score, and projected age at graduation. Statistical Pearson's chi-squared tests were conducted to analyze categorical data that correspond to six other factors: gender, marital status, residency status, campus residence, scholarship, and financial aid. The results of statistical analysis show that students with higher high school GPAs, ACT math scores, or composite ACT scores were more likely to persist in engineering. Older or married students were also more likely to persist than younger or single students. When compared with in-state resident students, out-of-state resident students were less likely to persist, and international students were more likely to persist. Students who had received financial aid were more likely to persist than those who did not. These research findings have practical implications. Higher education institutions can adjust entrance criteria to increase the chances of success for students admitted into engineering programs.</t>
  </si>
  <si>
    <t>[Meyer, Matthew; Fang, Ning] Utah State Univ, Dept Engn Educ, Coll Engn, Logan, UT 84322 USA</t>
  </si>
  <si>
    <t>Utah System of Higher Education; Utah State University</t>
  </si>
  <si>
    <t>Fang, N (corresponding author), Utah State Univ, Dept Engn Educ, Coll Engn, Logan, UT 84322 USA.</t>
  </si>
  <si>
    <t>ning.fang@usu.edu</t>
  </si>
  <si>
    <t>Fang, Ning/A-8456-2011</t>
  </si>
  <si>
    <t>TEMPUS PUBLICATIONS</t>
  </si>
  <si>
    <t>DURRUS, BANTRY</t>
  </si>
  <si>
    <t>IJEE , ROSSMORE,, DURRUS, BANTRY, COUNTY CORK 00000, IRELAND</t>
  </si>
  <si>
    <t>INT J ENG EDUC</t>
  </si>
  <si>
    <t>Int. J. Eng. Educ</t>
  </si>
  <si>
    <t>Education, Scientific Disciplines; Engineering, Multidisciplinary</t>
  </si>
  <si>
    <t>Education &amp; Educational Research; Engineering</t>
  </si>
  <si>
    <t>WOS:000389147800006</t>
  </si>
  <si>
    <t>Soleimanof, S; Rutherford, MW; Webb, JW</t>
  </si>
  <si>
    <t>Soleimanof, Sohrab; Rutherford, Matthew W.; Webb, Justin W.</t>
  </si>
  <si>
    <t>The Intersection of Family Firms and Institutional Contexts: A Review and Agenda for Future Research</t>
  </si>
  <si>
    <t>FAMILY BUSINESS REVIEW</t>
  </si>
  <si>
    <t>family firm; institutional context; institutional theory; institution; coevolution</t>
  </si>
  <si>
    <t>CORPORATE GOVERNANCE; COMPETITIVE ADVANTAGE; SOCIOEMOTIONAL WEALTH; INHERITANCE LAW; JAPANESE FAMILY; BUSINESS FAMILY; PERFORMANCE; OWNERSHIP; ENTREPRENEURSHIP; ENTERPRISES</t>
  </si>
  <si>
    <t>Examination of family firms' interactions with institutional contexts has been a major research stream within family business scholarship. This study reviews three decades of research at the intersection of family firms and institutional contexts. Our review sample includes 124 articles published in 24 top-level journals across several disciplines. We adopt an institutional theory lens to synthesize this literature and explicate main understandings about how family firm behaviors/outcomes are influenced by or may influence formal and informal institutions in their institutional contexts. Moreover, we discuss major research gaps and unproductive biases in this research area and provide directions for future research.</t>
  </si>
  <si>
    <t>[Soleimanof, Sohrab] Mississippi State Univ, Management, Mississippi State, MS 39762 USA; [Rutherford, Matthew W.] Oklahoma State Univ, Entrepreneurship, Stillwater, OK 74078 USA; [Webb, Justin W.] Univ North Carolina Charlotte, Business Innovat, Belk Coll Business, Charlotte, NC USA</t>
  </si>
  <si>
    <t>Mississippi State University; Oklahoma State University System; Oklahoma State University - Stillwater; University of North Carolina; University of North Carolina Charlotte</t>
  </si>
  <si>
    <t>Soleimanof, S (corresponding author), Mississippi State Univ, Dept Management &amp; Informat Syst, Coll Business, Mississippi State, MS 39762 USA.</t>
  </si>
  <si>
    <t>sohrab.soleimanof@msstate.edu</t>
  </si>
  <si>
    <t>FAM BUS REV</t>
  </si>
  <si>
    <t>Fam. Bus. Rev.</t>
  </si>
  <si>
    <t>10.1177/0894486517736446</t>
  </si>
  <si>
    <t>WOS:000429802700003</t>
  </si>
  <si>
    <t>Gunnison, E; Helfgott, JB</t>
  </si>
  <si>
    <t>Gunnison, Elaine; Helfgott, Jacqueline B.</t>
  </si>
  <si>
    <t>Process, Power, and Impact of the Institutional Review Board in Criminology and Criminal Justice Research</t>
  </si>
  <si>
    <t>Institutional Review Boards; Institutional Review Board-Researcher Assessment Tool; criminology and criminal justice research</t>
  </si>
  <si>
    <t>While research on Institutional Review Boards (IRBs) has been conducted on issues ranging from quality, process, and effectiveness, gaps remain. Social science researchers have raised issues regarding decisions by IRBs applied to the social sciences based on biomedical research. To date, little is known about the experience of social scientists in criminology and criminal justice with IRBs and this research seeks to fill this gap. An online survey, including open- and closed-ended questions drawn from the validated IRB-Researcher Assessment Tool, was administered to members of the Academy of Criminal Justice Sciences and the American Society of Criminology about their experiences with IRBs. Results revealed that researchers report experiencing challenges with their IRBs including timeline delays of their research, bias against their research, and decisions that protect legal liability rather than human subjects ethics. Recommendations for improving IRB reviews of protocols and challenges unique to criminology and criminal justice are discussed.</t>
  </si>
  <si>
    <t>[Gunnison, Elaine; Helfgott, Jacqueline B.] Seattle Univ, Dept Criminal Justice, Seattle, WA 98122 USA</t>
  </si>
  <si>
    <t>Seattle University</t>
  </si>
  <si>
    <t>Gunnison, E (corresponding author), Seattle Univ, Dept Criminal Justice, 901 12th Ave, Seattle, WA 98122 USA.</t>
  </si>
  <si>
    <t>gunnisone@seattleu.edu</t>
  </si>
  <si>
    <t>Gunnison, Elaine/0000-0001-6831-0898</t>
  </si>
  <si>
    <t>10.1177/1556264621992240</t>
  </si>
  <si>
    <t>MAR 2021</t>
  </si>
  <si>
    <t>WOS:000628976200001</t>
  </si>
  <si>
    <t>Akuffo, H; Freeman, P; Johansson, E; Obua, C; Ogwal-Okeng, J; Waako, P</t>
  </si>
  <si>
    <t>Akuffo, Hannah; Freeman, Phyllis; Johansson, Eva; Obua, Celestino; Ogwal-Okeng, Jasper; Waako, Paul</t>
  </si>
  <si>
    <t>Doctoral Education and Institutional Research Capacity Strengthening: An Example at Makerere University in Uganda (2000-2013)</t>
  </si>
  <si>
    <t>research focused university; doctoral training; institutional research capacity; joint/double degrees; Makerere university; research and development cooperation</t>
  </si>
  <si>
    <t>Bilateral research cooperation between Sweden (Sida/SAREC) and Uganda has supported major advances in institutional research capacity strengthening at Makerere University (2000-2013). This case study illustrates how a department within Makerere's Faculty of Medicine (Department of Pharmacy and Therapeutics) has contributed to transforming the post-graduate educational process with formation of a productive research team comprised of faculty and students to advance a research agenda targeting strategic priorities of national significance. We explain the evolution of research as an element of national development and development assistance plus the evolution of doctoral studies and strategic research worldwide, in Africa, and at Uganda's oldest national university, Makerere, where Sweden has contributed the largest amount of external funding 2000-2012. We conclude with lessons and recommendations about Ph.D. programme start up, recruitment, supervision, international collaboration, and research infrastructure and environment for building institutional research capacity.</t>
  </si>
  <si>
    <t>[Akuffo, Hannah] Swedish Int Dev Cooperat Agcy SIDA, S-11553 Stockholm, Sweden; [Freeman, Phyllis] Univ Massachusetts, John W McCormack Grad Sch Policy &amp; Global Studies, Ctr Social Policy, Boston, MA 02125 USA; [Johansson, Eva] Swedish Univ Agr Sci, SE-23053 Alnarp, Sweden; [Obua, Celestino; Waako, Paul] Makerere Univ, Coll Hlth Sci, Kampala, Uganda; [Ogwal-Okeng, Jasper] Gulu Univ, Fac Hlth Sci, Constituent Coll, Lira, Uganda; [Waako, Paul] Busitema Univ, Fac Hlth Sci, Mbale, Uganda</t>
  </si>
  <si>
    <t>University of Massachusetts System; University of Massachusetts Boston; Swedish University of Agricultural Sciences; Makerere University</t>
  </si>
  <si>
    <t>Freeman, P (corresponding author), Univ Massachusetts, John W McCormack Grad Sch Policy &amp; Global Studies, Ctr Social Policy, 100 Morrissey Blvd, Boston, MA 02125 USA.</t>
  </si>
  <si>
    <t>Phyllis.Freeman@umb.edu; Eva.Johansson@slu.se; jogwal.okeng@gmail.com; pwaako@chs.mak.ac.ug</t>
  </si>
  <si>
    <t>Akuffo, Hannah/0000-0003-1854-3591</t>
  </si>
  <si>
    <t>10.1057/hep.2014.4</t>
  </si>
  <si>
    <t>WOS:000336351000004</t>
  </si>
  <si>
    <t>Nagaraj, P; Chao, MK</t>
  </si>
  <si>
    <t>Nagaraj, Priya; Chao, Mike</t>
  </si>
  <si>
    <t>Regulatory institutional distance and the United States multinational corporations' research and development investment decisions</t>
  </si>
  <si>
    <t>THUNDERBIRD INTERNATIONAL BUSINESS REVIEW</t>
  </si>
  <si>
    <t>investment decisions; multinational corporations; regulatory institutional distance; research and development</t>
  </si>
  <si>
    <t>INTERNATIONAL-BUSINESS; SUBSIDIARY PERFORMANCE; LIABILITY; FOREIGNNESS; PROTECTION; MODE; FIRM; LEGITIMACY; STRATEGIES; BOUNDARIES</t>
  </si>
  <si>
    <t>Research and development (R&amp;D) investment of multinational corporations (MNCs), as a part of MNCs' foreign direct investment (FDI) decision, has been studied for both the importance of the location for the MNC's strategy, and for the host country's benefits from the spillover effects of investment in R&amp;D. The R&amp;D investment decision is often influenced by the macroeconomic environment and the institutional framework of the host country. In this article, we argue that it is not just the level of regulatory institutions in the host country but also the regulatory institutional distance between the home and host countries that influences the R&amp;D investment decision. We use the R&amp;D expenditure data of U.S. majority owned firms' affiliates in various countries to analyze two things. First, we study the effect of regulatory institutional distance on the decision to invest in R&amp;D in the host country. Second, we analyze if the regulatory institutional distance influences the intensity of R&amp;D expenditure. We find significant empirical support for our hypotheses that underscores the importance of regulations for attracting R&amp;D investments from MNCs.</t>
  </si>
  <si>
    <t>[Nagaraj, Priya] William Paterson Univ New Jersey, Dept Econ Finance &amp; Global Business, Wayne, NJ 07470 USA; [Chao, Mike] William Paterson Univ New Jersey, Dept Management Mkt &amp; Profess Sales, 1600 Valley Rd,Room 3049, Wayne, NJ 07470 USA</t>
  </si>
  <si>
    <t>Chao, MK (corresponding author), William Paterson Univ New Jersey, Dept Management Mkt &amp; Profess Sales, 1600 Valley Rd,Room 3049, Wayne, NJ 07470 USA.</t>
  </si>
  <si>
    <t>chaoc@wpunj.edu</t>
  </si>
  <si>
    <t>Nagaraj, Priya/AEX-4956-2022</t>
  </si>
  <si>
    <t>CHAO, Mike Chen-ho/0000-0001-6324-7826</t>
  </si>
  <si>
    <t>THUNDERBIRD INT BUS</t>
  </si>
  <si>
    <t>Thunderbird Int. Bus. Rev.</t>
  </si>
  <si>
    <t>10.1002/tie.22178</t>
  </si>
  <si>
    <t>WOS:000574854500001</t>
  </si>
  <si>
    <t>Resnik, DB; Smith, EM; Shi, M</t>
  </si>
  <si>
    <t>Resnik, David B.; Smith, Elise M.; Shi, Min</t>
  </si>
  <si>
    <t>How US research institutions are responding to the single Institutional Review Board mandate</t>
  </si>
  <si>
    <t>Common rule; human research regulation; institutional review boards; legal liability; reliance agreements</t>
  </si>
  <si>
    <t>POLICY</t>
  </si>
  <si>
    <t>One of the most significant changes to the Common Rule is the requirement that institutions use a single Institutional Review Board (IRB) for cooperative research in the United States, unless more than one IRB is required by state, local, or tribal law, or a signatory federal agency decides an exception is warranted. We surveyed Human Research Protection Program (HRPP) officials at the top U.S. research institutions to understand their knowledge and opinion of the mandate, what steps their institutions are taking, and difficulties their institutions are facing. One-hundred seven institutions (56.9%) responded to the survey. While support for the single-IRB mandate was positive overall, most respondents acknowledged that their institution is likely to face some difficulties complying with it. Regulatory agencies can help institutions to comply with the mandate by providing guidance concerning such issues as exceptions to the mandate, local context review, oversight, and implementation of reliance agreements, and development of policies, procedures, and best practices.</t>
  </si>
  <si>
    <t>[Resnik, David B.; Smith, Elise M.; Shi, Min] NIEHS, NIH, POB 12233, Res Triangle Pk, NC 27709 USA</t>
  </si>
  <si>
    <t>Resnik, DB (corresponding author), NIEHS, NIH, POB 12233, Res Triangle Pk, NC 27709 USA.</t>
  </si>
  <si>
    <t>Smith, Elise/AAI-3687-2020; Smith, Elise/AAK-2425-2021; Shi, Min/GXM-3977-2022</t>
  </si>
  <si>
    <t>Smith, Elise/0000-0002-4615-8204;</t>
  </si>
  <si>
    <t>Intramural Program of the National Institute for Environmental Health Sciences (NIEHS), National Institute of Health (NIH)</t>
  </si>
  <si>
    <t>This research was supported by Intramural Program of the National Institute for Environmental Health Sciences (NIEHS), National Institute of Health (NIH). It does not represent the views of the NIEHS, NIH, or the U.S. government.</t>
  </si>
  <si>
    <t>10.1080/08989621.2018.1506337</t>
  </si>
  <si>
    <t>WOS:000443836200002</t>
  </si>
  <si>
    <t>Bai, L; Millwater, J</t>
  </si>
  <si>
    <t>Bai, Li; Millwater, Jan</t>
  </si>
  <si>
    <t>Chinese TEFL academics' perceptions about research: an institutional case study</t>
  </si>
  <si>
    <t>HIGHER EDUCATION RESEARCH &amp; DEVELOPMENT</t>
  </si>
  <si>
    <t>academic work; Chinese higher education; qualitative research; research capacity building; TEFL academics</t>
  </si>
  <si>
    <t>Research capacity building has become a prominent theme in higher education institutions in China, as across the world. However, Chinese TEFL (Teaching English as a Foreign Language) academics' research capacity has been quite limited. In order to build their research capacity, it is necessary to understand their perceptions about research. This case study focuses on TEFL academics in a Chinese research university with the purpose of describing their motivation to conduct research, the value they accorded to research and their views about the institutional research requirements. Six TEFL academics from the sample university were interviewed. The findings indicate that the Chinese TEFL academics' research endeavour was driven by external and internal needs. Research was recognised as having a multi-dimensional value, but various concerns were expressed about the institutional research requirements. The findings suggest several implications for institutional and departmental research administrators to further support TEFL academics' research capacity building.</t>
  </si>
  <si>
    <t>[Bai, Li; Millwater, Jan] Queensland Univ Technol, Fac Educ, Brisbane, Qld 4001, Australia</t>
  </si>
  <si>
    <t>Queensland University of Technology (QUT)</t>
  </si>
  <si>
    <t>Bai, L (corresponding author), Queensland Univ Technol, Fac Educ, Brisbane, Qld 4001, Australia.</t>
  </si>
  <si>
    <t>li.bai@student.qut.edu.au</t>
  </si>
  <si>
    <t>Bai, Li/I-5033-2019</t>
  </si>
  <si>
    <t>Bai, Li/0000-0001-7292-4876</t>
  </si>
  <si>
    <t>HIGH EDUC RES DEV</t>
  </si>
  <si>
    <t>High. Educ. Res. Dev.</t>
  </si>
  <si>
    <t>10.1080/07294360.2010.512913</t>
  </si>
  <si>
    <t>WOS:000288659800011</t>
  </si>
  <si>
    <t>Tsan, MF</t>
  </si>
  <si>
    <t>Tsan, Min-Fu</t>
  </si>
  <si>
    <t>Comment on the Proposed Institutional Review Board Retrospective Review of Research</t>
  </si>
  <si>
    <t>Institutional review board; retrospective review; human subjects protection</t>
  </si>
  <si>
    <t>Investigators of nonexempt human subjects research conducted without prior institutional review board (IRB) approval often have difficulties in publishing data obtained from such research. Retrospective review and approval of such research has been suggested as a potential pathway for an IRB to help these investigators to publish those data. However, under the Common Rule, an IRB has no authority to retrospectively review and approve human subjects research. Prevention remains the best strategy to ensure that no nonexempt human subjects research is initiated prior to IRB approval.</t>
  </si>
  <si>
    <t>[Tsan, Min-Fu] McGuire Res Inst, Richmond, VA 23249 USA</t>
  </si>
  <si>
    <t>Tsan, MF (corresponding author), McGuire Res Inst, Richmond, VA 23249 USA.</t>
  </si>
  <si>
    <t>minfu.tsan@gmail.com</t>
  </si>
  <si>
    <t>10.1177/1556264620908153</t>
  </si>
  <si>
    <t>FEB 2020</t>
  </si>
  <si>
    <t>WOS:000516903100001</t>
  </si>
  <si>
    <t>Carpes, AD; dos Santos, MB; Scherer, FL; Hahn, IS; de Oliveira, MCSF</t>
  </si>
  <si>
    <t>Carpes, Aleteia de Moura; dos Santos, Marindia Brachak; Scherer, Flavia Luciane; Hahn, Ivanete Schneider; Serpa Fagundes de Oliveira, Maria Carolina</t>
  </si>
  <si>
    <t>The use of institutional theory in scientific research and related topics: a sample of the world panorama</t>
  </si>
  <si>
    <t>DIALOGO</t>
  </si>
  <si>
    <t>Institutional Theory; Bibliometrics; Qualitative Research; Quantitative Research</t>
  </si>
  <si>
    <t>Institutional Theory can explain the roles of the institutions in the organization of society, however, its application to the study of organizations is recent. That is why this bibliometric study investigates the publications of this issue and see which are the emerging issues. Therefore, publications were searched in Web of Science based on a study of qualitative and quantitative approach to the analysis of 6,945 studies. The results showed that the theme emerged since 1990 and are included primarily in the management area. Its greatest number of publications was found in Organization Studies, the University System and California, the institution linked to most research.</t>
  </si>
  <si>
    <t>[Carpes, Aleteia de Moura; dos Santos, Marindia Brachak; Scherer, Flavia Luciane; Hahn, Ivanete Schneider; Serpa Fagundes de Oliveira, Maria Carolina] Univ Fed Santa Maria, Adm PPGA, Santa Maria, RS, Brazil</t>
  </si>
  <si>
    <t>Universidade Federal de Santa Maria (UFSM)</t>
  </si>
  <si>
    <t>Carpes, AD (corresponding author), Univ Fed Santa Maria, Adm PPGA, Santa Maria, RS, Brazil.</t>
  </si>
  <si>
    <t>alecarpes.adm@gmail.com; marindiabrachak@gmail.com; flaviascherer@globo.com; ivischneider@hotmail.com; mc.sfagundes@gmail.com</t>
  </si>
  <si>
    <t>Schneider Hahn, Ivanete/H-9015-2016; SCHERER, FLAVIA/V-3180-2019</t>
  </si>
  <si>
    <t>CENTRO UNIV LA SALLE</t>
  </si>
  <si>
    <t>CANOAS</t>
  </si>
  <si>
    <t>AV VICTOR BARRETO 2288, CENTRO, CANOAS, RS 92010-000, BRAZIL</t>
  </si>
  <si>
    <t>Dialogo</t>
  </si>
  <si>
    <t>10.18316/2238-9024.15.18</t>
  </si>
  <si>
    <t>WOS:000420688800009</t>
  </si>
  <si>
    <t>Cong, S</t>
  </si>
  <si>
    <t>Cong, Shi</t>
  </si>
  <si>
    <t>The impact of institutional support on university research efficiency in China: based on super-efficiency SBM and panel regression models</t>
  </si>
  <si>
    <t>APPLIED ECONOMICS LETTERS</t>
  </si>
  <si>
    <t>Institutional support; University research efficiency; Industry-university cooperation intensity; University research platform construction</t>
  </si>
  <si>
    <t>This study utilizes provincial-level panel data from 2013 to 2021 from the Chinese mainland and applies the super-efficiency SBM model to measure provincial university research efficiency. This study categorizes institutional support into formal and informal types, examines the impact of institutional support on university research efficiency, and analyzes the mediating role of industry-university cooperation intensity and university research platform construction in this impact. Through regression analysis, the findings indicate that both formal and informal institutional support can promote university research efficiency. Institutional support can influence university research efficiency through the mediation of industry-university cooperation intensity and university research platform construction.</t>
  </si>
  <si>
    <t>[Cong, Shi] Taiyuan Univ Technol, Grad Sch, 209 Univ St, Jinzhong 030600, Shanxi, Peoples R China</t>
  </si>
  <si>
    <t>Taiyuan University of Technology</t>
  </si>
  <si>
    <t>Cong, S (corresponding author), Taiyuan Univ Technol, Grad Sch, 209 Univ St, Jinzhong 030600, Shanxi, Peoples R China.</t>
  </si>
  <si>
    <t>congshi@tyut.edu.cn</t>
  </si>
  <si>
    <t>Postgraduate Education Teaching Reform Project of Shanxi Province [2023JG032, 2022YJJG080]</t>
  </si>
  <si>
    <t>Postgraduate Education Teaching Reform Project of Shanxi Province</t>
  </si>
  <si>
    <t>This study is supported by the Postgraduate Education Teaching Reform Project of Shanxi Province, specifically the projects A Study on Exploring the Ecological Construction of First-class Disciplines (2023JG032) and 'Evaluation of 13th Five-Year Key Discipline Construction Program' (2022YJJG080).</t>
  </si>
  <si>
    <t>APPL ECON LETT</t>
  </si>
  <si>
    <t>Appl. Econ. Lett.</t>
  </si>
  <si>
    <t>2024 MAY 4</t>
  </si>
  <si>
    <t>10.1080/13504851.2024.2350624</t>
  </si>
  <si>
    <t>WOS:001214841500001</t>
  </si>
  <si>
    <t>Salles, A; Milam, L; Sevdalis, N; Alseidi, A; Mellinger, J; Stefanidis, D; Nahmias, J; Kulaylat, AN; Kim, RH; Falcone, JL; Arora, TK; Phitayakorn, R; Cochran, A</t>
  </si>
  <si>
    <t>Salles, Arghavan; Milam, Laurel; Sevdalis, Nick; Alseidi, Adnan; Mellinger, John; Stefanidis, Dimitrios; Nahmias, Jeffry; Kulaylat, Afif N.; Kim, Roger H.; Falcone, John L.; Arora, Tania K.; Phitayakorn, Roy; Cochran, Amalia</t>
  </si>
  <si>
    <t>Multi-institutional Surgical Education Interventions A Scoping Review</t>
  </si>
  <si>
    <t>ANNALS OF SURGERY</t>
  </si>
  <si>
    <t>educational interventions; multi-institutional research; surgical education</t>
  </si>
  <si>
    <t>RANDOMIZED CONTROLLED-TRIAL; ONLINE SPACED-EDUCATION; MEDICAL-EDUCATION; OPERATING-ROOM; ROBOTIC SURGERY; COLLABORATIVE RESEARCH; QUALITY IMPROVEMENT; SKILLS; MULTICENTER; SIMULATION</t>
  </si>
  <si>
    <t>Objective: The aim of the study was to identify and evaluate scholarship in multi-institutional interventional surgical education trials. Summary Background Data: Most research on interventions in surgical education occurs at individual institutions. These studies typically involve a small number of learners in a unique environment, thereby limiting their generalizability. The status of multi-institutional studies in surgical education remains unknown. Methods: We searched the Pubmed, ERIC, PsycINFO, SCOPUS, and CINAHL databases for all English language articles published from January 1, 2000 to December 31, 2015 using the keywords medical education,'' surgical education,'' multi-institutional,'' multi-center,'' and related terms. Articles published in an English language peer-reviewed journal that described an educational intervention conducted at more than one institution and involving surgeons were included. Results: Of 3511 identified articles, 53 met criteria for full-text review and inclusion in this review. The median number of institutional sites was 4, with a range of 2 to 54. The 2 most common areas of focus were technical skills (43% of studies) and clinical knowledge (32% of studies). These were also the 2 most commonly measured outcomes (technical skills 32% of studies, clinical knowledge 21% of studies). Thirteen percentage of studies measured only learner attitudes and perceptions rather than learning outcomes. Conclusions: Multi-institutional surgical education studies do not uniformly incorporate characteristics of high quality research, particularly related to study design, measurable outcomes, and assessment tools used. Coordinated support, including grant funding, that addresses the challenging nature of multi-institutional surgical education research may improve the quality of these studies.</t>
  </si>
  <si>
    <t>[Salles, Arghavan; Milam, Laurel] Washington Univ, Dept Surg, 4901 S Euclid Box 8109,Suite 920, St Louis, MO 63110 USA; [Sevdalis, Nick] Kings Coll London, Hlth Serv &amp; Populat Res Dept, London, England; [Alseidi, Adnan] Virginia Mason Med Ctr, Seattle, WA 98101 USA; [Mellinger, John; Kim, Roger H.] Southern Illinois Univ, Sch Med, Dept Surg, Springfield, IL USA; [Stefanidis, Dimitrios] Indiana Univ Sch Med, Dept Surg, Indianapolis, IN 46202 USA; [Nahmias, Jeffry] Univ Calif Irvine, Dept Surg, Orange, CA 92668 USA; [Kulaylat, Afif N.] Ohio State Univ, Nationwide Childrens Hosp, Columbus, OH 43210 USA; [Falcone, John L.] Owensboro Hlth, Dept Surg, Owensboro, KY USA; [Falcone, John L.] Univ Louisville, Dept Surg, Louisville, KY 40292 USA; [Arora, Tania K.] Geisinger Hlth Syst, Dept Surg, Danville, PA USA; [Phitayakorn, Roy] Massachusetts Gen Hosp, Dept Surg, Boston, MA 02114 USA; [Cochran, Amalia] Ohio State Univ, Dept Surg, Columbus, OH 43210 USA</t>
  </si>
  <si>
    <t>Washington University (WUSTL); University of London; King's College London; Virginia Mason Medical Center; Southern Illinois University System; Southern Illinois University; Indiana University System; Indiana University Bloomington; University of California System; University of California Irvine; University System of Ohio; Ohio State University; Nationwide Childrens Hospital; University of Louisville; Geisinger Health System; Harvard University; Massachusetts General Hospital; University System of Ohio; Ohio State University</t>
  </si>
  <si>
    <t>Salles, A (corresponding author), Washington Univ, Dept Surg, 4901 S Euclid Box 8109,Suite 920, St Louis, MO 63110 USA.</t>
  </si>
  <si>
    <t>arghavan@alumni.stanford.edu</t>
  </si>
  <si>
    <t>Sevdalis, Nick/AAJ-6280-2020; Nahmias, Jeffry/ABA-1850-2020</t>
  </si>
  <si>
    <t>Sevdalis, Nick/0000-0001-7560-8924; Nahmias, Jeffry/0000-0003-0094-571X; Cochran, Amalia/0000-0003-4285-8630; Kim, Roger/0000-0003-0718-7376; Kulaylat, Afif/0000-0001-6334-1791</t>
  </si>
  <si>
    <t>National Institute for Health Research (NIHR) Collaboration for Leadership in Applied Health Research and Care South London at King's College Hospital NHS Foundation Trust; Guy's and St Thomas' NHS Foundation Trust; King's College Hospital NHS Foundation Trust; King's College London and South London; Maudsley NHS Foundation Trust; Guy's and St Thomas' Charity; Maudsley Charity; Health Foundation</t>
  </si>
  <si>
    <t>Sevdalis' research is supported by the National Institute for Health Research (NIHR) Collaboration for Leadership in Applied Health Research and Care South London at King's College Hospital NHS Foundation Trust. Sevdalis is also a member of King's Improvement Science, which is part of the NIHR CLAHRC South London and comprises a specialist team of improvement scientists and senior researchers based at King's College London. Its work is funded by King's Health Partners (Guy's and St Thomas' NHS Foundation Trust, King's College Hospital NHS Foundation Trust, King's College London and South London and Maudsley NHS Foundation Trust), Guy's and St Thomas' Charity, the Maudsley Charity and the Health Foundation. The funding bodies had no input to the content of this study or manuscript. The views expressed are those of the authors and not necessarily those of the NHS, the NIHR, or the Department of Health and Social Care.</t>
  </si>
  <si>
    <t>ANN SURG</t>
  </si>
  <si>
    <t>Ann. Surg.</t>
  </si>
  <si>
    <t>10.1097/SLA.0000000000003203</t>
  </si>
  <si>
    <t>WOS:000480739600064</t>
  </si>
  <si>
    <t>Buckle, RA; Creedy, J</t>
  </si>
  <si>
    <t>Buckle, Robert A.; Creedy, John</t>
  </si>
  <si>
    <t>Methods to evaluate institutional responses to performance-based research funding systems</t>
  </si>
  <si>
    <t>AUSTRALIAN ECONOMIC PAPERS</t>
  </si>
  <si>
    <t>longitudinal data; performance-based research funding systems; policy evaluation; research quality; social accounting framework</t>
  </si>
  <si>
    <t>RESEARCH ASSESSMENT EXERCISE; RESEARCH PRODUCTIVITY; UK; DISCIPLINES; IMPACT</t>
  </si>
  <si>
    <t>Performance-based research funding systems (PBRFS) have been introduced in many countries for allocating funding to research institutions. There continues to be considerable debate about the effectiveness and consequences of these systems. This paper suggests several methods that can be applied to evaluate how institutions respond to new incentives created by the introduction of a PBRFS. The methods are illustrated using longitudinal data from the New Zealand PBRFS, which assesses institutional performance and allocates funds based on individual researcher performance, although not all methods require individual data. Longitudinal data enable the identification of entry, exit and quality transformation of researchers and the contribution of these dynamics to changes in university and discipline research quality. The approach enables a deeper understanding of individual and institutional responses to PBRFSs, the sustainability of changes and the contributions of changes in researcher quality and discipline composition to changes in institutional performance.</t>
  </si>
  <si>
    <t>[Buckle, Robert A.; Creedy, John] Victoria Univ Wellington, Wellington Sch Business &amp; Govt, Wellington, New Zealand</t>
  </si>
  <si>
    <t>Victoria University Wellington</t>
  </si>
  <si>
    <t>Buckle, RA (corresponding author), Victoria Univ Wellington, POB 600, Wellington 6140, New Zealand.</t>
  </si>
  <si>
    <t>bob.buckle@vuw.ac.nz</t>
  </si>
  <si>
    <t>Buckle, Robert/0000-0002-8708-0669</t>
  </si>
  <si>
    <t>AUST ECON PAP</t>
  </si>
  <si>
    <t>Aust. Econ. Pap.</t>
  </si>
  <si>
    <t>10.1111/1467-8454.12263</t>
  </si>
  <si>
    <t>MAY 2022</t>
  </si>
  <si>
    <t>WOS:000789219300001</t>
  </si>
  <si>
    <t>Bruno, K; Larsen, K; van Leeuwen, TN</t>
  </si>
  <si>
    <t>Bruno, Karl; Larsen, Katarina; van Leeuwen, Thed N.</t>
  </si>
  <si>
    <t>Knowledge production at industrial research institutes: Institutional logics and struggles for relevance in the Swedish Institute for Surface Chemistry, 1980-2005</t>
  </si>
  <si>
    <t>struggles for relevance; technical research institute; research management; research relevance; qualitative and quantitative methods; institutional logics</t>
  </si>
  <si>
    <t>TRIPLE-HELIX; SCIENCE; COLLABORATION; IMPACTS</t>
  </si>
  <si>
    <t>This article examines dynamics of knowledge production and discourses of basic-applied science and relevance at the Swedish Institute for Surface Chemistry, a semi-public industrially oriented research institute, from 1980 to 2005. We employ a three-pronged method, consisting of (1) an analysis of how the institute articulated its research priorities and goals in publications primarily directed to stakeholders, (2) an analysis of retrospective narratives by researchers and managers about research ideologies and priorities, and (3) a bibliometric analysis of the institute's scientific publications. Using a theoretical framework centered on the notions of institutional logics and struggles for relevance, we show how the transformations of the institute amount to a substitution of an internalized institutional logic of scientific autonomy with a new logic of industrial utility, and how the institute's knowledge production was managed during this change. We also point out various strategies used by the institute to preserve and advance its own goals while still remaining relevant with regard to changing policy objectives. Another important finding is that although the institute by the end of the study period was fully committed to an industrial service role, parts of the originally deeply entrenched scientific logic were still manifested, although then discussed in the new industrial terminology.</t>
  </si>
  <si>
    <t>[Bruno, Karl; Larsen, Katarina] KTH Royal Inst Technol, Div Hist Sci Technol &amp; Environm, Tekn Ringen 74D, SE-10044 Stockholm, Sweden; [van Leeuwen, Thed N.] Leiden Univ, Ctr Sci &amp; Technol Studies, Rapenburg 70, NL-2311 EZ Leiden, Netherlands</t>
  </si>
  <si>
    <t>Royal Institute of Technology; Leiden University - Excl LUMC; Leiden University</t>
  </si>
  <si>
    <t>Bruno, K (corresponding author), KTH Royal Inst Technol, Div Hist Sci Technol &amp; Environm, Tekn Ringen 74D, SE-10044 Stockholm, Sweden.</t>
  </si>
  <si>
    <t>kbruno@kth.se</t>
  </si>
  <si>
    <t>Larsen, Katarina/0000-0003-4360-0412; van Leeuwen, Thed N/0000-0001-7238-6289</t>
  </si>
  <si>
    <t>Swedish Foundation for International Cooperation in Research and Higher Education (STINT) (Larsen) [STINT YR 2009-7040]; Swedish governmental agency for innovation systems (Vinnova)</t>
  </si>
  <si>
    <t>Swedish Foundation for International Cooperation in Research and Higher Education (STINT) (Larsen); Swedish governmental agency for innovation systems (Vinnova)(Vinnova)</t>
  </si>
  <si>
    <t>This work was supported by the Swedish Foundation for International Cooperation in Research and Higher Education (STINT) through the Institutional grant for younger researchers (STINT YR 2009-7040, Larsen). The work was also supported by activities carried out in the project Institutes in the Innovation System, funded by the Swedish governmental agency for innovation systems (Vinnova).</t>
  </si>
  <si>
    <t>10.1093/reseval/rvx016</t>
  </si>
  <si>
    <t>WOS:000413999100007</t>
  </si>
  <si>
    <t>Guerreiro, MS; Rodrigues, LL; Craig, R</t>
  </si>
  <si>
    <t>Guerreiro, Marta Silva; Rodrigues, Lucia Lima; Craig, Russell</t>
  </si>
  <si>
    <t>Institutional theory and IFRS: an agenda for future research</t>
  </si>
  <si>
    <t>SPANISH JOURNAL OF FINANCE AND ACCOUNTING-REVISTA ESPANOLA DE FINANCIACION Y CONTABILIDAD</t>
  </si>
  <si>
    <t>Institutional theory; change process; adoption; implementation; IFRS; Teoria institucional; proceso de cambio; adopcion; implementacion; NIIF</t>
  </si>
  <si>
    <t>INTERNATIONAL ACCOUNTING STANDARDS; RESOURCE DEPENDENCE; STRATEGIC RESPONSES; ADOPTION; LOGICS; WORK; IMPLEMENTATION; MANAGEMENT; RISE; RESPONSIVENESS</t>
  </si>
  <si>
    <t>This paper highlights the capacity for Institutional Theory [IT] to render in-depth understanding of change processes associated with the adoption and implementation of international accounting standards by countries and organisations. Although the fact of requiring the adoption of IFRS could be characterised as a form of coercive power, recent developments in IT help to explore the extent to which adoption and diffusion of IFRS is shaped by agency, the interests of actors involved in the adoption process, and the role of institutional entrepreneurs and institutional work. We provide a structured review of literature that uses an IT framework in the context of adopting and implementing IFRS. The review brings together various streams of IT and current debates in the management and organisation literature. This allows us to outline an agenda for future research that proposes six new research questions for investigation. These research questions are intended to encourage greater regard for the capacity of the theoretical toolkit of institutional logics to explore institutional entrepreneurship, institutional work, and the institutional dynamics of change processes associated with the adoption, maintenance and disruption of accounting systems.</t>
  </si>
  <si>
    <t>[Guerreiro, Marta Silva] Inst Politecn Viana do Castelo, Escola Super Tecnol &amp; Gestao, Viana Do Castelo, Portugal; [Rodrigues, Lucia Lima] Univ Minho Gualtar, Sch Econ &amp; Management, Braga, Portugal; [Craig, Russell] Univ Durham, Dept Accounting, Business Sch, Durham, England</t>
  </si>
  <si>
    <t>Instituto Politecnico do Porto; Polytechnic Institute of Viana do Castelo; Universidade do Minho; Durham University</t>
  </si>
  <si>
    <t>Guerreiro, MS (corresponding author), Inst Politecn Viana do Castelo, Escola Super Tecnol &amp; Gestao, Viana Do Castelo, Portugal.</t>
  </si>
  <si>
    <t>mguerreiro@estg.ipvc.pt</t>
  </si>
  <si>
    <t>Rodrigues, Lúcia Lima/H-3952-2019</t>
  </si>
  <si>
    <t>Rodrigues, Lúcia Lima/0000-0003-0859-0853; Guerreiro, Marta/0000-0001-9687-9547; Craig, Russell/0000-0001-9052-9466</t>
  </si>
  <si>
    <t>National Funds of the FCT - Portuguese Foundation for Science and Technology [UID/ECO/03182/2019]</t>
  </si>
  <si>
    <t>National Funds of the FCT - Portuguese Foundation for Science and Technology(Fundacao para a Ciencia e a Tecnologia (FCT))</t>
  </si>
  <si>
    <t>This paper was financed by National Funds of the FCT - Portuguese Foundation for Science and Technology within the project UID/ECO/03182/2019</t>
  </si>
  <si>
    <t>SPAN J FINANC ACCOUN</t>
  </si>
  <si>
    <t>Span. J. Financ. Account.</t>
  </si>
  <si>
    <t>10.1080/02102412.2020.1712877</t>
  </si>
  <si>
    <t>WOS:000508498000001</t>
  </si>
  <si>
    <t>Frolov, D</t>
  </si>
  <si>
    <t>Frolov, Daniil</t>
  </si>
  <si>
    <t>Post-Northian institutional economics: a research agenda for cognitive institutions</t>
  </si>
  <si>
    <t>Cognition; cognitive institutions; co-production; ecological rationality; extended mind theory; heuristics; institutional change; shared mental models</t>
  </si>
  <si>
    <t>ECOLOGICAL RATIONALITY; DISTRIBUTED COGNITION</t>
  </si>
  <si>
    <t>This paper discusses a research agenda for post-Northian institutional economics, which focuses on economic cognitive institutions and minds-institutions interactions. Douglass North introduced the 'shared mental models' and 'shared beliefs' concepts, which were considered the cutting edge of cognitive science at that time, the so-called first wave of extended mind theory. Subsequently, two more waves arose, but they went unnoticed by institutional economists who mostly continue to use internalist and reductionist approaches to cognition. Post-Northian institutional economics offers a deeper understanding of the relationship between cognition and institutions in the spirit of third-wave extended mind theory. The research agenda emphasizes a focus on socially extended cognition and the conception of cognitive institutions as shared mental processes (Petracca and Gallagher, 2020). I propose an alternative definition of cognitive institutions as interactively and polycentrically co-produced cognitive norms; this approach highlights normativity, co-production, and distributed active agency in extended cognitive processes. I propose two domains in which this third-wave framework can be used: ecological rationality and cognitive-cultural niche construction. This paper encourages a discussion on the prospects of a third-wave enactivist turn in institutional economics.</t>
  </si>
  <si>
    <t>[Frolov, Daniil] Volgograd State Tech Univ, Fac Econ &amp; Management, Volgograd, Russia</t>
  </si>
  <si>
    <t>Volgograd State Technical University</t>
  </si>
  <si>
    <t>Frolov, D (corresponding author), Volgograd State Tech Univ, Fac Econ &amp; Management, Volgograd, Russia.</t>
  </si>
  <si>
    <t>ecodev@mail.ru</t>
  </si>
  <si>
    <t>Frolov, Daniil/0000-0002-7873-2725</t>
  </si>
  <si>
    <t>Russian Science Foundation [21-18-00271]</t>
  </si>
  <si>
    <t>Russian Science Foundation(Russian Science Foundation (RSF))</t>
  </si>
  <si>
    <t>The research is supported by the grant of the Russian Science Foundation no. 21-18-00271. I wish to thank editors and anonymous reviewers for useful comments.</t>
  </si>
  <si>
    <t>10.1017/S1744137422000285</t>
  </si>
  <si>
    <t>SEP 2022</t>
  </si>
  <si>
    <t>WOS:000855964000001</t>
  </si>
  <si>
    <t>Blockchain and institutional complexity: an extended institutional approach</t>
  </si>
  <si>
    <t>Blockchain; institutional assemblage; institutional complexity; institutional logics; transaction costs; transaction value</t>
  </si>
  <si>
    <t>TRANSACTION COSTS; BOUNDARIES</t>
  </si>
  <si>
    <t>From a modern institutional economics viewpoint, blockchain is an institutional technology that minimizes transaction costs and greatly reduces intermediation. Through an analysis of blockchain, I demonstrate the possibilities of extended institutional approach - a new generation of complexity-focused methodologies and theories of institutional analysis that complement and expand the standard institutional paradigm. By using the theory of transaction value, I argue blockchain technologies not only will lead to a significant reduction in transaction costs but will also reorient intermediaries toward improving the quality of transactions and expanding the offer of additional transaction services. The theory of institutional assemblages indicates it is impossible to form a homogeneous system of blockchain-based institutions associated exclusively with the principles of decentralization, transparency, and openness. Blockchain-based institutions will be of a hybrid and conflicting nature, combining elements of opposing institutional logics - regulatory and algorithmic law, Ricardian and smart contracts, private and public systems, and uncontrollability and arbitration.</t>
  </si>
  <si>
    <t>Frolov, Daniil P./F-6298-2013</t>
  </si>
  <si>
    <t>Russian Science Foundation [18-78-10075]; Russian Science Foundation [18-78-10075] Funding Source: Russian Science Foundation</t>
  </si>
  <si>
    <t>Russian Science Foundation(Russian Science Foundation (RSF)); Russian Science Foundation(Russian Science Foundation (RSF))</t>
  </si>
  <si>
    <t>The research is supported by the grant of the Russian Science Foundation (project no. 18-78-10075). I wish to thank Geoffrey Hodgson and anonymous reviewers for useful comments.</t>
  </si>
  <si>
    <t>10.1017/S1744137420000272</t>
  </si>
  <si>
    <t>WOS:000605613600002</t>
  </si>
  <si>
    <t>Tamtik, M</t>
  </si>
  <si>
    <t>Tamtik, Merli</t>
  </si>
  <si>
    <t>Institutional Change Through Policy Learning: The Case of the European Commission and Research Policy</t>
  </si>
  <si>
    <t>REVIEW OF POLICY RESEARCH</t>
  </si>
  <si>
    <t>European Commission; European governance; institutional change; policy coordination; research policy; innovation policy; policy learning; issue framing</t>
  </si>
  <si>
    <t>GOVERNANCE; COORDINATION; INNOVATION; INTEGRATION; COMPETENCE; EDUCATION; UNION</t>
  </si>
  <si>
    <t>Research initiatives to enhance knowledge-based societies demand regionally coordinated policy approaches. By analyzing the case of the European Commission, Directorate-General Research and Innovation, this study focuses on examining the cognitive mechanisms that form the foundation for institutional transformations and result in leadership positions in regional governance. Drawing on policy learning theories, the study emphasizes specific mechanisms of institutional change that are often less noticeable but can gradually lead to mobilizing diverse groups of stakeholders. Through historical and empirical data, this study shows the importance of policy learning through communication processes, Open Method of Coordination initiatives, and issue framing in creating a stronger foundation for policy coordination in European research policy since the 2000s.</t>
  </si>
  <si>
    <t>[Tamtik, Merli] York Univ, Fac Educ, Toronto, ON M3J 2R7, Canada</t>
  </si>
  <si>
    <t>York University - Canada</t>
  </si>
  <si>
    <t>Tamtik, M (corresponding author), York Univ, Fac Educ, Toronto, ON M3J 2R7, Canada.</t>
  </si>
  <si>
    <t>Canadian Social Sciences and Humanities Research Council (SSHRC)</t>
  </si>
  <si>
    <t>Canadian Social Sciences and Humanities Research Council (SSHRC)(Social Sciences and Humanities Research Council of Canada (SSHRC))</t>
  </si>
  <si>
    <t>This work was supported by the Canadian Social Sciences and Humanities Research Council (SSHRC).</t>
  </si>
  <si>
    <t>REV POLICY RES</t>
  </si>
  <si>
    <t>Rev. Policy Res.</t>
  </si>
  <si>
    <t>10.1111/ropr.12156</t>
  </si>
  <si>
    <t>Political Science; Public Administration</t>
  </si>
  <si>
    <t>Government &amp; Law; Public Administration</t>
  </si>
  <si>
    <t>WOS:000367723700001</t>
  </si>
  <si>
    <t>Foo, YY; Tan, K; Xin, XH; Lim, WS; Cheng, QH; Rao, J; Tan, NCK</t>
  </si>
  <si>
    <t>Foo, Yang Yann; Tan, Kevin; Xin, Xiaohui; Lim, Wee Shiong; Cheng, Qianhui; Rao, Jai; Tan, Nigel C. K.</t>
  </si>
  <si>
    <t>Institutional ethnography - a primer</t>
  </si>
  <si>
    <t>SINGAPORE MEDICAL JOURNAL</t>
  </si>
  <si>
    <t>institutional ethnography; interprofessional research; medical education; methodology; qualitative research</t>
  </si>
  <si>
    <t>This review introduces a qualitative methodology called institutional ethnography (IE) to healthcare professionals interested in studying complex social healthcare systems. We provide the historical context in which IE was developed, and explain the principles and terminology in IE for the novice researcher. Through the use of worked examples, the reader will be able to appreciate how IE can be used to approach research questions in the healthcare system that other methods would be unable to answer. We show how IE and qualitative research methods maintain quality and rigour in research findings. We hope to demonstrate to healthcare professionals and researchers that healthcare systems can be analysed as social organisations, and IE may be used to identify and understand how higher-level processes and policies affect day-to-day clinical work. This understanding may allow the formulation and implementation of actionable improvements to solve problems on the ground.</t>
  </si>
  <si>
    <t>[Foo, Yang Yann; Tan, Kevin; Rao, Jai; Tan, Nigel C. K.] Duke NUS Med Sch, Singapore, Singapore; [Tan, Kevin; Tan, Nigel C. K.] Natl Neurosci Inst, Dept Neurol, 11 Jalan Tan Tock Seng, Singapore 308433, Singapore; [Xin, Xiaohui] Singapore Gen Hosp, Hlth Serv Res Unit, Singapore, Singapore; [Lim, Wee Shiong] Tan Tock Seng Hosp, Inst Geriatr &amp; Act Aging, Dept Geriatr Med, Singapore, Singapore; [Cheng, Qianhui] Natl Neurosci Inst, Dept Neuroradiol, Singapore, Singapore; [Rao, Jai] Natl Neurosci Inst, Dept Neurosurg, Singapore, Singapore</t>
  </si>
  <si>
    <t>National University of Singapore; National Neuroscience Institute (NNI); Singapore General Hospital; Tan Tock Seng Hospital; National Neuroscience Institute (NNI); National Neuroscience Institute (NNI)</t>
  </si>
  <si>
    <t>Tan, K (corresponding author), Natl Neurosci Inst, Dept Neurol, 11 Jalan Tan Tock Seng, Singapore 308433, Singapore.</t>
  </si>
  <si>
    <t>kevin.tan@singhealth.com.sg</t>
  </si>
  <si>
    <t>Tan, Kevin/KRP-9582-2024; foo, yang yann/HTO-8011-2023</t>
  </si>
  <si>
    <t>foo, yang yann/0000-0002-1968-9202; Tan, Nigel Choon Kiat/0000-0002-9213-5572; Lim, Wee Shiong/0000-0003-3975-7230; Tan, Kevin/0000-0001-5894-8839</t>
  </si>
  <si>
    <t>Lee Foundation</t>
  </si>
  <si>
    <t>We thank Amy Cheng and Jeannie Lum from the Neuroscience Academic Clinical Programme, National Neuroscience Institute, Singapore, for administrative support, and Drs Ayelet Kuper and Tina Martimianakis from The Wilson Centre, University of Toronto, Ontario, Canada, for research mentorship. This study is supported by the Lee Foundation.</t>
  </si>
  <si>
    <t>SINGAPORE MEDICAL ASSOC</t>
  </si>
  <si>
    <t>SINGAPORE</t>
  </si>
  <si>
    <t>2985 JALAN BUKIT MERAH, #02-2C, SMF BUILDING, SINGAPORE, SINGAPORE</t>
  </si>
  <si>
    <t>SINGAP MED J</t>
  </si>
  <si>
    <t>Singap. Med. J.</t>
  </si>
  <si>
    <t>10.11622/smedj.2021199</t>
  </si>
  <si>
    <t>WOS:000744233000001</t>
  </si>
  <si>
    <t>Kathuria, N; Majumdar, SK; Peng, MW</t>
  </si>
  <si>
    <t>Kathuria, Nishant; Majumdar, Sumit K.; Peng, Mike W. W.</t>
  </si>
  <si>
    <t>Institutional Transitions, Research and Development, and Exports from India</t>
  </si>
  <si>
    <t>JOURNAL OF MANAGEMENT STUDIES</t>
  </si>
  <si>
    <t>R&amp;D; exports; foreign exchange; foreign trade; Indian firms; institutional transitions; liberalization</t>
  </si>
  <si>
    <t>EMERGING ECONOMIES EVIDENCE; TECHNOLOGICAL-INNOVATION; STRATEGY RESEARCH; PERFORMANCE; FIRM; INTERNATIONALIZATION; COMPETITION; GOVERNANCE; VIEW; DETERMINANTS</t>
  </si>
  <si>
    <t>Research and development (R&amp;D) capabilities generally enable firms to export more. Left underexplored is this question: Does the positive relationship between R&amp;D and exports hold during institutional transitions, which are fundamental and comprehensive changes introduced to the rules of the game? Among India's wide-ranging market-oriented institutional transitions, the implementation of the Foreign Exchange Management Act (FEMA) provides a natural experiment that helps us examine this question. Leveraging 22,049 firm-year observations (with 5532 unique firms), our evidence suggests that although FEMA enabled innovative firms to generate more exports during the pre-FEMA period, the positive relationship between R&amp;D and exports ceased during the post-FEMA period. We conclude that institutional transitions may not always yield positive effects.</t>
  </si>
  <si>
    <t>[Kathuria, Nishant] Towson Univ, Towson, MD USA; [Majumdar, Sumit K.; Peng, Mike W. W.] Univ Texas Dallas, Richardson, TX USA; [Kathuria, Nishant] Towson Univ, Coll Business &amp; Econ, 8000 York Rd, Towson, MD 21252 USA</t>
  </si>
  <si>
    <t>University System of Maryland; Towson University; University of Texas System; University of Texas Dallas; University System of Maryland; Towson University</t>
  </si>
  <si>
    <t>Kathuria, N (corresponding author), Towson Univ, Coll Business &amp; Econ, 8000 York Rd, Towson, MD 21252 USA.</t>
  </si>
  <si>
    <t>nkathuria@towson.edu</t>
  </si>
  <si>
    <t>Peng, Mike W./KFX-6721-2024; Holm-Jensen, Lea/HPD-4001-2023</t>
  </si>
  <si>
    <t>Peng, Mike W./0000-0002-2436-8497; Kathuria, Nishant/0000-0002-6240-5172</t>
  </si>
  <si>
    <t>J MANAGE STUD</t>
  </si>
  <si>
    <t>J. Manage. Stud.</t>
  </si>
  <si>
    <t>10.1111/joms.12906</t>
  </si>
  <si>
    <t>FEB 2023</t>
  </si>
  <si>
    <t>WOS:000922619600001</t>
  </si>
  <si>
    <t>Blunden, H; Giuntoli, G; Newton, BJ; Katz, I</t>
  </si>
  <si>
    <t>Blunden, Hazel; Giuntoli, Gianfranco; Newton, B. J.; Katz, Ilan</t>
  </si>
  <si>
    <t>Victims/Survivors' Perceptions of Helpful Institutional Responses to Incidents of Institutional Child Sexual Abuse</t>
  </si>
  <si>
    <t>JOURNAL OF CHILD SEXUAL ABUSE</t>
  </si>
  <si>
    <t>Institutional responses; victims' perceptions; royal commission</t>
  </si>
  <si>
    <t>APOLOGY</t>
  </si>
  <si>
    <t>Like in many countries, the Australian Government has conducted an inquiry into child sexual abuse that occurred in institutional settings (The Royal Commission into Institutional Responses to Child Sexual Abuse). Drawing on the findings from a qualitative study commissioned by the Royal Commission, this paper explores the perceptions of victim/survivors (1) (1) The term 'victim' is used within the criminal justice system and the term 'survivor' can be used as to denote recovery and empowerment, so we use them interchangeably throughout. of the ways in which institutions (or individuals within them) responded supportively when sexual abuse was reported. While researchers and inquiries have reported on inadequacy of institutional responses, this paper addresses a research gap by investigating responses that victims/survivors perceived as helpful, while mindful of the overwhelmingly negative nature of their experiences. The paper contributes to the literature on institutional responses to child sexual abuse methodologically - by reporting on the challenges of a study of this type - and theoretically, by proposing a framework indicating how different helpful elements of an institutional response to child sexual abuse relate to each other in the victim/survivors' experiences. The findings are relevant for research on best practice in institutional responses to child sexual abuse.</t>
  </si>
  <si>
    <t>[Blunden, Hazel; Giuntoli, Gianfranco; Newton, B. J.; Katz, Ilan] Univ New South Wales, Social Policy Res Ctr, Goodsell Bldg, Sydney, NSW 2052, Australia</t>
  </si>
  <si>
    <t>University of New South Wales Sydney</t>
  </si>
  <si>
    <t>Blunden, H (corresponding author), Univ New South Wales, Social Policy Res Ctr, Goodsell Bldg, Sydney, NSW 2052, Australia.</t>
  </si>
  <si>
    <t>h.blunden@unsw.edu.au</t>
  </si>
  <si>
    <t>Giuntoli, Gianfranco/AAJ-3074-2020</t>
  </si>
  <si>
    <t>Katz, Ilan/0000-0001-9002-0205; Giuntoli, Gianfranco/0000-0002-5600-0347</t>
  </si>
  <si>
    <t>Royal Commission into Institutional Responses to Child Sexual Abuse</t>
  </si>
  <si>
    <t>The study was based on a project supported by a grant from the Royal Commission into Institutional Responses to Child Sexual Abuse.</t>
  </si>
  <si>
    <t>J CHILD SEX ABUS</t>
  </si>
  <si>
    <t>J. Child Sex. Abus.</t>
  </si>
  <si>
    <t>10.1080/10538712.2020.1801932</t>
  </si>
  <si>
    <t>Psychology, Clinical; Family Studies</t>
  </si>
  <si>
    <t>Psychology; Family Studies</t>
  </si>
  <si>
    <t>WOS:000575263000001</t>
  </si>
  <si>
    <t>Yan, WW; Zhang, Y</t>
  </si>
  <si>
    <t>Yan, Weiwei; Zhang, Yin</t>
  </si>
  <si>
    <t>Research universities on the ResearchGate social networking site: An examination of institutional differences, research activity level, and social networks formed</t>
  </si>
  <si>
    <t>JOURNAL OF INFORMETRICS</t>
  </si>
  <si>
    <t>Academic social networking site; Research reputation; Institutional difference; Research activity level; ResearchGate</t>
  </si>
  <si>
    <t>MEDIA; INDICATOR; SCHOLARS; CENTRALITY</t>
  </si>
  <si>
    <t>As one of the largest active academic social networking sites, ResearchGate (RG) has been utilized by scholars to share publications, seek collaborators, communicate work in progress, and build scholarly reputation. This study collects data from RG users from 61 U.S. research universities at different research activity levels, as categorized by the Carnegie Classification of Institutions of Higher Education, to examine the impact of institutional differences on RG reputational metrics. The results confirm that RG is a research-oriented academic social networking site that closely and realistically mirrors the research activity level of institutions. With an increase in the research activity level of a university, its affiliated RG users tend to have higher RG scores, more publications and citations, and more profile views and followers, while the average number of reads of their publications and followees tend to be lower and fluctuant. In addition, RG users primarily follow others from institutions of a higher research activity level, forming virtual social networks centered around esteemed institutions. The study suggests academic social networks can serve as indicators in evaluation of research activities among research institutions, and such sites can be helpful and credible for acquiring resources, keeping informed about research, and promoting academic influence. (C) 2017 Published by Elsevier Ltd.</t>
  </si>
  <si>
    <t>[Yan, Weiwei] Wuhan Univ, Sch Informat Management, Wuhan 430072, Hubei, Peoples R China; [Zhang, Yin] Kent State Univ, Sch Informat, Kent, OH 44242 USA</t>
  </si>
  <si>
    <t>Wuhan University; University System of Ohio; Kent State University; Kent State University Kent; Kent State University Salem</t>
  </si>
  <si>
    <t>Yan, WW (corresponding author), Wuhan Univ, Sch Informat Management, Wuhan 430072, Hubei, Peoples R China.</t>
  </si>
  <si>
    <t>yanww@whu.edu.cn; yzhang4@kent.edu</t>
  </si>
  <si>
    <t>Zhang, Yin/I-5393-2012; Yan, Weiwei/Y-8220-2018</t>
  </si>
  <si>
    <t>Yan, Weiwei/0000-0001-6688-3393</t>
  </si>
  <si>
    <t>Chinese National Funds of Social Science [15CTQ025]; Independent Scientific Research Project (Humanistic and Social Science) of Wuhan University) [2017QN061]; School of Information Management, Wuhan University through World-Class Discipline of the Chinese Ministry of Education - Library and Information Science, and Data Science</t>
  </si>
  <si>
    <t>Chinese National Funds of Social Science; Independent Scientific Research Project (Humanistic and Social Science) of Wuhan University); School of Information Management, Wuhan University through World-Class Discipline of the Chinese Ministry of Education - Library and Information Science, and Data Science</t>
  </si>
  <si>
    <t>This work was supported by the Chinese National Funds of Social Science [grant number 15CTQ025]; the Independent Scientific Research Project (Humanistic and Social Science) of Wuhan University [grant number 2017QN061]; and the School of Information Management, Wuhan University through the funding World-Class Discipline of the Chinese Ministry of Education - Library and Information Science, and Data Science.</t>
  </si>
  <si>
    <t>J INFORMETR</t>
  </si>
  <si>
    <t>J. Informetr.</t>
  </si>
  <si>
    <t>10.1016/j.joi.2017.08.002</t>
  </si>
  <si>
    <t>WOS:000427479800027</t>
  </si>
  <si>
    <t>Kim, OJ; Park, BJ; Sohn, DR; Lee, SM; Shin, SG</t>
  </si>
  <si>
    <t>Current status of the institutional review boards in Korea : Constitution, operation, and policy for protection of human research participants</t>
  </si>
  <si>
    <t>JOURNAL OF KOREAN MEDICAL SCIENCE</t>
  </si>
  <si>
    <t>ethics committees; research; ethics committees; chinical; ethics; institutional; ethics; research; human experimentation</t>
  </si>
  <si>
    <t>The institutional review board is crucial to ensure the scientific and ethical quality of human participant research. This paper analyzes a survey on the current constitution and operation of institutional review boards (IRBs) in Korea, conducted by the Korean Association of Institutional Review Boards in April 2002. Out of 74 IRBs, 63 responded to the survey (85.1% response rate). IRB membership has a male-to-female ratio of approximately 80:20, a predominance of male clinicians (60%) and an underrepresentation of community people unaffiliated to the institutions (less than 10%). Most IRBs (around 80%) confine the scope of their reviews to the clinical evaluation of drugs or devices, leaving the remaining areas of research involving human participants untouched. As their role is limited, the majority of IRBs do not operate actively: 72% of responding IRBs reviewed less than one protocol per month in 2001. Sixty two percent of institutions have never discussed the need for insuring research participants' risks or making indemnity arrangements. This survey reveals many shortcomings and points for improvement by the institutional support bodies, including the need to establish regular education programs for IRB members and investigators.</t>
  </si>
  <si>
    <t>Seoul Natl Univ, Coll Med, Dept Pharmacol, Chongno Gu, Seoul 110799, South Korea; SNUH, Clin Pharmacol Unit, Seoul, South Korea; Korea Assoc Inst Review Boards, Seoul, South Korea; Korea Univ, Coll Med, Dept Med Educ, Seoul 136701, South Korea; Seoul Natl Univ, Coll Med, Dept Prevent Med, Seoul, South Korea; Soonchunhyang Univ, Coll Med, Dept Clin Pharmacol, Seoul, South Korea</t>
  </si>
  <si>
    <t>Seoul National University (SNU); Seoul National University (SNU); Seoul National University Hospital; Korea University; Korea University Medicine (KU Medicine); Seoul National University (SNU); Soonchunhyang University</t>
  </si>
  <si>
    <t>Shin, SG (corresponding author), Seoul Natl Univ, Coll Med, Dept Pharmacol, Chongno Gu, 28 Yeongon Dong, Seoul 110799, South Korea.</t>
  </si>
  <si>
    <t>Shin, Sang-Goo/J-5522-2012</t>
  </si>
  <si>
    <t>KOREAN ACAD MEDICAL SCIENCES</t>
  </si>
  <si>
    <t>302 75 DONG DU ICHON, DONG YONGSAN KU, SEOUL 140 031, SOUTH KOREA</t>
  </si>
  <si>
    <t>J KOREAN MED SCI</t>
  </si>
  <si>
    <t>J. Korean Med. Sci.</t>
  </si>
  <si>
    <t>10.3346/jkms.2003.18.1.3</t>
  </si>
  <si>
    <t>Green Accepted, Green Published</t>
  </si>
  <si>
    <t>WOS:000181346100002</t>
  </si>
  <si>
    <t>Sanfilippo, P; Hewitt, AW; Mackey, DA</t>
  </si>
  <si>
    <t>Sanfilippo, Paul; Hewitt, Alex W.; Mackey, David A.</t>
  </si>
  <si>
    <t>Plurality in multi-disciplinary research: multiple institutional affiliations are associated with increased citations</t>
  </si>
  <si>
    <t>PEERJ</t>
  </si>
  <si>
    <t>Research Collaboration; Research Output; Multiple Affiliations</t>
  </si>
  <si>
    <t>IMPACT; TEAMS</t>
  </si>
  <si>
    <t>Background. The institutional affiliations and associated collaborative networks that scientists foster during their research careers are salient in the production of high-quality science. The phenomenon of multiple institutional affiliations and its relationship to research output remains relatively unexplored in the literature. Methods. We examined 27,612 scientific articles, modelling the normalized citation counts received against the number of authors and affiliations held. Results. In agreement with previous research, we found that teamwork is an important factor in high impact papers, with average citations received increasing concordant with the number of co-authors listed. For articles with more than five co-authors, we noted an increase in average citations received when authors with more than one institutional affiliation contributed to the research. Discussion. Multiple author affiliations may play a positive role in the production of high-impact science. This increased researcher mobility should be viewed by institutional boards as meritorious in the pursuit of scientific discovery.</t>
  </si>
  <si>
    <t>[Sanfilippo, Paul; Hewitt, Alex W.; Mackey, David A.] Univ Melbourne, Royal Victorian Eye &amp; Ear Hosp, Ctr Eye Res Australia, Melbourne, Vic, Australia; [Sanfilippo, Paul; Hewitt, Alex W.; Mackey, David A.] Univ Western Australia, Ctr Ophthalmol &amp; Visual Sci, Lions Eye Inst, Perth, WA, Australia; [Hewitt, Alex W.; Mackey, David A.] Univ Tasmania, Sch Med, Menzies Inst Med Res, Hobart, Tas, Australia</t>
  </si>
  <si>
    <t>Centre for Eye Research Australia; Royal Victorian Eye &amp; Ear Hospital; University of Melbourne; Lions Eye Institute; University of Western Australia; University of Tasmania; Menzies Institute for Medical Research</t>
  </si>
  <si>
    <t>Sanfilippo, P (corresponding author), Univ Melbourne, Royal Victorian Eye &amp; Ear Hosp, Ctr Eye Res Australia, Melbourne, Vic, Australia.;Sanfilippo, P (corresponding author), Univ Western Australia, Ctr Ophthalmol &amp; Visual Sci, Lions Eye Inst, Perth, WA, Australia.</t>
  </si>
  <si>
    <t>prseye@gmail.com</t>
  </si>
  <si>
    <t>Mackey, David A/H-5340-2014; Mackey, David/AGK-9226-2022; Hewitt, Alex W/D-1936-2013</t>
  </si>
  <si>
    <t>Mackey, David A/0000-0001-7914-4709; Sanfilippo, Paul/0000-0002-1778-9154; Hewitt, Alex/0000-0002-5123-5999</t>
  </si>
  <si>
    <t>NHMRC Fellowships</t>
  </si>
  <si>
    <t>NHMRC Fellowships(National Health &amp; Medical Research Council (NHMRC) of Australia)</t>
  </si>
  <si>
    <t>The Centre for Eye Research Australia receives Operational Infrastructure Support from the Victorian Government. Paul Sanfilippo and Alex W. Hewitt are supported by NHMRC Fellowships. The funders had no role in study design, data collection and analysis, decision to publish, or preparation of the manuscript.</t>
  </si>
  <si>
    <t>PEERJ INC</t>
  </si>
  <si>
    <t>341-345 OLD ST, THIRD FLR, LONDON, EC1V 9LL, ENGLAND</t>
  </si>
  <si>
    <t>PeerJ</t>
  </si>
  <si>
    <t>SEP 24</t>
  </si>
  <si>
    <t>10.7717/peerj.5664</t>
  </si>
  <si>
    <t>Green Published, Green Accepted, gold, Green Submitted</t>
  </si>
  <si>
    <t>WOS:000446941800006</t>
  </si>
  <si>
    <t>Hyder, AA; Deutsch-Feldman, M; Ali, J; Sikateyo, B; Kass, N; Michelo, C</t>
  </si>
  <si>
    <t>Hyder, Adnan A.; Deutsch-Feldman, Molly; Ali, Joseph; Sikateyo, Bornwell; Kass, Nancy; Michelo, Charles</t>
  </si>
  <si>
    <t>RAPID ASSESSMENT OF INSTITUTIONAL RESEARCH ETHICS CAPACITY: A CASE STUDY FROM ZAMBIA</t>
  </si>
  <si>
    <t>ACTA BIOETHICA</t>
  </si>
  <si>
    <t>bioethics capacity; institutional evaluation; LMIC; rapid assessment</t>
  </si>
  <si>
    <t>Recently, there has been a remarkable increase in biomedical research being conducted in low and middle-income countries. This increase has brought attention to the need for high quality research ethics systems within these countries and a greater focus on research ethics training. Though most programs tend to concentrate on training individuals, less attention has focused on institutions as the target of such training. In this paper we demonstrate a rapid approach to evaluating institutional research capacity. The method adapts the Octagon Model, which evaluates institutional research ethics using eight domains. The framework was applied to the University of Zambia in order to conduct a baseline assessment of university research ethics capacity. Internal and external assessments were conducted. The domains of working environment and proper skills scored highest, while relevance, target groups and identity scored lower. Consistent with previous work, a systems approach to evaluating institutional research development capacity can provide a rapid assessment of an institutional bioethics program. This case study reveals the strengths and weaknesses of the university's research ethics program and provides a framework for future capacity growth.</t>
  </si>
  <si>
    <t>[Hyder, Adnan A.] Johns Hopkins Bloomberg Sch Publ Hlth, Dept Int Hlth, Baltimore, MD USA; [Hyder, Adnan A.] Johns Hopkins Univ, Berman Inst Bioeth, Baltimore, MD USA; [Deutsch-Feldman, Molly] Johns Hopkins Bloomberg Sch Publ Hlth, Dept Epidemiol, Baltimore, MD USA; [Ali, Joseph] Johns Hopkins, Berman Inst Bioeth, Baltimore, MD USA; [Sikateyo, Bornwell] Univ Zambia, Sch Med, Lusaka, Zambia; [Kass, Nancy] Johns Hopkins Bloomberg Sch Publ Hlth, Dept Hlth Policy &amp; Management, Baltimore, MD USA; [Kass, Nancy] Berman Inst Bioeth, Baltimore, MD USA; [Michelo, Charles] Univ Zambia, Dept Publ Hlth, Lusaka, Zambia</t>
  </si>
  <si>
    <t>Johns Hopkins University; Johns Hopkins Bloomberg School of Public Health; Johns Hopkins University; Johns Hopkins University; Johns Hopkins Bloomberg School of Public Health; Johns Hopkins University; University of Zambia; Johns Hopkins University; Johns Hopkins Bloomberg School of Public Health; University of Zambia</t>
  </si>
  <si>
    <t>Deutsch-Feldman, M (corresponding author), Johns Hopkins Bloomberg Sch Publ Hlth, Dept Epidemiol, Baltimore, MD USA.</t>
  </si>
  <si>
    <t>mdeutsc4@jhu.edu</t>
  </si>
  <si>
    <t>Hyder, Adnan/AAT-9503-2021</t>
  </si>
  <si>
    <t>Ali, Joseph/0000-0002-4767-2512; Hyder, Adnan/0000-0002-7292-577X</t>
  </si>
  <si>
    <t>Fogarty International Center and National Institute of Allergy and Infectious Diseases of the National Institutes of Health [R25 TW 001604]</t>
  </si>
  <si>
    <t>Fogarty International Center and National Institute of Allergy and Infectious Diseases of the National Institutes of Health</t>
  </si>
  <si>
    <t>This work was supported by the Fogarty International Center and National Institute of Allergy and Infectious Diseases of the National Institutes of Health under Award Number R25 TW 001604. The content is solely the responsibility of the authors and does not necessarily represent the official views of the National Institutes of Health.</t>
  </si>
  <si>
    <t>UNIV CHILE, CENTRO INTERDISCIPLINARIO ESTUDIOS BIOETICA</t>
  </si>
  <si>
    <t>SANTIAGO</t>
  </si>
  <si>
    <t>DIAGONAL PARAGUAY #265, TORRE 15, PISO 8, SANTIAGO, 00000, CHILE</t>
  </si>
  <si>
    <t>ACTA BIOETH</t>
  </si>
  <si>
    <t>Acta Bioet.</t>
  </si>
  <si>
    <t>10.4067/S1726-569X2017000100035</t>
  </si>
  <si>
    <t>Ethics; Medical Ethics; Social Sciences, Biomedical</t>
  </si>
  <si>
    <t>Social Sciences - Other Topics; Medical Ethics; Biomedical Social Sciences</t>
  </si>
  <si>
    <t>WOS:000408069000005</t>
  </si>
  <si>
    <t>Yarime, M; Takeda, Y; Kajikawa, Y</t>
  </si>
  <si>
    <t>Yarime, Masaru; Takeda, Yoshiyuki; Kajikawa, Yuya</t>
  </si>
  <si>
    <t>Towards institutional analysis of sustainability science: a quantitative examination of the patterns of research collaboration</t>
  </si>
  <si>
    <t>SUSTAINABILITY SCIENCE</t>
  </si>
  <si>
    <t>Sustainability science; Institutional analysis; Research collaboration; Bibliometrics</t>
  </si>
  <si>
    <t>NETWORKS; MANAGEMENT</t>
  </si>
  <si>
    <t>This paper examines quantitatively the patterns of collaboration over geographical boundaries in the emerging field of sustainability science by empirically analyzing the bibliometric data of scientific articles. The results indicate that an increasing number of countries are engaged in research on sustainability, with the proportion of articles published through international collaboration rising as well. The number of countries engaged in international collaboration on sustainability research has been increasing, and the diversity of countries engaged in research collaboration beyond national borders is also increasing. The geographical patterns of collaboration on sustainability show that research collaboration tends to be conducted between countries which are geographically located closely, suggesting that communication and information exchange might be limited within the regional clusters. The focused fields of research activities on sustainability are significantly different between countries, as each country has its focused fields of research related to sustainability. The specialization of research activities is also observed in international collaboration. While these patterns of international collaboration within regional clusters focusing on specific fields could be effective in promoting the creation, transmission, and sharing of knowledge on sustainability utilizing the already existing regional networks, they could pose a serious obstacle to collecting, exchanging, and integrating diverse types of knowledge, especially when it is necessary to deal with problems involving large-scale complex interactions with long-term implications, such as climate change. It would be of critical importance to establish inter-regional linkages by devising appropriate institutional arrangements for global research collaboration on sustainability science.</t>
  </si>
  <si>
    <t>[Yarime, Masaru] Univ Tokyo, Grad Program Sustainabil Sci, Grad Sch Frontier Sci, Chiba 2778563, Japan; [Takeda, Yoshiyuki] Chiba Inst Technol, Dept Project Management, Fac Social Syst Sci, Chiba 2750016, Japan; [Kajikawa, Yuya] Univ Tokyo, Inst Engn Innovat, Sch Engn, Bunkyo Ku, Tokyo 1138656, Japan</t>
  </si>
  <si>
    <t>University of Tokyo; Chiba Institute of Technology; University of Tokyo</t>
  </si>
  <si>
    <t>Yarime, M (corresponding author), Univ Tokyo, Grad Program Sustainabil Sci, Grad Sch Frontier Sci, Kashiwanoha 5-1-5, Chiba 2778563, Japan.</t>
  </si>
  <si>
    <t>yarime@k.u-tokyo.ac.jp</t>
  </si>
  <si>
    <t>Yarime, Masaru/E-7628-2010; Kajikawa, Yuya/C-1996-2015</t>
  </si>
  <si>
    <t>Yarime, Masaru/0000-0001-8048-7354; Kajikawa, Yuya/0000-0003-3577-5167</t>
  </si>
  <si>
    <t>Ministry of Education, Culture, Sports, Science, and Technology (MEXT) of Japan; University of Tokyo</t>
  </si>
  <si>
    <t>Ministry of Education, Culture, Sports, Science, and Technology (MEXT) of Japan(Ministry of Education, Culture, Sports, Science and Technology, Japan (MEXT)); University of Tokyo</t>
  </si>
  <si>
    <t>We are very grateful to the anonymous referees for their insightful comments and suggestions, which improved greatly our manuscript. This work was supported by the Ministry of Education, Culture, Sports, Science, and Technology (MEXT) of Japan through Special Coordination Funds for Promoting Science and Technology (Project name: IR3S) and Showa Shell Sekiyu K.K., as a part of the research project Knowledge Structurization for Sustainability Science'' undertaken by the University of Tokyo.</t>
  </si>
  <si>
    <t>SPRINGER TOKYO</t>
  </si>
  <si>
    <t>TOKYO</t>
  </si>
  <si>
    <t>1-11-11 KUDAN-KITA, CHIYODA-KU, TOKYO, 102-0073, JAPAN</t>
  </si>
  <si>
    <t>SUSTAIN SCI</t>
  </si>
  <si>
    <t>Sustain. Sci.</t>
  </si>
  <si>
    <t>10.1007/s11625-009-0090-4</t>
  </si>
  <si>
    <t>Green &amp; Sustainable Science &amp; Technology; Environmental Sciences</t>
  </si>
  <si>
    <t>WOS:000279227100012</t>
  </si>
  <si>
    <t>van Gend, T; Zuiderwijk, A</t>
  </si>
  <si>
    <t>van Gend, Thijmen; Zuiderwijk, Anneke</t>
  </si>
  <si>
    <t>Open research data: A case study into institutional and infrastructural arrangements to stimulate open research data sharing and reuse</t>
  </si>
  <si>
    <t>Data reuse; data sharing; infrastructural arrangements; institutional arrangements; open data; open science; research data management</t>
  </si>
  <si>
    <t>INFORMATION; OPPORTUNITIES; MOTIVATIONS; MANAGEMENT; STRATEGY</t>
  </si>
  <si>
    <t>This study investigates which combination of institutional and infrastructural arrangements positively impact research data sharing and reuse in a specific case. We conducted a qualitative case study of the institutional and infrastructural arrangements implemented at Delft University of Technology in the Netherlands. In the examined case, it was fundamental to change the mindset of researchers and to make them aware of the benefits of sharing data. Therefore, arrangements should be designed bottom-up and used as a carrot rather than as a stick. Moreover, support offered to researchers should cover at least legal, financial, administrative, and practical issues of research data management and should be informal in nature. Previous research describes generic institutional and infrastructural instruments that can stimulate open research data sharing and reuse. This study is among the first to analyze what and how infrastructural and institutional arrangements work in a particular context. It provides the basis for other scholars to study such arrangements in different contexts. Open data policymakers, universities, and open data infrastructure providers can use our findings to stimulate data sharing and reuse in practice, adapted to the contextual situation. Our study focused on a single case and a particular part of the university. We recommend repeating this research in other contexts, that is, at other universities, faculties, and involving other research data infrastructure providers.</t>
  </si>
  <si>
    <t>[van Gend, Thijmen; Zuiderwijk, Anneke] Delft Univ Technol, Fac Technol Policy &amp; Management, Jaffalaan 5, NL-2628 BX Delft, Netherlands</t>
  </si>
  <si>
    <t>Delft University of Technology</t>
  </si>
  <si>
    <t>Zuiderwijk, A (corresponding author), Delft Univ Technol, Fac Technol Policy &amp; Management, Jaffalaan 5, NL-2628 BX Delft, Netherlands.</t>
  </si>
  <si>
    <t>A.M.G.Zuiderwijk-vanEijk@tudelft.nl</t>
  </si>
  <si>
    <t>van Gend, Thijmen/0000-0001-9157-9107; Zuiderwijk, Anneke/0000-0002-3552-7289</t>
  </si>
  <si>
    <t>10.1177/09610006221101200</t>
  </si>
  <si>
    <t>JUN 2022</t>
  </si>
  <si>
    <t>WOS:000815037200001</t>
  </si>
  <si>
    <t>McIntosh, T; Antes, AL; Schenk, E; Rolf, L; DuBois, JM</t>
  </si>
  <si>
    <t>McIntosh, Tristan; Antes, Alison L.; Schenk, Emily; Rolf, Liz; DuBois, James M.</t>
  </si>
  <si>
    <t>Addressing serious and continuing research noncompliance and integrity violations through action plans: Interviews with institutional officials</t>
  </si>
  <si>
    <t>Corrective action plans; research integrity violations; research noncompliance; researcher remediation</t>
  </si>
  <si>
    <t>RESEARCH ETHICS; RESEARCH MISCONDUCT; DISENGAGEMENT</t>
  </si>
  <si>
    <t>Serious and continuing research noncompliance and integrity violations undermine the quality of research and trust in science. When researchers engage in these behaviors, institutional officials (IOs) often develop corrective action plans. Ideally, such plans address the root causes so noncompliance or research integrity violations discontinue. The aim of this study was to identify what IOs perceive as causes and action plan activities typically prescribed. We conducted semi-structured in-depth interviews with 47 IOs at research institutions across the U.S. including: institutional review board and institutional animal care and use committee chairs and directors, chief research officers, research compliance and integrity officers, and institutional conflicts of interest chairs and directors. The most common root causes identified were: 1) lack of knowledge or training, 2) failure to provide research team supervision, and 3) researcher attitudes toward compliance. The most common action plan activities include: 1) retraining in compliance or research integrity, 2) follow-up and hands-on involvement with the researcher, and 3) mandated oversight or mentoring. Because the most commonly identified action plan activities fail to adequately address the majority of root causes, our findings suggest a need for IOs to rethink existing approaches to action plan development to more effectively target root causes.</t>
  </si>
  <si>
    <t>[McIntosh, Tristan; Antes, Alison L.; Schenk, Emily; Rolf, Liz; DuBois, James M.] Washington Univ, Bioeth Res Ctr, Sch Med St Louis, St Louis, MO USA; [McIntosh, Tristan] Washington Univ, Bioeth Res Ctr, Sch Med, Med, St Louis, MO 63110 USA</t>
  </si>
  <si>
    <t>Saint Louis University; Washington University (WUSTL); Washington University (WUSTL)</t>
  </si>
  <si>
    <t>McIntosh, T (corresponding author), Washington Univ, Bioeth Res Ctr, Sch Med, Med, St Louis, MO 63110 USA.</t>
  </si>
  <si>
    <t>t.mcintosh@wustl.edu</t>
  </si>
  <si>
    <t>National Institutes of Health [3UL1TR002345-04S2]</t>
  </si>
  <si>
    <t>National Institutes of Health(United States Department of Health &amp; Human ServicesNational Institutes of Health (NIH) - USA)</t>
  </si>
  <si>
    <t>The work was supported by the National Institutes of Health [3UL1TR002345-04S2]</t>
  </si>
  <si>
    <t>2023 MAR 13</t>
  </si>
  <si>
    <t>10.1080/08989621.2023.2187292</t>
  </si>
  <si>
    <t>MAR 2023</t>
  </si>
  <si>
    <t>WOS:000946758200001</t>
  </si>
  <si>
    <t>Budak, J; Sumpor, M</t>
  </si>
  <si>
    <t>Budak, Jelena; Sumpor, Marijana</t>
  </si>
  <si>
    <t>NEW INSTITUTIONAL ECONOMICS AND INSTITUTIONAL CONVERGENCE</t>
  </si>
  <si>
    <t>EKONOMSKI PREGLED</t>
  </si>
  <si>
    <t>Croatian</t>
  </si>
  <si>
    <t>institutions; convergence; cohesion; new institutional economics; EU</t>
  </si>
  <si>
    <t>This research provides analysis of theoretical and empirical findings that have largely shaped contemporary understanding of institutions and their role in development management. The paper reviews the basic principles of the New Institutional Economics employed to examine the process of institutional convergence. Transition and the European Union (EU) enlargement process, as well as creation of globally competitive community depend on institutional capacities and institutional quality. Both common and national institutions are responsible for the successful implementation of development policies. The phenomenon of institutional convergence is tackling key development issues within the general development and EU integration policies. To achieve further convergence, considerable efforts should follow to develop institutions and institutional capacities of new EU member states as well as of future members, such as Croatia. The key findings of this research identified lines of future research, particularly in development of indicators measuring the institutional quality. Effective development policy will result from improved quality of institutions and their convergence to more coherent institutional systems.</t>
  </si>
  <si>
    <t>[Budak, Jelena; Sumpor, Marijana] Ekon Inst, Zagreb, Croatia</t>
  </si>
  <si>
    <t>Institute of Economics Zagreb (EIZ)</t>
  </si>
  <si>
    <t>Budak, J (corresponding author), Ekon Inst, Zagreb, Croatia.</t>
  </si>
  <si>
    <t>jbudak@eizg.hr; msumpor@eizg.hr</t>
  </si>
  <si>
    <t>HRVATSKO DRUSTVO EKONOMISTA</t>
  </si>
  <si>
    <t>ZAGREB</t>
  </si>
  <si>
    <t>TRG J F KENNEDYA 6, ZAGREB, 10000, CROATIA</t>
  </si>
  <si>
    <t>EKON PREGL</t>
  </si>
  <si>
    <t>Ekon. Pregl.</t>
  </si>
  <si>
    <t>WOS:000445389000003</t>
  </si>
  <si>
    <t>Lawrence, T; Suddaby, R; Leca, B</t>
  </si>
  <si>
    <t>Lawrence, Thomas; Suddaby, Roy; Leca, Bernard</t>
  </si>
  <si>
    <t>Institutional Work: Refocusing Institutional Studies of Organization</t>
  </si>
  <si>
    <t>institutional work; agency; organizations; institutions</t>
  </si>
  <si>
    <t>FORMAL-STRUCTURE; ENTREPRENEURSHIP; RATIONALITY; TECHNOLOGY; FIELDS; REFORM; AGENCY</t>
  </si>
  <si>
    <t>In this paper, we discuss an alternative focus for institutional studies of organization - the study of institutional work. Research on institutional work examines the practices of individual and collective actors aimed at creating, maintaining, and disrupting institutions. Our focus in this paper is on the distinctiveness of institutional work as a field of study and the potential it provides for the examination of new questions. We argue that research on institutional work can contribute to bringing the individual back into institutional theory, help to re-examine the relationship between agency and institutions, and provide a bridge between critical and institutional views of organization.</t>
  </si>
  <si>
    <t>[Lawrence, Thomas] Simon Fraser Univ, Fac Business Adm, Vancouver, BC V6C 1W6, Canada; [Suddaby, Roy] Univ Alberta, Edmonton, AB, Canada; [Leca, Bernard] Rouen Business Sch, Rouen, France</t>
  </si>
  <si>
    <t>Simon Fraser University; University of Alberta</t>
  </si>
  <si>
    <t>Lawrence, T (corresponding author), Simon Fraser Univ, Fac Business Adm, 500 Granville St, Vancouver, BC V6C 1W6, Canada.</t>
  </si>
  <si>
    <t>tom_lawrence@sfu.ca</t>
  </si>
  <si>
    <t>Lawrence, Thomas/HJG-6082-2022; Suddaby, Roy/AAA-5660-2021</t>
  </si>
  <si>
    <t>Lawrence, Thomas/0000-0002-8342-6730; Suddaby, Roy/0000-0002-9167-9180</t>
  </si>
  <si>
    <t>10.1177/1056492610387222</t>
  </si>
  <si>
    <t>WOS:000286419700011</t>
  </si>
  <si>
    <t>Odle, TK</t>
  </si>
  <si>
    <t>Odle, Taylor K.</t>
  </si>
  <si>
    <t>Free to Spend? Institutional Autonomy and Expenditures on Executive Compensation, Faculty Salaries, and Research Activities</t>
  </si>
  <si>
    <t>Governance; Institutional spending; Executive compensation; Faculty salaries; Research expenditures; Difference-in-differences; Synthetic control</t>
  </si>
  <si>
    <t>HIGHER-EDUCATION GOVERNANCE; PUBLIC HIGHER-EDUCATION; CAUSAL INFERENCE; WORLD-REPORT; RESEARCH UNIVERSITIES; RESOURCE-ALLOCATION; STATE GOVERNANCE; PERFORMANCE; POLICY; NEWS</t>
  </si>
  <si>
    <t>System governing boards fulfill roles as both regulators and protectors for their multiple constituent campuses. While centralized control provides many benefits to institutional members, such advantages are also be accompanied by limitations upon campuses to pursue expanded missions, fully compete, and spend according to individual rather than collective priorities. In this study, I leverage a natural experiment where one state freed six public universities by removing the oversight of a centralized board. Given a novel opportunity to assess how institutions respond to a new intra-state market characterized by deregulation and increased competition for students, faculty, and other scarce resources, I first focus on changes in three institutional expenditure areas closely tied to entrepreneurship, competition, and prestige-seeking: executive compensation, faculty salaries, and spending on research activities. After constructing a novel dataset with administrative records on compensation and public data on expenditures, I employ complementary difference-in-differences and synthetic control approaches which yield robust evidence suggesting that newly independent universities increased the salary of their president/chancellor by approximately 6.2% (or $19,000), increased the average full professor salary by 2.2% (nearly $2,000), and increased research expenditures by an average of 12% (or $2 million). These findings not only advance the nascent literature on how state governance structures influence institutional behaviors but also provide useful evidence for policymakers considering the intended (and potentially unintended) consequences of similar governance reorganizations.</t>
  </si>
  <si>
    <t>[Odle, Taylor K.] Univ Penn, Higher Educ Div, 208 South 37th St,Stiteler Hall,Suite 200, Philadelphia, PA 19104 USA</t>
  </si>
  <si>
    <t>Odle, TK (corresponding author), Univ Penn, Higher Educ Div, 208 South 37th St,Stiteler Hall,Suite 200, Philadelphia, PA 19104 USA.</t>
  </si>
  <si>
    <t>todle@upenn.edu</t>
  </si>
  <si>
    <t>Odle, Taylor/AFN-1017-2022</t>
  </si>
  <si>
    <t>Odle, Taylor/0000-0001-9188-8575</t>
  </si>
  <si>
    <t>Institute of Education Sciences, U.S. Department of Education [R305B200035]</t>
  </si>
  <si>
    <t>Institute of Education Sciences, U.S. Department of Education(US Department of Education)</t>
  </si>
  <si>
    <t>This research was supported in part through funding from the Institute of Education Sciences, U.S. Department of Education, under Grant R305B200035 to the University of Pennsylvania. Any views or opinions expressed are those of the author alone and do not represent the views or opinions of the Institute or the U.S. Department of Education.</t>
  </si>
  <si>
    <t>10.1007/s11162-021-09642-y</t>
  </si>
  <si>
    <t>WOS:000655885600002</t>
  </si>
  <si>
    <t>López, LHA</t>
  </si>
  <si>
    <t>Alvear Lopez, Luis Humberto</t>
  </si>
  <si>
    <t>Institutional leadership or system leadership: a research of its development in Chile</t>
  </si>
  <si>
    <t>EDUCAR</t>
  </si>
  <si>
    <t>institutional leadership; leadership system; municipalities</t>
  </si>
  <si>
    <t>In this paper, entitled Institutional leadership or system leadership: a research of its development in Chile, Luis Humberto Alvear, PhD, proposes a model for system leadership, developed in Bio-Bio (Chile), and lays down its constituent parts. These constituent parts are: local educational projects, directive leadership, human capital, management styles, outcomes, information and communication. This research can be an important starting point for further researches on institutional leadership or system leadership and for cultivating communities of leaders.</t>
  </si>
  <si>
    <t>[Alvear Lopez, Luis Humberto] Minist Educ Chile, Santiago, Chile</t>
  </si>
  <si>
    <t>López, LHA (corresponding author), Minist Educ Chile, Santiago, Chile.</t>
  </si>
  <si>
    <t>alvearlopez@yahoo.es</t>
  </si>
  <si>
    <t>UNIV AUTONOMA BARCELONA</t>
  </si>
  <si>
    <t>BARCELONA</t>
  </si>
  <si>
    <t>SERVEI PUBLICACIONS, EDIFICI A, BELLATERRA, CARDANYOLA DEL VALLES, BARCELONA, 08193, SPAIN</t>
  </si>
  <si>
    <t>Educar</t>
  </si>
  <si>
    <t>WOS:000434544000004</t>
  </si>
  <si>
    <t>Butts, GC; Hurd, Y; Palermo, AGS; Delbrune, D; Saran, S; Zony, C; Krulwich, TA</t>
  </si>
  <si>
    <t>Butts, Gary C.; Hurd, Yasmin; Palermo, Ann-Gel S.; Delbrune, Denise; Saran, Suman; Zony, Chati; Krulwich, Terry A.</t>
  </si>
  <si>
    <t>Role of Institutional Climate in Fostering Diversity in Biomedical Research Workforce: A Case Study</t>
  </si>
  <si>
    <t>MOUNT SINAI JOURNAL OF MEDICINE</t>
  </si>
  <si>
    <t>biomedical research; diversity; institutional climate; underrepresented minorities; workforce</t>
  </si>
  <si>
    <t>ACADEMIC MEDICINE; MINORITY FACULTY; CAREER; STUDENTS; PERCEPTIONS; SCIENCE; SCHOOL; WOMEN; RACE; PERSPECTIVES</t>
  </si>
  <si>
    <t>This article reviews the barriers to diversity in biomedical research and describes the evolution of efforts to address climate issues to enhance the ability to attract, retain, and develop underrepresented minorities, whose underrepresentation is found both in science and medicine, in the graduate-school biomedical research doctoral programs (PhD and MD/PhD) at Mount Sinai School of Medicine. We also describe the potential beneficial impact of having a climate that supports diversity and inclusion in the biomedical research workforce. The Mount Sinai School of Medicine diversity-climate efforts are discussed as part of a comprehensive plan to increase diversity in all institutional programs: PhD, MD/PhD, and MD, and at the residency, postdoctoral fellow, and faculty levels. Lessons learned from 4 decades of targeted programs and activities at the Mount Sinai School of Medicine may be of value to other institutions interested in improving diversity in the biomedical science and academic medicine workforce. Mt Sinai J Med 79:498511, 2012 (c) 2012 Mount Sinai School of Medicine</t>
  </si>
  <si>
    <t>[Butts, Gary C.; Hurd, Yasmin; Palermo, Ann-Gel S.; Delbrune, Denise; Saran, Suman; Zony, Chati; Krulwich, Terry A.] Mt Sinai Sch Med, New York, NY 10029 USA</t>
  </si>
  <si>
    <t>Icahn School of Medicine at Mount Sinai</t>
  </si>
  <si>
    <t>Butts, GC (corresponding author), Mt Sinai Sch Med, New York, NY 10029 USA.</t>
  </si>
  <si>
    <t>gary.butts@mssm.edu</t>
  </si>
  <si>
    <t>Health Resources Services Administration Bureau of Health Professions [D34HP1645, D18HP10627]; National Institutes of Health [R01 GM081221]</t>
  </si>
  <si>
    <t>Health Resources Services Administration Bureau of Health Professions; National Institutes of Health(United States Department of Health &amp; Human ServicesNational Institutes of Health (NIH) - USA)</t>
  </si>
  <si>
    <t>Contributions to this article from projects of the authors were supported by grants D34HP1645 (Center of Excellence) and D18HP10627 (Health Careers Opportunity Program) from the Health Resources Services Administration Bureau of Health Professions (to GCB) and R01 GM081221 (to TAK) from the National Institutes of Health.</t>
  </si>
  <si>
    <t>WILEY-BLACKWELL</t>
  </si>
  <si>
    <t>MT SINAI J MED</t>
  </si>
  <si>
    <t>Mt. Sinai J. Med.</t>
  </si>
  <si>
    <t>JUL-AUG</t>
  </si>
  <si>
    <t>10.1002/msj.21323</t>
  </si>
  <si>
    <t>WOS:000306276700010</t>
  </si>
  <si>
    <t>Ferdinands, AR; McHugh, TLF; Storey, K; Raine, KD</t>
  </si>
  <si>
    <t>Ferdinands, Alexa R.; McHugh, Tara-Leigh F.; Storey, Kate; Raine, Kim D.</t>
  </si>
  <si>
    <t>Reflections on Applying Institutional Ethnography in Participatory Weight Stigma Research with Young Women</t>
  </si>
  <si>
    <t>institutional ethnography; participatory research; young women; weight stigma</t>
  </si>
  <si>
    <t>SOCIAL-ORGANIZATION; POLITICAL ACTIVIST; CHALLENGES</t>
  </si>
  <si>
    <t>Inspired by consciousness-raising practices of North American second-wave feminism, Dorothy Smith developed institutional ethnography (IE) as an alternative to established sociology, which she argued objectified people and their experiences. Instead, IE begins from an embodied standpoint to examine how local phenomena are coordinated to happen by ruling relations from afar. In this article, we present methodological insights from our experiences of applying IE, informed by principles of participatory research, in Alberta, Canada to examine the challenges young women (aged 15-21) in larger bodies face while navigating their everyday lives. We begin by exploring current discussions in the burgeoning field of IE, including how IE's social ontology aligns with participatory approaches to research. Contextualized by our public health backgrounds, we then describe how we used IE to study how the work of growing up in a larger body is socially organized, interpreting work generously as any task requiring thought and intention. Between March-December 2019, we conducted 14 individual interviews and facilitated 5 working group meetings with a subset of interview participants. Discussions during the working group meetings were structured by an adapted critical analysis framework to prompt participants in questioning taken-for-granted assumptions around weight and health. As part of this working group, we developed knowledge mobilization materials (infographics and an open letter) for parents, educators, and healthcare providers about how to navigate weight-related issues with young people, grounded in participants' experiential knowledge. We specifically reflect on how IE was a valuable tool for addressing four principles of participatory research central to this study: go beyond do no harm; provide opportunities for giving feedback; create space for critical engagement; and bring knowledge mobilization to the fore. Overall, our experiences suggest value in IE as a pragmatic, flexible approach to public health research, offering unique methodological tools which keep research participants in view.</t>
  </si>
  <si>
    <t>[Ferdinands, Alexa R.; Storey, Kate; Raine, Kim D.] Univ Alberta, Sch Publ Hlth, Edmonton, AB, Canada; [McHugh, Tara-Leigh F.] Univ Alberta, Fac Kinesiol Sport &amp; Recreat, Edmonton, AB, Canada</t>
  </si>
  <si>
    <t>University of Alberta; University of Alberta</t>
  </si>
  <si>
    <t>Raine, KD (corresponding author), Univ Alberta, Sch Publ Hlth, Ctr Healthy Communities, 4-308 Edmonton Clinic Hlth Acad,11405-87 Ave, Edmonton, AB T6G IC9, Canada.</t>
  </si>
  <si>
    <t>kim.raine@ualberta.ca</t>
  </si>
  <si>
    <t>Edmonton Community Foundation; Vanier Canada Graduate Scholarship; IzaakWalton Killam Memorial Fellowship; Children's Health Research Institute Graduate Studentship</t>
  </si>
  <si>
    <t>The author(s) disclosed receipt of the following financial support for the research, authorship, and/or publication of this article: The research presented in this study was funded through the Edmonton Community Foundation. ARF's doctoral research was supported by a Vanier Canada Graduate Scholarship, IzaakWalton Killam Memorial Fellowship, and theWomen and Children's Health Research Institute Graduate Studentship.</t>
  </si>
  <si>
    <t>10.1177/16094069221100939</t>
  </si>
  <si>
    <t>WOS:000797485000001</t>
  </si>
  <si>
    <t>Number</t>
  </si>
  <si>
    <t>Number</t>
    <phoneticPr fontId="1"/>
  </si>
  <si>
    <r>
      <t>IR</t>
    </r>
    <r>
      <rPr>
        <sz val="10"/>
        <rFont val="ＭＳ Ｐゴシック"/>
        <family val="3"/>
        <charset val="128"/>
      </rPr>
      <t>関連</t>
    </r>
    <rPh sb="2" eb="4">
      <t>カンレン</t>
    </rPh>
    <phoneticPr fontId="1"/>
  </si>
  <si>
    <t>Education &amp; Educational Research</t>
    <phoneticPr fontId="1"/>
  </si>
  <si>
    <t>Social Science Citation Index (SSCI)</t>
    <phoneticPr fontId="1"/>
  </si>
  <si>
    <t>Institutional research responsibilities and needed infrastructure</t>
    <phoneticPr fontId="1"/>
  </si>
  <si>
    <t>Institutional capacity to prevent and manage research misconduct: perspectives from Kenyan research regulators</t>
    <phoneticPr fontId="1"/>
  </si>
  <si>
    <t>Evaluation of Institutional Research Productivity</t>
    <phoneticPr fontId="1"/>
  </si>
  <si>
    <t>Catalyzing Clusters of Research Excellence: An Institutional Case Study</t>
    <phoneticPr fontId="1"/>
  </si>
  <si>
    <t>Institutional development for the enhancement of research and research training</t>
    <phoneticPr fontId="1"/>
  </si>
  <si>
    <t>Research priorities for multi-institutional collaborative research in surgical education</t>
    <phoneticPr fontId="1"/>
  </si>
  <si>
    <t>A Gap Year for Institutional Theory: Integrating the Study of Institutional Work and Participatory Action Research</t>
    <phoneticPr fontId="1"/>
  </si>
  <si>
    <t>Finding (more) fruit on the vines: Using higher education research and institutional research to guide institutional policies and strategies (Part II)</t>
    <phoneticPr fontId="1"/>
  </si>
  <si>
    <t>RESEARCH IN HIGHER EDUCATION</t>
    <phoneticPr fontId="1"/>
  </si>
  <si>
    <t>Research universities as knowledge networks: the role of institutional research</t>
    <phoneticPr fontId="1"/>
  </si>
  <si>
    <t>Hossler, D; Kuh, GD; Olsen, D</t>
    <phoneticPr fontId="1"/>
  </si>
  <si>
    <t>Qualitative research and institutional review boards</t>
    <phoneticPr fontId="1"/>
  </si>
  <si>
    <t>The Role of Institutional Research in a High Profile Study of Undergraduate Research</t>
    <phoneticPr fontId="1"/>
  </si>
  <si>
    <t>From isomorphism to institutional work: advancing institutional theory in sport management research</t>
    <phoneticPr fontId="1"/>
  </si>
  <si>
    <t>Finding fruit on the vines: Using higher education research and institutional research to guide institutional policies and strategies</t>
    <phoneticPr fontId="1"/>
  </si>
  <si>
    <t>Institutional research and improving the quality of student engagement</t>
    <phoneticPr fontId="1"/>
  </si>
  <si>
    <t>On the Nature of Institutional Research Revisited: Plus ca Change ... ?</t>
    <phoneticPr fontId="1"/>
  </si>
  <si>
    <t>Terenzini, PT</t>
    <phoneticPr fontId="1"/>
  </si>
  <si>
    <t>Building Institutional Research Workforce in Postsecondary Education: Exploring Institutional Research Professionals' Conceptualizations of their Professional Identities</t>
    <phoneticPr fontId="1"/>
  </si>
  <si>
    <t>Getting Beyond Form Filling: The Role of Institutional Governance in Human Research Ethics</t>
    <phoneticPr fontId="1"/>
  </si>
  <si>
    <t>Student Research Projects and the Institutional Review Board</t>
    <phoneticPr fontId="1"/>
  </si>
  <si>
    <t>Supporting 'future research leaders' in Sweden: Institutional isomorphism and inadvertent funding agglomeration</t>
    <phoneticPr fontId="1"/>
  </si>
  <si>
    <t>E-recruitment based clinical research: notes for Research Ethics Committees/Institutional Review Boards</t>
    <phoneticPr fontId="1"/>
  </si>
  <si>
    <t>Refolo, P; Sacchini, D; Minacori, R; Daloiso, V; Spagnolo, AG</t>
    <phoneticPr fontId="1"/>
  </si>
  <si>
    <t>Across institutional boundaries? Research collaboration in German public sector nanoscience</t>
    <phoneticPr fontId="1"/>
  </si>
  <si>
    <t>Heinze, T; Kuhlmann, S</t>
    <phoneticPr fontId="1"/>
  </si>
  <si>
    <t>Gender-Based Analysis of Intra-Institutional Research Productivity and Collaboration</t>
    <phoneticPr fontId="1"/>
  </si>
  <si>
    <t>Institutional logics analysis in higher education research</t>
    <phoneticPr fontId="1"/>
  </si>
  <si>
    <t>Supra-institutional research': a cost-effective contribution towards enhancement</t>
    <phoneticPr fontId="1"/>
  </si>
  <si>
    <t>Research Productivity and Institutional Characteristics of Hospitality and Tourism Programs</t>
    <phoneticPr fontId="1"/>
  </si>
  <si>
    <t>Is Institutional Research on Management Accounting Degenerating or Progressing? A Lakatosian Analysis</t>
    <phoneticPr fontId="1"/>
  </si>
  <si>
    <t>The effect of changes in institutional environment on creative research environments at government research institutes</t>
    <phoneticPr fontId="1"/>
  </si>
  <si>
    <t>Pivoting Toward the Future: Summer Research Fellowship Success Catalyzes Institutional Change</t>
    <phoneticPr fontId="1"/>
  </si>
  <si>
    <t>Digital Competency, Innovative Medical Research, and Institutional Environment: A Global Context</t>
    <phoneticPr fontId="1"/>
  </si>
  <si>
    <t>Institutional Policies for Open Access to the Results of Scientific Research</t>
    <phoneticPr fontId="1"/>
  </si>
  <si>
    <t>Institutional review board (IRB) and ethical issues in clinical research</t>
    <phoneticPr fontId="1"/>
  </si>
  <si>
    <t>Institutional Approaches to Research Integrity in Ghana</t>
    <phoneticPr fontId="1"/>
  </si>
  <si>
    <t>Mock Institutional Review Board: Promoting Analytical and Reasoning Skills in Research Ethics</t>
    <phoneticPr fontId="1"/>
  </si>
  <si>
    <t>Database Establishment in Institutional Research and Decision-Making Support Applications</t>
    <phoneticPr fontId="1"/>
  </si>
  <si>
    <t>SCIENCE AND INSTITUTIONAL RESEARCH - THE LINKS</t>
    <phoneticPr fontId="1"/>
  </si>
  <si>
    <t>Effects of institutional policies and characteristics on research productivity at Vietnam science and technology universities</t>
    <phoneticPr fontId="1"/>
  </si>
  <si>
    <t>Meso-level institutional and journal related indices for Malaysian engineering research</t>
    <phoneticPr fontId="1"/>
  </si>
  <si>
    <t>Why universities need institutional researchers and institutional researchers need faculty members more than both realize</t>
    <phoneticPr fontId="1"/>
  </si>
  <si>
    <t>Collaboration and institutional culture as mediators linking mentorship and institutional support to academics' research productivity</t>
    <phoneticPr fontId="1"/>
  </si>
  <si>
    <t>The research misconduct post hoc inquiry as a measure of institutional integrity (DR)</t>
    <phoneticPr fontId="1"/>
  </si>
  <si>
    <t>Exploring the influence of teachers' motivation, self-efficacy, and institutional support on their research engagement: A study of Chinese university EFL teachers</t>
    <phoneticPr fontId="1"/>
  </si>
  <si>
    <t>OUR HOMEWORK IS DONE: LEGAL EDUCATION AND INSTITUTIONAL RESEARCH</t>
    <phoneticPr fontId="1"/>
  </si>
  <si>
    <t>注：６４と同じ</t>
    <rPh sb="0" eb="1">
      <t>チュウ</t>
    </rPh>
    <rPh sb="5" eb="6">
      <t>オナ</t>
    </rPh>
    <phoneticPr fontId="1"/>
  </si>
  <si>
    <t>Asia lags behind North America and Europe in communication research. This paper aims to investigate what factors determine the research excellence of communication schools in Asia. The study relies primarily on bibliometric data from the Web of Science database and uses a conceptual framework that integrates Bourdieu's capital theory and institutional theory. The author found that social capital is most important and that economic capital is least important to research performance. In addition, cultural capital concerning human capital is crucial, but other forms of cultural capital (regional English proficiency and a school's research history) lack relevance in explaining research excellence. Moreover, the strategies that stress the interdisciplinarity of the faculty and the formalized institutional form are critical to research performance.</t>
    <phoneticPr fontId="1"/>
  </si>
  <si>
    <t>The institutional framework supporting Spanish Communication research has changed radically over the past 30 years, affecting the internal structure of the academic community and the characteristics of scientific production in this field. This paper reconstructs that process by attending to four factors: the increase since the early 1990s in universities offering Communication studies; the establishment of three distinct Communication degree programmes (1991); the deployment and consolidation of a culture of evaluation of research activity (1989-2008); and the recognition of Communication as a specific area in the National RD&amp;I Plan (2010). Such institutional changes have had a significant impact on the structure of the scientific community (exponential growth, incorporation of women, growing internationalisation, etc.) and the general direction of scientific production (publication formats, collaborative research, methodological quality, etc.). The various identified indicators showed a turning point in Spanish Communication research in the mid-2000s, situating it within parameters that differed considerably from those of the previous period.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</si>
</sst>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6"/>
      <name val="ＭＳ Ｐゴシック"/>
      <family val="3"/>
      <charset val="128"/>
    </font>
    <font>
      <sz val="10"/>
      <name val="Arial"/>
      <family val="2"/>
    </font>
    <font>
      <sz val="10"/>
      <name val="ＭＳ Ｐゴシック"/>
      <family val="3"/>
      <charset val="128"/>
    </font>
    <font>
      <sz val="10"/>
      <color theme="1"/>
      <name val="Arial"/>
      <family val="2"/>
    </font>
    <font>
      <u/>
      <sz val="10"/>
      <color theme="10"/>
      <name val="Arial"/>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9"/>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2" fillId="0" borderId="0" xfId="0" applyFont="1"/>
    <xf numFmtId="0" fontId="0" fillId="2" borderId="0" xfId="0" applyFill="1"/>
    <xf numFmtId="0" fontId="0" fillId="3" borderId="0" xfId="0" applyFill="1"/>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1" xfId="0" applyBorder="1"/>
    <xf numFmtId="0" fontId="0" fillId="2" borderId="1" xfId="0" applyFill="1" applyBorder="1" applyAlignment="1">
      <alignment wrapText="1" shrinkToFit="1"/>
    </xf>
    <xf numFmtId="0" fontId="0" fillId="3" borderId="1" xfId="0" applyFill="1" applyBorder="1" applyAlignment="1">
      <alignment horizontal="left" vertical="top" wrapText="1"/>
    </xf>
    <xf numFmtId="0" fontId="0" fillId="2" borderId="1" xfId="0" applyFill="1" applyBorder="1" applyAlignment="1">
      <alignment wrapText="1"/>
    </xf>
    <xf numFmtId="0" fontId="0" fillId="3" borderId="1" xfId="0" applyFill="1" applyBorder="1" applyAlignment="1">
      <alignment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wrapText="1" shrinkToFit="1"/>
    </xf>
    <xf numFmtId="0" fontId="2" fillId="0" borderId="1" xfId="0" applyFont="1" applyBorder="1" applyAlignment="1">
      <alignment horizontal="center"/>
    </xf>
    <xf numFmtId="0" fontId="0" fillId="2" borderId="1" xfId="0" applyFill="1" applyBorder="1"/>
    <xf numFmtId="0" fontId="2" fillId="0" borderId="1" xfId="0" applyFont="1" applyBorder="1" applyAlignment="1">
      <alignment horizontal="left" vertical="top" wrapText="1"/>
    </xf>
    <xf numFmtId="0" fontId="2" fillId="2" borderId="1" xfId="0" applyFont="1" applyFill="1" applyBorder="1" applyAlignment="1">
      <alignment wrapText="1"/>
    </xf>
    <xf numFmtId="0" fontId="2" fillId="0" borderId="1" xfId="0" applyFont="1" applyBorder="1"/>
    <xf numFmtId="0" fontId="3" fillId="0" borderId="0" xfId="0" applyFont="1"/>
    <xf numFmtId="0" fontId="0" fillId="4" borderId="1" xfId="0" applyFill="1" applyBorder="1"/>
    <xf numFmtId="0" fontId="0" fillId="5" borderId="1" xfId="0" applyFill="1" applyBorder="1"/>
    <xf numFmtId="0" fontId="0" fillId="0" borderId="1" xfId="0" quotePrefix="1" applyBorder="1"/>
    <xf numFmtId="0" fontId="4" fillId="0" borderId="1" xfId="0" applyFont="1" applyBorder="1" applyAlignment="1">
      <alignment horizontal="left" vertical="top" wrapText="1"/>
    </xf>
    <xf numFmtId="0" fontId="0" fillId="6" borderId="1" xfId="0" applyFill="1" applyBorder="1"/>
    <xf numFmtId="0" fontId="3" fillId="6" borderId="0" xfId="0" applyFont="1" applyFill="1" applyAlignment="1">
      <alignment wrapText="1"/>
    </xf>
    <xf numFmtId="0" fontId="2" fillId="3" borderId="1" xfId="0" applyFont="1" applyFill="1" applyBorder="1" applyAlignment="1">
      <alignment horizontal="left" vertical="top" wrapText="1"/>
    </xf>
    <xf numFmtId="0" fontId="0" fillId="0" borderId="1" xfId="0" applyFill="1" applyBorder="1"/>
    <xf numFmtId="0" fontId="0" fillId="0" borderId="1" xfId="0" applyFill="1" applyBorder="1" applyAlignment="1">
      <alignment wrapText="1"/>
    </xf>
    <xf numFmtId="0" fontId="0" fillId="0" borderId="1" xfId="0" applyFill="1" applyBorder="1" applyAlignment="1">
      <alignment wrapText="1" shrinkToFit="1"/>
    </xf>
    <xf numFmtId="0" fontId="0" fillId="0" borderId="1" xfId="0" applyFill="1" applyBorder="1" applyAlignment="1">
      <alignment horizontal="left" vertical="top" wrapText="1"/>
    </xf>
    <xf numFmtId="0" fontId="2" fillId="0" borderId="1" xfId="0" applyFont="1" applyFill="1" applyBorder="1" applyAlignment="1">
      <alignment horizontal="left" vertical="top" wrapText="1"/>
    </xf>
    <xf numFmtId="0" fontId="5" fillId="0" borderId="1" xfId="1" applyBorder="1"/>
    <xf numFmtId="0" fontId="0" fillId="0" borderId="0" xfId="0"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9F50-02E9-4F62-B132-48A7120A156E}">
  <dimension ref="A1:AZ201"/>
  <sheetViews>
    <sheetView workbookViewId="0">
      <selection activeCell="F158" sqref="F158"/>
    </sheetView>
  </sheetViews>
  <sheetFormatPr defaultRowHeight="12.5" x14ac:dyDescent="0.25"/>
  <cols>
    <col min="52" max="52" width="23.54296875" bestFit="1" customWidth="1"/>
  </cols>
  <sheetData>
    <row r="1" spans="1:52" x14ac:dyDescent="0.25">
      <c r="A1" s="1" t="s">
        <v>3615</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row>
    <row r="2" spans="1:52" x14ac:dyDescent="0.25">
      <c r="A2">
        <v>1</v>
      </c>
      <c r="B2" t="s">
        <v>51</v>
      </c>
      <c r="C2" t="s">
        <v>52</v>
      </c>
      <c r="D2" t="s">
        <v>54</v>
      </c>
      <c r="E2" t="s">
        <v>53</v>
      </c>
      <c r="F2" t="s">
        <v>55</v>
      </c>
      <c r="G2" t="s">
        <v>56</v>
      </c>
      <c r="H2" t="s">
        <v>57</v>
      </c>
      <c r="I2" t="s">
        <v>58</v>
      </c>
      <c r="J2" t="s">
        <v>53</v>
      </c>
      <c r="K2" t="s">
        <v>53</v>
      </c>
      <c r="L2" t="s">
        <v>53</v>
      </c>
      <c r="M2" t="s">
        <v>53</v>
      </c>
      <c r="N2" t="s">
        <v>59</v>
      </c>
      <c r="O2" t="s">
        <v>53</v>
      </c>
      <c r="P2" t="s">
        <v>60</v>
      </c>
      <c r="Q2" t="s">
        <v>61</v>
      </c>
      <c r="R2" t="s">
        <v>62</v>
      </c>
      <c r="S2" t="s">
        <v>63</v>
      </c>
      <c r="T2" t="s">
        <v>64</v>
      </c>
      <c r="U2" t="s">
        <v>65</v>
      </c>
      <c r="V2" t="s">
        <v>66</v>
      </c>
      <c r="W2" t="s">
        <v>53</v>
      </c>
      <c r="X2" t="s">
        <v>53</v>
      </c>
      <c r="Y2" t="s">
        <v>53</v>
      </c>
      <c r="Z2" t="s">
        <v>53</v>
      </c>
      <c r="AA2">
        <v>36</v>
      </c>
      <c r="AB2">
        <v>11</v>
      </c>
      <c r="AC2">
        <v>15</v>
      </c>
      <c r="AD2">
        <v>3</v>
      </c>
      <c r="AE2">
        <v>49</v>
      </c>
      <c r="AF2" t="s">
        <v>67</v>
      </c>
      <c r="AG2" t="s">
        <v>68</v>
      </c>
      <c r="AH2" t="s">
        <v>69</v>
      </c>
      <c r="AI2" t="s">
        <v>70</v>
      </c>
      <c r="AJ2" t="s">
        <v>71</v>
      </c>
      <c r="AK2" t="s">
        <v>72</v>
      </c>
      <c r="AL2">
        <v>2013</v>
      </c>
      <c r="AM2">
        <v>38</v>
      </c>
      <c r="AN2">
        <v>3</v>
      </c>
      <c r="AO2" t="s">
        <v>73</v>
      </c>
      <c r="AP2">
        <v>456</v>
      </c>
      <c r="AQ2">
        <v>469</v>
      </c>
      <c r="AR2" t="s">
        <v>74</v>
      </c>
      <c r="AS2" t="str">
        <f>HYPERLINK("http://dx.doi.org/10.1080/03075079.2013.773778","http://dx.doi.org/10.1080/03075079.2013.773778")</f>
        <v>http://dx.doi.org/10.1080/03075079.2013.773778</v>
      </c>
      <c r="AT2" t="s">
        <v>53</v>
      </c>
      <c r="AU2">
        <v>14</v>
      </c>
      <c r="AV2" t="s">
        <v>75</v>
      </c>
      <c r="AW2" t="s">
        <v>76</v>
      </c>
      <c r="AX2" t="s">
        <v>75</v>
      </c>
      <c r="AY2" t="s">
        <v>53</v>
      </c>
      <c r="AZ2" t="s">
        <v>77</v>
      </c>
    </row>
    <row r="3" spans="1:52" x14ac:dyDescent="0.25">
      <c r="A3">
        <v>2</v>
      </c>
      <c r="B3" t="s">
        <v>51</v>
      </c>
      <c r="C3" t="s">
        <v>78</v>
      </c>
      <c r="D3" t="s">
        <v>79</v>
      </c>
      <c r="E3" t="s">
        <v>53</v>
      </c>
      <c r="F3" t="s">
        <v>80</v>
      </c>
      <c r="G3" t="s">
        <v>81</v>
      </c>
      <c r="H3" t="s">
        <v>57</v>
      </c>
      <c r="I3" t="s">
        <v>58</v>
      </c>
      <c r="J3" t="s">
        <v>53</v>
      </c>
      <c r="K3" t="s">
        <v>53</v>
      </c>
      <c r="L3" t="s">
        <v>53</v>
      </c>
      <c r="M3" t="s">
        <v>53</v>
      </c>
      <c r="N3" t="s">
        <v>82</v>
      </c>
      <c r="O3" t="s">
        <v>83</v>
      </c>
      <c r="P3" t="s">
        <v>84</v>
      </c>
      <c r="Q3" t="s">
        <v>85</v>
      </c>
      <c r="R3" t="s">
        <v>86</v>
      </c>
      <c r="S3" t="s">
        <v>87</v>
      </c>
      <c r="T3" t="s">
        <v>88</v>
      </c>
      <c r="U3" t="s">
        <v>89</v>
      </c>
      <c r="V3" t="s">
        <v>90</v>
      </c>
      <c r="W3" t="s">
        <v>91</v>
      </c>
      <c r="X3" t="s">
        <v>91</v>
      </c>
      <c r="Y3" t="s">
        <v>92</v>
      </c>
      <c r="Z3" t="s">
        <v>53</v>
      </c>
      <c r="AA3">
        <v>48</v>
      </c>
      <c r="AB3">
        <v>6</v>
      </c>
      <c r="AC3">
        <v>7</v>
      </c>
      <c r="AD3">
        <v>5</v>
      </c>
      <c r="AE3">
        <v>46</v>
      </c>
      <c r="AF3" t="s">
        <v>93</v>
      </c>
      <c r="AG3" t="s">
        <v>94</v>
      </c>
      <c r="AH3" t="s">
        <v>95</v>
      </c>
      <c r="AI3" t="s">
        <v>96</v>
      </c>
      <c r="AJ3" t="s">
        <v>97</v>
      </c>
      <c r="AK3" t="s">
        <v>98</v>
      </c>
      <c r="AL3">
        <v>2022</v>
      </c>
      <c r="AM3">
        <v>29</v>
      </c>
      <c r="AN3">
        <v>1</v>
      </c>
      <c r="AO3" t="s">
        <v>53</v>
      </c>
      <c r="AP3" t="s">
        <v>53</v>
      </c>
      <c r="AQ3" t="s">
        <v>53</v>
      </c>
      <c r="AR3" t="s">
        <v>99</v>
      </c>
      <c r="AS3" t="str">
        <f>HYPERLINK("http://dx.doi.org/10.1111/nin.12474","http://dx.doi.org/10.1111/nin.12474")</f>
        <v>http://dx.doi.org/10.1111/nin.12474</v>
      </c>
      <c r="AT3" t="s">
        <v>100</v>
      </c>
      <c r="AU3">
        <v>14</v>
      </c>
      <c r="AV3" t="s">
        <v>101</v>
      </c>
      <c r="AW3" t="s">
        <v>102</v>
      </c>
      <c r="AX3" t="s">
        <v>101</v>
      </c>
      <c r="AY3" t="s">
        <v>103</v>
      </c>
      <c r="AZ3" t="s">
        <v>104</v>
      </c>
    </row>
    <row r="4" spans="1:52" x14ac:dyDescent="0.25">
      <c r="A4">
        <v>3</v>
      </c>
      <c r="B4" t="s">
        <v>51</v>
      </c>
      <c r="C4" t="s">
        <v>105</v>
      </c>
      <c r="D4" t="s">
        <v>106</v>
      </c>
      <c r="E4" t="s">
        <v>53</v>
      </c>
      <c r="F4" t="s">
        <v>107</v>
      </c>
      <c r="G4" t="s">
        <v>108</v>
      </c>
      <c r="H4" t="s">
        <v>57</v>
      </c>
      <c r="I4" t="s">
        <v>58</v>
      </c>
      <c r="J4" t="s">
        <v>53</v>
      </c>
      <c r="K4" t="s">
        <v>53</v>
      </c>
      <c r="L4" t="s">
        <v>53</v>
      </c>
      <c r="M4" t="s">
        <v>53</v>
      </c>
      <c r="N4" t="s">
        <v>109</v>
      </c>
      <c r="O4" t="s">
        <v>110</v>
      </c>
      <c r="P4" t="s">
        <v>111</v>
      </c>
      <c r="Q4" t="s">
        <v>112</v>
      </c>
      <c r="R4" t="s">
        <v>53</v>
      </c>
      <c r="S4" t="s">
        <v>113</v>
      </c>
      <c r="T4" t="s">
        <v>114</v>
      </c>
      <c r="U4" t="s">
        <v>53</v>
      </c>
      <c r="V4" t="s">
        <v>53</v>
      </c>
      <c r="W4" t="s">
        <v>115</v>
      </c>
      <c r="X4" t="s">
        <v>116</v>
      </c>
      <c r="Y4" t="s">
        <v>117</v>
      </c>
      <c r="Z4" t="s">
        <v>53</v>
      </c>
      <c r="AA4">
        <v>90</v>
      </c>
      <c r="AB4">
        <v>4</v>
      </c>
      <c r="AC4">
        <v>4</v>
      </c>
      <c r="AD4">
        <v>0</v>
      </c>
      <c r="AE4">
        <v>0</v>
      </c>
      <c r="AF4" t="s">
        <v>118</v>
      </c>
      <c r="AG4" t="s">
        <v>119</v>
      </c>
      <c r="AH4" t="s">
        <v>120</v>
      </c>
      <c r="AI4" t="s">
        <v>121</v>
      </c>
      <c r="AJ4" t="s">
        <v>122</v>
      </c>
      <c r="AK4" t="s">
        <v>123</v>
      </c>
      <c r="AL4">
        <v>2010</v>
      </c>
      <c r="AM4">
        <v>22</v>
      </c>
      <c r="AN4">
        <v>4</v>
      </c>
      <c r="AO4" t="s">
        <v>53</v>
      </c>
      <c r="AP4">
        <v>391</v>
      </c>
      <c r="AQ4">
        <v>403</v>
      </c>
      <c r="AR4" t="s">
        <v>124</v>
      </c>
      <c r="AS4" t="str">
        <f>HYPERLINK("http://dx.doi.org/10.1177/02601079X10002200405","http://dx.doi.org/10.1177/02601079X10002200405")</f>
        <v>http://dx.doi.org/10.1177/02601079X10002200405</v>
      </c>
      <c r="AT4" t="s">
        <v>53</v>
      </c>
      <c r="AU4">
        <v>13</v>
      </c>
      <c r="AV4" t="s">
        <v>125</v>
      </c>
      <c r="AW4" t="s">
        <v>126</v>
      </c>
      <c r="AX4" t="s">
        <v>127</v>
      </c>
      <c r="AY4" t="s">
        <v>53</v>
      </c>
      <c r="AZ4" t="s">
        <v>128</v>
      </c>
    </row>
    <row r="5" spans="1:52" x14ac:dyDescent="0.25">
      <c r="A5">
        <v>4</v>
      </c>
      <c r="B5" t="s">
        <v>51</v>
      </c>
      <c r="C5" t="s">
        <v>129</v>
      </c>
      <c r="D5" t="s">
        <v>129</v>
      </c>
      <c r="E5" t="s">
        <v>53</v>
      </c>
      <c r="F5" t="s">
        <v>130</v>
      </c>
      <c r="G5" t="s">
        <v>131</v>
      </c>
      <c r="H5" t="s">
        <v>57</v>
      </c>
      <c r="I5" t="s">
        <v>58</v>
      </c>
      <c r="J5" t="s">
        <v>53</v>
      </c>
      <c r="K5" t="s">
        <v>53</v>
      </c>
      <c r="L5" t="s">
        <v>53</v>
      </c>
      <c r="M5" t="s">
        <v>53</v>
      </c>
      <c r="N5" t="s">
        <v>132</v>
      </c>
      <c r="O5" t="s">
        <v>53</v>
      </c>
      <c r="P5" t="s">
        <v>133</v>
      </c>
      <c r="Q5" t="s">
        <v>134</v>
      </c>
      <c r="R5" t="s">
        <v>135</v>
      </c>
      <c r="S5" t="s">
        <v>136</v>
      </c>
      <c r="T5" t="s">
        <v>53</v>
      </c>
      <c r="U5" t="s">
        <v>53</v>
      </c>
      <c r="V5" t="s">
        <v>53</v>
      </c>
      <c r="W5" t="s">
        <v>53</v>
      </c>
      <c r="X5" t="s">
        <v>53</v>
      </c>
      <c r="Y5" t="s">
        <v>53</v>
      </c>
      <c r="Z5" t="s">
        <v>53</v>
      </c>
      <c r="AA5">
        <v>11</v>
      </c>
      <c r="AB5">
        <v>1</v>
      </c>
      <c r="AC5">
        <v>3</v>
      </c>
      <c r="AD5">
        <v>0</v>
      </c>
      <c r="AE5">
        <v>7</v>
      </c>
      <c r="AF5" t="s">
        <v>137</v>
      </c>
      <c r="AG5" t="s">
        <v>138</v>
      </c>
      <c r="AH5" t="s">
        <v>139</v>
      </c>
      <c r="AI5" t="s">
        <v>140</v>
      </c>
      <c r="AJ5" t="s">
        <v>141</v>
      </c>
      <c r="AK5" t="s">
        <v>53</v>
      </c>
      <c r="AL5">
        <v>2002</v>
      </c>
      <c r="AM5">
        <v>34</v>
      </c>
      <c r="AN5">
        <v>2</v>
      </c>
      <c r="AO5" t="s">
        <v>53</v>
      </c>
      <c r="AP5">
        <v>159</v>
      </c>
      <c r="AQ5">
        <v>164</v>
      </c>
      <c r="AR5" t="s">
        <v>142</v>
      </c>
      <c r="AS5" t="str">
        <f>HYPERLINK("http://dx.doi.org/10.1111/j.1547-5069.2002.00159.x","http://dx.doi.org/10.1111/j.1547-5069.2002.00159.x")</f>
        <v>http://dx.doi.org/10.1111/j.1547-5069.2002.00159.x</v>
      </c>
      <c r="AT5" t="s">
        <v>53</v>
      </c>
      <c r="AU5">
        <v>6</v>
      </c>
      <c r="AV5" t="s">
        <v>101</v>
      </c>
      <c r="AW5" t="s">
        <v>102</v>
      </c>
      <c r="AX5" t="s">
        <v>101</v>
      </c>
      <c r="AY5" t="s">
        <v>53</v>
      </c>
      <c r="AZ5" t="s">
        <v>143</v>
      </c>
    </row>
    <row r="6" spans="1:52" x14ac:dyDescent="0.25">
      <c r="A6">
        <v>5</v>
      </c>
      <c r="B6" t="s">
        <v>51</v>
      </c>
      <c r="C6" t="s">
        <v>144</v>
      </c>
      <c r="D6" t="s">
        <v>145</v>
      </c>
      <c r="E6" t="s">
        <v>53</v>
      </c>
      <c r="F6" t="s">
        <v>146</v>
      </c>
      <c r="G6" t="s">
        <v>147</v>
      </c>
      <c r="H6" t="s">
        <v>57</v>
      </c>
      <c r="I6" t="s">
        <v>58</v>
      </c>
      <c r="J6" t="s">
        <v>53</v>
      </c>
      <c r="K6" t="s">
        <v>53</v>
      </c>
      <c r="L6" t="s">
        <v>53</v>
      </c>
      <c r="M6" t="s">
        <v>53</v>
      </c>
      <c r="N6" t="s">
        <v>148</v>
      </c>
      <c r="O6" t="s">
        <v>149</v>
      </c>
      <c r="P6" t="s">
        <v>150</v>
      </c>
      <c r="Q6" t="s">
        <v>151</v>
      </c>
      <c r="R6" t="s">
        <v>152</v>
      </c>
      <c r="S6" t="s">
        <v>153</v>
      </c>
      <c r="T6" t="s">
        <v>154</v>
      </c>
      <c r="U6" t="s">
        <v>155</v>
      </c>
      <c r="V6" t="s">
        <v>156</v>
      </c>
      <c r="W6" t="s">
        <v>157</v>
      </c>
      <c r="X6" t="s">
        <v>158</v>
      </c>
      <c r="Y6" t="s">
        <v>159</v>
      </c>
      <c r="Z6" t="s">
        <v>53</v>
      </c>
      <c r="AA6">
        <v>35</v>
      </c>
      <c r="AB6">
        <v>1</v>
      </c>
      <c r="AC6">
        <v>1</v>
      </c>
      <c r="AD6">
        <v>2</v>
      </c>
      <c r="AE6">
        <v>6</v>
      </c>
      <c r="AF6" t="s">
        <v>160</v>
      </c>
      <c r="AG6" t="s">
        <v>161</v>
      </c>
      <c r="AH6" t="s">
        <v>162</v>
      </c>
      <c r="AI6" t="s">
        <v>163</v>
      </c>
      <c r="AJ6" t="s">
        <v>164</v>
      </c>
      <c r="AK6" t="s">
        <v>165</v>
      </c>
      <c r="AL6">
        <v>2023</v>
      </c>
      <c r="AM6">
        <v>8</v>
      </c>
      <c r="AN6">
        <v>1</v>
      </c>
      <c r="AO6" t="s">
        <v>53</v>
      </c>
      <c r="AP6" t="s">
        <v>53</v>
      </c>
      <c r="AQ6" t="s">
        <v>53</v>
      </c>
      <c r="AR6" t="s">
        <v>166</v>
      </c>
      <c r="AS6" t="str">
        <f>HYPERLINK("http://dx.doi.org/10.1186/s41073-023-00132-6","http://dx.doi.org/10.1186/s41073-023-00132-6")</f>
        <v>http://dx.doi.org/10.1186/s41073-023-00132-6</v>
      </c>
      <c r="AT6" t="s">
        <v>53</v>
      </c>
      <c r="AU6">
        <v>9</v>
      </c>
      <c r="AV6" t="s">
        <v>167</v>
      </c>
      <c r="AW6" t="s">
        <v>126</v>
      </c>
      <c r="AX6" t="s">
        <v>168</v>
      </c>
      <c r="AY6" t="s">
        <v>169</v>
      </c>
      <c r="AZ6" t="s">
        <v>170</v>
      </c>
    </row>
    <row r="7" spans="1:52" x14ac:dyDescent="0.25">
      <c r="A7">
        <v>6</v>
      </c>
      <c r="B7" t="s">
        <v>51</v>
      </c>
      <c r="C7" t="s">
        <v>171</v>
      </c>
      <c r="D7" t="s">
        <v>172</v>
      </c>
      <c r="E7" t="s">
        <v>53</v>
      </c>
      <c r="F7" t="s">
        <v>173</v>
      </c>
      <c r="G7" t="s">
        <v>174</v>
      </c>
      <c r="H7" t="s">
        <v>57</v>
      </c>
      <c r="I7" t="s">
        <v>175</v>
      </c>
      <c r="J7" t="s">
        <v>53</v>
      </c>
      <c r="K7" t="s">
        <v>53</v>
      </c>
      <c r="L7" t="s">
        <v>53</v>
      </c>
      <c r="M7" t="s">
        <v>53</v>
      </c>
      <c r="N7" t="s">
        <v>176</v>
      </c>
      <c r="O7" t="s">
        <v>177</v>
      </c>
      <c r="P7" t="s">
        <v>178</v>
      </c>
      <c r="Q7" t="s">
        <v>179</v>
      </c>
      <c r="R7" t="s">
        <v>180</v>
      </c>
      <c r="S7" t="s">
        <v>181</v>
      </c>
      <c r="T7" t="s">
        <v>182</v>
      </c>
      <c r="U7" t="s">
        <v>183</v>
      </c>
      <c r="V7" t="s">
        <v>184</v>
      </c>
      <c r="W7" t="s">
        <v>53</v>
      </c>
      <c r="X7" t="s">
        <v>53</v>
      </c>
      <c r="Y7" t="s">
        <v>53</v>
      </c>
      <c r="Z7" t="s">
        <v>53</v>
      </c>
      <c r="AA7">
        <v>148</v>
      </c>
      <c r="AB7">
        <v>2</v>
      </c>
      <c r="AC7">
        <v>2</v>
      </c>
      <c r="AD7">
        <v>2</v>
      </c>
      <c r="AE7">
        <v>39</v>
      </c>
      <c r="AF7" t="s">
        <v>185</v>
      </c>
      <c r="AG7" t="s">
        <v>186</v>
      </c>
      <c r="AH7" t="s">
        <v>187</v>
      </c>
      <c r="AI7" t="s">
        <v>188</v>
      </c>
      <c r="AJ7" t="s">
        <v>189</v>
      </c>
      <c r="AK7" t="s">
        <v>98</v>
      </c>
      <c r="AL7">
        <v>2020</v>
      </c>
      <c r="AM7">
        <v>40</v>
      </c>
      <c r="AN7">
        <v>1</v>
      </c>
      <c r="AO7" t="s">
        <v>53</v>
      </c>
      <c r="AP7">
        <v>406</v>
      </c>
      <c r="AQ7">
        <v>417</v>
      </c>
      <c r="AR7" t="s">
        <v>190</v>
      </c>
      <c r="AS7" t="str">
        <f>HYPERLINK("http://dx.doi.org/10.14429/djlit.40.1.14804","http://dx.doi.org/10.14429/djlit.40.1.14804")</f>
        <v>http://dx.doi.org/10.14429/djlit.40.1.14804</v>
      </c>
      <c r="AT7" t="s">
        <v>53</v>
      </c>
      <c r="AU7">
        <v>12</v>
      </c>
      <c r="AV7" t="s">
        <v>191</v>
      </c>
      <c r="AW7" t="s">
        <v>126</v>
      </c>
      <c r="AX7" t="s">
        <v>191</v>
      </c>
      <c r="AY7" t="s">
        <v>53</v>
      </c>
      <c r="AZ7" t="s">
        <v>192</v>
      </c>
    </row>
    <row r="8" spans="1:52" x14ac:dyDescent="0.25">
      <c r="A8">
        <v>7</v>
      </c>
      <c r="B8" t="s">
        <v>51</v>
      </c>
      <c r="C8" t="s">
        <v>193</v>
      </c>
      <c r="D8" t="s">
        <v>194</v>
      </c>
      <c r="E8" t="s">
        <v>53</v>
      </c>
      <c r="F8" t="s">
        <v>195</v>
      </c>
      <c r="G8" t="s">
        <v>196</v>
      </c>
      <c r="H8" t="s">
        <v>57</v>
      </c>
      <c r="I8" t="s">
        <v>58</v>
      </c>
      <c r="J8" t="s">
        <v>53</v>
      </c>
      <c r="K8" t="s">
        <v>53</v>
      </c>
      <c r="L8" t="s">
        <v>53</v>
      </c>
      <c r="M8" t="s">
        <v>53</v>
      </c>
      <c r="N8" t="s">
        <v>197</v>
      </c>
      <c r="O8" t="s">
        <v>198</v>
      </c>
      <c r="P8" t="s">
        <v>199</v>
      </c>
      <c r="Q8" t="s">
        <v>200</v>
      </c>
      <c r="R8" t="s">
        <v>201</v>
      </c>
      <c r="S8" t="s">
        <v>202</v>
      </c>
      <c r="T8" t="s">
        <v>203</v>
      </c>
      <c r="U8" t="s">
        <v>53</v>
      </c>
      <c r="V8" t="s">
        <v>204</v>
      </c>
      <c r="W8" t="s">
        <v>53</v>
      </c>
      <c r="X8" t="s">
        <v>53</v>
      </c>
      <c r="Y8" t="s">
        <v>53</v>
      </c>
      <c r="Z8" t="s">
        <v>53</v>
      </c>
      <c r="AA8">
        <v>21</v>
      </c>
      <c r="AB8">
        <v>2</v>
      </c>
      <c r="AC8">
        <v>2</v>
      </c>
      <c r="AD8">
        <v>0</v>
      </c>
      <c r="AE8">
        <v>9</v>
      </c>
      <c r="AF8" t="s">
        <v>205</v>
      </c>
      <c r="AG8" t="s">
        <v>206</v>
      </c>
      <c r="AH8" t="s">
        <v>207</v>
      </c>
      <c r="AI8" t="s">
        <v>208</v>
      </c>
      <c r="AJ8" t="s">
        <v>209</v>
      </c>
      <c r="AK8" t="s">
        <v>210</v>
      </c>
      <c r="AL8">
        <v>2019</v>
      </c>
      <c r="AM8">
        <v>50</v>
      </c>
      <c r="AN8">
        <v>1</v>
      </c>
      <c r="AO8" t="s">
        <v>53</v>
      </c>
      <c r="AP8">
        <v>108</v>
      </c>
      <c r="AQ8">
        <v>122</v>
      </c>
      <c r="AR8" t="s">
        <v>53</v>
      </c>
      <c r="AS8" t="s">
        <v>53</v>
      </c>
      <c r="AT8" t="s">
        <v>53</v>
      </c>
      <c r="AU8">
        <v>15</v>
      </c>
      <c r="AV8" t="s">
        <v>211</v>
      </c>
      <c r="AW8" t="s">
        <v>126</v>
      </c>
      <c r="AX8" t="s">
        <v>127</v>
      </c>
      <c r="AY8" t="s">
        <v>53</v>
      </c>
      <c r="AZ8" t="s">
        <v>212</v>
      </c>
    </row>
    <row r="9" spans="1:52" x14ac:dyDescent="0.25">
      <c r="A9">
        <v>8</v>
      </c>
      <c r="B9" t="s">
        <v>51</v>
      </c>
      <c r="C9" t="s">
        <v>213</v>
      </c>
      <c r="D9" t="s">
        <v>214</v>
      </c>
      <c r="E9" t="s">
        <v>53</v>
      </c>
      <c r="F9" t="s">
        <v>215</v>
      </c>
      <c r="G9" t="s">
        <v>216</v>
      </c>
      <c r="H9" t="s">
        <v>57</v>
      </c>
      <c r="I9" t="s">
        <v>58</v>
      </c>
      <c r="J9" t="s">
        <v>53</v>
      </c>
      <c r="K9" t="s">
        <v>53</v>
      </c>
      <c r="L9" t="s">
        <v>53</v>
      </c>
      <c r="M9" t="s">
        <v>53</v>
      </c>
      <c r="N9" t="s">
        <v>217</v>
      </c>
      <c r="O9" t="s">
        <v>53</v>
      </c>
      <c r="P9" t="s">
        <v>218</v>
      </c>
      <c r="Q9" t="s">
        <v>219</v>
      </c>
      <c r="R9" t="s">
        <v>220</v>
      </c>
      <c r="S9" t="s">
        <v>221</v>
      </c>
      <c r="T9" t="s">
        <v>222</v>
      </c>
      <c r="U9" t="s">
        <v>53</v>
      </c>
      <c r="V9" t="s">
        <v>53</v>
      </c>
      <c r="W9" t="s">
        <v>53</v>
      </c>
      <c r="X9" t="s">
        <v>53</v>
      </c>
      <c r="Y9" t="s">
        <v>53</v>
      </c>
      <c r="Z9" t="s">
        <v>53</v>
      </c>
      <c r="AA9">
        <v>17</v>
      </c>
      <c r="AB9">
        <v>10</v>
      </c>
      <c r="AC9">
        <v>12</v>
      </c>
      <c r="AD9">
        <v>0</v>
      </c>
      <c r="AE9">
        <v>0</v>
      </c>
      <c r="AF9" t="s">
        <v>67</v>
      </c>
      <c r="AG9" t="s">
        <v>68</v>
      </c>
      <c r="AH9" t="s">
        <v>69</v>
      </c>
      <c r="AI9" t="s">
        <v>223</v>
      </c>
      <c r="AJ9" t="s">
        <v>224</v>
      </c>
      <c r="AK9" t="s">
        <v>53</v>
      </c>
      <c r="AL9">
        <v>2009</v>
      </c>
      <c r="AM9">
        <v>14</v>
      </c>
      <c r="AN9">
        <v>2</v>
      </c>
      <c r="AO9" t="s">
        <v>53</v>
      </c>
      <c r="AP9">
        <v>145</v>
      </c>
      <c r="AQ9">
        <v>157</v>
      </c>
      <c r="AR9" t="s">
        <v>225</v>
      </c>
      <c r="AS9" t="str">
        <f>HYPERLINK("http://dx.doi.org/10.1080/13601440902970031","http://dx.doi.org/10.1080/13601440902970031")</f>
        <v>http://dx.doi.org/10.1080/13601440902970031</v>
      </c>
      <c r="AT9" t="s">
        <v>53</v>
      </c>
      <c r="AU9">
        <v>13</v>
      </c>
      <c r="AV9" t="s">
        <v>75</v>
      </c>
      <c r="AW9" t="s">
        <v>126</v>
      </c>
      <c r="AX9" t="s">
        <v>75</v>
      </c>
      <c r="AY9" t="s">
        <v>53</v>
      </c>
      <c r="AZ9" t="s">
        <v>226</v>
      </c>
    </row>
    <row r="10" spans="1:52" x14ac:dyDescent="0.25">
      <c r="A10">
        <v>9</v>
      </c>
      <c r="B10" t="s">
        <v>51</v>
      </c>
      <c r="C10" t="s">
        <v>227</v>
      </c>
      <c r="D10" t="s">
        <v>228</v>
      </c>
      <c r="E10" t="s">
        <v>229</v>
      </c>
      <c r="F10" t="s">
        <v>230</v>
      </c>
      <c r="G10" t="s">
        <v>231</v>
      </c>
      <c r="H10" t="s">
        <v>57</v>
      </c>
      <c r="I10" t="s">
        <v>58</v>
      </c>
      <c r="J10" t="s">
        <v>53</v>
      </c>
      <c r="K10" t="s">
        <v>53</v>
      </c>
      <c r="L10" t="s">
        <v>53</v>
      </c>
      <c r="M10" t="s">
        <v>53</v>
      </c>
      <c r="N10" t="s">
        <v>232</v>
      </c>
      <c r="O10" t="s">
        <v>233</v>
      </c>
      <c r="P10" t="s">
        <v>234</v>
      </c>
      <c r="Q10" t="s">
        <v>235</v>
      </c>
      <c r="R10" t="s">
        <v>236</v>
      </c>
      <c r="S10" t="s">
        <v>237</v>
      </c>
      <c r="T10" t="s">
        <v>238</v>
      </c>
      <c r="U10" t="s">
        <v>239</v>
      </c>
      <c r="V10" t="s">
        <v>240</v>
      </c>
      <c r="W10" t="s">
        <v>241</v>
      </c>
      <c r="X10" t="s">
        <v>241</v>
      </c>
      <c r="Y10" t="s">
        <v>242</v>
      </c>
      <c r="Z10" t="s">
        <v>53</v>
      </c>
      <c r="AA10">
        <v>15</v>
      </c>
      <c r="AB10">
        <v>26</v>
      </c>
      <c r="AC10">
        <v>27</v>
      </c>
      <c r="AD10">
        <v>0</v>
      </c>
      <c r="AE10">
        <v>7</v>
      </c>
      <c r="AF10" t="s">
        <v>243</v>
      </c>
      <c r="AG10" t="s">
        <v>244</v>
      </c>
      <c r="AH10" t="s">
        <v>245</v>
      </c>
      <c r="AI10" t="s">
        <v>246</v>
      </c>
      <c r="AJ10" t="s">
        <v>247</v>
      </c>
      <c r="AK10" t="s">
        <v>98</v>
      </c>
      <c r="AL10">
        <v>2015</v>
      </c>
      <c r="AM10">
        <v>209</v>
      </c>
      <c r="AN10">
        <v>1</v>
      </c>
      <c r="AO10" t="s">
        <v>53</v>
      </c>
      <c r="AP10">
        <v>52</v>
      </c>
      <c r="AQ10">
        <v>58</v>
      </c>
      <c r="AR10" t="s">
        <v>248</v>
      </c>
      <c r="AS10" t="str">
        <f>HYPERLINK("http://dx.doi.org/10.1016/j.amjsurg.2014.08.032","http://dx.doi.org/10.1016/j.amjsurg.2014.08.032")</f>
        <v>http://dx.doi.org/10.1016/j.amjsurg.2014.08.032</v>
      </c>
      <c r="AT10" t="s">
        <v>53</v>
      </c>
      <c r="AU10">
        <v>7</v>
      </c>
      <c r="AV10" t="s">
        <v>249</v>
      </c>
      <c r="AW10" t="s">
        <v>102</v>
      </c>
      <c r="AX10" t="s">
        <v>249</v>
      </c>
      <c r="AY10" t="s">
        <v>53</v>
      </c>
      <c r="AZ10" t="s">
        <v>250</v>
      </c>
    </row>
    <row r="11" spans="1:52" x14ac:dyDescent="0.25">
      <c r="A11">
        <v>10</v>
      </c>
      <c r="B11" t="s">
        <v>51</v>
      </c>
      <c r="C11" t="s">
        <v>251</v>
      </c>
      <c r="D11" t="s">
        <v>252</v>
      </c>
      <c r="E11" t="s">
        <v>53</v>
      </c>
      <c r="F11" t="s">
        <v>253</v>
      </c>
      <c r="G11" t="s">
        <v>254</v>
      </c>
      <c r="H11" t="s">
        <v>57</v>
      </c>
      <c r="I11" t="s">
        <v>58</v>
      </c>
      <c r="J11" t="s">
        <v>53</v>
      </c>
      <c r="K11" t="s">
        <v>53</v>
      </c>
      <c r="L11" t="s">
        <v>53</v>
      </c>
      <c r="M11" t="s">
        <v>53</v>
      </c>
      <c r="N11" t="s">
        <v>255</v>
      </c>
      <c r="O11" t="s">
        <v>256</v>
      </c>
      <c r="P11" t="s">
        <v>257</v>
      </c>
      <c r="Q11" t="s">
        <v>258</v>
      </c>
      <c r="R11" t="s">
        <v>259</v>
      </c>
      <c r="S11" t="s">
        <v>260</v>
      </c>
      <c r="T11" t="s">
        <v>261</v>
      </c>
      <c r="U11" t="s">
        <v>262</v>
      </c>
      <c r="V11" t="s">
        <v>263</v>
      </c>
      <c r="W11" t="s">
        <v>53</v>
      </c>
      <c r="X11" t="s">
        <v>53</v>
      </c>
      <c r="Y11" t="s">
        <v>53</v>
      </c>
      <c r="Z11" t="s">
        <v>53</v>
      </c>
      <c r="AA11">
        <v>74</v>
      </c>
      <c r="AB11">
        <v>35</v>
      </c>
      <c r="AC11">
        <v>45</v>
      </c>
      <c r="AD11">
        <v>3</v>
      </c>
      <c r="AE11">
        <v>55</v>
      </c>
      <c r="AF11" t="s">
        <v>264</v>
      </c>
      <c r="AG11" t="s">
        <v>265</v>
      </c>
      <c r="AH11" t="s">
        <v>266</v>
      </c>
      <c r="AI11" t="s">
        <v>267</v>
      </c>
      <c r="AJ11" t="s">
        <v>268</v>
      </c>
      <c r="AK11" t="s">
        <v>269</v>
      </c>
      <c r="AL11">
        <v>2010</v>
      </c>
      <c r="AM11">
        <v>19</v>
      </c>
      <c r="AN11">
        <v>4</v>
      </c>
      <c r="AO11" t="s">
        <v>53</v>
      </c>
      <c r="AP11">
        <v>305</v>
      </c>
      <c r="AQ11">
        <v>316</v>
      </c>
      <c r="AR11" t="s">
        <v>270</v>
      </c>
      <c r="AS11" t="str">
        <f>HYPERLINK("http://dx.doi.org/10.1177/1056492610371496","http://dx.doi.org/10.1177/1056492610371496")</f>
        <v>http://dx.doi.org/10.1177/1056492610371496</v>
      </c>
      <c r="AT11" t="s">
        <v>53</v>
      </c>
      <c r="AU11">
        <v>12</v>
      </c>
      <c r="AV11" t="s">
        <v>211</v>
      </c>
      <c r="AW11" t="s">
        <v>76</v>
      </c>
      <c r="AX11" t="s">
        <v>127</v>
      </c>
      <c r="AY11" t="s">
        <v>53</v>
      </c>
      <c r="AZ11" t="s">
        <v>271</v>
      </c>
    </row>
    <row r="12" spans="1:52" x14ac:dyDescent="0.25">
      <c r="A12">
        <v>11</v>
      </c>
      <c r="B12" t="s">
        <v>51</v>
      </c>
      <c r="C12" t="s">
        <v>272</v>
      </c>
      <c r="D12" t="s">
        <v>272</v>
      </c>
      <c r="E12" t="s">
        <v>53</v>
      </c>
      <c r="F12" t="s">
        <v>273</v>
      </c>
      <c r="G12" t="s">
        <v>274</v>
      </c>
      <c r="H12" t="s">
        <v>57</v>
      </c>
      <c r="I12" t="s">
        <v>58</v>
      </c>
      <c r="J12" t="s">
        <v>53</v>
      </c>
      <c r="K12" t="s">
        <v>53</v>
      </c>
      <c r="L12" t="s">
        <v>53</v>
      </c>
      <c r="M12" t="s">
        <v>53</v>
      </c>
      <c r="N12" t="s">
        <v>275</v>
      </c>
      <c r="O12" t="s">
        <v>53</v>
      </c>
      <c r="P12" t="s">
        <v>276</v>
      </c>
      <c r="Q12" t="s">
        <v>277</v>
      </c>
      <c r="R12" t="s">
        <v>278</v>
      </c>
      <c r="S12" t="s">
        <v>279</v>
      </c>
      <c r="T12" t="s">
        <v>53</v>
      </c>
      <c r="U12" t="s">
        <v>53</v>
      </c>
      <c r="V12" t="s">
        <v>53</v>
      </c>
      <c r="W12" t="s">
        <v>53</v>
      </c>
      <c r="X12" t="s">
        <v>53</v>
      </c>
      <c r="Y12" t="s">
        <v>53</v>
      </c>
      <c r="Z12" t="s">
        <v>53</v>
      </c>
      <c r="AA12">
        <v>32</v>
      </c>
      <c r="AB12">
        <v>4</v>
      </c>
      <c r="AC12">
        <v>17</v>
      </c>
      <c r="AD12">
        <v>0</v>
      </c>
      <c r="AE12">
        <v>13</v>
      </c>
      <c r="AF12" t="s">
        <v>280</v>
      </c>
      <c r="AG12" t="s">
        <v>281</v>
      </c>
      <c r="AH12" t="s">
        <v>282</v>
      </c>
      <c r="AI12" t="s">
        <v>283</v>
      </c>
      <c r="AJ12" t="s">
        <v>284</v>
      </c>
      <c r="AK12" t="s">
        <v>285</v>
      </c>
      <c r="AL12">
        <v>2001</v>
      </c>
      <c r="AM12">
        <v>42</v>
      </c>
      <c r="AN12">
        <v>2</v>
      </c>
      <c r="AO12" t="s">
        <v>53</v>
      </c>
      <c r="AP12">
        <v>223</v>
      </c>
      <c r="AQ12">
        <v>235</v>
      </c>
      <c r="AR12" t="s">
        <v>286</v>
      </c>
      <c r="AS12" t="str">
        <f>HYPERLINK("http://dx.doi.org/10.1023/A:1026529721018","http://dx.doi.org/10.1023/A:1026529721018")</f>
        <v>http://dx.doi.org/10.1023/A:1026529721018</v>
      </c>
      <c r="AT12" t="s">
        <v>53</v>
      </c>
      <c r="AU12">
        <v>13</v>
      </c>
      <c r="AV12" t="s">
        <v>75</v>
      </c>
      <c r="AW12" t="s">
        <v>76</v>
      </c>
      <c r="AX12" t="s">
        <v>75</v>
      </c>
      <c r="AY12" t="s">
        <v>53</v>
      </c>
      <c r="AZ12" t="s">
        <v>287</v>
      </c>
    </row>
    <row r="13" spans="1:52" x14ac:dyDescent="0.25">
      <c r="A13">
        <v>12</v>
      </c>
      <c r="B13" t="s">
        <v>51</v>
      </c>
      <c r="C13" t="s">
        <v>288</v>
      </c>
      <c r="D13" t="s">
        <v>288</v>
      </c>
      <c r="E13" t="s">
        <v>53</v>
      </c>
      <c r="F13" t="s">
        <v>289</v>
      </c>
      <c r="G13" t="s">
        <v>290</v>
      </c>
      <c r="H13" t="s">
        <v>57</v>
      </c>
      <c r="I13" t="s">
        <v>58</v>
      </c>
      <c r="J13" t="s">
        <v>53</v>
      </c>
      <c r="K13" t="s">
        <v>53</v>
      </c>
      <c r="L13" t="s">
        <v>53</v>
      </c>
      <c r="M13" t="s">
        <v>53</v>
      </c>
      <c r="N13" t="s">
        <v>291</v>
      </c>
      <c r="O13" t="s">
        <v>53</v>
      </c>
      <c r="P13" t="s">
        <v>292</v>
      </c>
      <c r="Q13" t="s">
        <v>293</v>
      </c>
      <c r="R13" t="s">
        <v>294</v>
      </c>
      <c r="S13" t="s">
        <v>295</v>
      </c>
      <c r="T13" t="s">
        <v>53</v>
      </c>
      <c r="U13" t="s">
        <v>53</v>
      </c>
      <c r="V13" t="s">
        <v>53</v>
      </c>
      <c r="W13" t="s">
        <v>53</v>
      </c>
      <c r="X13" t="s">
        <v>53</v>
      </c>
      <c r="Y13" t="s">
        <v>53</v>
      </c>
      <c r="Z13" t="s">
        <v>53</v>
      </c>
      <c r="AA13">
        <v>17</v>
      </c>
      <c r="AB13">
        <v>128</v>
      </c>
      <c r="AC13">
        <v>161</v>
      </c>
      <c r="AD13">
        <v>0</v>
      </c>
      <c r="AE13">
        <v>11</v>
      </c>
      <c r="AF13" t="s">
        <v>264</v>
      </c>
      <c r="AG13" t="s">
        <v>265</v>
      </c>
      <c r="AH13" t="s">
        <v>266</v>
      </c>
      <c r="AI13" t="s">
        <v>296</v>
      </c>
      <c r="AJ13" t="s">
        <v>297</v>
      </c>
      <c r="AK13" t="s">
        <v>285</v>
      </c>
      <c r="AL13">
        <v>2004</v>
      </c>
      <c r="AM13">
        <v>10</v>
      </c>
      <c r="AN13">
        <v>2</v>
      </c>
      <c r="AO13" t="s">
        <v>53</v>
      </c>
      <c r="AP13">
        <v>219</v>
      </c>
      <c r="AQ13">
        <v>234</v>
      </c>
      <c r="AR13" t="s">
        <v>298</v>
      </c>
      <c r="AS13" t="str">
        <f>HYPERLINK("http://dx.doi.org/10.1177/1077800403262361","http://dx.doi.org/10.1177/1077800403262361")</f>
        <v>http://dx.doi.org/10.1177/1077800403262361</v>
      </c>
      <c r="AT13" t="s">
        <v>53</v>
      </c>
      <c r="AU13">
        <v>16</v>
      </c>
      <c r="AV13" t="s">
        <v>299</v>
      </c>
      <c r="AW13" t="s">
        <v>76</v>
      </c>
      <c r="AX13" t="s">
        <v>300</v>
      </c>
      <c r="AY13" t="s">
        <v>53</v>
      </c>
      <c r="AZ13" t="s">
        <v>301</v>
      </c>
    </row>
    <row r="14" spans="1:52" x14ac:dyDescent="0.25">
      <c r="A14">
        <v>13</v>
      </c>
      <c r="B14" t="s">
        <v>51</v>
      </c>
      <c r="C14" t="s">
        <v>302</v>
      </c>
      <c r="D14" t="s">
        <v>303</v>
      </c>
      <c r="E14" t="s">
        <v>53</v>
      </c>
      <c r="F14" t="s">
        <v>304</v>
      </c>
      <c r="G14" t="s">
        <v>274</v>
      </c>
      <c r="H14" t="s">
        <v>57</v>
      </c>
      <c r="I14" t="s">
        <v>58</v>
      </c>
      <c r="J14" t="s">
        <v>53</v>
      </c>
      <c r="K14" t="s">
        <v>53</v>
      </c>
      <c r="L14" t="s">
        <v>53</v>
      </c>
      <c r="M14" t="s">
        <v>53</v>
      </c>
      <c r="N14" t="s">
        <v>305</v>
      </c>
      <c r="O14" t="s">
        <v>306</v>
      </c>
      <c r="P14" t="s">
        <v>307</v>
      </c>
      <c r="Q14" t="s">
        <v>308</v>
      </c>
      <c r="R14" t="s">
        <v>309</v>
      </c>
      <c r="S14" t="s">
        <v>310</v>
      </c>
      <c r="T14" t="s">
        <v>311</v>
      </c>
      <c r="U14" t="s">
        <v>312</v>
      </c>
      <c r="V14" t="s">
        <v>313</v>
      </c>
      <c r="W14" t="s">
        <v>53</v>
      </c>
      <c r="X14" t="s">
        <v>53</v>
      </c>
      <c r="Y14" t="s">
        <v>53</v>
      </c>
      <c r="Z14" t="s">
        <v>53</v>
      </c>
      <c r="AA14">
        <v>56</v>
      </c>
      <c r="AB14">
        <v>2</v>
      </c>
      <c r="AC14">
        <v>5</v>
      </c>
      <c r="AD14">
        <v>0</v>
      </c>
      <c r="AE14">
        <v>29</v>
      </c>
      <c r="AF14" t="s">
        <v>314</v>
      </c>
      <c r="AG14" t="s">
        <v>281</v>
      </c>
      <c r="AH14" t="s">
        <v>315</v>
      </c>
      <c r="AI14" t="s">
        <v>283</v>
      </c>
      <c r="AJ14" t="s">
        <v>284</v>
      </c>
      <c r="AK14" t="s">
        <v>316</v>
      </c>
      <c r="AL14">
        <v>2012</v>
      </c>
      <c r="AM14">
        <v>53</v>
      </c>
      <c r="AN14">
        <v>7</v>
      </c>
      <c r="AO14" t="s">
        <v>53</v>
      </c>
      <c r="AP14">
        <v>695</v>
      </c>
      <c r="AQ14">
        <v>716</v>
      </c>
      <c r="AR14" t="s">
        <v>317</v>
      </c>
      <c r="AS14" t="str">
        <f>HYPERLINK("http://dx.doi.org/10.1007/s11162-012-9257-4","http://dx.doi.org/10.1007/s11162-012-9257-4")</f>
        <v>http://dx.doi.org/10.1007/s11162-012-9257-4</v>
      </c>
      <c r="AT14" t="s">
        <v>53</v>
      </c>
      <c r="AU14">
        <v>22</v>
      </c>
      <c r="AV14" t="s">
        <v>75</v>
      </c>
      <c r="AW14" t="s">
        <v>76</v>
      </c>
      <c r="AX14" t="s">
        <v>75</v>
      </c>
      <c r="AY14" t="s">
        <v>53</v>
      </c>
      <c r="AZ14" t="s">
        <v>318</v>
      </c>
    </row>
    <row r="15" spans="1:52" x14ac:dyDescent="0.25">
      <c r="A15">
        <v>14</v>
      </c>
      <c r="B15" t="s">
        <v>51</v>
      </c>
      <c r="C15" t="s">
        <v>319</v>
      </c>
      <c r="D15" t="s">
        <v>320</v>
      </c>
      <c r="E15" t="s">
        <v>53</v>
      </c>
      <c r="F15" t="s">
        <v>321</v>
      </c>
      <c r="G15" t="s">
        <v>322</v>
      </c>
      <c r="H15" t="s">
        <v>57</v>
      </c>
      <c r="I15" t="s">
        <v>58</v>
      </c>
      <c r="J15" t="s">
        <v>53</v>
      </c>
      <c r="K15" t="s">
        <v>53</v>
      </c>
      <c r="L15" t="s">
        <v>53</v>
      </c>
      <c r="M15" t="s">
        <v>53</v>
      </c>
      <c r="N15" t="s">
        <v>323</v>
      </c>
      <c r="O15" t="s">
        <v>324</v>
      </c>
      <c r="P15" t="s">
        <v>325</v>
      </c>
      <c r="Q15" t="s">
        <v>326</v>
      </c>
      <c r="R15" t="s">
        <v>327</v>
      </c>
      <c r="S15" t="s">
        <v>328</v>
      </c>
      <c r="T15" t="s">
        <v>329</v>
      </c>
      <c r="U15" t="s">
        <v>53</v>
      </c>
      <c r="V15" t="s">
        <v>330</v>
      </c>
      <c r="W15" t="s">
        <v>331</v>
      </c>
      <c r="X15" t="s">
        <v>332</v>
      </c>
      <c r="Y15" t="s">
        <v>333</v>
      </c>
      <c r="Z15" t="s">
        <v>53</v>
      </c>
      <c r="AA15">
        <v>34</v>
      </c>
      <c r="AB15">
        <v>1</v>
      </c>
      <c r="AC15">
        <v>1</v>
      </c>
      <c r="AD15">
        <v>3</v>
      </c>
      <c r="AE15">
        <v>11</v>
      </c>
      <c r="AF15" t="s">
        <v>314</v>
      </c>
      <c r="AG15" t="s">
        <v>281</v>
      </c>
      <c r="AH15" t="s">
        <v>334</v>
      </c>
      <c r="AI15" t="s">
        <v>335</v>
      </c>
      <c r="AJ15" t="s">
        <v>336</v>
      </c>
      <c r="AK15" t="s">
        <v>269</v>
      </c>
      <c r="AL15">
        <v>2023</v>
      </c>
      <c r="AM15">
        <v>14</v>
      </c>
      <c r="AN15">
        <v>4</v>
      </c>
      <c r="AO15" t="s">
        <v>53</v>
      </c>
      <c r="AP15">
        <v>4511</v>
      </c>
      <c r="AQ15">
        <v>4533</v>
      </c>
      <c r="AR15" t="s">
        <v>337</v>
      </c>
      <c r="AS15" t="str">
        <f>HYPERLINK("http://dx.doi.org/10.1007/s13132-022-01068-w","http://dx.doi.org/10.1007/s13132-022-01068-w")</f>
        <v>http://dx.doi.org/10.1007/s13132-022-01068-w</v>
      </c>
      <c r="AT15" t="s">
        <v>338</v>
      </c>
      <c r="AU15">
        <v>23</v>
      </c>
      <c r="AV15" t="s">
        <v>125</v>
      </c>
      <c r="AW15" t="s">
        <v>76</v>
      </c>
      <c r="AX15" t="s">
        <v>127</v>
      </c>
      <c r="AY15" t="s">
        <v>53</v>
      </c>
      <c r="AZ15" t="s">
        <v>339</v>
      </c>
    </row>
    <row r="16" spans="1:52" x14ac:dyDescent="0.25">
      <c r="A16">
        <v>15</v>
      </c>
      <c r="B16" t="s">
        <v>51</v>
      </c>
      <c r="C16" t="s">
        <v>340</v>
      </c>
      <c r="D16" t="s">
        <v>341</v>
      </c>
      <c r="E16" t="s">
        <v>53</v>
      </c>
      <c r="F16" t="s">
        <v>342</v>
      </c>
      <c r="G16" t="s">
        <v>343</v>
      </c>
      <c r="H16" t="s">
        <v>57</v>
      </c>
      <c r="I16" t="s">
        <v>58</v>
      </c>
      <c r="J16" t="s">
        <v>53</v>
      </c>
      <c r="K16" t="s">
        <v>53</v>
      </c>
      <c r="L16" t="s">
        <v>53</v>
      </c>
      <c r="M16" t="s">
        <v>53</v>
      </c>
      <c r="N16" t="s">
        <v>344</v>
      </c>
      <c r="O16" t="s">
        <v>345</v>
      </c>
      <c r="P16" t="s">
        <v>346</v>
      </c>
      <c r="Q16" t="s">
        <v>347</v>
      </c>
      <c r="R16" t="s">
        <v>348</v>
      </c>
      <c r="S16" t="s">
        <v>349</v>
      </c>
      <c r="T16" t="s">
        <v>350</v>
      </c>
      <c r="U16" t="s">
        <v>53</v>
      </c>
      <c r="V16" t="s">
        <v>53</v>
      </c>
      <c r="W16" t="s">
        <v>53</v>
      </c>
      <c r="X16" t="s">
        <v>53</v>
      </c>
      <c r="Y16" t="s">
        <v>53</v>
      </c>
      <c r="Z16" t="s">
        <v>53</v>
      </c>
      <c r="AA16">
        <v>128</v>
      </c>
      <c r="AB16">
        <v>49</v>
      </c>
      <c r="AC16">
        <v>49</v>
      </c>
      <c r="AD16">
        <v>14</v>
      </c>
      <c r="AE16">
        <v>93</v>
      </c>
      <c r="AF16" t="s">
        <v>351</v>
      </c>
      <c r="AG16" t="s">
        <v>68</v>
      </c>
      <c r="AH16" t="s">
        <v>352</v>
      </c>
      <c r="AI16" t="s">
        <v>353</v>
      </c>
      <c r="AJ16" t="s">
        <v>354</v>
      </c>
      <c r="AK16" t="s">
        <v>355</v>
      </c>
      <c r="AL16">
        <v>2021</v>
      </c>
      <c r="AM16">
        <v>24</v>
      </c>
      <c r="AN16">
        <v>5</v>
      </c>
      <c r="AO16" t="s">
        <v>53</v>
      </c>
      <c r="AP16">
        <v>815</v>
      </c>
      <c r="AQ16">
        <v>838</v>
      </c>
      <c r="AR16" t="s">
        <v>356</v>
      </c>
      <c r="AS16" t="str">
        <f>HYPERLINK("http://dx.doi.org/10.1080/14413523.2021.1896845","http://dx.doi.org/10.1080/14413523.2021.1896845")</f>
        <v>http://dx.doi.org/10.1080/14413523.2021.1896845</v>
      </c>
      <c r="AT16" t="s">
        <v>357</v>
      </c>
      <c r="AU16">
        <v>24</v>
      </c>
      <c r="AV16" t="s">
        <v>358</v>
      </c>
      <c r="AW16" t="s">
        <v>76</v>
      </c>
      <c r="AX16" t="s">
        <v>359</v>
      </c>
      <c r="AY16" t="s">
        <v>360</v>
      </c>
      <c r="AZ16" t="s">
        <v>361</v>
      </c>
    </row>
    <row r="17" spans="1:52" x14ac:dyDescent="0.25">
      <c r="A17">
        <v>16</v>
      </c>
      <c r="B17" t="s">
        <v>51</v>
      </c>
      <c r="C17" t="s">
        <v>272</v>
      </c>
      <c r="D17" t="s">
        <v>272</v>
      </c>
      <c r="E17" t="s">
        <v>53</v>
      </c>
      <c r="F17" t="s">
        <v>362</v>
      </c>
      <c r="G17" t="s">
        <v>274</v>
      </c>
      <c r="H17" t="s">
        <v>57</v>
      </c>
      <c r="I17" t="s">
        <v>58</v>
      </c>
      <c r="J17" t="s">
        <v>53</v>
      </c>
      <c r="K17" t="s">
        <v>53</v>
      </c>
      <c r="L17" t="s">
        <v>53</v>
      </c>
      <c r="M17" t="s">
        <v>53</v>
      </c>
      <c r="N17" t="s">
        <v>363</v>
      </c>
      <c r="O17" t="s">
        <v>364</v>
      </c>
      <c r="P17" t="s">
        <v>365</v>
      </c>
      <c r="Q17" t="s">
        <v>366</v>
      </c>
      <c r="R17" t="s">
        <v>367</v>
      </c>
      <c r="S17" t="s">
        <v>368</v>
      </c>
      <c r="T17" t="s">
        <v>53</v>
      </c>
      <c r="U17" t="s">
        <v>53</v>
      </c>
      <c r="V17" t="s">
        <v>53</v>
      </c>
      <c r="W17" t="s">
        <v>53</v>
      </c>
      <c r="X17" t="s">
        <v>53</v>
      </c>
      <c r="Y17" t="s">
        <v>53</v>
      </c>
      <c r="Z17" t="s">
        <v>53</v>
      </c>
      <c r="AA17">
        <v>25</v>
      </c>
      <c r="AB17">
        <v>5</v>
      </c>
      <c r="AC17">
        <v>21</v>
      </c>
      <c r="AD17">
        <v>0</v>
      </c>
      <c r="AE17">
        <v>15</v>
      </c>
      <c r="AF17" t="s">
        <v>280</v>
      </c>
      <c r="AG17" t="s">
        <v>281</v>
      </c>
      <c r="AH17" t="s">
        <v>282</v>
      </c>
      <c r="AI17" t="s">
        <v>283</v>
      </c>
      <c r="AJ17" t="s">
        <v>284</v>
      </c>
      <c r="AK17" t="s">
        <v>285</v>
      </c>
      <c r="AL17">
        <v>2001</v>
      </c>
      <c r="AM17">
        <v>42</v>
      </c>
      <c r="AN17">
        <v>2</v>
      </c>
      <c r="AO17" t="s">
        <v>53</v>
      </c>
      <c r="AP17">
        <v>211</v>
      </c>
      <c r="AQ17">
        <v>221</v>
      </c>
      <c r="AR17" t="s">
        <v>369</v>
      </c>
      <c r="AS17" t="str">
        <f>HYPERLINK("http://dx.doi.org/10.1023/A:1026577604180","http://dx.doi.org/10.1023/A:1026577604180")</f>
        <v>http://dx.doi.org/10.1023/A:1026577604180</v>
      </c>
      <c r="AT17" t="s">
        <v>53</v>
      </c>
      <c r="AU17">
        <v>11</v>
      </c>
      <c r="AV17" t="s">
        <v>75</v>
      </c>
      <c r="AW17" t="s">
        <v>76</v>
      </c>
      <c r="AX17" t="s">
        <v>75</v>
      </c>
      <c r="AY17" t="s">
        <v>53</v>
      </c>
      <c r="AZ17" t="s">
        <v>370</v>
      </c>
    </row>
    <row r="18" spans="1:52" x14ac:dyDescent="0.25">
      <c r="A18">
        <v>17</v>
      </c>
      <c r="B18" t="s">
        <v>51</v>
      </c>
      <c r="C18" t="s">
        <v>371</v>
      </c>
      <c r="D18" t="s">
        <v>372</v>
      </c>
      <c r="E18" t="s">
        <v>53</v>
      </c>
      <c r="F18" t="s">
        <v>373</v>
      </c>
      <c r="G18" t="s">
        <v>374</v>
      </c>
      <c r="H18" t="s">
        <v>57</v>
      </c>
      <c r="I18" t="s">
        <v>58</v>
      </c>
      <c r="J18" t="s">
        <v>53</v>
      </c>
      <c r="K18" t="s">
        <v>53</v>
      </c>
      <c r="L18" t="s">
        <v>53</v>
      </c>
      <c r="M18" t="s">
        <v>53</v>
      </c>
      <c r="N18" t="s">
        <v>375</v>
      </c>
      <c r="O18" t="s">
        <v>53</v>
      </c>
      <c r="P18" t="s">
        <v>376</v>
      </c>
      <c r="Q18" t="s">
        <v>377</v>
      </c>
      <c r="R18" t="s">
        <v>378</v>
      </c>
      <c r="S18" t="s">
        <v>379</v>
      </c>
      <c r="T18" t="s">
        <v>380</v>
      </c>
      <c r="U18" t="s">
        <v>53</v>
      </c>
      <c r="V18" t="s">
        <v>381</v>
      </c>
      <c r="W18" t="s">
        <v>382</v>
      </c>
      <c r="X18" t="s">
        <v>382</v>
      </c>
      <c r="Y18" t="s">
        <v>383</v>
      </c>
      <c r="Z18" t="s">
        <v>53</v>
      </c>
      <c r="AA18">
        <v>45</v>
      </c>
      <c r="AB18">
        <v>16</v>
      </c>
      <c r="AC18">
        <v>21</v>
      </c>
      <c r="AD18">
        <v>0</v>
      </c>
      <c r="AE18">
        <v>1</v>
      </c>
      <c r="AF18" t="s">
        <v>67</v>
      </c>
      <c r="AG18" t="s">
        <v>68</v>
      </c>
      <c r="AH18" t="s">
        <v>69</v>
      </c>
      <c r="AI18" t="s">
        <v>384</v>
      </c>
      <c r="AJ18" t="s">
        <v>385</v>
      </c>
      <c r="AK18" t="s">
        <v>53</v>
      </c>
      <c r="AL18">
        <v>2012</v>
      </c>
      <c r="AM18">
        <v>18</v>
      </c>
      <c r="AN18">
        <v>3</v>
      </c>
      <c r="AO18" t="s">
        <v>53</v>
      </c>
      <c r="AP18">
        <v>329</v>
      </c>
      <c r="AQ18">
        <v>347</v>
      </c>
      <c r="AR18" t="s">
        <v>386</v>
      </c>
      <c r="AS18" t="str">
        <f>HYPERLINK("http://dx.doi.org/10.1080/13538322.2012.730338","http://dx.doi.org/10.1080/13538322.2012.730338")</f>
        <v>http://dx.doi.org/10.1080/13538322.2012.730338</v>
      </c>
      <c r="AT18" t="s">
        <v>53</v>
      </c>
      <c r="AU18">
        <v>19</v>
      </c>
      <c r="AV18" t="s">
        <v>75</v>
      </c>
      <c r="AW18" t="s">
        <v>126</v>
      </c>
      <c r="AX18" t="s">
        <v>75</v>
      </c>
      <c r="AY18" t="s">
        <v>53</v>
      </c>
      <c r="AZ18" t="s">
        <v>387</v>
      </c>
    </row>
    <row r="19" spans="1:52" x14ac:dyDescent="0.25">
      <c r="A19">
        <v>18</v>
      </c>
      <c r="B19" t="s">
        <v>51</v>
      </c>
      <c r="C19" t="s">
        <v>388</v>
      </c>
      <c r="D19" t="s">
        <v>389</v>
      </c>
      <c r="E19" t="s">
        <v>53</v>
      </c>
      <c r="F19" t="s">
        <v>390</v>
      </c>
      <c r="G19" t="s">
        <v>391</v>
      </c>
      <c r="H19" t="s">
        <v>57</v>
      </c>
      <c r="I19" t="s">
        <v>175</v>
      </c>
      <c r="J19" t="s">
        <v>53</v>
      </c>
      <c r="K19" t="s">
        <v>53</v>
      </c>
      <c r="L19" t="s">
        <v>53</v>
      </c>
      <c r="M19" t="s">
        <v>53</v>
      </c>
      <c r="N19" t="s">
        <v>392</v>
      </c>
      <c r="O19" t="s">
        <v>393</v>
      </c>
      <c r="P19" t="s">
        <v>394</v>
      </c>
      <c r="Q19" t="s">
        <v>395</v>
      </c>
      <c r="R19" t="s">
        <v>396</v>
      </c>
      <c r="S19" t="s">
        <v>397</v>
      </c>
      <c r="T19" t="s">
        <v>398</v>
      </c>
      <c r="U19" t="s">
        <v>399</v>
      </c>
      <c r="V19" t="s">
        <v>400</v>
      </c>
      <c r="W19" t="s">
        <v>401</v>
      </c>
      <c r="X19" t="s">
        <v>402</v>
      </c>
      <c r="Y19" t="s">
        <v>403</v>
      </c>
      <c r="Z19" t="s">
        <v>53</v>
      </c>
      <c r="AA19">
        <v>77</v>
      </c>
      <c r="AB19">
        <v>22</v>
      </c>
      <c r="AC19">
        <v>22</v>
      </c>
      <c r="AD19">
        <v>1</v>
      </c>
      <c r="AE19">
        <v>24</v>
      </c>
      <c r="AF19" t="s">
        <v>404</v>
      </c>
      <c r="AG19" t="s">
        <v>405</v>
      </c>
      <c r="AH19" t="s">
        <v>406</v>
      </c>
      <c r="AI19" t="s">
        <v>407</v>
      </c>
      <c r="AJ19" t="s">
        <v>408</v>
      </c>
      <c r="AK19" t="s">
        <v>53</v>
      </c>
      <c r="AL19">
        <v>2020</v>
      </c>
      <c r="AM19">
        <v>34</v>
      </c>
      <c r="AN19">
        <v>3</v>
      </c>
      <c r="AO19" t="s">
        <v>73</v>
      </c>
      <c r="AP19">
        <v>373</v>
      </c>
      <c r="AQ19">
        <v>387</v>
      </c>
      <c r="AR19" t="s">
        <v>409</v>
      </c>
      <c r="AS19" t="str">
        <f>HYPERLINK("http://dx.doi.org/10.1108/JSM-02-2019-0101","http://dx.doi.org/10.1108/JSM-02-2019-0101")</f>
        <v>http://dx.doi.org/10.1108/JSM-02-2019-0101</v>
      </c>
      <c r="AT19" t="s">
        <v>410</v>
      </c>
      <c r="AU19">
        <v>15</v>
      </c>
      <c r="AV19" t="s">
        <v>411</v>
      </c>
      <c r="AW19" t="s">
        <v>76</v>
      </c>
      <c r="AX19" t="s">
        <v>127</v>
      </c>
      <c r="AY19" t="s">
        <v>53</v>
      </c>
      <c r="AZ19" t="s">
        <v>412</v>
      </c>
    </row>
    <row r="20" spans="1:52" x14ac:dyDescent="0.25">
      <c r="A20">
        <v>19</v>
      </c>
      <c r="B20" t="s">
        <v>51</v>
      </c>
      <c r="C20" t="s">
        <v>413</v>
      </c>
      <c r="D20" t="s">
        <v>414</v>
      </c>
      <c r="E20" t="s">
        <v>53</v>
      </c>
      <c r="F20" t="s">
        <v>415</v>
      </c>
      <c r="G20" t="s">
        <v>274</v>
      </c>
      <c r="H20" t="s">
        <v>57</v>
      </c>
      <c r="I20" t="s">
        <v>58</v>
      </c>
      <c r="J20" t="s">
        <v>53</v>
      </c>
      <c r="K20" t="s">
        <v>53</v>
      </c>
      <c r="L20" t="s">
        <v>53</v>
      </c>
      <c r="M20" t="s">
        <v>53</v>
      </c>
      <c r="N20" t="s">
        <v>416</v>
      </c>
      <c r="O20" t="s">
        <v>53</v>
      </c>
      <c r="P20" t="s">
        <v>417</v>
      </c>
      <c r="Q20" t="s">
        <v>418</v>
      </c>
      <c r="R20" t="s">
        <v>419</v>
      </c>
      <c r="S20" t="s">
        <v>420</v>
      </c>
      <c r="T20" t="s">
        <v>421</v>
      </c>
      <c r="U20" t="s">
        <v>53</v>
      </c>
      <c r="V20" t="s">
        <v>53</v>
      </c>
      <c r="W20" t="s">
        <v>53</v>
      </c>
      <c r="X20" t="s">
        <v>53</v>
      </c>
      <c r="Y20" t="s">
        <v>53</v>
      </c>
      <c r="Z20" t="s">
        <v>53</v>
      </c>
      <c r="AA20">
        <v>17</v>
      </c>
      <c r="AB20">
        <v>23</v>
      </c>
      <c r="AC20">
        <v>32</v>
      </c>
      <c r="AD20">
        <v>0</v>
      </c>
      <c r="AE20">
        <v>26</v>
      </c>
      <c r="AF20" t="s">
        <v>314</v>
      </c>
      <c r="AG20" t="s">
        <v>281</v>
      </c>
      <c r="AH20" t="s">
        <v>315</v>
      </c>
      <c r="AI20" t="s">
        <v>283</v>
      </c>
      <c r="AJ20" t="s">
        <v>284</v>
      </c>
      <c r="AK20" t="s">
        <v>422</v>
      </c>
      <c r="AL20">
        <v>2013</v>
      </c>
      <c r="AM20">
        <v>54</v>
      </c>
      <c r="AN20">
        <v>2</v>
      </c>
      <c r="AO20" t="s">
        <v>53</v>
      </c>
      <c r="AP20">
        <v>137</v>
      </c>
      <c r="AQ20">
        <v>148</v>
      </c>
      <c r="AR20" t="s">
        <v>423</v>
      </c>
      <c r="AS20" t="str">
        <f>HYPERLINK("http://dx.doi.org/10.1007/s11162-012-9274-3","http://dx.doi.org/10.1007/s11162-012-9274-3")</f>
        <v>http://dx.doi.org/10.1007/s11162-012-9274-3</v>
      </c>
      <c r="AT20" t="s">
        <v>53</v>
      </c>
      <c r="AU20">
        <v>12</v>
      </c>
      <c r="AV20" t="s">
        <v>75</v>
      </c>
      <c r="AW20" t="s">
        <v>76</v>
      </c>
      <c r="AX20" t="s">
        <v>75</v>
      </c>
      <c r="AY20" t="s">
        <v>53</v>
      </c>
      <c r="AZ20" t="s">
        <v>424</v>
      </c>
    </row>
    <row r="21" spans="1:52" x14ac:dyDescent="0.25">
      <c r="A21">
        <v>20</v>
      </c>
      <c r="B21" t="s">
        <v>51</v>
      </c>
      <c r="C21" t="s">
        <v>425</v>
      </c>
      <c r="D21" t="s">
        <v>426</v>
      </c>
      <c r="E21" t="s">
        <v>53</v>
      </c>
      <c r="F21" t="s">
        <v>427</v>
      </c>
      <c r="G21" t="s">
        <v>428</v>
      </c>
      <c r="H21" t="s">
        <v>57</v>
      </c>
      <c r="I21" t="s">
        <v>429</v>
      </c>
      <c r="J21" t="s">
        <v>53</v>
      </c>
      <c r="K21" t="s">
        <v>53</v>
      </c>
      <c r="L21" t="s">
        <v>53</v>
      </c>
      <c r="M21" t="s">
        <v>53</v>
      </c>
      <c r="N21" t="s">
        <v>430</v>
      </c>
      <c r="O21" t="s">
        <v>431</v>
      </c>
      <c r="P21" t="s">
        <v>432</v>
      </c>
      <c r="Q21" t="s">
        <v>433</v>
      </c>
      <c r="R21" t="s">
        <v>434</v>
      </c>
      <c r="S21" t="s">
        <v>435</v>
      </c>
      <c r="T21" t="s">
        <v>436</v>
      </c>
      <c r="U21" t="s">
        <v>53</v>
      </c>
      <c r="V21" t="s">
        <v>437</v>
      </c>
      <c r="W21" t="s">
        <v>438</v>
      </c>
      <c r="X21" t="s">
        <v>438</v>
      </c>
      <c r="Y21" t="s">
        <v>439</v>
      </c>
      <c r="Z21" t="s">
        <v>53</v>
      </c>
      <c r="AA21">
        <v>28</v>
      </c>
      <c r="AB21">
        <v>0</v>
      </c>
      <c r="AC21">
        <v>0</v>
      </c>
      <c r="AD21">
        <v>2</v>
      </c>
      <c r="AE21">
        <v>2</v>
      </c>
      <c r="AF21" t="s">
        <v>440</v>
      </c>
      <c r="AG21" t="s">
        <v>441</v>
      </c>
      <c r="AH21" t="s">
        <v>442</v>
      </c>
      <c r="AI21" t="s">
        <v>443</v>
      </c>
      <c r="AJ21" t="s">
        <v>444</v>
      </c>
      <c r="AK21" t="s">
        <v>445</v>
      </c>
      <c r="AL21">
        <v>2024</v>
      </c>
      <c r="AM21" t="s">
        <v>53</v>
      </c>
      <c r="AN21" t="s">
        <v>53</v>
      </c>
      <c r="AO21" t="s">
        <v>53</v>
      </c>
      <c r="AP21" t="s">
        <v>53</v>
      </c>
      <c r="AQ21" t="s">
        <v>53</v>
      </c>
      <c r="AR21" t="s">
        <v>446</v>
      </c>
      <c r="AS21" t="str">
        <f>HYPERLINK("http://dx.doi.org/10.1057/s41307-024-00365-0","http://dx.doi.org/10.1057/s41307-024-00365-0")</f>
        <v>http://dx.doi.org/10.1057/s41307-024-00365-0</v>
      </c>
      <c r="AT21" t="s">
        <v>447</v>
      </c>
      <c r="AU21">
        <v>20</v>
      </c>
      <c r="AV21" t="s">
        <v>75</v>
      </c>
      <c r="AW21" t="s">
        <v>76</v>
      </c>
      <c r="AX21" t="s">
        <v>75</v>
      </c>
      <c r="AY21" t="s">
        <v>53</v>
      </c>
      <c r="AZ21" t="s">
        <v>448</v>
      </c>
    </row>
    <row r="22" spans="1:52" x14ac:dyDescent="0.25">
      <c r="A22">
        <v>21</v>
      </c>
      <c r="B22" t="s">
        <v>51</v>
      </c>
      <c r="C22" t="s">
        <v>449</v>
      </c>
      <c r="D22" t="s">
        <v>450</v>
      </c>
      <c r="E22" t="s">
        <v>53</v>
      </c>
      <c r="F22" t="s">
        <v>451</v>
      </c>
      <c r="G22" t="s">
        <v>452</v>
      </c>
      <c r="H22" t="s">
        <v>57</v>
      </c>
      <c r="I22" t="s">
        <v>58</v>
      </c>
      <c r="J22" t="s">
        <v>53</v>
      </c>
      <c r="K22" t="s">
        <v>53</v>
      </c>
      <c r="L22" t="s">
        <v>53</v>
      </c>
      <c r="M22" t="s">
        <v>53</v>
      </c>
      <c r="N22" t="s">
        <v>453</v>
      </c>
      <c r="O22" t="s">
        <v>454</v>
      </c>
      <c r="P22" t="s">
        <v>455</v>
      </c>
      <c r="Q22" t="s">
        <v>456</v>
      </c>
      <c r="R22" t="s">
        <v>457</v>
      </c>
      <c r="S22" t="s">
        <v>458</v>
      </c>
      <c r="T22" t="s">
        <v>459</v>
      </c>
      <c r="U22" t="s">
        <v>53</v>
      </c>
      <c r="V22" t="s">
        <v>53</v>
      </c>
      <c r="W22" t="s">
        <v>460</v>
      </c>
      <c r="X22" t="s">
        <v>461</v>
      </c>
      <c r="Y22" t="s">
        <v>462</v>
      </c>
      <c r="Z22" t="s">
        <v>53</v>
      </c>
      <c r="AA22">
        <v>41</v>
      </c>
      <c r="AB22">
        <v>25</v>
      </c>
      <c r="AC22">
        <v>27</v>
      </c>
      <c r="AD22">
        <v>0</v>
      </c>
      <c r="AE22">
        <v>1</v>
      </c>
      <c r="AF22" t="s">
        <v>314</v>
      </c>
      <c r="AG22" t="s">
        <v>463</v>
      </c>
      <c r="AH22" t="s">
        <v>464</v>
      </c>
      <c r="AI22" t="s">
        <v>465</v>
      </c>
      <c r="AJ22" t="s">
        <v>466</v>
      </c>
      <c r="AK22" t="s">
        <v>467</v>
      </c>
      <c r="AL22">
        <v>2008</v>
      </c>
      <c r="AM22">
        <v>6</v>
      </c>
      <c r="AN22">
        <v>2</v>
      </c>
      <c r="AO22" t="s">
        <v>53</v>
      </c>
      <c r="AP22">
        <v>105</v>
      </c>
      <c r="AQ22">
        <v>116</v>
      </c>
      <c r="AR22" t="s">
        <v>468</v>
      </c>
      <c r="AS22" t="str">
        <f>HYPERLINK("http://dx.doi.org/10.1007/s10805-008-9057-9","http://dx.doi.org/10.1007/s10805-008-9057-9")</f>
        <v>http://dx.doi.org/10.1007/s10805-008-9057-9</v>
      </c>
      <c r="AT22" t="s">
        <v>53</v>
      </c>
      <c r="AU22">
        <v>12</v>
      </c>
      <c r="AV22" t="s">
        <v>469</v>
      </c>
      <c r="AW22" t="s">
        <v>126</v>
      </c>
      <c r="AX22" t="s">
        <v>300</v>
      </c>
      <c r="AY22" t="s">
        <v>53</v>
      </c>
      <c r="AZ22" t="s">
        <v>470</v>
      </c>
    </row>
    <row r="23" spans="1:52" x14ac:dyDescent="0.25">
      <c r="A23">
        <v>22</v>
      </c>
      <c r="B23" t="s">
        <v>51</v>
      </c>
      <c r="C23" t="s">
        <v>471</v>
      </c>
      <c r="D23" t="s">
        <v>472</v>
      </c>
      <c r="E23" t="s">
        <v>473</v>
      </c>
      <c r="F23" t="s">
        <v>474</v>
      </c>
      <c r="G23" t="s">
        <v>475</v>
      </c>
      <c r="H23" t="s">
        <v>57</v>
      </c>
      <c r="I23" t="s">
        <v>58</v>
      </c>
      <c r="J23" t="s">
        <v>53</v>
      </c>
      <c r="K23" t="s">
        <v>53</v>
      </c>
      <c r="L23" t="s">
        <v>53</v>
      </c>
      <c r="M23" t="s">
        <v>53</v>
      </c>
      <c r="N23" t="s">
        <v>476</v>
      </c>
      <c r="O23" t="s">
        <v>477</v>
      </c>
      <c r="P23" t="s">
        <v>478</v>
      </c>
      <c r="Q23" t="s">
        <v>479</v>
      </c>
      <c r="R23" t="s">
        <v>53</v>
      </c>
      <c r="S23" t="s">
        <v>480</v>
      </c>
      <c r="T23" t="s">
        <v>481</v>
      </c>
      <c r="U23" t="s">
        <v>53</v>
      </c>
      <c r="V23" t="s">
        <v>482</v>
      </c>
      <c r="W23" t="s">
        <v>53</v>
      </c>
      <c r="X23" t="s">
        <v>53</v>
      </c>
      <c r="Y23" t="s">
        <v>53</v>
      </c>
      <c r="Z23" t="s">
        <v>53</v>
      </c>
      <c r="AA23">
        <v>6</v>
      </c>
      <c r="AB23">
        <v>17</v>
      </c>
      <c r="AC23">
        <v>17</v>
      </c>
      <c r="AD23">
        <v>0</v>
      </c>
      <c r="AE23">
        <v>2</v>
      </c>
      <c r="AF23" t="s">
        <v>483</v>
      </c>
      <c r="AG23" t="s">
        <v>484</v>
      </c>
      <c r="AH23" t="s">
        <v>485</v>
      </c>
      <c r="AI23" t="s">
        <v>486</v>
      </c>
      <c r="AJ23" t="s">
        <v>487</v>
      </c>
      <c r="AK23" t="s">
        <v>123</v>
      </c>
      <c r="AL23">
        <v>2017</v>
      </c>
      <c r="AM23">
        <v>52</v>
      </c>
      <c r="AN23">
        <v>7</v>
      </c>
      <c r="AO23" t="s">
        <v>53</v>
      </c>
      <c r="AP23">
        <v>1084</v>
      </c>
      <c r="AQ23">
        <v>1088</v>
      </c>
      <c r="AR23" t="s">
        <v>488</v>
      </c>
      <c r="AS23" t="str">
        <f>HYPERLINK("http://dx.doi.org/10.1016/j.jpedsurg.2016.11.042","http://dx.doi.org/10.1016/j.jpedsurg.2016.11.042")</f>
        <v>http://dx.doi.org/10.1016/j.jpedsurg.2016.11.042</v>
      </c>
      <c r="AT23" t="s">
        <v>53</v>
      </c>
      <c r="AU23">
        <v>5</v>
      </c>
      <c r="AV23" t="s">
        <v>489</v>
      </c>
      <c r="AW23" t="s">
        <v>490</v>
      </c>
      <c r="AX23" t="s">
        <v>489</v>
      </c>
      <c r="AY23" t="s">
        <v>53</v>
      </c>
      <c r="AZ23" t="s">
        <v>491</v>
      </c>
    </row>
    <row r="24" spans="1:52" x14ac:dyDescent="0.25">
      <c r="A24">
        <v>23</v>
      </c>
      <c r="B24" t="s">
        <v>51</v>
      </c>
      <c r="C24" t="s">
        <v>492</v>
      </c>
      <c r="D24" t="s">
        <v>493</v>
      </c>
      <c r="E24" t="s">
        <v>53</v>
      </c>
      <c r="F24" t="s">
        <v>494</v>
      </c>
      <c r="G24" t="s">
        <v>495</v>
      </c>
      <c r="H24" t="s">
        <v>496</v>
      </c>
      <c r="I24" t="s">
        <v>58</v>
      </c>
      <c r="J24" t="s">
        <v>53</v>
      </c>
      <c r="K24" t="s">
        <v>53</v>
      </c>
      <c r="L24" t="s">
        <v>53</v>
      </c>
      <c r="M24" t="s">
        <v>53</v>
      </c>
      <c r="N24" t="s">
        <v>497</v>
      </c>
      <c r="O24" t="s">
        <v>53</v>
      </c>
      <c r="P24" t="s">
        <v>498</v>
      </c>
      <c r="Q24" t="s">
        <v>499</v>
      </c>
      <c r="R24" t="s">
        <v>500</v>
      </c>
      <c r="S24" t="s">
        <v>501</v>
      </c>
      <c r="T24" t="s">
        <v>53</v>
      </c>
      <c r="U24" t="s">
        <v>53</v>
      </c>
      <c r="V24" t="s">
        <v>53</v>
      </c>
      <c r="W24" t="s">
        <v>53</v>
      </c>
      <c r="X24" t="s">
        <v>53</v>
      </c>
      <c r="Y24" t="s">
        <v>53</v>
      </c>
      <c r="Z24" t="s">
        <v>53</v>
      </c>
      <c r="AA24">
        <v>44</v>
      </c>
      <c r="AB24">
        <v>0</v>
      </c>
      <c r="AC24">
        <v>0</v>
      </c>
      <c r="AD24">
        <v>0</v>
      </c>
      <c r="AE24">
        <v>1</v>
      </c>
      <c r="AF24" t="s">
        <v>502</v>
      </c>
      <c r="AG24" t="s">
        <v>503</v>
      </c>
      <c r="AH24" t="s">
        <v>504</v>
      </c>
      <c r="AI24" t="s">
        <v>495</v>
      </c>
      <c r="AJ24" t="s">
        <v>505</v>
      </c>
      <c r="AK24" t="s">
        <v>506</v>
      </c>
      <c r="AL24">
        <v>2018</v>
      </c>
      <c r="AM24">
        <v>13</v>
      </c>
      <c r="AN24">
        <v>2</v>
      </c>
      <c r="AO24" t="s">
        <v>53</v>
      </c>
      <c r="AP24">
        <v>113</v>
      </c>
      <c r="AQ24">
        <v>133</v>
      </c>
      <c r="AR24" t="s">
        <v>53</v>
      </c>
      <c r="AS24" t="s">
        <v>53</v>
      </c>
      <c r="AT24" t="s">
        <v>53</v>
      </c>
      <c r="AU24">
        <v>21</v>
      </c>
      <c r="AV24" t="s">
        <v>507</v>
      </c>
      <c r="AW24" t="s">
        <v>126</v>
      </c>
      <c r="AX24" t="s">
        <v>508</v>
      </c>
      <c r="AY24" t="s">
        <v>53</v>
      </c>
      <c r="AZ24" t="s">
        <v>509</v>
      </c>
    </row>
    <row r="25" spans="1:52" x14ac:dyDescent="0.25">
      <c r="A25">
        <v>24</v>
      </c>
      <c r="B25" t="s">
        <v>51</v>
      </c>
      <c r="C25" t="s">
        <v>510</v>
      </c>
      <c r="D25" t="s">
        <v>511</v>
      </c>
      <c r="E25" t="s">
        <v>53</v>
      </c>
      <c r="F25" t="s">
        <v>512</v>
      </c>
      <c r="G25" t="s">
        <v>513</v>
      </c>
      <c r="H25" t="s">
        <v>57</v>
      </c>
      <c r="I25" t="s">
        <v>175</v>
      </c>
      <c r="J25" t="s">
        <v>53</v>
      </c>
      <c r="K25" t="s">
        <v>53</v>
      </c>
      <c r="L25" t="s">
        <v>53</v>
      </c>
      <c r="M25" t="s">
        <v>53</v>
      </c>
      <c r="N25" t="s">
        <v>514</v>
      </c>
      <c r="O25" t="s">
        <v>53</v>
      </c>
      <c r="P25" t="s">
        <v>515</v>
      </c>
      <c r="Q25" t="s">
        <v>516</v>
      </c>
      <c r="R25" t="s">
        <v>517</v>
      </c>
      <c r="S25" t="s">
        <v>518</v>
      </c>
      <c r="T25" t="s">
        <v>519</v>
      </c>
      <c r="U25" t="s">
        <v>53</v>
      </c>
      <c r="V25" t="s">
        <v>53</v>
      </c>
      <c r="W25" t="s">
        <v>53</v>
      </c>
      <c r="X25" t="s">
        <v>53</v>
      </c>
      <c r="Y25" t="s">
        <v>53</v>
      </c>
      <c r="Z25" t="s">
        <v>53</v>
      </c>
      <c r="AA25">
        <v>12</v>
      </c>
      <c r="AB25">
        <v>3</v>
      </c>
      <c r="AC25">
        <v>8</v>
      </c>
      <c r="AD25">
        <v>0</v>
      </c>
      <c r="AE25">
        <v>0</v>
      </c>
      <c r="AF25" t="s">
        <v>67</v>
      </c>
      <c r="AG25" t="s">
        <v>68</v>
      </c>
      <c r="AH25" t="s">
        <v>69</v>
      </c>
      <c r="AI25" t="s">
        <v>520</v>
      </c>
      <c r="AJ25" t="s">
        <v>521</v>
      </c>
      <c r="AK25" t="s">
        <v>53</v>
      </c>
      <c r="AL25">
        <v>2009</v>
      </c>
      <c r="AM25">
        <v>29</v>
      </c>
      <c r="AN25">
        <v>3</v>
      </c>
      <c r="AO25" t="s">
        <v>53</v>
      </c>
      <c r="AP25">
        <v>329</v>
      </c>
      <c r="AQ25">
        <v>345</v>
      </c>
      <c r="AR25" t="s">
        <v>522</v>
      </c>
      <c r="AS25" t="str">
        <f>HYPERLINK("http://dx.doi.org/10.1080/08841230903018413","http://dx.doi.org/10.1080/08841230903018413")</f>
        <v>http://dx.doi.org/10.1080/08841230903018413</v>
      </c>
      <c r="AT25" t="s">
        <v>53</v>
      </c>
      <c r="AU25">
        <v>17</v>
      </c>
      <c r="AV25" t="s">
        <v>75</v>
      </c>
      <c r="AW25" t="s">
        <v>126</v>
      </c>
      <c r="AX25" t="s">
        <v>75</v>
      </c>
      <c r="AY25" t="s">
        <v>53</v>
      </c>
      <c r="AZ25" t="s">
        <v>523</v>
      </c>
    </row>
    <row r="26" spans="1:52" x14ac:dyDescent="0.25">
      <c r="A26">
        <v>25</v>
      </c>
      <c r="B26" t="s">
        <v>51</v>
      </c>
      <c r="C26" t="s">
        <v>524</v>
      </c>
      <c r="D26" t="s">
        <v>525</v>
      </c>
      <c r="E26" t="s">
        <v>53</v>
      </c>
      <c r="F26" t="s">
        <v>526</v>
      </c>
      <c r="G26" t="s">
        <v>527</v>
      </c>
      <c r="H26" t="s">
        <v>57</v>
      </c>
      <c r="I26" t="s">
        <v>58</v>
      </c>
      <c r="J26" t="s">
        <v>53</v>
      </c>
      <c r="K26" t="s">
        <v>53</v>
      </c>
      <c r="L26" t="s">
        <v>53</v>
      </c>
      <c r="M26" t="s">
        <v>53</v>
      </c>
      <c r="N26" t="s">
        <v>528</v>
      </c>
      <c r="O26" t="s">
        <v>529</v>
      </c>
      <c r="P26" t="s">
        <v>530</v>
      </c>
      <c r="Q26" t="s">
        <v>531</v>
      </c>
      <c r="R26" t="s">
        <v>532</v>
      </c>
      <c r="S26" t="s">
        <v>533</v>
      </c>
      <c r="T26" t="s">
        <v>534</v>
      </c>
      <c r="U26" t="s">
        <v>53</v>
      </c>
      <c r="V26" t="s">
        <v>535</v>
      </c>
      <c r="W26" t="s">
        <v>53</v>
      </c>
      <c r="X26" t="s">
        <v>53</v>
      </c>
      <c r="Y26" t="s">
        <v>53</v>
      </c>
      <c r="Z26" t="s">
        <v>53</v>
      </c>
      <c r="AA26">
        <v>55</v>
      </c>
      <c r="AB26">
        <v>7</v>
      </c>
      <c r="AC26">
        <v>11</v>
      </c>
      <c r="AD26">
        <v>1</v>
      </c>
      <c r="AE26">
        <v>37</v>
      </c>
      <c r="AF26" t="s">
        <v>536</v>
      </c>
      <c r="AG26" t="s">
        <v>537</v>
      </c>
      <c r="AH26" t="s">
        <v>538</v>
      </c>
      <c r="AI26" t="s">
        <v>539</v>
      </c>
      <c r="AJ26" t="s">
        <v>540</v>
      </c>
      <c r="AK26" t="s">
        <v>123</v>
      </c>
      <c r="AL26">
        <v>2014</v>
      </c>
      <c r="AM26">
        <v>23</v>
      </c>
      <c r="AN26">
        <v>3</v>
      </c>
      <c r="AO26" t="s">
        <v>53</v>
      </c>
      <c r="AP26">
        <v>249</v>
      </c>
      <c r="AQ26">
        <v>260</v>
      </c>
      <c r="AR26" t="s">
        <v>541</v>
      </c>
      <c r="AS26" t="str">
        <f>HYPERLINK("http://dx.doi.org/10.1093/reseval/rvu009","http://dx.doi.org/10.1093/reseval/rvu009")</f>
        <v>http://dx.doi.org/10.1093/reseval/rvu009</v>
      </c>
      <c r="AT26" t="s">
        <v>53</v>
      </c>
      <c r="AU26">
        <v>12</v>
      </c>
      <c r="AV26" t="s">
        <v>191</v>
      </c>
      <c r="AW26" t="s">
        <v>76</v>
      </c>
      <c r="AX26" t="s">
        <v>191</v>
      </c>
      <c r="AY26" t="s">
        <v>53</v>
      </c>
      <c r="AZ26" t="s">
        <v>542</v>
      </c>
    </row>
    <row r="27" spans="1:52" x14ac:dyDescent="0.25">
      <c r="A27">
        <v>26</v>
      </c>
      <c r="B27" t="s">
        <v>51</v>
      </c>
      <c r="C27" t="s">
        <v>543</v>
      </c>
      <c r="D27" t="s">
        <v>544</v>
      </c>
      <c r="E27" t="s">
        <v>53</v>
      </c>
      <c r="F27" t="s">
        <v>545</v>
      </c>
      <c r="G27" t="s">
        <v>546</v>
      </c>
      <c r="H27" t="s">
        <v>57</v>
      </c>
      <c r="I27" t="s">
        <v>175</v>
      </c>
      <c r="J27" t="s">
        <v>53</v>
      </c>
      <c r="K27" t="s">
        <v>53</v>
      </c>
      <c r="L27" t="s">
        <v>53</v>
      </c>
      <c r="M27" t="s">
        <v>53</v>
      </c>
      <c r="N27" t="s">
        <v>547</v>
      </c>
      <c r="O27" t="s">
        <v>548</v>
      </c>
      <c r="P27" t="s">
        <v>549</v>
      </c>
      <c r="Q27" t="s">
        <v>550</v>
      </c>
      <c r="R27" t="s">
        <v>551</v>
      </c>
      <c r="S27" t="s">
        <v>552</v>
      </c>
      <c r="T27" t="s">
        <v>553</v>
      </c>
      <c r="U27" t="s">
        <v>554</v>
      </c>
      <c r="V27" t="s">
        <v>555</v>
      </c>
      <c r="W27" t="s">
        <v>53</v>
      </c>
      <c r="X27" t="s">
        <v>53</v>
      </c>
      <c r="Y27" t="s">
        <v>53</v>
      </c>
      <c r="Z27" t="s">
        <v>53</v>
      </c>
      <c r="AA27">
        <v>23</v>
      </c>
      <c r="AB27">
        <v>4</v>
      </c>
      <c r="AC27">
        <v>4</v>
      </c>
      <c r="AD27">
        <v>1</v>
      </c>
      <c r="AE27">
        <v>14</v>
      </c>
      <c r="AF27" t="s">
        <v>556</v>
      </c>
      <c r="AG27" t="s">
        <v>557</v>
      </c>
      <c r="AH27" t="s">
        <v>558</v>
      </c>
      <c r="AI27" t="s">
        <v>559</v>
      </c>
      <c r="AJ27" t="s">
        <v>560</v>
      </c>
      <c r="AK27" t="s">
        <v>422</v>
      </c>
      <c r="AL27">
        <v>2015</v>
      </c>
      <c r="AM27">
        <v>19</v>
      </c>
      <c r="AN27">
        <v>5</v>
      </c>
      <c r="AO27" t="s">
        <v>53</v>
      </c>
      <c r="AP27">
        <v>800</v>
      </c>
      <c r="AQ27">
        <v>804</v>
      </c>
      <c r="AR27" t="s">
        <v>53</v>
      </c>
      <c r="AS27" t="s">
        <v>53</v>
      </c>
      <c r="AT27" t="s">
        <v>53</v>
      </c>
      <c r="AU27">
        <v>5</v>
      </c>
      <c r="AV27" t="s">
        <v>561</v>
      </c>
      <c r="AW27" t="s">
        <v>490</v>
      </c>
      <c r="AX27" t="s">
        <v>561</v>
      </c>
      <c r="AY27" t="s">
        <v>53</v>
      </c>
      <c r="AZ27" t="s">
        <v>562</v>
      </c>
    </row>
    <row r="28" spans="1:52" x14ac:dyDescent="0.25">
      <c r="A28">
        <v>27</v>
      </c>
      <c r="B28" t="s">
        <v>51</v>
      </c>
      <c r="C28" t="s">
        <v>563</v>
      </c>
      <c r="D28" t="s">
        <v>564</v>
      </c>
      <c r="E28" t="s">
        <v>53</v>
      </c>
      <c r="F28" t="s">
        <v>565</v>
      </c>
      <c r="G28" t="s">
        <v>566</v>
      </c>
      <c r="H28" t="s">
        <v>57</v>
      </c>
      <c r="I28" t="s">
        <v>58</v>
      </c>
      <c r="J28" t="s">
        <v>53</v>
      </c>
      <c r="K28" t="s">
        <v>53</v>
      </c>
      <c r="L28" t="s">
        <v>53</v>
      </c>
      <c r="M28" t="s">
        <v>53</v>
      </c>
      <c r="N28" t="s">
        <v>567</v>
      </c>
      <c r="O28" t="s">
        <v>568</v>
      </c>
      <c r="P28" t="s">
        <v>569</v>
      </c>
      <c r="Q28" t="s">
        <v>570</v>
      </c>
      <c r="R28" t="s">
        <v>571</v>
      </c>
      <c r="S28" t="s">
        <v>572</v>
      </c>
      <c r="T28" t="s">
        <v>573</v>
      </c>
      <c r="U28" t="s">
        <v>574</v>
      </c>
      <c r="V28" t="s">
        <v>575</v>
      </c>
      <c r="W28" t="s">
        <v>53</v>
      </c>
      <c r="X28" t="s">
        <v>53</v>
      </c>
      <c r="Y28" t="s">
        <v>53</v>
      </c>
      <c r="Z28" t="s">
        <v>53</v>
      </c>
      <c r="AA28">
        <v>53</v>
      </c>
      <c r="AB28">
        <v>95</v>
      </c>
      <c r="AC28">
        <v>103</v>
      </c>
      <c r="AD28">
        <v>0</v>
      </c>
      <c r="AE28">
        <v>72</v>
      </c>
      <c r="AF28" t="s">
        <v>576</v>
      </c>
      <c r="AG28" t="s">
        <v>577</v>
      </c>
      <c r="AH28" t="s">
        <v>578</v>
      </c>
      <c r="AI28" t="s">
        <v>579</v>
      </c>
      <c r="AJ28" t="s">
        <v>580</v>
      </c>
      <c r="AK28" t="s">
        <v>467</v>
      </c>
      <c r="AL28">
        <v>2008</v>
      </c>
      <c r="AM28">
        <v>37</v>
      </c>
      <c r="AN28">
        <v>5</v>
      </c>
      <c r="AO28" t="s">
        <v>53</v>
      </c>
      <c r="AP28">
        <v>888</v>
      </c>
      <c r="AQ28">
        <v>899</v>
      </c>
      <c r="AR28" t="s">
        <v>581</v>
      </c>
      <c r="AS28" t="str">
        <f>HYPERLINK("http://dx.doi.org/10.1016/j.respol.2008.01.009","http://dx.doi.org/10.1016/j.respol.2008.01.009")</f>
        <v>http://dx.doi.org/10.1016/j.respol.2008.01.009</v>
      </c>
      <c r="AT28" t="s">
        <v>53</v>
      </c>
      <c r="AU28">
        <v>12</v>
      </c>
      <c r="AV28" t="s">
        <v>211</v>
      </c>
      <c r="AW28" t="s">
        <v>76</v>
      </c>
      <c r="AX28" t="s">
        <v>127</v>
      </c>
      <c r="AY28" t="s">
        <v>103</v>
      </c>
      <c r="AZ28" t="s">
        <v>582</v>
      </c>
    </row>
    <row r="29" spans="1:52" x14ac:dyDescent="0.25">
      <c r="A29">
        <v>28</v>
      </c>
      <c r="B29" t="s">
        <v>51</v>
      </c>
      <c r="C29" t="s">
        <v>583</v>
      </c>
      <c r="D29" t="s">
        <v>584</v>
      </c>
      <c r="E29" t="s">
        <v>53</v>
      </c>
      <c r="F29" t="s">
        <v>585</v>
      </c>
      <c r="G29" t="s">
        <v>586</v>
      </c>
      <c r="H29" t="s">
        <v>57</v>
      </c>
      <c r="I29" t="s">
        <v>58</v>
      </c>
      <c r="J29" t="s">
        <v>53</v>
      </c>
      <c r="K29" t="s">
        <v>53</v>
      </c>
      <c r="L29" t="s">
        <v>53</v>
      </c>
      <c r="M29" t="s">
        <v>53</v>
      </c>
      <c r="N29" t="s">
        <v>587</v>
      </c>
      <c r="O29" t="s">
        <v>588</v>
      </c>
      <c r="P29" t="s">
        <v>589</v>
      </c>
      <c r="Q29" t="s">
        <v>590</v>
      </c>
      <c r="R29" t="s">
        <v>591</v>
      </c>
      <c r="S29" t="s">
        <v>592</v>
      </c>
      <c r="T29" t="s">
        <v>593</v>
      </c>
      <c r="U29" t="s">
        <v>594</v>
      </c>
      <c r="V29" t="s">
        <v>595</v>
      </c>
      <c r="W29" t="s">
        <v>596</v>
      </c>
      <c r="X29" t="s">
        <v>597</v>
      </c>
      <c r="Y29" t="s">
        <v>598</v>
      </c>
      <c r="Z29" t="s">
        <v>53</v>
      </c>
      <c r="AA29">
        <v>44</v>
      </c>
      <c r="AB29">
        <v>1</v>
      </c>
      <c r="AC29">
        <v>1</v>
      </c>
      <c r="AD29">
        <v>2</v>
      </c>
      <c r="AE29">
        <v>20</v>
      </c>
      <c r="AF29" t="s">
        <v>599</v>
      </c>
      <c r="AG29" t="s">
        <v>577</v>
      </c>
      <c r="AH29" t="s">
        <v>600</v>
      </c>
      <c r="AI29" t="s">
        <v>601</v>
      </c>
      <c r="AJ29" t="s">
        <v>602</v>
      </c>
      <c r="AK29" t="s">
        <v>53</v>
      </c>
      <c r="AL29">
        <v>2018</v>
      </c>
      <c r="AM29">
        <v>162</v>
      </c>
      <c r="AN29">
        <v>4</v>
      </c>
      <c r="AO29" t="s">
        <v>53</v>
      </c>
      <c r="AP29">
        <v>237</v>
      </c>
      <c r="AQ29">
        <v>258</v>
      </c>
      <c r="AR29" t="s">
        <v>603</v>
      </c>
      <c r="AS29" t="str">
        <f>HYPERLINK("http://dx.doi.org/10.3233/FI-2018-1724","http://dx.doi.org/10.3233/FI-2018-1724")</f>
        <v>http://dx.doi.org/10.3233/FI-2018-1724</v>
      </c>
      <c r="AT29" t="s">
        <v>53</v>
      </c>
      <c r="AU29">
        <v>22</v>
      </c>
      <c r="AV29" t="s">
        <v>604</v>
      </c>
      <c r="AW29" t="s">
        <v>102</v>
      </c>
      <c r="AX29" t="s">
        <v>605</v>
      </c>
      <c r="AY29" t="s">
        <v>53</v>
      </c>
      <c r="AZ29" t="s">
        <v>606</v>
      </c>
    </row>
    <row r="30" spans="1:52" x14ac:dyDescent="0.25">
      <c r="A30">
        <v>29</v>
      </c>
      <c r="B30" t="s">
        <v>51</v>
      </c>
      <c r="C30" t="s">
        <v>607</v>
      </c>
      <c r="D30" t="s">
        <v>608</v>
      </c>
      <c r="E30" t="s">
        <v>53</v>
      </c>
      <c r="F30" t="s">
        <v>609</v>
      </c>
      <c r="G30" t="s">
        <v>56</v>
      </c>
      <c r="H30" t="s">
        <v>57</v>
      </c>
      <c r="I30" t="s">
        <v>58</v>
      </c>
      <c r="J30" t="s">
        <v>53</v>
      </c>
      <c r="K30" t="s">
        <v>53</v>
      </c>
      <c r="L30" t="s">
        <v>53</v>
      </c>
      <c r="M30" t="s">
        <v>53</v>
      </c>
      <c r="N30" t="s">
        <v>610</v>
      </c>
      <c r="O30" t="s">
        <v>611</v>
      </c>
      <c r="P30" t="s">
        <v>612</v>
      </c>
      <c r="Q30" t="s">
        <v>613</v>
      </c>
      <c r="R30" t="s">
        <v>614</v>
      </c>
      <c r="S30" t="s">
        <v>615</v>
      </c>
      <c r="T30" t="s">
        <v>616</v>
      </c>
      <c r="U30" t="s">
        <v>617</v>
      </c>
      <c r="V30" t="s">
        <v>618</v>
      </c>
      <c r="W30" t="s">
        <v>53</v>
      </c>
      <c r="X30" t="s">
        <v>53</v>
      </c>
      <c r="Y30" t="s">
        <v>53</v>
      </c>
      <c r="Z30" t="s">
        <v>53</v>
      </c>
      <c r="AA30">
        <v>92</v>
      </c>
      <c r="AB30">
        <v>22</v>
      </c>
      <c r="AC30">
        <v>23</v>
      </c>
      <c r="AD30">
        <v>19</v>
      </c>
      <c r="AE30">
        <v>96</v>
      </c>
      <c r="AF30" t="s">
        <v>67</v>
      </c>
      <c r="AG30" t="s">
        <v>68</v>
      </c>
      <c r="AH30" t="s">
        <v>69</v>
      </c>
      <c r="AI30" t="s">
        <v>70</v>
      </c>
      <c r="AJ30" t="s">
        <v>71</v>
      </c>
      <c r="AK30" t="s">
        <v>619</v>
      </c>
      <c r="AL30">
        <v>2022</v>
      </c>
      <c r="AM30">
        <v>47</v>
      </c>
      <c r="AN30">
        <v>8</v>
      </c>
      <c r="AO30" t="s">
        <v>53</v>
      </c>
      <c r="AP30">
        <v>1627</v>
      </c>
      <c r="AQ30">
        <v>1651</v>
      </c>
      <c r="AR30" t="s">
        <v>620</v>
      </c>
      <c r="AS30" t="str">
        <f>HYPERLINK("http://dx.doi.org/10.1080/03075079.2021.1946032","http://dx.doi.org/10.1080/03075079.2021.1946032")</f>
        <v>http://dx.doi.org/10.1080/03075079.2021.1946032</v>
      </c>
      <c r="AT30" t="s">
        <v>621</v>
      </c>
      <c r="AU30">
        <v>25</v>
      </c>
      <c r="AV30" t="s">
        <v>75</v>
      </c>
      <c r="AW30" t="s">
        <v>76</v>
      </c>
      <c r="AX30" t="s">
        <v>75</v>
      </c>
      <c r="AY30" t="s">
        <v>622</v>
      </c>
      <c r="AZ30" t="s">
        <v>623</v>
      </c>
    </row>
    <row r="31" spans="1:52" x14ac:dyDescent="0.25">
      <c r="A31">
        <v>30</v>
      </c>
      <c r="B31" t="s">
        <v>51</v>
      </c>
      <c r="C31" t="s">
        <v>624</v>
      </c>
      <c r="D31" t="s">
        <v>625</v>
      </c>
      <c r="E31" t="s">
        <v>53</v>
      </c>
      <c r="F31" t="s">
        <v>626</v>
      </c>
      <c r="G31" t="s">
        <v>627</v>
      </c>
      <c r="H31" t="s">
        <v>57</v>
      </c>
      <c r="I31" t="s">
        <v>628</v>
      </c>
      <c r="J31" t="s">
        <v>53</v>
      </c>
      <c r="K31" t="s">
        <v>53</v>
      </c>
      <c r="L31" t="s">
        <v>53</v>
      </c>
      <c r="M31" t="s">
        <v>53</v>
      </c>
      <c r="N31" t="s">
        <v>629</v>
      </c>
      <c r="O31" t="s">
        <v>630</v>
      </c>
      <c r="P31" t="s">
        <v>631</v>
      </c>
      <c r="Q31" t="s">
        <v>632</v>
      </c>
      <c r="R31" t="s">
        <v>633</v>
      </c>
      <c r="S31" t="s">
        <v>634</v>
      </c>
      <c r="T31" t="s">
        <v>635</v>
      </c>
      <c r="U31" t="s">
        <v>53</v>
      </c>
      <c r="V31" t="s">
        <v>53</v>
      </c>
      <c r="W31" t="s">
        <v>53</v>
      </c>
      <c r="X31" t="s">
        <v>53</v>
      </c>
      <c r="Y31" t="s">
        <v>53</v>
      </c>
      <c r="Z31" t="s">
        <v>53</v>
      </c>
      <c r="AA31">
        <v>20</v>
      </c>
      <c r="AB31">
        <v>7</v>
      </c>
      <c r="AC31">
        <v>7</v>
      </c>
      <c r="AD31">
        <v>2</v>
      </c>
      <c r="AE31">
        <v>15</v>
      </c>
      <c r="AF31" t="s">
        <v>636</v>
      </c>
      <c r="AG31" t="s">
        <v>484</v>
      </c>
      <c r="AH31" t="s">
        <v>637</v>
      </c>
      <c r="AI31" t="s">
        <v>638</v>
      </c>
      <c r="AJ31" t="s">
        <v>639</v>
      </c>
      <c r="AK31" t="s">
        <v>53</v>
      </c>
      <c r="AL31">
        <v>2017</v>
      </c>
      <c r="AM31">
        <v>20</v>
      </c>
      <c r="AN31">
        <v>1</v>
      </c>
      <c r="AO31" t="s">
        <v>53</v>
      </c>
      <c r="AP31">
        <v>1</v>
      </c>
      <c r="AQ31">
        <v>7</v>
      </c>
      <c r="AR31" t="s">
        <v>640</v>
      </c>
      <c r="AS31" t="str">
        <f>HYPERLINK("http://dx.doi.org/10.1080/1097198X.2017.1280310","http://dx.doi.org/10.1080/1097198X.2017.1280310")</f>
        <v>http://dx.doi.org/10.1080/1097198X.2017.1280310</v>
      </c>
      <c r="AT31" t="s">
        <v>53</v>
      </c>
      <c r="AU31">
        <v>7</v>
      </c>
      <c r="AV31" t="s">
        <v>191</v>
      </c>
      <c r="AW31" t="s">
        <v>76</v>
      </c>
      <c r="AX31" t="s">
        <v>191</v>
      </c>
      <c r="AY31" t="s">
        <v>53</v>
      </c>
      <c r="AZ31" t="s">
        <v>641</v>
      </c>
    </row>
    <row r="32" spans="1:52" x14ac:dyDescent="0.25">
      <c r="A32">
        <v>31</v>
      </c>
      <c r="B32" t="s">
        <v>51</v>
      </c>
      <c r="C32" t="s">
        <v>642</v>
      </c>
      <c r="D32" t="s">
        <v>643</v>
      </c>
      <c r="E32" t="s">
        <v>53</v>
      </c>
      <c r="F32" t="s">
        <v>644</v>
      </c>
      <c r="G32" t="s">
        <v>645</v>
      </c>
      <c r="H32" t="s">
        <v>57</v>
      </c>
      <c r="I32" t="s">
        <v>58</v>
      </c>
      <c r="J32" t="s">
        <v>53</v>
      </c>
      <c r="K32" t="s">
        <v>53</v>
      </c>
      <c r="L32" t="s">
        <v>53</v>
      </c>
      <c r="M32" t="s">
        <v>53</v>
      </c>
      <c r="N32" t="s">
        <v>646</v>
      </c>
      <c r="O32" t="s">
        <v>53</v>
      </c>
      <c r="P32" t="s">
        <v>647</v>
      </c>
      <c r="Q32" t="s">
        <v>648</v>
      </c>
      <c r="R32" t="s">
        <v>649</v>
      </c>
      <c r="S32" t="s">
        <v>650</v>
      </c>
      <c r="T32" t="s">
        <v>53</v>
      </c>
      <c r="U32" t="s">
        <v>651</v>
      </c>
      <c r="V32" t="s">
        <v>652</v>
      </c>
      <c r="W32" t="s">
        <v>115</v>
      </c>
      <c r="X32" t="s">
        <v>116</v>
      </c>
      <c r="Y32" t="s">
        <v>653</v>
      </c>
      <c r="Z32" t="s">
        <v>53</v>
      </c>
      <c r="AA32">
        <v>35</v>
      </c>
      <c r="AB32">
        <v>0</v>
      </c>
      <c r="AC32">
        <v>0</v>
      </c>
      <c r="AD32">
        <v>0</v>
      </c>
      <c r="AE32">
        <v>3</v>
      </c>
      <c r="AF32" t="s">
        <v>67</v>
      </c>
      <c r="AG32" t="s">
        <v>68</v>
      </c>
      <c r="AH32" t="s">
        <v>69</v>
      </c>
      <c r="AI32" t="s">
        <v>654</v>
      </c>
      <c r="AJ32" t="s">
        <v>655</v>
      </c>
      <c r="AK32" t="s">
        <v>656</v>
      </c>
      <c r="AL32">
        <v>2023</v>
      </c>
      <c r="AM32">
        <v>31</v>
      </c>
      <c r="AN32">
        <v>4</v>
      </c>
      <c r="AO32" t="s">
        <v>53</v>
      </c>
      <c r="AP32">
        <v>709</v>
      </c>
      <c r="AQ32">
        <v>727</v>
      </c>
      <c r="AR32" t="s">
        <v>657</v>
      </c>
      <c r="AS32" t="str">
        <f>HYPERLINK("http://dx.doi.org/10.1080/09650792.2022.2062408","http://dx.doi.org/10.1080/09650792.2022.2062408")</f>
        <v>http://dx.doi.org/10.1080/09650792.2022.2062408</v>
      </c>
      <c r="AT32" t="s">
        <v>658</v>
      </c>
      <c r="AU32">
        <v>19</v>
      </c>
      <c r="AV32" t="s">
        <v>75</v>
      </c>
      <c r="AW32" t="s">
        <v>126</v>
      </c>
      <c r="AX32" t="s">
        <v>75</v>
      </c>
      <c r="AY32" t="s">
        <v>53</v>
      </c>
      <c r="AZ32" t="s">
        <v>659</v>
      </c>
    </row>
    <row r="33" spans="1:52" x14ac:dyDescent="0.25">
      <c r="A33">
        <v>32</v>
      </c>
      <c r="B33" t="s">
        <v>51</v>
      </c>
      <c r="C33" t="s">
        <v>660</v>
      </c>
      <c r="D33" t="s">
        <v>661</v>
      </c>
      <c r="E33" t="s">
        <v>53</v>
      </c>
      <c r="F33" t="s">
        <v>662</v>
      </c>
      <c r="G33" t="s">
        <v>663</v>
      </c>
      <c r="H33" t="s">
        <v>57</v>
      </c>
      <c r="I33" t="s">
        <v>175</v>
      </c>
      <c r="J33" t="s">
        <v>53</v>
      </c>
      <c r="K33" t="s">
        <v>53</v>
      </c>
      <c r="L33" t="s">
        <v>53</v>
      </c>
      <c r="M33" t="s">
        <v>53</v>
      </c>
      <c r="N33" t="s">
        <v>664</v>
      </c>
      <c r="O33" t="s">
        <v>665</v>
      </c>
      <c r="P33" t="s">
        <v>666</v>
      </c>
      <c r="Q33" t="s">
        <v>667</v>
      </c>
      <c r="R33" t="s">
        <v>668</v>
      </c>
      <c r="S33" t="s">
        <v>669</v>
      </c>
      <c r="T33" t="s">
        <v>670</v>
      </c>
      <c r="U33" t="s">
        <v>53</v>
      </c>
      <c r="V33" t="s">
        <v>671</v>
      </c>
      <c r="W33" t="s">
        <v>53</v>
      </c>
      <c r="X33" t="s">
        <v>53</v>
      </c>
      <c r="Y33" t="s">
        <v>53</v>
      </c>
      <c r="Z33" t="s">
        <v>53</v>
      </c>
      <c r="AA33">
        <v>12</v>
      </c>
      <c r="AB33">
        <v>0</v>
      </c>
      <c r="AC33">
        <v>1</v>
      </c>
      <c r="AD33">
        <v>0</v>
      </c>
      <c r="AE33">
        <v>6</v>
      </c>
      <c r="AF33" t="s">
        <v>93</v>
      </c>
      <c r="AG33" t="s">
        <v>94</v>
      </c>
      <c r="AH33" t="s">
        <v>95</v>
      </c>
      <c r="AI33" t="s">
        <v>672</v>
      </c>
      <c r="AJ33" t="s">
        <v>673</v>
      </c>
      <c r="AK33" t="s">
        <v>269</v>
      </c>
      <c r="AL33">
        <v>2017</v>
      </c>
      <c r="AM33">
        <v>53</v>
      </c>
      <c r="AN33">
        <v>12</v>
      </c>
      <c r="AO33" t="s">
        <v>53</v>
      </c>
      <c r="AP33">
        <v>1149</v>
      </c>
      <c r="AQ33">
        <v>1151</v>
      </c>
      <c r="AR33" t="s">
        <v>674</v>
      </c>
      <c r="AS33" t="str">
        <f>HYPERLINK("http://dx.doi.org/10.1111/jpc.13711","http://dx.doi.org/10.1111/jpc.13711")</f>
        <v>http://dx.doi.org/10.1111/jpc.13711</v>
      </c>
      <c r="AT33" t="s">
        <v>53</v>
      </c>
      <c r="AU33">
        <v>3</v>
      </c>
      <c r="AV33" t="s">
        <v>675</v>
      </c>
      <c r="AW33" t="s">
        <v>490</v>
      </c>
      <c r="AX33" t="s">
        <v>675</v>
      </c>
      <c r="AY33" t="s">
        <v>53</v>
      </c>
      <c r="AZ33" t="s">
        <v>676</v>
      </c>
    </row>
    <row r="34" spans="1:52" x14ac:dyDescent="0.25">
      <c r="A34">
        <v>33</v>
      </c>
      <c r="B34" t="s">
        <v>51</v>
      </c>
      <c r="C34" t="s">
        <v>677</v>
      </c>
      <c r="D34" t="s">
        <v>678</v>
      </c>
      <c r="E34" t="s">
        <v>53</v>
      </c>
      <c r="F34" t="s">
        <v>679</v>
      </c>
      <c r="G34" t="s">
        <v>680</v>
      </c>
      <c r="H34" t="s">
        <v>57</v>
      </c>
      <c r="I34" t="s">
        <v>628</v>
      </c>
      <c r="J34" t="s">
        <v>53</v>
      </c>
      <c r="K34" t="s">
        <v>53</v>
      </c>
      <c r="L34" t="s">
        <v>53</v>
      </c>
      <c r="M34" t="s">
        <v>53</v>
      </c>
      <c r="N34" t="s">
        <v>681</v>
      </c>
      <c r="O34" t="s">
        <v>682</v>
      </c>
      <c r="P34" t="s">
        <v>683</v>
      </c>
      <c r="Q34" t="s">
        <v>684</v>
      </c>
      <c r="R34" t="s">
        <v>685</v>
      </c>
      <c r="S34" t="s">
        <v>686</v>
      </c>
      <c r="T34" t="s">
        <v>687</v>
      </c>
      <c r="U34" t="s">
        <v>688</v>
      </c>
      <c r="V34" t="s">
        <v>689</v>
      </c>
      <c r="W34" t="s">
        <v>690</v>
      </c>
      <c r="X34" t="s">
        <v>691</v>
      </c>
      <c r="Y34" t="s">
        <v>53</v>
      </c>
      <c r="Z34" t="s">
        <v>53</v>
      </c>
      <c r="AA34">
        <v>59</v>
      </c>
      <c r="AB34">
        <v>20</v>
      </c>
      <c r="AC34">
        <v>22</v>
      </c>
      <c r="AD34">
        <v>0</v>
      </c>
      <c r="AE34">
        <v>16</v>
      </c>
      <c r="AF34" t="s">
        <v>67</v>
      </c>
      <c r="AG34" t="s">
        <v>68</v>
      </c>
      <c r="AH34" t="s">
        <v>69</v>
      </c>
      <c r="AI34" t="s">
        <v>692</v>
      </c>
      <c r="AJ34" t="s">
        <v>693</v>
      </c>
      <c r="AK34" t="s">
        <v>53</v>
      </c>
      <c r="AL34">
        <v>2018</v>
      </c>
      <c r="AM34">
        <v>60</v>
      </c>
      <c r="AN34">
        <v>5</v>
      </c>
      <c r="AO34" t="s">
        <v>73</v>
      </c>
      <c r="AP34">
        <v>613</v>
      </c>
      <c r="AQ34">
        <v>627</v>
      </c>
      <c r="AR34" t="s">
        <v>694</v>
      </c>
      <c r="AS34" t="str">
        <f>HYPERLINK("http://dx.doi.org/10.1080/00076791.2018.1427736","http://dx.doi.org/10.1080/00076791.2018.1427736")</f>
        <v>http://dx.doi.org/10.1080/00076791.2018.1427736</v>
      </c>
      <c r="AT34" t="s">
        <v>53</v>
      </c>
      <c r="AU34">
        <v>15</v>
      </c>
      <c r="AV34" t="s">
        <v>695</v>
      </c>
      <c r="AW34" t="s">
        <v>76</v>
      </c>
      <c r="AX34" t="s">
        <v>696</v>
      </c>
      <c r="AY34" t="s">
        <v>697</v>
      </c>
      <c r="AZ34" t="s">
        <v>698</v>
      </c>
    </row>
    <row r="35" spans="1:52" x14ac:dyDescent="0.25">
      <c r="A35">
        <v>34</v>
      </c>
      <c r="B35" t="s">
        <v>51</v>
      </c>
      <c r="C35" t="s">
        <v>699</v>
      </c>
      <c r="D35" t="s">
        <v>700</v>
      </c>
      <c r="E35" t="s">
        <v>53</v>
      </c>
      <c r="F35" t="s">
        <v>701</v>
      </c>
      <c r="G35" t="s">
        <v>702</v>
      </c>
      <c r="H35" t="s">
        <v>57</v>
      </c>
      <c r="I35" t="s">
        <v>58</v>
      </c>
      <c r="J35" t="s">
        <v>53</v>
      </c>
      <c r="K35" t="s">
        <v>53</v>
      </c>
      <c r="L35" t="s">
        <v>53</v>
      </c>
      <c r="M35" t="s">
        <v>53</v>
      </c>
      <c r="N35" t="s">
        <v>703</v>
      </c>
      <c r="O35" t="s">
        <v>53</v>
      </c>
      <c r="P35" t="s">
        <v>704</v>
      </c>
      <c r="Q35" t="s">
        <v>705</v>
      </c>
      <c r="R35" t="s">
        <v>706</v>
      </c>
      <c r="S35" t="s">
        <v>707</v>
      </c>
      <c r="T35" t="s">
        <v>708</v>
      </c>
      <c r="U35" t="s">
        <v>53</v>
      </c>
      <c r="V35" t="s">
        <v>709</v>
      </c>
      <c r="W35" t="s">
        <v>53</v>
      </c>
      <c r="X35" t="s">
        <v>53</v>
      </c>
      <c r="Y35" t="s">
        <v>53</v>
      </c>
      <c r="Z35" t="s">
        <v>53</v>
      </c>
      <c r="AA35">
        <v>26</v>
      </c>
      <c r="AB35">
        <v>1</v>
      </c>
      <c r="AC35">
        <v>1</v>
      </c>
      <c r="AD35">
        <v>0</v>
      </c>
      <c r="AE35">
        <v>1</v>
      </c>
      <c r="AF35" t="s">
        <v>67</v>
      </c>
      <c r="AG35" t="s">
        <v>68</v>
      </c>
      <c r="AH35" t="s">
        <v>69</v>
      </c>
      <c r="AI35" t="s">
        <v>710</v>
      </c>
      <c r="AJ35" t="s">
        <v>711</v>
      </c>
      <c r="AK35" t="s">
        <v>53</v>
      </c>
      <c r="AL35">
        <v>2012</v>
      </c>
      <c r="AM35">
        <v>35</v>
      </c>
      <c r="AN35">
        <v>1</v>
      </c>
      <c r="AO35" t="s">
        <v>53</v>
      </c>
      <c r="AP35">
        <v>93</v>
      </c>
      <c r="AQ35">
        <v>104</v>
      </c>
      <c r="AR35" t="s">
        <v>712</v>
      </c>
      <c r="AS35" t="str">
        <f>HYPERLINK("http://dx.doi.org/10.1080/1743727X.2012.666716","http://dx.doi.org/10.1080/1743727X.2012.666716")</f>
        <v>http://dx.doi.org/10.1080/1743727X.2012.666716</v>
      </c>
      <c r="AT35" t="s">
        <v>53</v>
      </c>
      <c r="AU35">
        <v>12</v>
      </c>
      <c r="AV35" t="s">
        <v>75</v>
      </c>
      <c r="AW35" t="s">
        <v>126</v>
      </c>
      <c r="AX35" t="s">
        <v>75</v>
      </c>
      <c r="AY35" t="s">
        <v>53</v>
      </c>
      <c r="AZ35" t="s">
        <v>713</v>
      </c>
    </row>
    <row r="36" spans="1:52" x14ac:dyDescent="0.25">
      <c r="A36">
        <v>35</v>
      </c>
      <c r="B36" t="s">
        <v>51</v>
      </c>
      <c r="C36" t="s">
        <v>714</v>
      </c>
      <c r="D36" t="s">
        <v>715</v>
      </c>
      <c r="E36" t="s">
        <v>53</v>
      </c>
      <c r="F36" t="s">
        <v>716</v>
      </c>
      <c r="G36" t="s">
        <v>717</v>
      </c>
      <c r="H36" t="s">
        <v>57</v>
      </c>
      <c r="I36" t="s">
        <v>58</v>
      </c>
      <c r="J36" t="s">
        <v>53</v>
      </c>
      <c r="K36" t="s">
        <v>53</v>
      </c>
      <c r="L36" t="s">
        <v>53</v>
      </c>
      <c r="M36" t="s">
        <v>53</v>
      </c>
      <c r="N36" t="s">
        <v>718</v>
      </c>
      <c r="O36" t="s">
        <v>53</v>
      </c>
      <c r="P36" t="s">
        <v>719</v>
      </c>
      <c r="Q36" t="s">
        <v>720</v>
      </c>
      <c r="R36" t="s">
        <v>721</v>
      </c>
      <c r="S36" t="s">
        <v>722</v>
      </c>
      <c r="T36" t="s">
        <v>723</v>
      </c>
      <c r="U36" t="s">
        <v>724</v>
      </c>
      <c r="V36" t="s">
        <v>725</v>
      </c>
      <c r="W36" t="s">
        <v>53</v>
      </c>
      <c r="X36" t="s">
        <v>53</v>
      </c>
      <c r="Y36" t="s">
        <v>53</v>
      </c>
      <c r="Z36" t="s">
        <v>53</v>
      </c>
      <c r="AA36">
        <v>14</v>
      </c>
      <c r="AB36">
        <v>3</v>
      </c>
      <c r="AC36">
        <v>3</v>
      </c>
      <c r="AD36">
        <v>0</v>
      </c>
      <c r="AE36">
        <v>3</v>
      </c>
      <c r="AF36" t="s">
        <v>67</v>
      </c>
      <c r="AG36" t="s">
        <v>68</v>
      </c>
      <c r="AH36" t="s">
        <v>69</v>
      </c>
      <c r="AI36" t="s">
        <v>726</v>
      </c>
      <c r="AJ36" t="s">
        <v>727</v>
      </c>
      <c r="AK36" t="s">
        <v>53</v>
      </c>
      <c r="AL36">
        <v>2016</v>
      </c>
      <c r="AM36">
        <v>23</v>
      </c>
      <c r="AN36">
        <v>1</v>
      </c>
      <c r="AO36" t="s">
        <v>53</v>
      </c>
      <c r="AP36">
        <v>16</v>
      </c>
      <c r="AQ36">
        <v>27</v>
      </c>
      <c r="AR36" t="s">
        <v>728</v>
      </c>
      <c r="AS36" t="str">
        <f>HYPERLINK("http://dx.doi.org/10.1080/10691316.2014.950782","http://dx.doi.org/10.1080/10691316.2014.950782")</f>
        <v>http://dx.doi.org/10.1080/10691316.2014.950782</v>
      </c>
      <c r="AT36" t="s">
        <v>53</v>
      </c>
      <c r="AU36">
        <v>12</v>
      </c>
      <c r="AV36" t="s">
        <v>191</v>
      </c>
      <c r="AW36" t="s">
        <v>126</v>
      </c>
      <c r="AX36" t="s">
        <v>191</v>
      </c>
      <c r="AY36" t="s">
        <v>729</v>
      </c>
      <c r="AZ36" t="s">
        <v>730</v>
      </c>
    </row>
    <row r="37" spans="1:52" x14ac:dyDescent="0.25">
      <c r="A37">
        <v>36</v>
      </c>
      <c r="B37" t="s">
        <v>51</v>
      </c>
      <c r="C37" t="s">
        <v>731</v>
      </c>
      <c r="D37" t="s">
        <v>732</v>
      </c>
      <c r="E37" t="s">
        <v>53</v>
      </c>
      <c r="F37" t="s">
        <v>733</v>
      </c>
      <c r="G37" t="s">
        <v>734</v>
      </c>
      <c r="H37" t="s">
        <v>57</v>
      </c>
      <c r="I37" t="s">
        <v>58</v>
      </c>
      <c r="J37" t="s">
        <v>53</v>
      </c>
      <c r="K37" t="s">
        <v>53</v>
      </c>
      <c r="L37" t="s">
        <v>53</v>
      </c>
      <c r="M37" t="s">
        <v>53</v>
      </c>
      <c r="N37" t="s">
        <v>735</v>
      </c>
      <c r="O37" t="s">
        <v>53</v>
      </c>
      <c r="P37" t="s">
        <v>736</v>
      </c>
      <c r="Q37" t="s">
        <v>737</v>
      </c>
      <c r="R37" t="s">
        <v>738</v>
      </c>
      <c r="S37" t="s">
        <v>739</v>
      </c>
      <c r="T37" t="s">
        <v>740</v>
      </c>
      <c r="U37" t="s">
        <v>53</v>
      </c>
      <c r="V37" t="s">
        <v>53</v>
      </c>
      <c r="W37" t="s">
        <v>53</v>
      </c>
      <c r="X37" t="s">
        <v>53</v>
      </c>
      <c r="Y37" t="s">
        <v>53</v>
      </c>
      <c r="Z37" t="s">
        <v>53</v>
      </c>
      <c r="AA37">
        <v>35</v>
      </c>
      <c r="AB37">
        <v>9</v>
      </c>
      <c r="AC37">
        <v>11</v>
      </c>
      <c r="AD37">
        <v>1</v>
      </c>
      <c r="AE37">
        <v>15</v>
      </c>
      <c r="AF37" t="s">
        <v>93</v>
      </c>
      <c r="AG37" t="s">
        <v>94</v>
      </c>
      <c r="AH37" t="s">
        <v>95</v>
      </c>
      <c r="AI37" t="s">
        <v>741</v>
      </c>
      <c r="AJ37" t="s">
        <v>742</v>
      </c>
      <c r="AK37" t="s">
        <v>743</v>
      </c>
      <c r="AL37">
        <v>2018</v>
      </c>
      <c r="AM37">
        <v>23</v>
      </c>
      <c r="AN37">
        <v>3</v>
      </c>
      <c r="AO37" t="s">
        <v>53</v>
      </c>
      <c r="AP37">
        <v>451</v>
      </c>
      <c r="AQ37">
        <v>457</v>
      </c>
      <c r="AR37" t="s">
        <v>744</v>
      </c>
      <c r="AS37" t="str">
        <f>HYPERLINK("http://dx.doi.org/10.1111/cfs.12436","http://dx.doi.org/10.1111/cfs.12436")</f>
        <v>http://dx.doi.org/10.1111/cfs.12436</v>
      </c>
      <c r="AT37" t="s">
        <v>53</v>
      </c>
      <c r="AU37">
        <v>7</v>
      </c>
      <c r="AV37" t="s">
        <v>745</v>
      </c>
      <c r="AW37" t="s">
        <v>76</v>
      </c>
      <c r="AX37" t="s">
        <v>745</v>
      </c>
      <c r="AY37" t="s">
        <v>53</v>
      </c>
      <c r="AZ37" t="s">
        <v>746</v>
      </c>
    </row>
    <row r="38" spans="1:52" x14ac:dyDescent="0.25">
      <c r="A38">
        <v>37</v>
      </c>
      <c r="B38" t="s">
        <v>51</v>
      </c>
      <c r="C38" t="s">
        <v>747</v>
      </c>
      <c r="D38" t="s">
        <v>748</v>
      </c>
      <c r="E38" t="s">
        <v>53</v>
      </c>
      <c r="F38" t="s">
        <v>749</v>
      </c>
      <c r="G38" t="s">
        <v>750</v>
      </c>
      <c r="H38" t="s">
        <v>57</v>
      </c>
      <c r="I38" t="s">
        <v>58</v>
      </c>
      <c r="J38" t="s">
        <v>53</v>
      </c>
      <c r="K38" t="s">
        <v>53</v>
      </c>
      <c r="L38" t="s">
        <v>53</v>
      </c>
      <c r="M38" t="s">
        <v>53</v>
      </c>
      <c r="N38" t="s">
        <v>751</v>
      </c>
      <c r="O38" t="s">
        <v>53</v>
      </c>
      <c r="P38" t="s">
        <v>752</v>
      </c>
      <c r="Q38" t="s">
        <v>53</v>
      </c>
      <c r="R38" t="s">
        <v>53</v>
      </c>
      <c r="S38" t="s">
        <v>753</v>
      </c>
      <c r="T38" t="s">
        <v>754</v>
      </c>
      <c r="U38" t="s">
        <v>53</v>
      </c>
      <c r="V38" t="s">
        <v>53</v>
      </c>
      <c r="W38" t="s">
        <v>53</v>
      </c>
      <c r="X38" t="s">
        <v>53</v>
      </c>
      <c r="Y38" t="s">
        <v>53</v>
      </c>
      <c r="Z38" t="s">
        <v>53</v>
      </c>
      <c r="AA38">
        <v>22</v>
      </c>
      <c r="AB38">
        <v>3</v>
      </c>
      <c r="AC38">
        <v>3</v>
      </c>
      <c r="AD38">
        <v>0</v>
      </c>
      <c r="AE38">
        <v>0</v>
      </c>
      <c r="AF38" t="s">
        <v>67</v>
      </c>
      <c r="AG38" t="s">
        <v>68</v>
      </c>
      <c r="AH38" t="s">
        <v>69</v>
      </c>
      <c r="AI38" t="s">
        <v>755</v>
      </c>
      <c r="AJ38" t="s">
        <v>756</v>
      </c>
      <c r="AK38" t="s">
        <v>53</v>
      </c>
      <c r="AL38">
        <v>2010</v>
      </c>
      <c r="AM38">
        <v>32</v>
      </c>
      <c r="AN38">
        <v>3</v>
      </c>
      <c r="AO38" t="s">
        <v>53</v>
      </c>
      <c r="AP38">
        <v>261</v>
      </c>
      <c r="AQ38">
        <v>273</v>
      </c>
      <c r="AR38" t="s">
        <v>757</v>
      </c>
      <c r="AS38" t="str">
        <f>HYPERLINK("http://dx.doi.org/10.1080/13600801003743356","http://dx.doi.org/10.1080/13600801003743356")</f>
        <v>http://dx.doi.org/10.1080/13600801003743356</v>
      </c>
      <c r="AT38" t="s">
        <v>53</v>
      </c>
      <c r="AU38">
        <v>13</v>
      </c>
      <c r="AV38" t="s">
        <v>75</v>
      </c>
      <c r="AW38" t="s">
        <v>126</v>
      </c>
      <c r="AX38" t="s">
        <v>75</v>
      </c>
      <c r="AY38" t="s">
        <v>53</v>
      </c>
      <c r="AZ38" t="s">
        <v>758</v>
      </c>
    </row>
    <row r="39" spans="1:52" x14ac:dyDescent="0.25">
      <c r="A39">
        <v>38</v>
      </c>
      <c r="B39" t="s">
        <v>51</v>
      </c>
      <c r="C39" t="s">
        <v>759</v>
      </c>
      <c r="D39" t="s">
        <v>760</v>
      </c>
      <c r="E39" t="s">
        <v>53</v>
      </c>
      <c r="F39" t="s">
        <v>761</v>
      </c>
      <c r="G39" t="s">
        <v>762</v>
      </c>
      <c r="H39" t="s">
        <v>57</v>
      </c>
      <c r="I39" t="s">
        <v>58</v>
      </c>
      <c r="J39" t="s">
        <v>53</v>
      </c>
      <c r="K39" t="s">
        <v>53</v>
      </c>
      <c r="L39" t="s">
        <v>53</v>
      </c>
      <c r="M39" t="s">
        <v>53</v>
      </c>
      <c r="N39" t="s">
        <v>763</v>
      </c>
      <c r="O39" t="s">
        <v>764</v>
      </c>
      <c r="P39" t="s">
        <v>765</v>
      </c>
      <c r="Q39" t="s">
        <v>766</v>
      </c>
      <c r="R39" t="s">
        <v>767</v>
      </c>
      <c r="S39" t="s">
        <v>768</v>
      </c>
      <c r="T39" t="s">
        <v>769</v>
      </c>
      <c r="U39" t="s">
        <v>770</v>
      </c>
      <c r="V39" t="s">
        <v>771</v>
      </c>
      <c r="W39" t="s">
        <v>53</v>
      </c>
      <c r="X39" t="s">
        <v>53</v>
      </c>
      <c r="Y39" t="s">
        <v>53</v>
      </c>
      <c r="Z39" t="s">
        <v>53</v>
      </c>
      <c r="AA39">
        <v>41</v>
      </c>
      <c r="AB39">
        <v>14</v>
      </c>
      <c r="AC39">
        <v>15</v>
      </c>
      <c r="AD39">
        <v>0</v>
      </c>
      <c r="AE39">
        <v>18</v>
      </c>
      <c r="AF39" t="s">
        <v>67</v>
      </c>
      <c r="AG39" t="s">
        <v>68</v>
      </c>
      <c r="AH39" t="s">
        <v>772</v>
      </c>
      <c r="AI39" t="s">
        <v>773</v>
      </c>
      <c r="AJ39" t="s">
        <v>774</v>
      </c>
      <c r="AK39" t="s">
        <v>53</v>
      </c>
      <c r="AL39">
        <v>2011</v>
      </c>
      <c r="AM39">
        <v>28</v>
      </c>
      <c r="AN39">
        <v>4</v>
      </c>
      <c r="AO39" t="s">
        <v>53</v>
      </c>
      <c r="AP39">
        <v>432</v>
      </c>
      <c r="AQ39">
        <v>450</v>
      </c>
      <c r="AR39" t="s">
        <v>775</v>
      </c>
      <c r="AS39" t="str">
        <f>HYPERLINK("http://dx.doi.org/10.1080/10548408.2011.571580","http://dx.doi.org/10.1080/10548408.2011.571580")</f>
        <v>http://dx.doi.org/10.1080/10548408.2011.571580</v>
      </c>
      <c r="AT39" t="s">
        <v>53</v>
      </c>
      <c r="AU39">
        <v>19</v>
      </c>
      <c r="AV39" t="s">
        <v>776</v>
      </c>
      <c r="AW39" t="s">
        <v>76</v>
      </c>
      <c r="AX39" t="s">
        <v>300</v>
      </c>
      <c r="AY39" t="s">
        <v>53</v>
      </c>
      <c r="AZ39" t="s">
        <v>777</v>
      </c>
    </row>
    <row r="40" spans="1:52" x14ac:dyDescent="0.25">
      <c r="A40">
        <v>39</v>
      </c>
      <c r="B40" t="s">
        <v>51</v>
      </c>
      <c r="C40" t="s">
        <v>778</v>
      </c>
      <c r="D40" t="s">
        <v>779</v>
      </c>
      <c r="E40" t="s">
        <v>53</v>
      </c>
      <c r="F40" t="s">
        <v>780</v>
      </c>
      <c r="G40" t="s">
        <v>781</v>
      </c>
      <c r="H40" t="s">
        <v>57</v>
      </c>
      <c r="I40" t="s">
        <v>58</v>
      </c>
      <c r="J40" t="s">
        <v>53</v>
      </c>
      <c r="K40" t="s">
        <v>53</v>
      </c>
      <c r="L40" t="s">
        <v>53</v>
      </c>
      <c r="M40" t="s">
        <v>53</v>
      </c>
      <c r="N40" t="s">
        <v>782</v>
      </c>
      <c r="O40" t="s">
        <v>783</v>
      </c>
      <c r="P40" t="s">
        <v>784</v>
      </c>
      <c r="Q40" t="s">
        <v>785</v>
      </c>
      <c r="R40" t="s">
        <v>786</v>
      </c>
      <c r="S40" t="s">
        <v>787</v>
      </c>
      <c r="T40" t="s">
        <v>53</v>
      </c>
      <c r="U40" t="s">
        <v>53</v>
      </c>
      <c r="V40" t="s">
        <v>53</v>
      </c>
      <c r="W40" t="s">
        <v>788</v>
      </c>
      <c r="X40" t="s">
        <v>788</v>
      </c>
      <c r="Y40" t="s">
        <v>789</v>
      </c>
      <c r="Z40" t="s">
        <v>53</v>
      </c>
      <c r="AA40">
        <v>232</v>
      </c>
      <c r="AB40">
        <v>9</v>
      </c>
      <c r="AC40">
        <v>9</v>
      </c>
      <c r="AD40">
        <v>4</v>
      </c>
      <c r="AE40">
        <v>36</v>
      </c>
      <c r="AF40" t="s">
        <v>93</v>
      </c>
      <c r="AG40" t="s">
        <v>94</v>
      </c>
      <c r="AH40" t="s">
        <v>95</v>
      </c>
      <c r="AI40" t="s">
        <v>790</v>
      </c>
      <c r="AJ40" t="s">
        <v>791</v>
      </c>
      <c r="AK40" t="s">
        <v>792</v>
      </c>
      <c r="AL40">
        <v>2022</v>
      </c>
      <c r="AM40">
        <v>39</v>
      </c>
      <c r="AN40">
        <v>4</v>
      </c>
      <c r="AO40" t="s">
        <v>53</v>
      </c>
      <c r="AP40">
        <v>2560</v>
      </c>
      <c r="AQ40">
        <v>2595</v>
      </c>
      <c r="AR40" t="s">
        <v>793</v>
      </c>
      <c r="AS40" t="str">
        <f>HYPERLINK("http://dx.doi.org/10.1111/1911-3846.12792","http://dx.doi.org/10.1111/1911-3846.12792")</f>
        <v>http://dx.doi.org/10.1111/1911-3846.12792</v>
      </c>
      <c r="AT40" t="s">
        <v>794</v>
      </c>
      <c r="AU40">
        <v>36</v>
      </c>
      <c r="AV40" t="s">
        <v>795</v>
      </c>
      <c r="AW40" t="s">
        <v>76</v>
      </c>
      <c r="AX40" t="s">
        <v>127</v>
      </c>
      <c r="AY40" t="s">
        <v>796</v>
      </c>
      <c r="AZ40" t="s">
        <v>797</v>
      </c>
    </row>
    <row r="41" spans="1:52" x14ac:dyDescent="0.25">
      <c r="A41">
        <v>40</v>
      </c>
      <c r="B41" t="s">
        <v>51</v>
      </c>
      <c r="C41" t="s">
        <v>798</v>
      </c>
      <c r="D41" t="s">
        <v>799</v>
      </c>
      <c r="E41" t="s">
        <v>53</v>
      </c>
      <c r="F41" t="s">
        <v>800</v>
      </c>
      <c r="G41" t="s">
        <v>801</v>
      </c>
      <c r="H41" t="s">
        <v>57</v>
      </c>
      <c r="I41" t="s">
        <v>58</v>
      </c>
      <c r="J41" t="s">
        <v>53</v>
      </c>
      <c r="K41" t="s">
        <v>53</v>
      </c>
      <c r="L41" t="s">
        <v>53</v>
      </c>
      <c r="M41" t="s">
        <v>53</v>
      </c>
      <c r="N41" t="s">
        <v>802</v>
      </c>
      <c r="O41" t="s">
        <v>53</v>
      </c>
      <c r="P41" t="s">
        <v>803</v>
      </c>
      <c r="Q41" t="s">
        <v>804</v>
      </c>
      <c r="R41" t="s">
        <v>805</v>
      </c>
      <c r="S41" t="s">
        <v>806</v>
      </c>
      <c r="T41" t="s">
        <v>807</v>
      </c>
      <c r="U41" t="s">
        <v>53</v>
      </c>
      <c r="V41" t="s">
        <v>53</v>
      </c>
      <c r="W41" t="s">
        <v>53</v>
      </c>
      <c r="X41" t="s">
        <v>53</v>
      </c>
      <c r="Y41" t="s">
        <v>53</v>
      </c>
      <c r="Z41" t="s">
        <v>53</v>
      </c>
      <c r="AA41">
        <v>19</v>
      </c>
      <c r="AB41">
        <v>0</v>
      </c>
      <c r="AC41">
        <v>0</v>
      </c>
      <c r="AD41">
        <v>1</v>
      </c>
      <c r="AE41">
        <v>21</v>
      </c>
      <c r="AF41" t="s">
        <v>67</v>
      </c>
      <c r="AG41" t="s">
        <v>68</v>
      </c>
      <c r="AH41" t="s">
        <v>69</v>
      </c>
      <c r="AI41" t="s">
        <v>808</v>
      </c>
      <c r="AJ41" t="s">
        <v>809</v>
      </c>
      <c r="AK41" t="s">
        <v>53</v>
      </c>
      <c r="AL41">
        <v>2012</v>
      </c>
      <c r="AM41">
        <v>20</v>
      </c>
      <c r="AN41">
        <v>1</v>
      </c>
      <c r="AO41" t="s">
        <v>53</v>
      </c>
      <c r="AP41">
        <v>127</v>
      </c>
      <c r="AQ41">
        <v>140</v>
      </c>
      <c r="AR41" t="s">
        <v>810</v>
      </c>
      <c r="AS41" t="str">
        <f>HYPERLINK("http://dx.doi.org/10.1080/19761597.2012.683642","http://dx.doi.org/10.1080/19761597.2012.683642")</f>
        <v>http://dx.doi.org/10.1080/19761597.2012.683642</v>
      </c>
      <c r="AT41" t="s">
        <v>53</v>
      </c>
      <c r="AU41">
        <v>14</v>
      </c>
      <c r="AV41" t="s">
        <v>811</v>
      </c>
      <c r="AW41" t="s">
        <v>76</v>
      </c>
      <c r="AX41" t="s">
        <v>127</v>
      </c>
      <c r="AY41" t="s">
        <v>53</v>
      </c>
      <c r="AZ41" t="s">
        <v>812</v>
      </c>
    </row>
    <row r="42" spans="1:52" x14ac:dyDescent="0.25">
      <c r="A42">
        <v>41</v>
      </c>
      <c r="B42" t="s">
        <v>51</v>
      </c>
      <c r="C42" t="s">
        <v>813</v>
      </c>
      <c r="D42" t="s">
        <v>814</v>
      </c>
      <c r="E42" t="s">
        <v>53</v>
      </c>
      <c r="F42" t="s">
        <v>815</v>
      </c>
      <c r="G42" t="s">
        <v>816</v>
      </c>
      <c r="H42" t="s">
        <v>57</v>
      </c>
      <c r="I42" t="s">
        <v>58</v>
      </c>
      <c r="J42" t="s">
        <v>53</v>
      </c>
      <c r="K42" t="s">
        <v>53</v>
      </c>
      <c r="L42" t="s">
        <v>53</v>
      </c>
      <c r="M42" t="s">
        <v>53</v>
      </c>
      <c r="N42" t="s">
        <v>817</v>
      </c>
      <c r="O42" t="s">
        <v>53</v>
      </c>
      <c r="P42" t="s">
        <v>818</v>
      </c>
      <c r="Q42" t="s">
        <v>819</v>
      </c>
      <c r="R42" t="s">
        <v>820</v>
      </c>
      <c r="S42" t="s">
        <v>821</v>
      </c>
      <c r="T42" t="s">
        <v>822</v>
      </c>
      <c r="U42" t="s">
        <v>53</v>
      </c>
      <c r="V42" t="s">
        <v>53</v>
      </c>
      <c r="W42" t="s">
        <v>823</v>
      </c>
      <c r="X42" t="s">
        <v>823</v>
      </c>
      <c r="Y42" t="s">
        <v>824</v>
      </c>
      <c r="Z42" t="s">
        <v>53</v>
      </c>
      <c r="AA42">
        <v>20</v>
      </c>
      <c r="AB42">
        <v>1</v>
      </c>
      <c r="AC42">
        <v>1</v>
      </c>
      <c r="AD42">
        <v>0</v>
      </c>
      <c r="AE42">
        <v>0</v>
      </c>
      <c r="AF42" t="s">
        <v>825</v>
      </c>
      <c r="AG42" t="s">
        <v>826</v>
      </c>
      <c r="AH42" t="s">
        <v>827</v>
      </c>
      <c r="AI42" t="s">
        <v>828</v>
      </c>
      <c r="AJ42" t="s">
        <v>829</v>
      </c>
      <c r="AK42" t="s">
        <v>830</v>
      </c>
      <c r="AL42">
        <v>2018</v>
      </c>
      <c r="AM42">
        <v>2</v>
      </c>
      <c r="AN42">
        <v>2</v>
      </c>
      <c r="AO42" t="s">
        <v>53</v>
      </c>
      <c r="AP42">
        <v>55</v>
      </c>
      <c r="AQ42">
        <v>63</v>
      </c>
      <c r="AR42" t="s">
        <v>831</v>
      </c>
      <c r="AS42" t="str">
        <f>HYPERLINK("http://dx.doi.org/10.18833/spur/2/2/4","http://dx.doi.org/10.18833/spur/2/2/4")</f>
        <v>http://dx.doi.org/10.18833/spur/2/2/4</v>
      </c>
      <c r="AT42" t="s">
        <v>53</v>
      </c>
      <c r="AU42">
        <v>9</v>
      </c>
      <c r="AV42" t="s">
        <v>75</v>
      </c>
      <c r="AW42" t="s">
        <v>126</v>
      </c>
      <c r="AX42" t="s">
        <v>75</v>
      </c>
      <c r="AY42" t="s">
        <v>53</v>
      </c>
      <c r="AZ42" t="s">
        <v>832</v>
      </c>
    </row>
    <row r="43" spans="1:52" x14ac:dyDescent="0.25">
      <c r="A43">
        <v>42</v>
      </c>
      <c r="B43" t="s">
        <v>51</v>
      </c>
      <c r="C43" t="s">
        <v>833</v>
      </c>
      <c r="D43" t="s">
        <v>834</v>
      </c>
      <c r="E43" t="s">
        <v>53</v>
      </c>
      <c r="F43" t="s">
        <v>835</v>
      </c>
      <c r="G43" t="s">
        <v>836</v>
      </c>
      <c r="H43" t="s">
        <v>57</v>
      </c>
      <c r="I43" t="s">
        <v>58</v>
      </c>
      <c r="J43" t="s">
        <v>53</v>
      </c>
      <c r="K43" t="s">
        <v>53</v>
      </c>
      <c r="L43" t="s">
        <v>53</v>
      </c>
      <c r="M43" t="s">
        <v>53</v>
      </c>
      <c r="N43" t="s">
        <v>837</v>
      </c>
      <c r="O43" t="s">
        <v>838</v>
      </c>
      <c r="P43" t="s">
        <v>839</v>
      </c>
      <c r="Q43" t="s">
        <v>840</v>
      </c>
      <c r="R43" t="s">
        <v>841</v>
      </c>
      <c r="S43" t="s">
        <v>842</v>
      </c>
      <c r="T43" t="s">
        <v>843</v>
      </c>
      <c r="U43" t="s">
        <v>53</v>
      </c>
      <c r="V43" t="s">
        <v>53</v>
      </c>
      <c r="W43" t="s">
        <v>53</v>
      </c>
      <c r="X43" t="s">
        <v>53</v>
      </c>
      <c r="Y43" t="s">
        <v>53</v>
      </c>
      <c r="Z43" t="s">
        <v>53</v>
      </c>
      <c r="AA43">
        <v>39</v>
      </c>
      <c r="AB43">
        <v>21</v>
      </c>
      <c r="AC43">
        <v>21</v>
      </c>
      <c r="AD43">
        <v>5</v>
      </c>
      <c r="AE43">
        <v>56</v>
      </c>
      <c r="AF43" t="s">
        <v>844</v>
      </c>
      <c r="AG43" t="s">
        <v>845</v>
      </c>
      <c r="AH43" t="s">
        <v>846</v>
      </c>
      <c r="AI43" t="s">
        <v>847</v>
      </c>
      <c r="AJ43" t="s">
        <v>848</v>
      </c>
      <c r="AK43" t="s">
        <v>123</v>
      </c>
      <c r="AL43">
        <v>2021</v>
      </c>
      <c r="AM43">
        <v>41</v>
      </c>
      <c r="AN43" t="s">
        <v>53</v>
      </c>
      <c r="AO43" t="s">
        <v>53</v>
      </c>
      <c r="AP43" t="s">
        <v>53</v>
      </c>
      <c r="AQ43" t="s">
        <v>53</v>
      </c>
      <c r="AR43" t="s">
        <v>849</v>
      </c>
      <c r="AS43" t="str">
        <f>HYPERLINK("http://dx.doi.org/10.1016/j.frl.2020.101834","http://dx.doi.org/10.1016/j.frl.2020.101834")</f>
        <v>http://dx.doi.org/10.1016/j.frl.2020.101834</v>
      </c>
      <c r="AT43" t="s">
        <v>357</v>
      </c>
      <c r="AU43">
        <v>11</v>
      </c>
      <c r="AV43" t="s">
        <v>795</v>
      </c>
      <c r="AW43" t="s">
        <v>76</v>
      </c>
      <c r="AX43" t="s">
        <v>127</v>
      </c>
      <c r="AY43" t="s">
        <v>53</v>
      </c>
      <c r="AZ43" t="s">
        <v>850</v>
      </c>
    </row>
    <row r="44" spans="1:52" x14ac:dyDescent="0.25">
      <c r="A44">
        <v>43</v>
      </c>
      <c r="B44" t="s">
        <v>51</v>
      </c>
      <c r="C44" t="s">
        <v>851</v>
      </c>
      <c r="D44" t="s">
        <v>852</v>
      </c>
      <c r="E44" t="s">
        <v>53</v>
      </c>
      <c r="F44" t="s">
        <v>853</v>
      </c>
      <c r="G44" t="s">
        <v>854</v>
      </c>
      <c r="H44" t="s">
        <v>57</v>
      </c>
      <c r="I44" t="s">
        <v>58</v>
      </c>
      <c r="J44" t="s">
        <v>53</v>
      </c>
      <c r="K44" t="s">
        <v>53</v>
      </c>
      <c r="L44" t="s">
        <v>53</v>
      </c>
      <c r="M44" t="s">
        <v>53</v>
      </c>
      <c r="N44" t="s">
        <v>855</v>
      </c>
      <c r="O44" t="s">
        <v>856</v>
      </c>
      <c r="P44" t="s">
        <v>857</v>
      </c>
      <c r="Q44" t="s">
        <v>858</v>
      </c>
      <c r="R44" t="s">
        <v>859</v>
      </c>
      <c r="S44" t="s">
        <v>860</v>
      </c>
      <c r="T44" t="s">
        <v>861</v>
      </c>
      <c r="U44" t="s">
        <v>53</v>
      </c>
      <c r="V44" t="s">
        <v>53</v>
      </c>
      <c r="W44" t="s">
        <v>862</v>
      </c>
      <c r="X44" t="s">
        <v>862</v>
      </c>
      <c r="Y44" t="s">
        <v>863</v>
      </c>
      <c r="Z44" t="s">
        <v>53</v>
      </c>
      <c r="AA44">
        <v>56</v>
      </c>
      <c r="AB44">
        <v>1</v>
      </c>
      <c r="AC44">
        <v>1</v>
      </c>
      <c r="AD44">
        <v>2</v>
      </c>
      <c r="AE44">
        <v>11</v>
      </c>
      <c r="AF44" t="s">
        <v>864</v>
      </c>
      <c r="AG44" t="s">
        <v>865</v>
      </c>
      <c r="AH44" t="s">
        <v>866</v>
      </c>
      <c r="AI44" t="s">
        <v>867</v>
      </c>
      <c r="AJ44" t="s">
        <v>868</v>
      </c>
      <c r="AK44" t="s">
        <v>269</v>
      </c>
      <c r="AL44">
        <v>2022</v>
      </c>
      <c r="AM44">
        <v>14</v>
      </c>
      <c r="AN44">
        <v>24</v>
      </c>
      <c r="AO44" t="s">
        <v>53</v>
      </c>
      <c r="AP44" t="s">
        <v>53</v>
      </c>
      <c r="AQ44" t="s">
        <v>53</v>
      </c>
      <c r="AR44" t="s">
        <v>869</v>
      </c>
      <c r="AS44" t="str">
        <f>HYPERLINK("http://dx.doi.org/10.3390/su142416887","http://dx.doi.org/10.3390/su142416887")</f>
        <v>http://dx.doi.org/10.3390/su142416887</v>
      </c>
      <c r="AT44" t="s">
        <v>53</v>
      </c>
      <c r="AU44">
        <v>19</v>
      </c>
      <c r="AV44" t="s">
        <v>870</v>
      </c>
      <c r="AW44" t="s">
        <v>102</v>
      </c>
      <c r="AX44" t="s">
        <v>871</v>
      </c>
      <c r="AY44" t="s">
        <v>872</v>
      </c>
      <c r="AZ44" t="s">
        <v>873</v>
      </c>
    </row>
    <row r="45" spans="1:52" x14ac:dyDescent="0.25">
      <c r="A45">
        <v>44</v>
      </c>
      <c r="B45" t="s">
        <v>51</v>
      </c>
      <c r="C45" t="s">
        <v>874</v>
      </c>
      <c r="D45" t="s">
        <v>875</v>
      </c>
      <c r="E45" t="s">
        <v>53</v>
      </c>
      <c r="F45" t="s">
        <v>876</v>
      </c>
      <c r="G45" t="s">
        <v>877</v>
      </c>
      <c r="H45" t="s">
        <v>57</v>
      </c>
      <c r="I45" t="s">
        <v>628</v>
      </c>
      <c r="J45" t="s">
        <v>53</v>
      </c>
      <c r="K45" t="s">
        <v>53</v>
      </c>
      <c r="L45" t="s">
        <v>53</v>
      </c>
      <c r="M45" t="s">
        <v>53</v>
      </c>
      <c r="N45" t="s">
        <v>878</v>
      </c>
      <c r="O45" t="s">
        <v>879</v>
      </c>
      <c r="P45" t="s">
        <v>880</v>
      </c>
      <c r="Q45" t="s">
        <v>881</v>
      </c>
      <c r="R45" t="s">
        <v>882</v>
      </c>
      <c r="S45" t="s">
        <v>883</v>
      </c>
      <c r="T45" t="s">
        <v>884</v>
      </c>
      <c r="U45" t="s">
        <v>885</v>
      </c>
      <c r="V45" t="s">
        <v>886</v>
      </c>
      <c r="W45" t="s">
        <v>53</v>
      </c>
      <c r="X45" t="s">
        <v>53</v>
      </c>
      <c r="Y45" t="s">
        <v>53</v>
      </c>
      <c r="Z45" t="s">
        <v>53</v>
      </c>
      <c r="AA45">
        <v>48</v>
      </c>
      <c r="AB45">
        <v>9</v>
      </c>
      <c r="AC45">
        <v>9</v>
      </c>
      <c r="AD45">
        <v>1</v>
      </c>
      <c r="AE45">
        <v>11</v>
      </c>
      <c r="AF45" t="s">
        <v>404</v>
      </c>
      <c r="AG45" t="s">
        <v>887</v>
      </c>
      <c r="AH45" t="s">
        <v>888</v>
      </c>
      <c r="AI45" t="s">
        <v>889</v>
      </c>
      <c r="AJ45" t="s">
        <v>890</v>
      </c>
      <c r="AK45" t="s">
        <v>53</v>
      </c>
      <c r="AL45">
        <v>2015</v>
      </c>
      <c r="AM45">
        <v>6</v>
      </c>
      <c r="AN45">
        <v>1</v>
      </c>
      <c r="AO45" t="s">
        <v>53</v>
      </c>
      <c r="AP45">
        <v>2</v>
      </c>
      <c r="AQ45">
        <v>13</v>
      </c>
      <c r="AR45" t="s">
        <v>891</v>
      </c>
      <c r="AS45" t="str">
        <f>HYPERLINK("http://dx.doi.org/10.1108/JCHRM-03-2015-0010","http://dx.doi.org/10.1108/JCHRM-03-2015-0010")</f>
        <v>http://dx.doi.org/10.1108/JCHRM-03-2015-0010</v>
      </c>
      <c r="AT45" t="s">
        <v>53</v>
      </c>
      <c r="AU45">
        <v>12</v>
      </c>
      <c r="AV45" t="s">
        <v>211</v>
      </c>
      <c r="AW45" t="s">
        <v>126</v>
      </c>
      <c r="AX45" t="s">
        <v>127</v>
      </c>
      <c r="AY45" t="s">
        <v>53</v>
      </c>
      <c r="AZ45" t="s">
        <v>892</v>
      </c>
    </row>
    <row r="46" spans="1:52" x14ac:dyDescent="0.25">
      <c r="A46">
        <v>45</v>
      </c>
      <c r="B46" t="s">
        <v>51</v>
      </c>
      <c r="C46" t="s">
        <v>778</v>
      </c>
      <c r="D46" t="s">
        <v>779</v>
      </c>
      <c r="E46" t="s">
        <v>53</v>
      </c>
      <c r="F46" t="s">
        <v>893</v>
      </c>
      <c r="G46" t="s">
        <v>894</v>
      </c>
      <c r="H46" t="s">
        <v>57</v>
      </c>
      <c r="I46" t="s">
        <v>58</v>
      </c>
      <c r="J46" t="s">
        <v>53</v>
      </c>
      <c r="K46" t="s">
        <v>53</v>
      </c>
      <c r="L46" t="s">
        <v>53</v>
      </c>
      <c r="M46" t="s">
        <v>53</v>
      </c>
      <c r="N46" t="s">
        <v>895</v>
      </c>
      <c r="O46" t="s">
        <v>896</v>
      </c>
      <c r="P46" t="s">
        <v>897</v>
      </c>
      <c r="Q46" t="s">
        <v>898</v>
      </c>
      <c r="R46" t="s">
        <v>899</v>
      </c>
      <c r="S46" t="s">
        <v>900</v>
      </c>
      <c r="T46" t="s">
        <v>901</v>
      </c>
      <c r="U46" t="s">
        <v>902</v>
      </c>
      <c r="V46" t="s">
        <v>903</v>
      </c>
      <c r="W46" t="s">
        <v>53</v>
      </c>
      <c r="X46" t="s">
        <v>53</v>
      </c>
      <c r="Y46" t="s">
        <v>53</v>
      </c>
      <c r="Z46" t="s">
        <v>53</v>
      </c>
      <c r="AA46">
        <v>162</v>
      </c>
      <c r="AB46">
        <v>54</v>
      </c>
      <c r="AC46">
        <v>57</v>
      </c>
      <c r="AD46">
        <v>4</v>
      </c>
      <c r="AE46">
        <v>23</v>
      </c>
      <c r="AF46" t="s">
        <v>404</v>
      </c>
      <c r="AG46" t="s">
        <v>887</v>
      </c>
      <c r="AH46" t="s">
        <v>888</v>
      </c>
      <c r="AI46" t="s">
        <v>904</v>
      </c>
      <c r="AJ46" t="s">
        <v>905</v>
      </c>
      <c r="AK46" t="s">
        <v>53</v>
      </c>
      <c r="AL46">
        <v>2015</v>
      </c>
      <c r="AM46">
        <v>28</v>
      </c>
      <c r="AN46">
        <v>5</v>
      </c>
      <c r="AO46" t="s">
        <v>73</v>
      </c>
      <c r="AP46">
        <v>773</v>
      </c>
      <c r="AQ46">
        <v>808</v>
      </c>
      <c r="AR46" t="s">
        <v>906</v>
      </c>
      <c r="AS46" t="str">
        <f>HYPERLINK("http://dx.doi.org/10.1108/AAAJ-09-2013-1457","http://dx.doi.org/10.1108/AAAJ-09-2013-1457")</f>
        <v>http://dx.doi.org/10.1108/AAAJ-09-2013-1457</v>
      </c>
      <c r="AT46" t="s">
        <v>53</v>
      </c>
      <c r="AU46">
        <v>36</v>
      </c>
      <c r="AV46" t="s">
        <v>795</v>
      </c>
      <c r="AW46" t="s">
        <v>76</v>
      </c>
      <c r="AX46" t="s">
        <v>127</v>
      </c>
      <c r="AY46" t="s">
        <v>53</v>
      </c>
      <c r="AZ46" t="s">
        <v>907</v>
      </c>
    </row>
    <row r="47" spans="1:52" x14ac:dyDescent="0.25">
      <c r="A47">
        <v>46</v>
      </c>
      <c r="B47" t="s">
        <v>51</v>
      </c>
      <c r="C47" t="s">
        <v>908</v>
      </c>
      <c r="D47" t="s">
        <v>909</v>
      </c>
      <c r="E47" t="s">
        <v>53</v>
      </c>
      <c r="F47" t="s">
        <v>910</v>
      </c>
      <c r="G47" t="s">
        <v>911</v>
      </c>
      <c r="H47" t="s">
        <v>57</v>
      </c>
      <c r="I47" t="s">
        <v>58</v>
      </c>
      <c r="J47" t="s">
        <v>53</v>
      </c>
      <c r="K47" t="s">
        <v>53</v>
      </c>
      <c r="L47" t="s">
        <v>53</v>
      </c>
      <c r="M47" t="s">
        <v>53</v>
      </c>
      <c r="N47" t="s">
        <v>912</v>
      </c>
      <c r="O47" t="s">
        <v>53</v>
      </c>
      <c r="P47" t="s">
        <v>913</v>
      </c>
      <c r="Q47" t="s">
        <v>53</v>
      </c>
      <c r="R47" t="s">
        <v>53</v>
      </c>
      <c r="S47" t="s">
        <v>53</v>
      </c>
      <c r="T47" t="s">
        <v>53</v>
      </c>
      <c r="U47" t="s">
        <v>53</v>
      </c>
      <c r="V47" t="s">
        <v>914</v>
      </c>
      <c r="W47" t="s">
        <v>53</v>
      </c>
      <c r="X47" t="s">
        <v>53</v>
      </c>
      <c r="Y47" t="s">
        <v>53</v>
      </c>
      <c r="Z47" t="s">
        <v>53</v>
      </c>
      <c r="AA47">
        <v>0</v>
      </c>
      <c r="AB47">
        <v>1</v>
      </c>
      <c r="AC47">
        <v>1</v>
      </c>
      <c r="AD47">
        <v>0</v>
      </c>
      <c r="AE47">
        <v>3</v>
      </c>
      <c r="AF47" t="s">
        <v>915</v>
      </c>
      <c r="AG47" t="s">
        <v>281</v>
      </c>
      <c r="AH47" t="s">
        <v>916</v>
      </c>
      <c r="AI47" t="s">
        <v>917</v>
      </c>
      <c r="AJ47" t="s">
        <v>918</v>
      </c>
      <c r="AK47" t="s">
        <v>269</v>
      </c>
      <c r="AL47">
        <v>2008</v>
      </c>
      <c r="AM47">
        <v>35</v>
      </c>
      <c r="AN47">
        <v>6</v>
      </c>
      <c r="AO47" t="s">
        <v>53</v>
      </c>
      <c r="AP47">
        <v>269</v>
      </c>
      <c r="AQ47">
        <v>273</v>
      </c>
      <c r="AR47" t="s">
        <v>919</v>
      </c>
      <c r="AS47" t="str">
        <f>HYPERLINK("http://dx.doi.org/10.3103/S0147688208060075","http://dx.doi.org/10.3103/S0147688208060075")</f>
        <v>http://dx.doi.org/10.3103/S0147688208060075</v>
      </c>
      <c r="AT47" t="s">
        <v>53</v>
      </c>
      <c r="AU47">
        <v>5</v>
      </c>
      <c r="AV47" t="s">
        <v>191</v>
      </c>
      <c r="AW47" t="s">
        <v>126</v>
      </c>
      <c r="AX47" t="s">
        <v>191</v>
      </c>
      <c r="AY47" t="s">
        <v>53</v>
      </c>
      <c r="AZ47" t="s">
        <v>920</v>
      </c>
    </row>
    <row r="48" spans="1:52" x14ac:dyDescent="0.25">
      <c r="A48">
        <v>47</v>
      </c>
      <c r="B48" t="s">
        <v>51</v>
      </c>
      <c r="C48" t="s">
        <v>921</v>
      </c>
      <c r="D48" t="s">
        <v>922</v>
      </c>
      <c r="E48" t="s">
        <v>53</v>
      </c>
      <c r="F48" t="s">
        <v>923</v>
      </c>
      <c r="G48" t="s">
        <v>924</v>
      </c>
      <c r="H48" t="s">
        <v>57</v>
      </c>
      <c r="I48" t="s">
        <v>175</v>
      </c>
      <c r="J48" t="s">
        <v>53</v>
      </c>
      <c r="K48" t="s">
        <v>53</v>
      </c>
      <c r="L48" t="s">
        <v>53</v>
      </c>
      <c r="M48" t="s">
        <v>53</v>
      </c>
      <c r="N48" t="s">
        <v>925</v>
      </c>
      <c r="O48" t="s">
        <v>53</v>
      </c>
      <c r="P48" t="s">
        <v>926</v>
      </c>
      <c r="Q48" t="s">
        <v>927</v>
      </c>
      <c r="R48" t="s">
        <v>928</v>
      </c>
      <c r="S48" t="s">
        <v>929</v>
      </c>
      <c r="T48" t="s">
        <v>930</v>
      </c>
      <c r="U48" t="s">
        <v>53</v>
      </c>
      <c r="V48" t="s">
        <v>53</v>
      </c>
      <c r="W48" t="s">
        <v>53</v>
      </c>
      <c r="X48" t="s">
        <v>53</v>
      </c>
      <c r="Y48" t="s">
        <v>53</v>
      </c>
      <c r="Z48" t="s">
        <v>53</v>
      </c>
      <c r="AA48">
        <v>10</v>
      </c>
      <c r="AB48">
        <v>26</v>
      </c>
      <c r="AC48">
        <v>75</v>
      </c>
      <c r="AD48">
        <v>0</v>
      </c>
      <c r="AE48">
        <v>1</v>
      </c>
      <c r="AF48" t="s">
        <v>931</v>
      </c>
      <c r="AG48" t="s">
        <v>932</v>
      </c>
      <c r="AH48" t="s">
        <v>933</v>
      </c>
      <c r="AI48" t="s">
        <v>934</v>
      </c>
      <c r="AJ48" t="s">
        <v>935</v>
      </c>
      <c r="AK48" t="s">
        <v>98</v>
      </c>
      <c r="AL48">
        <v>2012</v>
      </c>
      <c r="AM48">
        <v>62</v>
      </c>
      <c r="AN48">
        <v>1</v>
      </c>
      <c r="AO48" t="s">
        <v>53</v>
      </c>
      <c r="AP48">
        <v>3</v>
      </c>
      <c r="AQ48">
        <v>12</v>
      </c>
      <c r="AR48" t="s">
        <v>936</v>
      </c>
      <c r="AS48" t="str">
        <f>HYPERLINK("http://dx.doi.org/10.4097/kjae.2012.62.1.3","http://dx.doi.org/10.4097/kjae.2012.62.1.3")</f>
        <v>http://dx.doi.org/10.4097/kjae.2012.62.1.3</v>
      </c>
      <c r="AT48" t="s">
        <v>53</v>
      </c>
      <c r="AU48">
        <v>10</v>
      </c>
      <c r="AV48" t="s">
        <v>937</v>
      </c>
      <c r="AW48" t="s">
        <v>126</v>
      </c>
      <c r="AX48" t="s">
        <v>937</v>
      </c>
      <c r="AY48" t="s">
        <v>169</v>
      </c>
      <c r="AZ48" t="s">
        <v>938</v>
      </c>
    </row>
    <row r="49" spans="1:52" x14ac:dyDescent="0.25">
      <c r="A49">
        <v>48</v>
      </c>
      <c r="B49" t="s">
        <v>51</v>
      </c>
      <c r="C49" t="s">
        <v>939</v>
      </c>
      <c r="D49" t="s">
        <v>940</v>
      </c>
      <c r="E49" t="s">
        <v>53</v>
      </c>
      <c r="F49" t="s">
        <v>941</v>
      </c>
      <c r="G49" t="s">
        <v>343</v>
      </c>
      <c r="H49" t="s">
        <v>57</v>
      </c>
      <c r="I49" t="s">
        <v>175</v>
      </c>
      <c r="J49" t="s">
        <v>53</v>
      </c>
      <c r="K49" t="s">
        <v>53</v>
      </c>
      <c r="L49" t="s">
        <v>53</v>
      </c>
      <c r="M49" t="s">
        <v>53</v>
      </c>
      <c r="N49" t="s">
        <v>942</v>
      </c>
      <c r="O49" t="s">
        <v>943</v>
      </c>
      <c r="P49" t="s">
        <v>944</v>
      </c>
      <c r="Q49" t="s">
        <v>945</v>
      </c>
      <c r="R49" t="s">
        <v>946</v>
      </c>
      <c r="S49" t="s">
        <v>947</v>
      </c>
      <c r="T49" t="s">
        <v>948</v>
      </c>
      <c r="U49" t="s">
        <v>949</v>
      </c>
      <c r="V49" t="s">
        <v>53</v>
      </c>
      <c r="W49" t="s">
        <v>53</v>
      </c>
      <c r="X49" t="s">
        <v>53</v>
      </c>
      <c r="Y49" t="s">
        <v>53</v>
      </c>
      <c r="Z49" t="s">
        <v>53</v>
      </c>
      <c r="AA49">
        <v>85</v>
      </c>
      <c r="AB49">
        <v>125</v>
      </c>
      <c r="AC49">
        <v>154</v>
      </c>
      <c r="AD49">
        <v>6</v>
      </c>
      <c r="AE49">
        <v>73</v>
      </c>
      <c r="AF49" t="s">
        <v>351</v>
      </c>
      <c r="AG49" t="s">
        <v>68</v>
      </c>
      <c r="AH49" t="s">
        <v>352</v>
      </c>
      <c r="AI49" t="s">
        <v>353</v>
      </c>
      <c r="AJ49" t="s">
        <v>354</v>
      </c>
      <c r="AK49" t="s">
        <v>950</v>
      </c>
      <c r="AL49">
        <v>2011</v>
      </c>
      <c r="AM49">
        <v>14</v>
      </c>
      <c r="AN49">
        <v>1</v>
      </c>
      <c r="AO49" t="s">
        <v>53</v>
      </c>
      <c r="AP49">
        <v>1</v>
      </c>
      <c r="AQ49">
        <v>12</v>
      </c>
      <c r="AR49" t="s">
        <v>951</v>
      </c>
      <c r="AS49" t="str">
        <f>HYPERLINK("http://dx.doi.org/10.1016/j.smr.2010.06.003","http://dx.doi.org/10.1016/j.smr.2010.06.003")</f>
        <v>http://dx.doi.org/10.1016/j.smr.2010.06.003</v>
      </c>
      <c r="AT49" t="s">
        <v>53</v>
      </c>
      <c r="AU49">
        <v>12</v>
      </c>
      <c r="AV49" t="s">
        <v>358</v>
      </c>
      <c r="AW49" t="s">
        <v>76</v>
      </c>
      <c r="AX49" t="s">
        <v>359</v>
      </c>
      <c r="AY49" t="s">
        <v>53</v>
      </c>
      <c r="AZ49" t="s">
        <v>952</v>
      </c>
    </row>
    <row r="50" spans="1:52" x14ac:dyDescent="0.25">
      <c r="A50">
        <v>49</v>
      </c>
      <c r="B50" t="s">
        <v>51</v>
      </c>
      <c r="C50" t="s">
        <v>953</v>
      </c>
      <c r="D50" t="s">
        <v>954</v>
      </c>
      <c r="E50" t="s">
        <v>53</v>
      </c>
      <c r="F50" t="s">
        <v>955</v>
      </c>
      <c r="G50" t="s">
        <v>956</v>
      </c>
      <c r="H50" t="s">
        <v>57</v>
      </c>
      <c r="I50" t="s">
        <v>58</v>
      </c>
      <c r="J50" t="s">
        <v>53</v>
      </c>
      <c r="K50" t="s">
        <v>53</v>
      </c>
      <c r="L50" t="s">
        <v>53</v>
      </c>
      <c r="M50" t="s">
        <v>53</v>
      </c>
      <c r="N50" t="s">
        <v>957</v>
      </c>
      <c r="O50" t="s">
        <v>958</v>
      </c>
      <c r="P50" t="s">
        <v>959</v>
      </c>
      <c r="Q50" t="s">
        <v>960</v>
      </c>
      <c r="R50" t="s">
        <v>961</v>
      </c>
      <c r="S50" t="s">
        <v>962</v>
      </c>
      <c r="T50" t="s">
        <v>963</v>
      </c>
      <c r="U50" t="s">
        <v>964</v>
      </c>
      <c r="V50" t="s">
        <v>965</v>
      </c>
      <c r="W50" t="s">
        <v>966</v>
      </c>
      <c r="X50" t="s">
        <v>967</v>
      </c>
      <c r="Y50" t="s">
        <v>968</v>
      </c>
      <c r="Z50" t="s">
        <v>53</v>
      </c>
      <c r="AA50">
        <v>61</v>
      </c>
      <c r="AB50">
        <v>4</v>
      </c>
      <c r="AC50">
        <v>4</v>
      </c>
      <c r="AD50">
        <v>4</v>
      </c>
      <c r="AE50">
        <v>15</v>
      </c>
      <c r="AF50" t="s">
        <v>314</v>
      </c>
      <c r="AG50" t="s">
        <v>463</v>
      </c>
      <c r="AH50" t="s">
        <v>464</v>
      </c>
      <c r="AI50" t="s">
        <v>969</v>
      </c>
      <c r="AJ50" t="s">
        <v>970</v>
      </c>
      <c r="AK50" t="s">
        <v>269</v>
      </c>
      <c r="AL50">
        <v>2020</v>
      </c>
      <c r="AM50">
        <v>26</v>
      </c>
      <c r="AN50">
        <v>6</v>
      </c>
      <c r="AO50" t="s">
        <v>53</v>
      </c>
      <c r="AP50">
        <v>3037</v>
      </c>
      <c r="AQ50">
        <v>3052</v>
      </c>
      <c r="AR50" t="s">
        <v>971</v>
      </c>
      <c r="AS50" t="str">
        <f>HYPERLINK("http://dx.doi.org/10.1007/s11948-020-00257-7","http://dx.doi.org/10.1007/s11948-020-00257-7")</f>
        <v>http://dx.doi.org/10.1007/s11948-020-00257-7</v>
      </c>
      <c r="AT50" t="s">
        <v>972</v>
      </c>
      <c r="AU50">
        <v>16</v>
      </c>
      <c r="AV50" t="s">
        <v>973</v>
      </c>
      <c r="AW50" t="s">
        <v>102</v>
      </c>
      <c r="AX50" t="s">
        <v>974</v>
      </c>
      <c r="AY50" t="s">
        <v>975</v>
      </c>
      <c r="AZ50" t="s">
        <v>976</v>
      </c>
    </row>
    <row r="51" spans="1:52" x14ac:dyDescent="0.25">
      <c r="A51">
        <v>50</v>
      </c>
      <c r="B51" t="s">
        <v>51</v>
      </c>
      <c r="C51" t="s">
        <v>977</v>
      </c>
      <c r="D51" t="s">
        <v>977</v>
      </c>
      <c r="E51" t="s">
        <v>53</v>
      </c>
      <c r="F51" t="s">
        <v>978</v>
      </c>
      <c r="G51" t="s">
        <v>979</v>
      </c>
      <c r="H51" t="s">
        <v>57</v>
      </c>
      <c r="I51" t="s">
        <v>58</v>
      </c>
      <c r="J51" t="s">
        <v>53</v>
      </c>
      <c r="K51" t="s">
        <v>53</v>
      </c>
      <c r="L51" t="s">
        <v>53</v>
      </c>
      <c r="M51" t="s">
        <v>53</v>
      </c>
      <c r="N51" t="s">
        <v>980</v>
      </c>
      <c r="O51" t="s">
        <v>981</v>
      </c>
      <c r="P51" t="s">
        <v>982</v>
      </c>
      <c r="Q51" t="s">
        <v>983</v>
      </c>
      <c r="R51" t="s">
        <v>984</v>
      </c>
      <c r="S51" t="s">
        <v>53</v>
      </c>
      <c r="T51" t="s">
        <v>53</v>
      </c>
      <c r="U51" t="s">
        <v>53</v>
      </c>
      <c r="V51" t="s">
        <v>53</v>
      </c>
      <c r="W51" t="s">
        <v>53</v>
      </c>
      <c r="X51" t="s">
        <v>53</v>
      </c>
      <c r="Y51" t="s">
        <v>53</v>
      </c>
      <c r="Z51" t="s">
        <v>53</v>
      </c>
      <c r="AA51">
        <v>16</v>
      </c>
      <c r="AB51">
        <v>51</v>
      </c>
      <c r="AC51">
        <v>55</v>
      </c>
      <c r="AD51">
        <v>0</v>
      </c>
      <c r="AE51">
        <v>2</v>
      </c>
      <c r="AF51" t="s">
        <v>985</v>
      </c>
      <c r="AG51" t="s">
        <v>281</v>
      </c>
      <c r="AH51" t="s">
        <v>986</v>
      </c>
      <c r="AI51" t="s">
        <v>987</v>
      </c>
      <c r="AJ51" t="s">
        <v>988</v>
      </c>
      <c r="AK51" t="s">
        <v>316</v>
      </c>
      <c r="AL51">
        <v>1995</v>
      </c>
      <c r="AM51">
        <v>17</v>
      </c>
      <c r="AN51">
        <v>5</v>
      </c>
      <c r="AO51" t="s">
        <v>53</v>
      </c>
      <c r="AP51">
        <v>323</v>
      </c>
      <c r="AQ51">
        <v>330</v>
      </c>
      <c r="AR51" t="s">
        <v>989</v>
      </c>
      <c r="AS51" t="str">
        <f>HYPERLINK("http://dx.doi.org/10.1016/1054-139X(95)00176-S","http://dx.doi.org/10.1016/1054-139X(95)00176-S")</f>
        <v>http://dx.doi.org/10.1016/1054-139X(95)00176-S</v>
      </c>
      <c r="AT51" t="s">
        <v>53</v>
      </c>
      <c r="AU51">
        <v>8</v>
      </c>
      <c r="AV51" t="s">
        <v>990</v>
      </c>
      <c r="AW51" t="s">
        <v>102</v>
      </c>
      <c r="AX51" t="s">
        <v>991</v>
      </c>
      <c r="AY51" t="s">
        <v>53</v>
      </c>
      <c r="AZ51" t="s">
        <v>992</v>
      </c>
    </row>
    <row r="52" spans="1:52" x14ac:dyDescent="0.25">
      <c r="A52">
        <v>51</v>
      </c>
      <c r="B52" t="s">
        <v>51</v>
      </c>
      <c r="C52" t="s">
        <v>993</v>
      </c>
      <c r="D52" t="s">
        <v>994</v>
      </c>
      <c r="E52" t="s">
        <v>53</v>
      </c>
      <c r="F52" t="s">
        <v>995</v>
      </c>
      <c r="G52" t="s">
        <v>996</v>
      </c>
      <c r="H52" t="s">
        <v>57</v>
      </c>
      <c r="I52" t="s">
        <v>58</v>
      </c>
      <c r="J52" t="s">
        <v>53</v>
      </c>
      <c r="K52" t="s">
        <v>53</v>
      </c>
      <c r="L52" t="s">
        <v>53</v>
      </c>
      <c r="M52" t="s">
        <v>53</v>
      </c>
      <c r="N52" t="s">
        <v>997</v>
      </c>
      <c r="O52" t="s">
        <v>998</v>
      </c>
      <c r="P52" t="s">
        <v>999</v>
      </c>
      <c r="Q52" t="s">
        <v>1000</v>
      </c>
      <c r="R52" t="s">
        <v>1001</v>
      </c>
      <c r="S52" t="s">
        <v>1002</v>
      </c>
      <c r="T52" t="s">
        <v>1003</v>
      </c>
      <c r="U52" t="s">
        <v>53</v>
      </c>
      <c r="V52" t="s">
        <v>53</v>
      </c>
      <c r="W52" t="s">
        <v>53</v>
      </c>
      <c r="X52" t="s">
        <v>53</v>
      </c>
      <c r="Y52" t="s">
        <v>53</v>
      </c>
      <c r="Z52" t="s">
        <v>53</v>
      </c>
      <c r="AA52">
        <v>14</v>
      </c>
      <c r="AB52">
        <v>2</v>
      </c>
      <c r="AC52">
        <v>2</v>
      </c>
      <c r="AD52">
        <v>0</v>
      </c>
      <c r="AE52">
        <v>2</v>
      </c>
      <c r="AF52" t="s">
        <v>1004</v>
      </c>
      <c r="AG52" t="s">
        <v>484</v>
      </c>
      <c r="AH52" t="s">
        <v>1005</v>
      </c>
      <c r="AI52" t="s">
        <v>1006</v>
      </c>
      <c r="AJ52" t="s">
        <v>1007</v>
      </c>
      <c r="AK52" t="s">
        <v>1008</v>
      </c>
      <c r="AL52">
        <v>2017</v>
      </c>
      <c r="AM52">
        <v>42</v>
      </c>
      <c r="AN52">
        <v>6</v>
      </c>
      <c r="AO52" t="s">
        <v>53</v>
      </c>
      <c r="AP52" t="s">
        <v>1009</v>
      </c>
      <c r="AQ52" t="s">
        <v>1010</v>
      </c>
      <c r="AR52" t="s">
        <v>1011</v>
      </c>
      <c r="AS52" t="str">
        <f>HYPERLINK("http://dx.doi.org/10.1097/NNE.0000000000000377","http://dx.doi.org/10.1097/NNE.0000000000000377")</f>
        <v>http://dx.doi.org/10.1097/NNE.0000000000000377</v>
      </c>
      <c r="AT52" t="s">
        <v>53</v>
      </c>
      <c r="AU52">
        <v>5</v>
      </c>
      <c r="AV52" t="s">
        <v>101</v>
      </c>
      <c r="AW52" t="s">
        <v>102</v>
      </c>
      <c r="AX52" t="s">
        <v>101</v>
      </c>
      <c r="AY52" t="s">
        <v>53</v>
      </c>
      <c r="AZ52" t="s">
        <v>1012</v>
      </c>
    </row>
    <row r="53" spans="1:52" x14ac:dyDescent="0.25">
      <c r="A53">
        <v>52</v>
      </c>
      <c r="B53" t="s">
        <v>51</v>
      </c>
      <c r="C53" t="s">
        <v>1013</v>
      </c>
      <c r="D53" t="s">
        <v>1014</v>
      </c>
      <c r="E53" t="s">
        <v>53</v>
      </c>
      <c r="F53" t="s">
        <v>1015</v>
      </c>
      <c r="G53" t="s">
        <v>1016</v>
      </c>
      <c r="H53" t="s">
        <v>57</v>
      </c>
      <c r="I53" t="s">
        <v>58</v>
      </c>
      <c r="J53" t="s">
        <v>53</v>
      </c>
      <c r="K53" t="s">
        <v>53</v>
      </c>
      <c r="L53" t="s">
        <v>53</v>
      </c>
      <c r="M53" t="s">
        <v>53</v>
      </c>
      <c r="N53" t="s">
        <v>1017</v>
      </c>
      <c r="O53" t="s">
        <v>1018</v>
      </c>
      <c r="P53" t="s">
        <v>1019</v>
      </c>
      <c r="Q53" t="s">
        <v>1020</v>
      </c>
      <c r="R53" t="s">
        <v>1021</v>
      </c>
      <c r="S53" t="s">
        <v>1022</v>
      </c>
      <c r="T53" t="s">
        <v>1023</v>
      </c>
      <c r="U53" t="s">
        <v>53</v>
      </c>
      <c r="V53" t="s">
        <v>53</v>
      </c>
      <c r="W53" t="s">
        <v>53</v>
      </c>
      <c r="X53" t="s">
        <v>53</v>
      </c>
      <c r="Y53" t="s">
        <v>53</v>
      </c>
      <c r="Z53" t="s">
        <v>53</v>
      </c>
      <c r="AA53">
        <v>30</v>
      </c>
      <c r="AB53">
        <v>13</v>
      </c>
      <c r="AC53">
        <v>14</v>
      </c>
      <c r="AD53">
        <v>0</v>
      </c>
      <c r="AE53">
        <v>27</v>
      </c>
      <c r="AF53" t="s">
        <v>1024</v>
      </c>
      <c r="AG53" t="s">
        <v>161</v>
      </c>
      <c r="AH53" t="s">
        <v>1025</v>
      </c>
      <c r="AI53" t="s">
        <v>1026</v>
      </c>
      <c r="AJ53" t="s">
        <v>1027</v>
      </c>
      <c r="AK53" t="s">
        <v>269</v>
      </c>
      <c r="AL53">
        <v>2006</v>
      </c>
      <c r="AM53">
        <v>38</v>
      </c>
      <c r="AN53">
        <v>4</v>
      </c>
      <c r="AO53" t="s">
        <v>53</v>
      </c>
      <c r="AP53">
        <v>203</v>
      </c>
      <c r="AQ53">
        <v>219</v>
      </c>
      <c r="AR53" t="s">
        <v>1028</v>
      </c>
      <c r="AS53" t="str">
        <f>HYPERLINK("http://dx.doi.org/10.1177/0961000606066572","http://dx.doi.org/10.1177/0961000606066572")</f>
        <v>http://dx.doi.org/10.1177/0961000606066572</v>
      </c>
      <c r="AT53" t="s">
        <v>53</v>
      </c>
      <c r="AU53">
        <v>17</v>
      </c>
      <c r="AV53" t="s">
        <v>191</v>
      </c>
      <c r="AW53" t="s">
        <v>76</v>
      </c>
      <c r="AX53" t="s">
        <v>191</v>
      </c>
      <c r="AY53" t="s">
        <v>975</v>
      </c>
      <c r="AZ53" t="s">
        <v>1029</v>
      </c>
    </row>
    <row r="54" spans="1:52" x14ac:dyDescent="0.25">
      <c r="A54">
        <v>53</v>
      </c>
      <c r="B54" t="s">
        <v>51</v>
      </c>
      <c r="C54" t="s">
        <v>1030</v>
      </c>
      <c r="D54" t="s">
        <v>1031</v>
      </c>
      <c r="E54" t="s">
        <v>53</v>
      </c>
      <c r="F54" t="s">
        <v>1032</v>
      </c>
      <c r="G54" t="s">
        <v>1033</v>
      </c>
      <c r="H54" t="s">
        <v>57</v>
      </c>
      <c r="I54" t="s">
        <v>58</v>
      </c>
      <c r="J54" t="s">
        <v>53</v>
      </c>
      <c r="K54" t="s">
        <v>53</v>
      </c>
      <c r="L54" t="s">
        <v>53</v>
      </c>
      <c r="M54" t="s">
        <v>53</v>
      </c>
      <c r="N54" t="s">
        <v>1034</v>
      </c>
      <c r="O54" t="s">
        <v>53</v>
      </c>
      <c r="P54" t="s">
        <v>1035</v>
      </c>
      <c r="Q54" t="s">
        <v>1036</v>
      </c>
      <c r="R54" t="s">
        <v>1037</v>
      </c>
      <c r="S54" t="s">
        <v>1038</v>
      </c>
      <c r="T54" t="s">
        <v>1039</v>
      </c>
      <c r="U54" t="s">
        <v>53</v>
      </c>
      <c r="V54" t="s">
        <v>53</v>
      </c>
      <c r="W54" t="s">
        <v>53</v>
      </c>
      <c r="X54" t="s">
        <v>53</v>
      </c>
      <c r="Y54" t="s">
        <v>53</v>
      </c>
      <c r="Z54" t="s">
        <v>53</v>
      </c>
      <c r="AA54">
        <v>25</v>
      </c>
      <c r="AB54">
        <v>26</v>
      </c>
      <c r="AC54">
        <v>27</v>
      </c>
      <c r="AD54">
        <v>0</v>
      </c>
      <c r="AE54">
        <v>18</v>
      </c>
      <c r="AF54" t="s">
        <v>1040</v>
      </c>
      <c r="AG54" t="s">
        <v>1041</v>
      </c>
      <c r="AH54" t="s">
        <v>1042</v>
      </c>
      <c r="AI54" t="s">
        <v>1043</v>
      </c>
      <c r="AJ54" t="s">
        <v>1044</v>
      </c>
      <c r="AK54" t="s">
        <v>1045</v>
      </c>
      <c r="AL54">
        <v>2018</v>
      </c>
      <c r="AM54">
        <v>53</v>
      </c>
      <c r="AN54">
        <v>1</v>
      </c>
      <c r="AO54" t="s">
        <v>53</v>
      </c>
      <c r="AP54">
        <v>3</v>
      </c>
      <c r="AQ54">
        <v>10</v>
      </c>
      <c r="AR54" t="s">
        <v>1046</v>
      </c>
      <c r="AS54" t="str">
        <f>HYPERLINK("http://dx.doi.org/10.1016/j.rauspm.2017.12.002","http://dx.doi.org/10.1016/j.rauspm.2017.12.002")</f>
        <v>http://dx.doi.org/10.1016/j.rauspm.2017.12.002</v>
      </c>
      <c r="AT54" t="s">
        <v>53</v>
      </c>
      <c r="AU54">
        <v>8</v>
      </c>
      <c r="AV54" t="s">
        <v>1047</v>
      </c>
      <c r="AW54" t="s">
        <v>126</v>
      </c>
      <c r="AX54" t="s">
        <v>127</v>
      </c>
      <c r="AY54" t="s">
        <v>169</v>
      </c>
      <c r="AZ54" t="s">
        <v>1048</v>
      </c>
    </row>
    <row r="55" spans="1:52" x14ac:dyDescent="0.25">
      <c r="A55">
        <v>54</v>
      </c>
      <c r="B55" t="s">
        <v>51</v>
      </c>
      <c r="C55" t="s">
        <v>1049</v>
      </c>
      <c r="D55" t="s">
        <v>1050</v>
      </c>
      <c r="E55" t="s">
        <v>53</v>
      </c>
      <c r="F55" t="s">
        <v>1051</v>
      </c>
      <c r="G55" t="s">
        <v>1052</v>
      </c>
      <c r="H55" t="s">
        <v>1053</v>
      </c>
      <c r="I55" t="s">
        <v>58</v>
      </c>
      <c r="J55" t="s">
        <v>53</v>
      </c>
      <c r="K55" t="s">
        <v>53</v>
      </c>
      <c r="L55" t="s">
        <v>53</v>
      </c>
      <c r="M55" t="s">
        <v>53</v>
      </c>
      <c r="N55" t="s">
        <v>1054</v>
      </c>
      <c r="O55" t="s">
        <v>1055</v>
      </c>
      <c r="P55" t="s">
        <v>1056</v>
      </c>
      <c r="Q55" t="s">
        <v>1057</v>
      </c>
      <c r="R55" t="s">
        <v>1058</v>
      </c>
      <c r="S55" t="s">
        <v>1059</v>
      </c>
      <c r="T55" t="s">
        <v>1060</v>
      </c>
      <c r="U55" t="s">
        <v>53</v>
      </c>
      <c r="V55" t="s">
        <v>1061</v>
      </c>
      <c r="W55" t="s">
        <v>53</v>
      </c>
      <c r="X55" t="s">
        <v>53</v>
      </c>
      <c r="Y55" t="s">
        <v>53</v>
      </c>
      <c r="Z55" t="s">
        <v>53</v>
      </c>
      <c r="AA55">
        <v>36</v>
      </c>
      <c r="AB55">
        <v>1</v>
      </c>
      <c r="AC55">
        <v>1</v>
      </c>
      <c r="AD55">
        <v>0</v>
      </c>
      <c r="AE55">
        <v>6</v>
      </c>
      <c r="AF55" t="s">
        <v>1062</v>
      </c>
      <c r="AG55" t="s">
        <v>1063</v>
      </c>
      <c r="AH55" t="s">
        <v>1064</v>
      </c>
      <c r="AI55" t="s">
        <v>1065</v>
      </c>
      <c r="AJ55" t="s">
        <v>1066</v>
      </c>
      <c r="AK55" t="s">
        <v>269</v>
      </c>
      <c r="AL55">
        <v>2017</v>
      </c>
      <c r="AM55">
        <v>62</v>
      </c>
      <c r="AN55">
        <v>4</v>
      </c>
      <c r="AO55" t="s">
        <v>53</v>
      </c>
      <c r="AP55">
        <v>27</v>
      </c>
      <c r="AQ55">
        <v>51</v>
      </c>
      <c r="AR55" t="s">
        <v>1067</v>
      </c>
      <c r="AS55" t="str">
        <f>HYPERLINK("http://dx.doi.org/10.6209/JORIES.2017.62(4).02","http://dx.doi.org/10.6209/JORIES.2017.62(4).02")</f>
        <v>http://dx.doi.org/10.6209/JORIES.2017.62(4).02</v>
      </c>
      <c r="AT55" t="s">
        <v>53</v>
      </c>
      <c r="AU55">
        <v>25</v>
      </c>
      <c r="AV55" t="s">
        <v>75</v>
      </c>
      <c r="AW55" t="s">
        <v>126</v>
      </c>
      <c r="AX55" t="s">
        <v>75</v>
      </c>
      <c r="AY55" t="s">
        <v>53</v>
      </c>
      <c r="AZ55" t="s">
        <v>1068</v>
      </c>
    </row>
    <row r="56" spans="1:52" x14ac:dyDescent="0.25">
      <c r="A56">
        <v>55</v>
      </c>
      <c r="B56" t="s">
        <v>51</v>
      </c>
      <c r="C56" t="s">
        <v>1069</v>
      </c>
      <c r="D56" t="s">
        <v>1070</v>
      </c>
      <c r="E56" t="s">
        <v>53</v>
      </c>
      <c r="F56" t="s">
        <v>1071</v>
      </c>
      <c r="G56" t="s">
        <v>1072</v>
      </c>
      <c r="H56" t="s">
        <v>57</v>
      </c>
      <c r="I56" t="s">
        <v>628</v>
      </c>
      <c r="J56" t="s">
        <v>53</v>
      </c>
      <c r="K56" t="s">
        <v>53</v>
      </c>
      <c r="L56" t="s">
        <v>53</v>
      </c>
      <c r="M56" t="s">
        <v>53</v>
      </c>
      <c r="N56" t="s">
        <v>1073</v>
      </c>
      <c r="O56" t="s">
        <v>1074</v>
      </c>
      <c r="P56" t="s">
        <v>1075</v>
      </c>
      <c r="Q56" t="s">
        <v>1076</v>
      </c>
      <c r="R56" t="s">
        <v>1077</v>
      </c>
      <c r="S56" t="s">
        <v>1078</v>
      </c>
      <c r="T56" t="s">
        <v>1079</v>
      </c>
      <c r="U56" t="s">
        <v>1080</v>
      </c>
      <c r="V56" t="s">
        <v>1081</v>
      </c>
      <c r="W56" t="s">
        <v>53</v>
      </c>
      <c r="X56" t="s">
        <v>53</v>
      </c>
      <c r="Y56" t="s">
        <v>53</v>
      </c>
      <c r="Z56" t="s">
        <v>53</v>
      </c>
      <c r="AA56">
        <v>67</v>
      </c>
      <c r="AB56">
        <v>42</v>
      </c>
      <c r="AC56">
        <v>47</v>
      </c>
      <c r="AD56">
        <v>2</v>
      </c>
      <c r="AE56">
        <v>57</v>
      </c>
      <c r="AF56" t="s">
        <v>67</v>
      </c>
      <c r="AG56" t="s">
        <v>68</v>
      </c>
      <c r="AH56" t="s">
        <v>69</v>
      </c>
      <c r="AI56" t="s">
        <v>1082</v>
      </c>
      <c r="AJ56" t="s">
        <v>1083</v>
      </c>
      <c r="AK56" t="s">
        <v>53</v>
      </c>
      <c r="AL56">
        <v>2012</v>
      </c>
      <c r="AM56">
        <v>24</v>
      </c>
      <c r="AN56" t="s">
        <v>1084</v>
      </c>
      <c r="AO56" t="s">
        <v>73</v>
      </c>
      <c r="AP56">
        <v>199</v>
      </c>
      <c r="AQ56">
        <v>214</v>
      </c>
      <c r="AR56" t="s">
        <v>1085</v>
      </c>
      <c r="AS56" t="str">
        <f>HYPERLINK("http://dx.doi.org/10.1080/08985626.2012.670913","http://dx.doi.org/10.1080/08985626.2012.670913")</f>
        <v>http://dx.doi.org/10.1080/08985626.2012.670913</v>
      </c>
      <c r="AT56" t="s">
        <v>53</v>
      </c>
      <c r="AU56">
        <v>16</v>
      </c>
      <c r="AV56" t="s">
        <v>1086</v>
      </c>
      <c r="AW56" t="s">
        <v>76</v>
      </c>
      <c r="AX56" t="s">
        <v>1087</v>
      </c>
      <c r="AY56" t="s">
        <v>1088</v>
      </c>
      <c r="AZ56" t="s">
        <v>1089</v>
      </c>
    </row>
    <row r="57" spans="1:52" x14ac:dyDescent="0.25">
      <c r="A57">
        <v>56</v>
      </c>
      <c r="B57" t="s">
        <v>51</v>
      </c>
      <c r="C57" t="s">
        <v>1090</v>
      </c>
      <c r="D57" t="s">
        <v>1091</v>
      </c>
      <c r="E57" t="s">
        <v>53</v>
      </c>
      <c r="F57" t="s">
        <v>1092</v>
      </c>
      <c r="G57" t="s">
        <v>1093</v>
      </c>
      <c r="H57" t="s">
        <v>57</v>
      </c>
      <c r="I57" t="s">
        <v>58</v>
      </c>
      <c r="J57" t="s">
        <v>53</v>
      </c>
      <c r="K57" t="s">
        <v>53</v>
      </c>
      <c r="L57" t="s">
        <v>53</v>
      </c>
      <c r="M57" t="s">
        <v>53</v>
      </c>
      <c r="N57" t="s">
        <v>1094</v>
      </c>
      <c r="O57" t="s">
        <v>1095</v>
      </c>
      <c r="P57" t="s">
        <v>1096</v>
      </c>
      <c r="Q57" t="s">
        <v>1097</v>
      </c>
      <c r="R57" t="s">
        <v>1098</v>
      </c>
      <c r="S57" t="s">
        <v>1099</v>
      </c>
      <c r="T57" t="s">
        <v>1100</v>
      </c>
      <c r="U57" t="s">
        <v>53</v>
      </c>
      <c r="V57" t="s">
        <v>1101</v>
      </c>
      <c r="W57" t="s">
        <v>1102</v>
      </c>
      <c r="X57" t="s">
        <v>1103</v>
      </c>
      <c r="Y57" t="s">
        <v>1104</v>
      </c>
      <c r="Z57" t="s">
        <v>53</v>
      </c>
      <c r="AA57">
        <v>74</v>
      </c>
      <c r="AB57">
        <v>2</v>
      </c>
      <c r="AC57">
        <v>2</v>
      </c>
      <c r="AD57">
        <v>30</v>
      </c>
      <c r="AE57">
        <v>34</v>
      </c>
      <c r="AF57" t="s">
        <v>576</v>
      </c>
      <c r="AG57" t="s">
        <v>577</v>
      </c>
      <c r="AH57" t="s">
        <v>578</v>
      </c>
      <c r="AI57" t="s">
        <v>1105</v>
      </c>
      <c r="AJ57" t="s">
        <v>1106</v>
      </c>
      <c r="AK57" t="s">
        <v>422</v>
      </c>
      <c r="AL57">
        <v>2024</v>
      </c>
      <c r="AM57">
        <v>52</v>
      </c>
      <c r="AN57" t="s">
        <v>53</v>
      </c>
      <c r="AO57" t="s">
        <v>53</v>
      </c>
      <c r="AP57" t="s">
        <v>53</v>
      </c>
      <c r="AQ57" t="s">
        <v>53</v>
      </c>
      <c r="AR57" t="s">
        <v>1107</v>
      </c>
      <c r="AS57" t="str">
        <f>HYPERLINK("http://dx.doi.org/10.1016/j.accinf.2023.100662","http://dx.doi.org/10.1016/j.accinf.2023.100662")</f>
        <v>http://dx.doi.org/10.1016/j.accinf.2023.100662</v>
      </c>
      <c r="AT57" t="s">
        <v>1108</v>
      </c>
      <c r="AU57">
        <v>13</v>
      </c>
      <c r="AV57" t="s">
        <v>1109</v>
      </c>
      <c r="AW57" t="s">
        <v>76</v>
      </c>
      <c r="AX57" t="s">
        <v>127</v>
      </c>
      <c r="AY57" t="s">
        <v>53</v>
      </c>
      <c r="AZ57" t="s">
        <v>1110</v>
      </c>
    </row>
    <row r="58" spans="1:52" x14ac:dyDescent="0.25">
      <c r="A58">
        <v>57</v>
      </c>
      <c r="B58" t="s">
        <v>51</v>
      </c>
      <c r="C58" t="s">
        <v>1111</v>
      </c>
      <c r="D58" t="s">
        <v>1112</v>
      </c>
      <c r="E58" t="s">
        <v>53</v>
      </c>
      <c r="F58" t="s">
        <v>1113</v>
      </c>
      <c r="G58" t="s">
        <v>1114</v>
      </c>
      <c r="H58" t="s">
        <v>57</v>
      </c>
      <c r="I58" t="s">
        <v>58</v>
      </c>
      <c r="J58" t="s">
        <v>53</v>
      </c>
      <c r="K58" t="s">
        <v>53</v>
      </c>
      <c r="L58" t="s">
        <v>53</v>
      </c>
      <c r="M58" t="s">
        <v>53</v>
      </c>
      <c r="N58" t="s">
        <v>1115</v>
      </c>
      <c r="O58" t="s">
        <v>53</v>
      </c>
      <c r="P58" t="s">
        <v>1116</v>
      </c>
      <c r="Q58" t="s">
        <v>1117</v>
      </c>
      <c r="R58" t="s">
        <v>1118</v>
      </c>
      <c r="S58" t="s">
        <v>1119</v>
      </c>
      <c r="T58" t="s">
        <v>1120</v>
      </c>
      <c r="U58" t="s">
        <v>53</v>
      </c>
      <c r="V58" t="s">
        <v>53</v>
      </c>
      <c r="W58" t="s">
        <v>53</v>
      </c>
      <c r="X58" t="s">
        <v>53</v>
      </c>
      <c r="Y58" t="s">
        <v>53</v>
      </c>
      <c r="Z58" t="s">
        <v>53</v>
      </c>
      <c r="AA58">
        <v>14</v>
      </c>
      <c r="AB58">
        <v>11</v>
      </c>
      <c r="AC58">
        <v>15</v>
      </c>
      <c r="AD58">
        <v>0</v>
      </c>
      <c r="AE58">
        <v>1</v>
      </c>
      <c r="AF58" t="s">
        <v>1121</v>
      </c>
      <c r="AG58" t="s">
        <v>1122</v>
      </c>
      <c r="AH58" t="s">
        <v>1123</v>
      </c>
      <c r="AI58" t="s">
        <v>1124</v>
      </c>
      <c r="AJ58" t="s">
        <v>1125</v>
      </c>
      <c r="AK58" t="s">
        <v>53</v>
      </c>
      <c r="AL58">
        <v>2012</v>
      </c>
      <c r="AM58">
        <v>8</v>
      </c>
      <c r="AN58">
        <v>1</v>
      </c>
      <c r="AO58" t="s">
        <v>53</v>
      </c>
      <c r="AP58" t="s">
        <v>53</v>
      </c>
      <c r="AQ58" t="s">
        <v>53</v>
      </c>
      <c r="AR58" t="s">
        <v>53</v>
      </c>
      <c r="AS58" t="s">
        <v>53</v>
      </c>
      <c r="AT58" t="s">
        <v>53</v>
      </c>
      <c r="AU58">
        <v>9</v>
      </c>
      <c r="AV58" t="s">
        <v>299</v>
      </c>
      <c r="AW58" t="s">
        <v>126</v>
      </c>
      <c r="AX58" t="s">
        <v>300</v>
      </c>
      <c r="AY58" t="s">
        <v>53</v>
      </c>
      <c r="AZ58" t="s">
        <v>1126</v>
      </c>
    </row>
    <row r="59" spans="1:52" x14ac:dyDescent="0.25">
      <c r="A59">
        <v>58</v>
      </c>
      <c r="B59" t="s">
        <v>51</v>
      </c>
      <c r="C59" t="s">
        <v>1127</v>
      </c>
      <c r="D59" t="s">
        <v>1128</v>
      </c>
      <c r="E59" t="s">
        <v>53</v>
      </c>
      <c r="F59" t="s">
        <v>1129</v>
      </c>
      <c r="G59" t="s">
        <v>1130</v>
      </c>
      <c r="H59" t="s">
        <v>57</v>
      </c>
      <c r="I59" t="s">
        <v>58</v>
      </c>
      <c r="J59" t="s">
        <v>53</v>
      </c>
      <c r="K59" t="s">
        <v>53</v>
      </c>
      <c r="L59" t="s">
        <v>53</v>
      </c>
      <c r="M59" t="s">
        <v>53</v>
      </c>
      <c r="N59" t="s">
        <v>1131</v>
      </c>
      <c r="O59" t="s">
        <v>1132</v>
      </c>
      <c r="P59" t="s">
        <v>1133</v>
      </c>
      <c r="Q59" t="s">
        <v>1134</v>
      </c>
      <c r="R59" t="s">
        <v>1135</v>
      </c>
      <c r="S59" t="s">
        <v>1136</v>
      </c>
      <c r="T59" t="s">
        <v>1137</v>
      </c>
      <c r="U59" t="s">
        <v>53</v>
      </c>
      <c r="V59" t="s">
        <v>53</v>
      </c>
      <c r="W59" t="s">
        <v>53</v>
      </c>
      <c r="X59" t="s">
        <v>53</v>
      </c>
      <c r="Y59" t="s">
        <v>53</v>
      </c>
      <c r="Z59" t="s">
        <v>53</v>
      </c>
      <c r="AA59">
        <v>27</v>
      </c>
      <c r="AB59">
        <v>7</v>
      </c>
      <c r="AC59">
        <v>7</v>
      </c>
      <c r="AD59">
        <v>6</v>
      </c>
      <c r="AE59">
        <v>10</v>
      </c>
      <c r="AF59" t="s">
        <v>404</v>
      </c>
      <c r="AG59" t="s">
        <v>887</v>
      </c>
      <c r="AH59" t="s">
        <v>888</v>
      </c>
      <c r="AI59" t="s">
        <v>1138</v>
      </c>
      <c r="AJ59" t="s">
        <v>1139</v>
      </c>
      <c r="AK59" t="s">
        <v>53</v>
      </c>
      <c r="AL59">
        <v>2020</v>
      </c>
      <c r="AM59">
        <v>10</v>
      </c>
      <c r="AN59">
        <v>3</v>
      </c>
      <c r="AO59" t="s">
        <v>53</v>
      </c>
      <c r="AP59">
        <v>347</v>
      </c>
      <c r="AQ59">
        <v>360</v>
      </c>
      <c r="AR59" t="s">
        <v>1140</v>
      </c>
      <c r="AS59" t="str">
        <f>HYPERLINK("http://dx.doi.org/10.1108/CFRI-12-2018-0151","http://dx.doi.org/10.1108/CFRI-12-2018-0151")</f>
        <v>http://dx.doi.org/10.1108/CFRI-12-2018-0151</v>
      </c>
      <c r="AT59" t="s">
        <v>53</v>
      </c>
      <c r="AU59">
        <v>14</v>
      </c>
      <c r="AV59" t="s">
        <v>795</v>
      </c>
      <c r="AW59" t="s">
        <v>126</v>
      </c>
      <c r="AX59" t="s">
        <v>127</v>
      </c>
      <c r="AY59" t="s">
        <v>53</v>
      </c>
      <c r="AZ59" t="s">
        <v>1141</v>
      </c>
    </row>
    <row r="60" spans="1:52" x14ac:dyDescent="0.25">
      <c r="A60">
        <v>59</v>
      </c>
      <c r="B60" t="s">
        <v>51</v>
      </c>
      <c r="C60" t="s">
        <v>1142</v>
      </c>
      <c r="D60" t="s">
        <v>1143</v>
      </c>
      <c r="E60" t="s">
        <v>53</v>
      </c>
      <c r="F60" t="s">
        <v>1144</v>
      </c>
      <c r="G60" t="s">
        <v>1145</v>
      </c>
      <c r="H60" t="s">
        <v>57</v>
      </c>
      <c r="I60" t="s">
        <v>58</v>
      </c>
      <c r="J60" t="s">
        <v>53</v>
      </c>
      <c r="K60" t="s">
        <v>53</v>
      </c>
      <c r="L60" t="s">
        <v>53</v>
      </c>
      <c r="M60" t="s">
        <v>53</v>
      </c>
      <c r="N60" t="s">
        <v>1146</v>
      </c>
      <c r="O60" t="s">
        <v>53</v>
      </c>
      <c r="P60" t="s">
        <v>1147</v>
      </c>
      <c r="Q60" t="s">
        <v>1148</v>
      </c>
      <c r="R60" t="s">
        <v>1149</v>
      </c>
      <c r="S60" t="s">
        <v>1150</v>
      </c>
      <c r="T60" t="s">
        <v>1151</v>
      </c>
      <c r="U60" t="s">
        <v>53</v>
      </c>
      <c r="V60" t="s">
        <v>1152</v>
      </c>
      <c r="W60" t="s">
        <v>53</v>
      </c>
      <c r="X60" t="s">
        <v>53</v>
      </c>
      <c r="Y60" t="s">
        <v>53</v>
      </c>
      <c r="Z60" t="s">
        <v>53</v>
      </c>
      <c r="AA60">
        <v>12</v>
      </c>
      <c r="AB60">
        <v>0</v>
      </c>
      <c r="AC60">
        <v>0</v>
      </c>
      <c r="AD60">
        <v>0</v>
      </c>
      <c r="AE60">
        <v>10</v>
      </c>
      <c r="AF60" t="s">
        <v>1153</v>
      </c>
      <c r="AG60" t="s">
        <v>537</v>
      </c>
      <c r="AH60" t="s">
        <v>1154</v>
      </c>
      <c r="AI60" t="s">
        <v>1155</v>
      </c>
      <c r="AJ60" t="s">
        <v>1156</v>
      </c>
      <c r="AK60" t="s">
        <v>285</v>
      </c>
      <c r="AL60">
        <v>2010</v>
      </c>
      <c r="AM60">
        <v>30</v>
      </c>
      <c r="AN60">
        <v>2</v>
      </c>
      <c r="AO60" t="s">
        <v>53</v>
      </c>
      <c r="AP60">
        <v>174</v>
      </c>
      <c r="AQ60">
        <v>179</v>
      </c>
      <c r="AR60" t="s">
        <v>1157</v>
      </c>
      <c r="AS60" t="str">
        <f>HYPERLINK("http://dx.doi.org/10.1016/j.ijinfomgt.2009.12.004","http://dx.doi.org/10.1016/j.ijinfomgt.2009.12.004")</f>
        <v>http://dx.doi.org/10.1016/j.ijinfomgt.2009.12.004</v>
      </c>
      <c r="AT60" t="s">
        <v>53</v>
      </c>
      <c r="AU60">
        <v>6</v>
      </c>
      <c r="AV60" t="s">
        <v>191</v>
      </c>
      <c r="AW60" t="s">
        <v>76</v>
      </c>
      <c r="AX60" t="s">
        <v>191</v>
      </c>
      <c r="AY60" t="s">
        <v>1088</v>
      </c>
      <c r="AZ60" t="s">
        <v>1158</v>
      </c>
    </row>
    <row r="61" spans="1:52" x14ac:dyDescent="0.25">
      <c r="A61">
        <v>60</v>
      </c>
      <c r="B61" t="s">
        <v>51</v>
      </c>
      <c r="C61" t="s">
        <v>1159</v>
      </c>
      <c r="D61" t="s">
        <v>1160</v>
      </c>
      <c r="E61" t="s">
        <v>53</v>
      </c>
      <c r="F61" t="s">
        <v>1161</v>
      </c>
      <c r="G61" t="s">
        <v>996</v>
      </c>
      <c r="H61" t="s">
        <v>57</v>
      </c>
      <c r="I61" t="s">
        <v>58</v>
      </c>
      <c r="J61" t="s">
        <v>53</v>
      </c>
      <c r="K61" t="s">
        <v>53</v>
      </c>
      <c r="L61" t="s">
        <v>53</v>
      </c>
      <c r="M61" t="s">
        <v>53</v>
      </c>
      <c r="N61" t="s">
        <v>1162</v>
      </c>
      <c r="O61" t="s">
        <v>1163</v>
      </c>
      <c r="P61" t="s">
        <v>1164</v>
      </c>
      <c r="Q61" t="s">
        <v>1165</v>
      </c>
      <c r="R61" t="s">
        <v>1166</v>
      </c>
      <c r="S61" t="s">
        <v>1167</v>
      </c>
      <c r="T61" t="s">
        <v>1168</v>
      </c>
      <c r="U61" t="s">
        <v>53</v>
      </c>
      <c r="V61" t="s">
        <v>1169</v>
      </c>
      <c r="W61" t="s">
        <v>53</v>
      </c>
      <c r="X61" t="s">
        <v>53</v>
      </c>
      <c r="Y61" t="s">
        <v>53</v>
      </c>
      <c r="Z61" t="s">
        <v>53</v>
      </c>
      <c r="AA61">
        <v>15</v>
      </c>
      <c r="AB61">
        <v>4</v>
      </c>
      <c r="AC61">
        <v>14</v>
      </c>
      <c r="AD61">
        <v>0</v>
      </c>
      <c r="AE61">
        <v>9</v>
      </c>
      <c r="AF61" t="s">
        <v>1004</v>
      </c>
      <c r="AG61" t="s">
        <v>484</v>
      </c>
      <c r="AH61" t="s">
        <v>1005</v>
      </c>
      <c r="AI61" t="s">
        <v>1006</v>
      </c>
      <c r="AJ61" t="s">
        <v>1007</v>
      </c>
      <c r="AK61" t="s">
        <v>1170</v>
      </c>
      <c r="AL61">
        <v>2016</v>
      </c>
      <c r="AM61">
        <v>41</v>
      </c>
      <c r="AN61">
        <v>2</v>
      </c>
      <c r="AO61" t="s">
        <v>53</v>
      </c>
      <c r="AP61">
        <v>55</v>
      </c>
      <c r="AQ61">
        <v>59</v>
      </c>
      <c r="AR61" t="s">
        <v>1171</v>
      </c>
      <c r="AS61" t="str">
        <f>HYPERLINK("http://dx.doi.org/10.1097/NNE.0000000000000230","http://dx.doi.org/10.1097/NNE.0000000000000230")</f>
        <v>http://dx.doi.org/10.1097/NNE.0000000000000230</v>
      </c>
      <c r="AT61" t="s">
        <v>53</v>
      </c>
      <c r="AU61">
        <v>5</v>
      </c>
      <c r="AV61" t="s">
        <v>101</v>
      </c>
      <c r="AW61" t="s">
        <v>102</v>
      </c>
      <c r="AX61" t="s">
        <v>101</v>
      </c>
      <c r="AY61" t="s">
        <v>1172</v>
      </c>
      <c r="AZ61" t="s">
        <v>1173</v>
      </c>
    </row>
    <row r="62" spans="1:52" x14ac:dyDescent="0.25">
      <c r="A62">
        <v>61</v>
      </c>
      <c r="B62" t="s">
        <v>51</v>
      </c>
      <c r="C62" t="s">
        <v>1174</v>
      </c>
      <c r="D62" t="s">
        <v>1175</v>
      </c>
      <c r="E62" t="s">
        <v>53</v>
      </c>
      <c r="F62" t="s">
        <v>1176</v>
      </c>
      <c r="G62" t="s">
        <v>1177</v>
      </c>
      <c r="H62" t="s">
        <v>57</v>
      </c>
      <c r="I62" t="s">
        <v>58</v>
      </c>
      <c r="J62" t="s">
        <v>53</v>
      </c>
      <c r="K62" t="s">
        <v>53</v>
      </c>
      <c r="L62" t="s">
        <v>53</v>
      </c>
      <c r="M62" t="s">
        <v>53</v>
      </c>
      <c r="N62" t="s">
        <v>1178</v>
      </c>
      <c r="O62" t="s">
        <v>1179</v>
      </c>
      <c r="P62" t="s">
        <v>1180</v>
      </c>
      <c r="Q62" t="s">
        <v>1181</v>
      </c>
      <c r="R62" t="s">
        <v>1182</v>
      </c>
      <c r="S62" t="s">
        <v>1183</v>
      </c>
      <c r="T62" t="s">
        <v>1184</v>
      </c>
      <c r="U62" t="s">
        <v>53</v>
      </c>
      <c r="V62" t="s">
        <v>1185</v>
      </c>
      <c r="W62" t="s">
        <v>53</v>
      </c>
      <c r="X62" t="s">
        <v>53</v>
      </c>
      <c r="Y62" t="s">
        <v>53</v>
      </c>
      <c r="Z62" t="s">
        <v>53</v>
      </c>
      <c r="AA62">
        <v>88</v>
      </c>
      <c r="AB62">
        <v>4</v>
      </c>
      <c r="AC62">
        <v>6</v>
      </c>
      <c r="AD62">
        <v>1</v>
      </c>
      <c r="AE62">
        <v>9</v>
      </c>
      <c r="AF62" t="s">
        <v>1186</v>
      </c>
      <c r="AG62" t="s">
        <v>1187</v>
      </c>
      <c r="AH62" t="s">
        <v>1188</v>
      </c>
      <c r="AI62" t="s">
        <v>1189</v>
      </c>
      <c r="AJ62" t="s">
        <v>1190</v>
      </c>
      <c r="AK62" t="s">
        <v>285</v>
      </c>
      <c r="AL62">
        <v>2018</v>
      </c>
      <c r="AM62">
        <v>5</v>
      </c>
      <c r="AN62">
        <v>1</v>
      </c>
      <c r="AO62" t="s">
        <v>53</v>
      </c>
      <c r="AP62" t="s">
        <v>53</v>
      </c>
      <c r="AQ62" t="s">
        <v>53</v>
      </c>
      <c r="AR62" t="s">
        <v>1191</v>
      </c>
      <c r="AS62" t="str">
        <f>HYPERLINK("http://dx.doi.org/10.1186/s40604-018-0057-5","http://dx.doi.org/10.1186/s40604-018-0057-5")</f>
        <v>http://dx.doi.org/10.1186/s40604-018-0057-5</v>
      </c>
      <c r="AT62" t="s">
        <v>53</v>
      </c>
      <c r="AU62">
        <v>23</v>
      </c>
      <c r="AV62" t="s">
        <v>211</v>
      </c>
      <c r="AW62" t="s">
        <v>126</v>
      </c>
      <c r="AX62" t="s">
        <v>127</v>
      </c>
      <c r="AY62" t="s">
        <v>1192</v>
      </c>
      <c r="AZ62" t="s">
        <v>1193</v>
      </c>
    </row>
    <row r="63" spans="1:52" x14ac:dyDescent="0.25">
      <c r="A63">
        <v>62</v>
      </c>
      <c r="B63" t="s">
        <v>51</v>
      </c>
      <c r="C63" t="s">
        <v>1194</v>
      </c>
      <c r="D63" t="s">
        <v>1195</v>
      </c>
      <c r="E63" t="s">
        <v>53</v>
      </c>
      <c r="F63" t="s">
        <v>1196</v>
      </c>
      <c r="G63" t="s">
        <v>196</v>
      </c>
      <c r="H63" t="s">
        <v>57</v>
      </c>
      <c r="I63" t="s">
        <v>58</v>
      </c>
      <c r="J63" t="s">
        <v>53</v>
      </c>
      <c r="K63" t="s">
        <v>53</v>
      </c>
      <c r="L63" t="s">
        <v>53</v>
      </c>
      <c r="M63" t="s">
        <v>53</v>
      </c>
      <c r="N63" t="s">
        <v>1197</v>
      </c>
      <c r="O63" t="s">
        <v>53</v>
      </c>
      <c r="P63" t="s">
        <v>1198</v>
      </c>
      <c r="Q63" t="s">
        <v>1199</v>
      </c>
      <c r="R63" t="s">
        <v>1200</v>
      </c>
      <c r="S63" t="s">
        <v>1201</v>
      </c>
      <c r="T63" t="s">
        <v>1202</v>
      </c>
      <c r="U63" t="s">
        <v>53</v>
      </c>
      <c r="V63" t="s">
        <v>53</v>
      </c>
      <c r="W63" t="s">
        <v>1203</v>
      </c>
      <c r="X63" t="s">
        <v>1204</v>
      </c>
      <c r="Y63" t="s">
        <v>1205</v>
      </c>
      <c r="Z63" t="s">
        <v>53</v>
      </c>
      <c r="AA63">
        <v>6</v>
      </c>
      <c r="AB63">
        <v>10</v>
      </c>
      <c r="AC63">
        <v>11</v>
      </c>
      <c r="AD63">
        <v>0</v>
      </c>
      <c r="AE63">
        <v>1</v>
      </c>
      <c r="AF63" t="s">
        <v>205</v>
      </c>
      <c r="AG63" t="s">
        <v>206</v>
      </c>
      <c r="AH63" t="s">
        <v>207</v>
      </c>
      <c r="AI63" t="s">
        <v>208</v>
      </c>
      <c r="AJ63" t="s">
        <v>209</v>
      </c>
      <c r="AK63" t="s">
        <v>1206</v>
      </c>
      <c r="AL63">
        <v>2007</v>
      </c>
      <c r="AM63">
        <v>38</v>
      </c>
      <c r="AN63">
        <v>2</v>
      </c>
      <c r="AO63" t="s">
        <v>53</v>
      </c>
      <c r="AP63">
        <v>28</v>
      </c>
      <c r="AQ63">
        <v>36</v>
      </c>
      <c r="AR63" t="s">
        <v>53</v>
      </c>
      <c r="AS63" t="s">
        <v>53</v>
      </c>
      <c r="AT63" t="s">
        <v>53</v>
      </c>
      <c r="AU63">
        <v>9</v>
      </c>
      <c r="AV63" t="s">
        <v>211</v>
      </c>
      <c r="AW63" t="s">
        <v>126</v>
      </c>
      <c r="AX63" t="s">
        <v>127</v>
      </c>
      <c r="AY63" t="s">
        <v>53</v>
      </c>
      <c r="AZ63" t="s">
        <v>1207</v>
      </c>
    </row>
    <row r="64" spans="1:52" x14ac:dyDescent="0.25">
      <c r="A64">
        <v>63</v>
      </c>
      <c r="B64" t="s">
        <v>51</v>
      </c>
      <c r="C64" t="s">
        <v>1208</v>
      </c>
      <c r="D64" t="s">
        <v>1209</v>
      </c>
      <c r="E64" t="s">
        <v>53</v>
      </c>
      <c r="F64" t="s">
        <v>1210</v>
      </c>
      <c r="G64" t="s">
        <v>1211</v>
      </c>
      <c r="H64" t="s">
        <v>57</v>
      </c>
      <c r="I64" t="s">
        <v>58</v>
      </c>
      <c r="J64" t="s">
        <v>53</v>
      </c>
      <c r="K64" t="s">
        <v>53</v>
      </c>
      <c r="L64" t="s">
        <v>53</v>
      </c>
      <c r="M64" t="s">
        <v>53</v>
      </c>
      <c r="N64" t="s">
        <v>1212</v>
      </c>
      <c r="O64" t="s">
        <v>1213</v>
      </c>
      <c r="P64" t="s">
        <v>1214</v>
      </c>
      <c r="Q64" t="s">
        <v>1215</v>
      </c>
      <c r="R64" t="s">
        <v>1216</v>
      </c>
      <c r="S64" t="s">
        <v>1217</v>
      </c>
      <c r="T64" t="s">
        <v>1218</v>
      </c>
      <c r="U64" t="s">
        <v>1219</v>
      </c>
      <c r="V64" t="s">
        <v>1220</v>
      </c>
      <c r="W64" t="s">
        <v>53</v>
      </c>
      <c r="X64" t="s">
        <v>53</v>
      </c>
      <c r="Y64" t="s">
        <v>53</v>
      </c>
      <c r="Z64" t="s">
        <v>53</v>
      </c>
      <c r="AA64">
        <v>76</v>
      </c>
      <c r="AB64">
        <v>1</v>
      </c>
      <c r="AC64">
        <v>2</v>
      </c>
      <c r="AD64">
        <v>1</v>
      </c>
      <c r="AE64">
        <v>5</v>
      </c>
      <c r="AF64" t="s">
        <v>576</v>
      </c>
      <c r="AG64" t="s">
        <v>577</v>
      </c>
      <c r="AH64" t="s">
        <v>578</v>
      </c>
      <c r="AI64" t="s">
        <v>1221</v>
      </c>
      <c r="AJ64" t="s">
        <v>1222</v>
      </c>
      <c r="AK64" t="s">
        <v>269</v>
      </c>
      <c r="AL64">
        <v>2021</v>
      </c>
      <c r="AM64">
        <v>10</v>
      </c>
      <c r="AN64">
        <v>4</v>
      </c>
      <c r="AO64" t="s">
        <v>53</v>
      </c>
      <c r="AP64">
        <v>357</v>
      </c>
      <c r="AQ64">
        <v>368</v>
      </c>
      <c r="AR64" t="s">
        <v>1223</v>
      </c>
      <c r="AS64" t="str">
        <f>HYPERLINK("http://dx.doi.org/10.1016/j.jum.2021.08.001","http://dx.doi.org/10.1016/j.jum.2021.08.001")</f>
        <v>http://dx.doi.org/10.1016/j.jum.2021.08.001</v>
      </c>
      <c r="AT64" t="s">
        <v>1224</v>
      </c>
      <c r="AU64">
        <v>12</v>
      </c>
      <c r="AV64" t="s">
        <v>1225</v>
      </c>
      <c r="AW64" t="s">
        <v>126</v>
      </c>
      <c r="AX64" t="s">
        <v>1225</v>
      </c>
      <c r="AY64" t="s">
        <v>1192</v>
      </c>
      <c r="AZ64" t="s">
        <v>1226</v>
      </c>
    </row>
    <row r="65" spans="1:52" x14ac:dyDescent="0.25">
      <c r="A65">
        <v>64</v>
      </c>
      <c r="B65" t="s">
        <v>51</v>
      </c>
      <c r="C65" t="s">
        <v>1194</v>
      </c>
      <c r="D65" t="s">
        <v>1195</v>
      </c>
      <c r="E65" t="s">
        <v>53</v>
      </c>
      <c r="F65" t="s">
        <v>1196</v>
      </c>
      <c r="G65" t="s">
        <v>196</v>
      </c>
      <c r="H65" t="s">
        <v>57</v>
      </c>
      <c r="I65" t="s">
        <v>58</v>
      </c>
      <c r="J65" t="s">
        <v>53</v>
      </c>
      <c r="K65" t="s">
        <v>53</v>
      </c>
      <c r="L65" t="s">
        <v>53</v>
      </c>
      <c r="M65" t="s">
        <v>53</v>
      </c>
      <c r="N65" t="s">
        <v>1197</v>
      </c>
      <c r="O65" t="s">
        <v>53</v>
      </c>
      <c r="P65" t="s">
        <v>1198</v>
      </c>
      <c r="Q65" t="s">
        <v>1227</v>
      </c>
      <c r="R65" t="s">
        <v>1200</v>
      </c>
      <c r="S65" t="s">
        <v>1228</v>
      </c>
      <c r="T65" t="s">
        <v>1202</v>
      </c>
      <c r="U65" t="s">
        <v>53</v>
      </c>
      <c r="V65" t="s">
        <v>53</v>
      </c>
      <c r="W65" t="s">
        <v>1203</v>
      </c>
      <c r="X65" t="s">
        <v>1204</v>
      </c>
      <c r="Y65" t="s">
        <v>1205</v>
      </c>
      <c r="Z65" t="s">
        <v>53</v>
      </c>
      <c r="AA65">
        <v>5</v>
      </c>
      <c r="AB65">
        <v>0</v>
      </c>
      <c r="AC65">
        <v>0</v>
      </c>
      <c r="AD65">
        <v>0</v>
      </c>
      <c r="AE65">
        <v>0</v>
      </c>
      <c r="AF65" t="s">
        <v>205</v>
      </c>
      <c r="AG65" t="s">
        <v>206</v>
      </c>
      <c r="AH65" t="s">
        <v>207</v>
      </c>
      <c r="AI65" t="s">
        <v>208</v>
      </c>
      <c r="AJ65" t="s">
        <v>209</v>
      </c>
      <c r="AK65" t="s">
        <v>53</v>
      </c>
      <c r="AL65">
        <v>2007</v>
      </c>
      <c r="AM65">
        <v>38</v>
      </c>
      <c r="AN65" t="s">
        <v>53</v>
      </c>
      <c r="AO65" t="s">
        <v>53</v>
      </c>
      <c r="AP65">
        <v>153</v>
      </c>
      <c r="AQ65">
        <v>160</v>
      </c>
      <c r="AR65" t="s">
        <v>53</v>
      </c>
      <c r="AS65" t="s">
        <v>53</v>
      </c>
      <c r="AT65" t="s">
        <v>53</v>
      </c>
      <c r="AU65">
        <v>8</v>
      </c>
      <c r="AV65" t="s">
        <v>211</v>
      </c>
      <c r="AW65" t="s">
        <v>126</v>
      </c>
      <c r="AX65" t="s">
        <v>127</v>
      </c>
      <c r="AY65" t="s">
        <v>53</v>
      </c>
      <c r="AZ65" t="s">
        <v>1229</v>
      </c>
    </row>
    <row r="66" spans="1:52" x14ac:dyDescent="0.25">
      <c r="A66">
        <v>65</v>
      </c>
      <c r="B66" t="s">
        <v>51</v>
      </c>
      <c r="C66" t="s">
        <v>1230</v>
      </c>
      <c r="D66" t="s">
        <v>1230</v>
      </c>
      <c r="E66" t="s">
        <v>53</v>
      </c>
      <c r="F66" t="s">
        <v>1231</v>
      </c>
      <c r="G66" t="s">
        <v>274</v>
      </c>
      <c r="H66" t="s">
        <v>57</v>
      </c>
      <c r="I66" t="s">
        <v>1232</v>
      </c>
      <c r="J66" t="s">
        <v>1233</v>
      </c>
      <c r="K66" t="s">
        <v>1234</v>
      </c>
      <c r="L66" t="s">
        <v>1235</v>
      </c>
      <c r="M66" t="s">
        <v>53</v>
      </c>
      <c r="N66" t="s">
        <v>53</v>
      </c>
      <c r="O66" t="s">
        <v>53</v>
      </c>
      <c r="P66" t="s">
        <v>1236</v>
      </c>
      <c r="Q66" t="s">
        <v>1237</v>
      </c>
      <c r="R66" t="s">
        <v>1238</v>
      </c>
      <c r="S66" t="s">
        <v>1239</v>
      </c>
      <c r="T66" t="s">
        <v>53</v>
      </c>
      <c r="U66" t="s">
        <v>53</v>
      </c>
      <c r="V66" t="s">
        <v>53</v>
      </c>
      <c r="W66" t="s">
        <v>53</v>
      </c>
      <c r="X66" t="s">
        <v>53</v>
      </c>
      <c r="Y66" t="s">
        <v>53</v>
      </c>
      <c r="Z66" t="s">
        <v>53</v>
      </c>
      <c r="AA66">
        <v>13</v>
      </c>
      <c r="AB66">
        <v>0</v>
      </c>
      <c r="AC66">
        <v>0</v>
      </c>
      <c r="AD66">
        <v>0</v>
      </c>
      <c r="AE66">
        <v>2</v>
      </c>
      <c r="AF66" t="s">
        <v>1240</v>
      </c>
      <c r="AG66" t="s">
        <v>281</v>
      </c>
      <c r="AH66" t="s">
        <v>1241</v>
      </c>
      <c r="AI66" t="s">
        <v>283</v>
      </c>
      <c r="AJ66" t="s">
        <v>284</v>
      </c>
      <c r="AK66" t="s">
        <v>950</v>
      </c>
      <c r="AL66">
        <v>1992</v>
      </c>
      <c r="AM66">
        <v>33</v>
      </c>
      <c r="AN66">
        <v>1</v>
      </c>
      <c r="AO66" t="s">
        <v>53</v>
      </c>
      <c r="AP66">
        <v>19</v>
      </c>
      <c r="AQ66">
        <v>29</v>
      </c>
      <c r="AR66" t="s">
        <v>1242</v>
      </c>
      <c r="AS66" t="str">
        <f>HYPERLINK("http://dx.doi.org/10.1007/BF00991969","http://dx.doi.org/10.1007/BF00991969")</f>
        <v>http://dx.doi.org/10.1007/BF00991969</v>
      </c>
      <c r="AT66" t="s">
        <v>53</v>
      </c>
      <c r="AU66">
        <v>11</v>
      </c>
      <c r="AV66" t="s">
        <v>75</v>
      </c>
      <c r="AW66" t="s">
        <v>1243</v>
      </c>
      <c r="AX66" t="s">
        <v>75</v>
      </c>
      <c r="AY66" t="s">
        <v>53</v>
      </c>
      <c r="AZ66" t="s">
        <v>1244</v>
      </c>
    </row>
    <row r="67" spans="1:52" x14ac:dyDescent="0.25">
      <c r="A67">
        <v>66</v>
      </c>
      <c r="B67" t="s">
        <v>51</v>
      </c>
      <c r="C67" t="s">
        <v>1245</v>
      </c>
      <c r="D67" t="s">
        <v>1246</v>
      </c>
      <c r="E67" t="s">
        <v>53</v>
      </c>
      <c r="F67" t="s">
        <v>1247</v>
      </c>
      <c r="G67" t="s">
        <v>1248</v>
      </c>
      <c r="H67" t="s">
        <v>57</v>
      </c>
      <c r="I67" t="s">
        <v>58</v>
      </c>
      <c r="J67" t="s">
        <v>53</v>
      </c>
      <c r="K67" t="s">
        <v>53</v>
      </c>
      <c r="L67" t="s">
        <v>53</v>
      </c>
      <c r="M67" t="s">
        <v>53</v>
      </c>
      <c r="N67" t="s">
        <v>1249</v>
      </c>
      <c r="O67" t="s">
        <v>1250</v>
      </c>
      <c r="P67" t="s">
        <v>1251</v>
      </c>
      <c r="Q67" t="s">
        <v>1252</v>
      </c>
      <c r="R67" t="s">
        <v>1253</v>
      </c>
      <c r="S67" t="s">
        <v>1254</v>
      </c>
      <c r="T67" t="s">
        <v>1255</v>
      </c>
      <c r="U67" t="s">
        <v>53</v>
      </c>
      <c r="V67" t="s">
        <v>1256</v>
      </c>
      <c r="W67" t="s">
        <v>53</v>
      </c>
      <c r="X67" t="s">
        <v>53</v>
      </c>
      <c r="Y67" t="s">
        <v>53</v>
      </c>
      <c r="Z67" t="s">
        <v>53</v>
      </c>
      <c r="AA67">
        <v>58</v>
      </c>
      <c r="AB67">
        <v>4</v>
      </c>
      <c r="AC67">
        <v>4</v>
      </c>
      <c r="AD67">
        <v>2</v>
      </c>
      <c r="AE67">
        <v>10</v>
      </c>
      <c r="AF67" t="s">
        <v>1257</v>
      </c>
      <c r="AG67" t="s">
        <v>1258</v>
      </c>
      <c r="AH67" t="s">
        <v>1259</v>
      </c>
      <c r="AI67" t="s">
        <v>1248</v>
      </c>
      <c r="AJ67" t="s">
        <v>1260</v>
      </c>
      <c r="AK67" t="s">
        <v>98</v>
      </c>
      <c r="AL67">
        <v>2021</v>
      </c>
      <c r="AM67">
        <v>7</v>
      </c>
      <c r="AN67">
        <v>1</v>
      </c>
      <c r="AO67" t="s">
        <v>53</v>
      </c>
      <c r="AP67" t="s">
        <v>53</v>
      </c>
      <c r="AQ67" t="s">
        <v>53</v>
      </c>
      <c r="AR67" t="s">
        <v>1261</v>
      </c>
      <c r="AS67" t="str">
        <f>HYPERLINK("http://dx.doi.org/10.1016/j.heliyon.2021.e06024","http://dx.doi.org/10.1016/j.heliyon.2021.e06024")</f>
        <v>http://dx.doi.org/10.1016/j.heliyon.2021.e06024</v>
      </c>
      <c r="AT67" t="s">
        <v>1262</v>
      </c>
      <c r="AU67">
        <v>9</v>
      </c>
      <c r="AV67" t="s">
        <v>1263</v>
      </c>
      <c r="AW67" t="s">
        <v>490</v>
      </c>
      <c r="AX67" t="s">
        <v>1264</v>
      </c>
      <c r="AY67" t="s">
        <v>1192</v>
      </c>
      <c r="AZ67" t="s">
        <v>1265</v>
      </c>
    </row>
    <row r="68" spans="1:52" x14ac:dyDescent="0.25">
      <c r="A68">
        <v>67</v>
      </c>
      <c r="B68" t="s">
        <v>51</v>
      </c>
      <c r="C68" t="s">
        <v>1266</v>
      </c>
      <c r="D68" t="s">
        <v>1267</v>
      </c>
      <c r="E68" t="s">
        <v>53</v>
      </c>
      <c r="F68" t="s">
        <v>1268</v>
      </c>
      <c r="G68" t="s">
        <v>1269</v>
      </c>
      <c r="H68" t="s">
        <v>57</v>
      </c>
      <c r="I68" t="s">
        <v>58</v>
      </c>
      <c r="J68" t="s">
        <v>53</v>
      </c>
      <c r="K68" t="s">
        <v>53</v>
      </c>
      <c r="L68" t="s">
        <v>53</v>
      </c>
      <c r="M68" t="s">
        <v>53</v>
      </c>
      <c r="N68" t="s">
        <v>1270</v>
      </c>
      <c r="O68" t="s">
        <v>1271</v>
      </c>
      <c r="P68" t="s">
        <v>1272</v>
      </c>
      <c r="Q68" t="s">
        <v>1273</v>
      </c>
      <c r="R68" t="s">
        <v>1274</v>
      </c>
      <c r="S68" t="s">
        <v>1275</v>
      </c>
      <c r="T68" t="s">
        <v>1276</v>
      </c>
      <c r="U68" t="s">
        <v>1277</v>
      </c>
      <c r="V68" t="s">
        <v>1278</v>
      </c>
      <c r="W68" t="s">
        <v>1279</v>
      </c>
      <c r="X68" t="s">
        <v>1280</v>
      </c>
      <c r="Y68" t="s">
        <v>1281</v>
      </c>
      <c r="Z68" t="s">
        <v>53</v>
      </c>
      <c r="AA68">
        <v>67</v>
      </c>
      <c r="AB68">
        <v>13</v>
      </c>
      <c r="AC68">
        <v>14</v>
      </c>
      <c r="AD68">
        <v>0</v>
      </c>
      <c r="AE68">
        <v>13</v>
      </c>
      <c r="AF68" t="s">
        <v>864</v>
      </c>
      <c r="AG68" t="s">
        <v>865</v>
      </c>
      <c r="AH68" t="s">
        <v>866</v>
      </c>
      <c r="AI68" t="s">
        <v>1282</v>
      </c>
      <c r="AJ68" t="s">
        <v>1283</v>
      </c>
      <c r="AK68" t="s">
        <v>467</v>
      </c>
      <c r="AL68">
        <v>2013</v>
      </c>
      <c r="AM68">
        <v>5</v>
      </c>
      <c r="AN68">
        <v>2</v>
      </c>
      <c r="AO68" t="s">
        <v>53</v>
      </c>
      <c r="AP68">
        <v>356</v>
      </c>
      <c r="AQ68">
        <v>378</v>
      </c>
      <c r="AR68" t="s">
        <v>1284</v>
      </c>
      <c r="AS68" t="str">
        <f>HYPERLINK("http://dx.doi.org/10.3390/w5020356","http://dx.doi.org/10.3390/w5020356")</f>
        <v>http://dx.doi.org/10.3390/w5020356</v>
      </c>
      <c r="AT68" t="s">
        <v>53</v>
      </c>
      <c r="AU68">
        <v>23</v>
      </c>
      <c r="AV68" t="s">
        <v>1285</v>
      </c>
      <c r="AW68" t="s">
        <v>102</v>
      </c>
      <c r="AX68" t="s">
        <v>1286</v>
      </c>
      <c r="AY68" t="s">
        <v>1287</v>
      </c>
      <c r="AZ68" t="s">
        <v>1288</v>
      </c>
    </row>
    <row r="69" spans="1:52" x14ac:dyDescent="0.25">
      <c r="A69">
        <v>68</v>
      </c>
      <c r="B69" t="s">
        <v>51</v>
      </c>
      <c r="C69" t="s">
        <v>1289</v>
      </c>
      <c r="D69" t="s">
        <v>1290</v>
      </c>
      <c r="E69" t="s">
        <v>53</v>
      </c>
      <c r="F69" t="s">
        <v>1291</v>
      </c>
      <c r="G69" t="s">
        <v>1292</v>
      </c>
      <c r="H69" t="s">
        <v>57</v>
      </c>
      <c r="I69" t="s">
        <v>58</v>
      </c>
      <c r="J69" t="s">
        <v>53</v>
      </c>
      <c r="K69" t="s">
        <v>53</v>
      </c>
      <c r="L69" t="s">
        <v>53</v>
      </c>
      <c r="M69" t="s">
        <v>53</v>
      </c>
      <c r="N69" t="s">
        <v>1293</v>
      </c>
      <c r="O69" t="s">
        <v>53</v>
      </c>
      <c r="P69" t="s">
        <v>1294</v>
      </c>
      <c r="Q69" t="s">
        <v>1295</v>
      </c>
      <c r="R69" t="s">
        <v>1296</v>
      </c>
      <c r="S69" t="s">
        <v>1297</v>
      </c>
      <c r="T69" t="s">
        <v>1298</v>
      </c>
      <c r="U69" t="s">
        <v>1299</v>
      </c>
      <c r="V69" t="s">
        <v>1300</v>
      </c>
      <c r="W69" t="s">
        <v>1301</v>
      </c>
      <c r="X69" t="s">
        <v>1302</v>
      </c>
      <c r="Y69" t="s">
        <v>1303</v>
      </c>
      <c r="Z69" t="s">
        <v>53</v>
      </c>
      <c r="AA69">
        <v>18</v>
      </c>
      <c r="AB69">
        <v>7</v>
      </c>
      <c r="AC69">
        <v>7</v>
      </c>
      <c r="AD69">
        <v>1</v>
      </c>
      <c r="AE69">
        <v>2</v>
      </c>
      <c r="AF69" t="s">
        <v>864</v>
      </c>
      <c r="AG69" t="s">
        <v>865</v>
      </c>
      <c r="AH69" t="s">
        <v>866</v>
      </c>
      <c r="AI69" t="s">
        <v>1304</v>
      </c>
      <c r="AJ69" t="s">
        <v>1305</v>
      </c>
      <c r="AK69" t="s">
        <v>422</v>
      </c>
      <c r="AL69">
        <v>2021</v>
      </c>
      <c r="AM69">
        <v>18</v>
      </c>
      <c r="AN69">
        <v>5</v>
      </c>
      <c r="AO69" t="s">
        <v>53</v>
      </c>
      <c r="AP69" t="s">
        <v>53</v>
      </c>
      <c r="AQ69" t="s">
        <v>53</v>
      </c>
      <c r="AR69" t="s">
        <v>1306</v>
      </c>
      <c r="AS69" t="str">
        <f>HYPERLINK("http://dx.doi.org/10.3390/ijerph18052727","http://dx.doi.org/10.3390/ijerph18052727")</f>
        <v>http://dx.doi.org/10.3390/ijerph18052727</v>
      </c>
      <c r="AT69" t="s">
        <v>53</v>
      </c>
      <c r="AU69">
        <v>13</v>
      </c>
      <c r="AV69" t="s">
        <v>1307</v>
      </c>
      <c r="AW69" t="s">
        <v>102</v>
      </c>
      <c r="AX69" t="s">
        <v>1308</v>
      </c>
      <c r="AY69" t="s">
        <v>169</v>
      </c>
      <c r="AZ69" t="s">
        <v>1309</v>
      </c>
    </row>
    <row r="70" spans="1:52" x14ac:dyDescent="0.25">
      <c r="A70">
        <v>69</v>
      </c>
      <c r="B70" t="s">
        <v>51</v>
      </c>
      <c r="C70" t="s">
        <v>1310</v>
      </c>
      <c r="D70" t="s">
        <v>1311</v>
      </c>
      <c r="E70" t="s">
        <v>53</v>
      </c>
      <c r="F70" t="s">
        <v>1312</v>
      </c>
      <c r="G70" t="s">
        <v>1313</v>
      </c>
      <c r="H70" t="s">
        <v>57</v>
      </c>
      <c r="I70" t="s">
        <v>1232</v>
      </c>
      <c r="J70" t="s">
        <v>1314</v>
      </c>
      <c r="K70" t="s">
        <v>1315</v>
      </c>
      <c r="L70" t="s">
        <v>1316</v>
      </c>
      <c r="M70" t="s">
        <v>1317</v>
      </c>
      <c r="N70" t="s">
        <v>1318</v>
      </c>
      <c r="O70" t="s">
        <v>1319</v>
      </c>
      <c r="P70" t="s">
        <v>1320</v>
      </c>
      <c r="Q70" t="s">
        <v>1321</v>
      </c>
      <c r="R70" t="s">
        <v>1322</v>
      </c>
      <c r="S70" t="s">
        <v>1323</v>
      </c>
      <c r="T70" t="s">
        <v>1324</v>
      </c>
      <c r="U70" t="s">
        <v>1325</v>
      </c>
      <c r="V70" t="s">
        <v>1326</v>
      </c>
      <c r="W70" t="s">
        <v>1327</v>
      </c>
      <c r="X70" t="s">
        <v>1328</v>
      </c>
      <c r="Y70" t="s">
        <v>1329</v>
      </c>
      <c r="Z70" t="s">
        <v>53</v>
      </c>
      <c r="AA70">
        <v>32</v>
      </c>
      <c r="AB70">
        <v>3</v>
      </c>
      <c r="AC70">
        <v>3</v>
      </c>
      <c r="AD70">
        <v>0</v>
      </c>
      <c r="AE70">
        <v>20</v>
      </c>
      <c r="AF70" t="s">
        <v>314</v>
      </c>
      <c r="AG70" t="s">
        <v>463</v>
      </c>
      <c r="AH70" t="s">
        <v>464</v>
      </c>
      <c r="AI70" t="s">
        <v>1313</v>
      </c>
      <c r="AJ70" t="s">
        <v>1330</v>
      </c>
      <c r="AK70" t="s">
        <v>1331</v>
      </c>
      <c r="AL70">
        <v>2016</v>
      </c>
      <c r="AM70">
        <v>107</v>
      </c>
      <c r="AN70">
        <v>2</v>
      </c>
      <c r="AO70" t="s">
        <v>53</v>
      </c>
      <c r="AP70">
        <v>521</v>
      </c>
      <c r="AQ70">
        <v>535</v>
      </c>
      <c r="AR70" t="s">
        <v>1332</v>
      </c>
      <c r="AS70" t="str">
        <f>HYPERLINK("http://dx.doi.org/10.1007/s11192-016-1850-4","http://dx.doi.org/10.1007/s11192-016-1850-4")</f>
        <v>http://dx.doi.org/10.1007/s11192-016-1850-4</v>
      </c>
      <c r="AT70" t="s">
        <v>53</v>
      </c>
      <c r="AU70">
        <v>15</v>
      </c>
      <c r="AV70" t="s">
        <v>1333</v>
      </c>
      <c r="AW70" t="s">
        <v>1334</v>
      </c>
      <c r="AX70" t="s">
        <v>1335</v>
      </c>
      <c r="AY70" t="s">
        <v>53</v>
      </c>
      <c r="AZ70" t="s">
        <v>1336</v>
      </c>
    </row>
    <row r="71" spans="1:52" x14ac:dyDescent="0.25">
      <c r="A71">
        <v>70</v>
      </c>
      <c r="B71" t="s">
        <v>51</v>
      </c>
      <c r="C71" t="s">
        <v>1337</v>
      </c>
      <c r="D71" t="s">
        <v>1337</v>
      </c>
      <c r="E71" t="s">
        <v>53</v>
      </c>
      <c r="F71" t="s">
        <v>1338</v>
      </c>
      <c r="G71" t="s">
        <v>274</v>
      </c>
      <c r="H71" t="s">
        <v>57</v>
      </c>
      <c r="I71" t="s">
        <v>58</v>
      </c>
      <c r="J71" t="s">
        <v>53</v>
      </c>
      <c r="K71" t="s">
        <v>53</v>
      </c>
      <c r="L71" t="s">
        <v>53</v>
      </c>
      <c r="M71" t="s">
        <v>53</v>
      </c>
      <c r="N71" t="s">
        <v>1339</v>
      </c>
      <c r="O71" t="s">
        <v>1340</v>
      </c>
      <c r="P71" t="s">
        <v>1341</v>
      </c>
      <c r="Q71" t="s">
        <v>1342</v>
      </c>
      <c r="R71" t="s">
        <v>1343</v>
      </c>
      <c r="S71" t="s">
        <v>1344</v>
      </c>
      <c r="T71" t="s">
        <v>1345</v>
      </c>
      <c r="U71" t="s">
        <v>53</v>
      </c>
      <c r="V71" t="s">
        <v>53</v>
      </c>
      <c r="W71" t="s">
        <v>53</v>
      </c>
      <c r="X71" t="s">
        <v>53</v>
      </c>
      <c r="Y71" t="s">
        <v>53</v>
      </c>
      <c r="Z71" t="s">
        <v>53</v>
      </c>
      <c r="AA71">
        <v>16</v>
      </c>
      <c r="AB71">
        <v>3</v>
      </c>
      <c r="AC71">
        <v>8</v>
      </c>
      <c r="AD71">
        <v>0</v>
      </c>
      <c r="AE71">
        <v>12</v>
      </c>
      <c r="AF71" t="s">
        <v>280</v>
      </c>
      <c r="AG71" t="s">
        <v>281</v>
      </c>
      <c r="AH71" t="s">
        <v>282</v>
      </c>
      <c r="AI71" t="s">
        <v>283</v>
      </c>
      <c r="AJ71" t="s">
        <v>284</v>
      </c>
      <c r="AK71" t="s">
        <v>1331</v>
      </c>
      <c r="AL71">
        <v>2005</v>
      </c>
      <c r="AM71">
        <v>46</v>
      </c>
      <c r="AN71">
        <v>3</v>
      </c>
      <c r="AO71" t="s">
        <v>53</v>
      </c>
      <c r="AP71">
        <v>349</v>
      </c>
      <c r="AQ71">
        <v>363</v>
      </c>
      <c r="AR71" t="s">
        <v>1346</v>
      </c>
      <c r="AS71" t="str">
        <f>HYPERLINK("http://dx.doi.org/10.1007/s11162-004-1688-0","http://dx.doi.org/10.1007/s11162-004-1688-0")</f>
        <v>http://dx.doi.org/10.1007/s11162-004-1688-0</v>
      </c>
      <c r="AT71" t="s">
        <v>53</v>
      </c>
      <c r="AU71">
        <v>15</v>
      </c>
      <c r="AV71" t="s">
        <v>75</v>
      </c>
      <c r="AW71" t="s">
        <v>76</v>
      </c>
      <c r="AX71" t="s">
        <v>75</v>
      </c>
      <c r="AY71" t="s">
        <v>53</v>
      </c>
      <c r="AZ71" t="s">
        <v>1347</v>
      </c>
    </row>
    <row r="72" spans="1:52" x14ac:dyDescent="0.25">
      <c r="A72">
        <v>71</v>
      </c>
      <c r="B72" t="s">
        <v>51</v>
      </c>
      <c r="C72" t="s">
        <v>1348</v>
      </c>
      <c r="D72" t="s">
        <v>1349</v>
      </c>
      <c r="E72" t="s">
        <v>53</v>
      </c>
      <c r="F72" t="s">
        <v>1350</v>
      </c>
      <c r="G72" t="s">
        <v>1351</v>
      </c>
      <c r="H72" t="s">
        <v>57</v>
      </c>
      <c r="I72" t="s">
        <v>175</v>
      </c>
      <c r="J72" t="s">
        <v>53</v>
      </c>
      <c r="K72" t="s">
        <v>53</v>
      </c>
      <c r="L72" t="s">
        <v>53</v>
      </c>
      <c r="M72" t="s">
        <v>53</v>
      </c>
      <c r="N72" t="s">
        <v>1352</v>
      </c>
      <c r="O72" t="s">
        <v>1353</v>
      </c>
      <c r="P72" t="s">
        <v>1354</v>
      </c>
      <c r="Q72" t="s">
        <v>1355</v>
      </c>
      <c r="R72" t="s">
        <v>1356</v>
      </c>
      <c r="S72" t="s">
        <v>1357</v>
      </c>
      <c r="T72" t="s">
        <v>1358</v>
      </c>
      <c r="U72" t="s">
        <v>1359</v>
      </c>
      <c r="V72" t="s">
        <v>1360</v>
      </c>
      <c r="W72" t="s">
        <v>53</v>
      </c>
      <c r="X72" t="s">
        <v>53</v>
      </c>
      <c r="Y72" t="s">
        <v>53</v>
      </c>
      <c r="Z72" t="s">
        <v>53</v>
      </c>
      <c r="AA72">
        <v>459</v>
      </c>
      <c r="AB72">
        <v>47</v>
      </c>
      <c r="AC72">
        <v>50</v>
      </c>
      <c r="AD72">
        <v>11</v>
      </c>
      <c r="AE72">
        <v>179</v>
      </c>
      <c r="AF72" t="s">
        <v>576</v>
      </c>
      <c r="AG72" t="s">
        <v>577</v>
      </c>
      <c r="AH72" t="s">
        <v>578</v>
      </c>
      <c r="AI72" t="s">
        <v>1361</v>
      </c>
      <c r="AJ72" t="s">
        <v>1362</v>
      </c>
      <c r="AK72" t="s">
        <v>422</v>
      </c>
      <c r="AL72">
        <v>2021</v>
      </c>
      <c r="AM72">
        <v>27</v>
      </c>
      <c r="AN72">
        <v>1</v>
      </c>
      <c r="AO72" t="s">
        <v>53</v>
      </c>
      <c r="AP72" t="s">
        <v>53</v>
      </c>
      <c r="AQ72" t="s">
        <v>53</v>
      </c>
      <c r="AR72" t="s">
        <v>1363</v>
      </c>
      <c r="AS72" t="str">
        <f>HYPERLINK("http://dx.doi.org/10.1016/j.intman.2020.100811","http://dx.doi.org/10.1016/j.intman.2020.100811")</f>
        <v>http://dx.doi.org/10.1016/j.intman.2020.100811</v>
      </c>
      <c r="AT72" t="s">
        <v>53</v>
      </c>
      <c r="AU72">
        <v>26</v>
      </c>
      <c r="AV72" t="s">
        <v>211</v>
      </c>
      <c r="AW72" t="s">
        <v>76</v>
      </c>
      <c r="AX72" t="s">
        <v>127</v>
      </c>
      <c r="AY72" t="s">
        <v>53</v>
      </c>
      <c r="AZ72" t="s">
        <v>1364</v>
      </c>
    </row>
    <row r="73" spans="1:52" x14ac:dyDescent="0.25">
      <c r="A73">
        <v>72</v>
      </c>
      <c r="B73" t="s">
        <v>51</v>
      </c>
      <c r="C73" t="s">
        <v>1365</v>
      </c>
      <c r="D73" t="s">
        <v>1366</v>
      </c>
      <c r="E73" t="s">
        <v>53</v>
      </c>
      <c r="F73" t="s">
        <v>1367</v>
      </c>
      <c r="G73" t="s">
        <v>1368</v>
      </c>
      <c r="H73" t="s">
        <v>57</v>
      </c>
      <c r="I73" t="s">
        <v>175</v>
      </c>
      <c r="J73" t="s">
        <v>53</v>
      </c>
      <c r="K73" t="s">
        <v>53</v>
      </c>
      <c r="L73" t="s">
        <v>53</v>
      </c>
      <c r="M73" t="s">
        <v>53</v>
      </c>
      <c r="N73" t="s">
        <v>1369</v>
      </c>
      <c r="O73" t="s">
        <v>1370</v>
      </c>
      <c r="P73" t="s">
        <v>1371</v>
      </c>
      <c r="Q73" t="s">
        <v>1372</v>
      </c>
      <c r="R73" t="s">
        <v>1373</v>
      </c>
      <c r="S73" t="s">
        <v>1374</v>
      </c>
      <c r="T73" t="s">
        <v>1375</v>
      </c>
      <c r="U73" t="s">
        <v>53</v>
      </c>
      <c r="V73" t="s">
        <v>53</v>
      </c>
      <c r="W73" t="s">
        <v>53</v>
      </c>
      <c r="X73" t="s">
        <v>53</v>
      </c>
      <c r="Y73" t="s">
        <v>53</v>
      </c>
      <c r="Z73" t="s">
        <v>53</v>
      </c>
      <c r="AA73">
        <v>32</v>
      </c>
      <c r="AB73">
        <v>0</v>
      </c>
      <c r="AC73">
        <v>0</v>
      </c>
      <c r="AD73">
        <v>24</v>
      </c>
      <c r="AE73">
        <v>25</v>
      </c>
      <c r="AF73" t="s">
        <v>1376</v>
      </c>
      <c r="AG73" t="s">
        <v>1258</v>
      </c>
      <c r="AH73" t="s">
        <v>1377</v>
      </c>
      <c r="AI73" t="s">
        <v>1378</v>
      </c>
      <c r="AJ73" t="s">
        <v>1379</v>
      </c>
      <c r="AK73" t="s">
        <v>269</v>
      </c>
      <c r="AL73">
        <v>2023</v>
      </c>
      <c r="AM73">
        <v>19</v>
      </c>
      <c r="AN73">
        <v>6</v>
      </c>
      <c r="AO73" t="s">
        <v>53</v>
      </c>
      <c r="AP73">
        <v>1185</v>
      </c>
      <c r="AQ73">
        <v>1188</v>
      </c>
      <c r="AR73" t="s">
        <v>1380</v>
      </c>
      <c r="AS73" t="str">
        <f>HYPERLINK("http://dx.doi.org/10.1017/mor.2023.24","http://dx.doi.org/10.1017/mor.2023.24")</f>
        <v>http://dx.doi.org/10.1017/mor.2023.24</v>
      </c>
      <c r="AT73" t="s">
        <v>1381</v>
      </c>
      <c r="AU73">
        <v>4</v>
      </c>
      <c r="AV73" t="s">
        <v>211</v>
      </c>
      <c r="AW73" t="s">
        <v>76</v>
      </c>
      <c r="AX73" t="s">
        <v>127</v>
      </c>
      <c r="AY73" t="s">
        <v>796</v>
      </c>
      <c r="AZ73" t="s">
        <v>1382</v>
      </c>
    </row>
    <row r="74" spans="1:52" x14ac:dyDescent="0.25">
      <c r="A74">
        <v>73</v>
      </c>
      <c r="B74" t="s">
        <v>51</v>
      </c>
      <c r="C74" t="s">
        <v>1383</v>
      </c>
      <c r="D74" t="s">
        <v>1384</v>
      </c>
      <c r="E74" t="s">
        <v>53</v>
      </c>
      <c r="F74" t="s">
        <v>1385</v>
      </c>
      <c r="G74" t="s">
        <v>1386</v>
      </c>
      <c r="H74" t="s">
        <v>57</v>
      </c>
      <c r="I74" t="s">
        <v>58</v>
      </c>
      <c r="J74" t="s">
        <v>53</v>
      </c>
      <c r="K74" t="s">
        <v>53</v>
      </c>
      <c r="L74" t="s">
        <v>53</v>
      </c>
      <c r="M74" t="s">
        <v>53</v>
      </c>
      <c r="N74" t="s">
        <v>1387</v>
      </c>
      <c r="O74" t="s">
        <v>1388</v>
      </c>
      <c r="P74" t="s">
        <v>1389</v>
      </c>
      <c r="Q74" t="s">
        <v>1390</v>
      </c>
      <c r="R74" t="s">
        <v>53</v>
      </c>
      <c r="S74" t="s">
        <v>1391</v>
      </c>
      <c r="T74" t="s">
        <v>1392</v>
      </c>
      <c r="U74" t="s">
        <v>1393</v>
      </c>
      <c r="V74" t="s">
        <v>53</v>
      </c>
      <c r="W74" t="s">
        <v>53</v>
      </c>
      <c r="X74" t="s">
        <v>53</v>
      </c>
      <c r="Y74" t="s">
        <v>53</v>
      </c>
      <c r="Z74" t="s">
        <v>53</v>
      </c>
      <c r="AA74">
        <v>28</v>
      </c>
      <c r="AB74">
        <v>10</v>
      </c>
      <c r="AC74">
        <v>11</v>
      </c>
      <c r="AD74">
        <v>2</v>
      </c>
      <c r="AE74">
        <v>50</v>
      </c>
      <c r="AF74" t="s">
        <v>404</v>
      </c>
      <c r="AG74" t="s">
        <v>887</v>
      </c>
      <c r="AH74" t="s">
        <v>888</v>
      </c>
      <c r="AI74" t="s">
        <v>1394</v>
      </c>
      <c r="AJ74" t="s">
        <v>1395</v>
      </c>
      <c r="AK74" t="s">
        <v>53</v>
      </c>
      <c r="AL74">
        <v>2014</v>
      </c>
      <c r="AM74">
        <v>48</v>
      </c>
      <c r="AN74">
        <v>2</v>
      </c>
      <c r="AO74" t="s">
        <v>53</v>
      </c>
      <c r="AP74">
        <v>206</v>
      </c>
      <c r="AQ74">
        <v>216</v>
      </c>
      <c r="AR74" t="s">
        <v>1396</v>
      </c>
      <c r="AS74" t="str">
        <f>HYPERLINK("http://dx.doi.org/10.1108/PROG-07-2012-0036","http://dx.doi.org/10.1108/PROG-07-2012-0036")</f>
        <v>http://dx.doi.org/10.1108/PROG-07-2012-0036</v>
      </c>
      <c r="AT74" t="s">
        <v>53</v>
      </c>
      <c r="AU74">
        <v>11</v>
      </c>
      <c r="AV74" t="s">
        <v>1397</v>
      </c>
      <c r="AW74" t="s">
        <v>102</v>
      </c>
      <c r="AX74" t="s">
        <v>1335</v>
      </c>
      <c r="AY74" t="s">
        <v>53</v>
      </c>
      <c r="AZ74" t="s">
        <v>1398</v>
      </c>
    </row>
    <row r="75" spans="1:52" x14ac:dyDescent="0.25">
      <c r="A75">
        <v>74</v>
      </c>
      <c r="B75" t="s">
        <v>51</v>
      </c>
      <c r="C75" t="s">
        <v>1399</v>
      </c>
      <c r="D75" t="s">
        <v>1400</v>
      </c>
      <c r="E75" t="s">
        <v>53</v>
      </c>
      <c r="F75" t="s">
        <v>1401</v>
      </c>
      <c r="G75" t="s">
        <v>1402</v>
      </c>
      <c r="H75" t="s">
        <v>57</v>
      </c>
      <c r="I75" t="s">
        <v>58</v>
      </c>
      <c r="J75" t="s">
        <v>53</v>
      </c>
      <c r="K75" t="s">
        <v>53</v>
      </c>
      <c r="L75" t="s">
        <v>53</v>
      </c>
      <c r="M75" t="s">
        <v>53</v>
      </c>
      <c r="N75" t="s">
        <v>1403</v>
      </c>
      <c r="O75" t="s">
        <v>1404</v>
      </c>
      <c r="P75" t="s">
        <v>1405</v>
      </c>
      <c r="Q75" t="s">
        <v>1406</v>
      </c>
      <c r="R75" t="s">
        <v>1407</v>
      </c>
      <c r="S75" t="s">
        <v>1408</v>
      </c>
      <c r="T75" t="s">
        <v>1409</v>
      </c>
      <c r="U75" t="s">
        <v>1410</v>
      </c>
      <c r="V75" t="s">
        <v>1411</v>
      </c>
      <c r="W75" t="s">
        <v>53</v>
      </c>
      <c r="X75" t="s">
        <v>53</v>
      </c>
      <c r="Y75" t="s">
        <v>53</v>
      </c>
      <c r="Z75" t="s">
        <v>53</v>
      </c>
      <c r="AA75">
        <v>77</v>
      </c>
      <c r="AB75">
        <v>1</v>
      </c>
      <c r="AC75">
        <v>1</v>
      </c>
      <c r="AD75">
        <v>4</v>
      </c>
      <c r="AE75">
        <v>5</v>
      </c>
      <c r="AF75" t="s">
        <v>314</v>
      </c>
      <c r="AG75" t="s">
        <v>463</v>
      </c>
      <c r="AH75" t="s">
        <v>464</v>
      </c>
      <c r="AI75" t="s">
        <v>1412</v>
      </c>
      <c r="AJ75" t="s">
        <v>1413</v>
      </c>
      <c r="AK75" t="s">
        <v>950</v>
      </c>
      <c r="AL75">
        <v>2024</v>
      </c>
      <c r="AM75">
        <v>23</v>
      </c>
      <c r="AN75">
        <v>1</v>
      </c>
      <c r="AO75" t="s">
        <v>53</v>
      </c>
      <c r="AP75">
        <v>19</v>
      </c>
      <c r="AQ75">
        <v>44</v>
      </c>
      <c r="AR75" t="s">
        <v>1414</v>
      </c>
      <c r="AS75" t="str">
        <f>HYPERLINK("http://dx.doi.org/10.1007/s10671-023-09354-3","http://dx.doi.org/10.1007/s10671-023-09354-3")</f>
        <v>http://dx.doi.org/10.1007/s10671-023-09354-3</v>
      </c>
      <c r="AT75" t="s">
        <v>1415</v>
      </c>
      <c r="AU75">
        <v>26</v>
      </c>
      <c r="AV75" t="s">
        <v>75</v>
      </c>
      <c r="AW75" t="s">
        <v>126</v>
      </c>
      <c r="AX75" t="s">
        <v>75</v>
      </c>
      <c r="AY75" t="s">
        <v>53</v>
      </c>
      <c r="AZ75" t="s">
        <v>1416</v>
      </c>
    </row>
    <row r="76" spans="1:52" x14ac:dyDescent="0.25">
      <c r="A76">
        <v>75</v>
      </c>
      <c r="B76" t="s">
        <v>51</v>
      </c>
      <c r="C76" t="s">
        <v>1417</v>
      </c>
      <c r="D76" t="s">
        <v>1418</v>
      </c>
      <c r="E76" t="s">
        <v>53</v>
      </c>
      <c r="F76" t="s">
        <v>1419</v>
      </c>
      <c r="G76" t="s">
        <v>1420</v>
      </c>
      <c r="H76" t="s">
        <v>57</v>
      </c>
      <c r="I76" t="s">
        <v>175</v>
      </c>
      <c r="J76" t="s">
        <v>53</v>
      </c>
      <c r="K76" t="s">
        <v>53</v>
      </c>
      <c r="L76" t="s">
        <v>53</v>
      </c>
      <c r="M76" t="s">
        <v>53</v>
      </c>
      <c r="N76" t="s">
        <v>1421</v>
      </c>
      <c r="O76" t="s">
        <v>1422</v>
      </c>
      <c r="P76" t="s">
        <v>1423</v>
      </c>
      <c r="Q76" t="s">
        <v>1424</v>
      </c>
      <c r="R76" t="s">
        <v>1425</v>
      </c>
      <c r="S76" t="s">
        <v>1426</v>
      </c>
      <c r="T76" t="s">
        <v>1427</v>
      </c>
      <c r="U76" t="s">
        <v>53</v>
      </c>
      <c r="V76" t="s">
        <v>1428</v>
      </c>
      <c r="W76" t="s">
        <v>53</v>
      </c>
      <c r="X76" t="s">
        <v>53</v>
      </c>
      <c r="Y76" t="s">
        <v>53</v>
      </c>
      <c r="Z76" t="s">
        <v>53</v>
      </c>
      <c r="AA76">
        <v>16</v>
      </c>
      <c r="AB76">
        <v>10</v>
      </c>
      <c r="AC76">
        <v>14</v>
      </c>
      <c r="AD76">
        <v>1</v>
      </c>
      <c r="AE76">
        <v>19</v>
      </c>
      <c r="AF76" t="s">
        <v>93</v>
      </c>
      <c r="AG76" t="s">
        <v>94</v>
      </c>
      <c r="AH76" t="s">
        <v>95</v>
      </c>
      <c r="AI76" t="s">
        <v>1429</v>
      </c>
      <c r="AJ76" t="s">
        <v>1430</v>
      </c>
      <c r="AK76" t="s">
        <v>467</v>
      </c>
      <c r="AL76">
        <v>2021</v>
      </c>
      <c r="AM76">
        <v>36</v>
      </c>
      <c r="AN76">
        <v>3</v>
      </c>
      <c r="AO76" t="s">
        <v>53</v>
      </c>
      <c r="AP76">
        <v>560</v>
      </c>
      <c r="AQ76">
        <v>567</v>
      </c>
      <c r="AR76" t="s">
        <v>1431</v>
      </c>
      <c r="AS76" t="str">
        <f>HYPERLINK("http://dx.doi.org/10.1002/ncp.10623","http://dx.doi.org/10.1002/ncp.10623")</f>
        <v>http://dx.doi.org/10.1002/ncp.10623</v>
      </c>
      <c r="AT76" t="s">
        <v>1262</v>
      </c>
      <c r="AU76">
        <v>8</v>
      </c>
      <c r="AV76" t="s">
        <v>1432</v>
      </c>
      <c r="AW76" t="s">
        <v>102</v>
      </c>
      <c r="AX76" t="s">
        <v>1432</v>
      </c>
      <c r="AY76" t="s">
        <v>53</v>
      </c>
      <c r="AZ76" t="s">
        <v>1433</v>
      </c>
    </row>
    <row r="77" spans="1:52" x14ac:dyDescent="0.25">
      <c r="A77">
        <v>76</v>
      </c>
      <c r="B77" t="s">
        <v>51</v>
      </c>
      <c r="C77" t="s">
        <v>1434</v>
      </c>
      <c r="D77" t="s">
        <v>1435</v>
      </c>
      <c r="E77" t="s">
        <v>53</v>
      </c>
      <c r="F77" t="s">
        <v>1436</v>
      </c>
      <c r="G77" t="s">
        <v>1437</v>
      </c>
      <c r="H77" t="s">
        <v>57</v>
      </c>
      <c r="I77" t="s">
        <v>58</v>
      </c>
      <c r="J77" t="s">
        <v>53</v>
      </c>
      <c r="K77" t="s">
        <v>53</v>
      </c>
      <c r="L77" t="s">
        <v>53</v>
      </c>
      <c r="M77" t="s">
        <v>53</v>
      </c>
      <c r="N77" t="s">
        <v>1438</v>
      </c>
      <c r="O77" t="s">
        <v>1439</v>
      </c>
      <c r="P77" t="s">
        <v>1440</v>
      </c>
      <c r="Q77" t="s">
        <v>1441</v>
      </c>
      <c r="R77" t="s">
        <v>1442</v>
      </c>
      <c r="S77" t="s">
        <v>1443</v>
      </c>
      <c r="T77" t="s">
        <v>1444</v>
      </c>
      <c r="U77" t="s">
        <v>53</v>
      </c>
      <c r="V77" t="s">
        <v>53</v>
      </c>
      <c r="W77" t="s">
        <v>1445</v>
      </c>
      <c r="X77" t="s">
        <v>1446</v>
      </c>
      <c r="Y77" t="s">
        <v>1447</v>
      </c>
      <c r="Z77" t="s">
        <v>53</v>
      </c>
      <c r="AA77">
        <v>86</v>
      </c>
      <c r="AB77">
        <v>158</v>
      </c>
      <c r="AC77">
        <v>175</v>
      </c>
      <c r="AD77">
        <v>10</v>
      </c>
      <c r="AE77">
        <v>73</v>
      </c>
      <c r="AF77" t="s">
        <v>1024</v>
      </c>
      <c r="AG77" t="s">
        <v>161</v>
      </c>
      <c r="AH77" t="s">
        <v>1025</v>
      </c>
      <c r="AI77" t="s">
        <v>1448</v>
      </c>
      <c r="AJ77" t="s">
        <v>1449</v>
      </c>
      <c r="AK77" t="s">
        <v>269</v>
      </c>
      <c r="AL77">
        <v>2009</v>
      </c>
      <c r="AM77">
        <v>24</v>
      </c>
      <c r="AN77">
        <v>4</v>
      </c>
      <c r="AO77" t="s">
        <v>53</v>
      </c>
      <c r="AP77">
        <v>369</v>
      </c>
      <c r="AQ77">
        <v>391</v>
      </c>
      <c r="AR77" t="s">
        <v>1450</v>
      </c>
      <c r="AS77" t="str">
        <f>HYPERLINK("http://dx.doi.org/10.1057/jit.2009.13","http://dx.doi.org/10.1057/jit.2009.13")</f>
        <v>http://dx.doi.org/10.1057/jit.2009.13</v>
      </c>
      <c r="AT77" t="s">
        <v>53</v>
      </c>
      <c r="AU77">
        <v>23</v>
      </c>
      <c r="AV77" t="s">
        <v>1451</v>
      </c>
      <c r="AW77" t="s">
        <v>102</v>
      </c>
      <c r="AX77" t="s">
        <v>1452</v>
      </c>
      <c r="AY77" t="s">
        <v>53</v>
      </c>
      <c r="AZ77" t="s">
        <v>1453</v>
      </c>
    </row>
    <row r="78" spans="1:52" x14ac:dyDescent="0.25">
      <c r="A78">
        <v>77</v>
      </c>
      <c r="B78" t="s">
        <v>51</v>
      </c>
      <c r="C78" t="s">
        <v>1454</v>
      </c>
      <c r="D78" t="s">
        <v>1455</v>
      </c>
      <c r="E78" t="s">
        <v>53</v>
      </c>
      <c r="F78" t="s">
        <v>1456</v>
      </c>
      <c r="G78" t="s">
        <v>1457</v>
      </c>
      <c r="H78" t="s">
        <v>57</v>
      </c>
      <c r="I78" t="s">
        <v>175</v>
      </c>
      <c r="J78" t="s">
        <v>53</v>
      </c>
      <c r="K78" t="s">
        <v>53</v>
      </c>
      <c r="L78" t="s">
        <v>53</v>
      </c>
      <c r="M78" t="s">
        <v>53</v>
      </c>
      <c r="N78" t="s">
        <v>1458</v>
      </c>
      <c r="O78" t="s">
        <v>1459</v>
      </c>
      <c r="P78" t="s">
        <v>1460</v>
      </c>
      <c r="Q78" t="s">
        <v>1461</v>
      </c>
      <c r="R78" t="s">
        <v>1462</v>
      </c>
      <c r="S78" t="s">
        <v>1463</v>
      </c>
      <c r="T78" t="s">
        <v>1464</v>
      </c>
      <c r="U78" t="s">
        <v>1465</v>
      </c>
      <c r="V78" t="s">
        <v>1466</v>
      </c>
      <c r="W78" t="s">
        <v>53</v>
      </c>
      <c r="X78" t="s">
        <v>53</v>
      </c>
      <c r="Y78" t="s">
        <v>53</v>
      </c>
      <c r="Z78" t="s">
        <v>53</v>
      </c>
      <c r="AA78">
        <v>128</v>
      </c>
      <c r="AB78">
        <v>200</v>
      </c>
      <c r="AC78">
        <v>228</v>
      </c>
      <c r="AD78">
        <v>25</v>
      </c>
      <c r="AE78">
        <v>310</v>
      </c>
      <c r="AF78" t="s">
        <v>264</v>
      </c>
      <c r="AG78" t="s">
        <v>265</v>
      </c>
      <c r="AH78" t="s">
        <v>266</v>
      </c>
      <c r="AI78" t="s">
        <v>1467</v>
      </c>
      <c r="AJ78" t="s">
        <v>1468</v>
      </c>
      <c r="AK78" t="s">
        <v>123</v>
      </c>
      <c r="AL78">
        <v>2017</v>
      </c>
      <c r="AM78">
        <v>43</v>
      </c>
      <c r="AN78">
        <v>6</v>
      </c>
      <c r="AO78" t="s">
        <v>53</v>
      </c>
      <c r="AP78">
        <v>1885</v>
      </c>
      <c r="AQ78">
        <v>1910</v>
      </c>
      <c r="AR78" t="s">
        <v>1469</v>
      </c>
      <c r="AS78" t="str">
        <f>HYPERLINK("http://dx.doi.org/10.1177/0149206317699522","http://dx.doi.org/10.1177/0149206317699522")</f>
        <v>http://dx.doi.org/10.1177/0149206317699522</v>
      </c>
      <c r="AT78" t="s">
        <v>53</v>
      </c>
      <c r="AU78">
        <v>26</v>
      </c>
      <c r="AV78" t="s">
        <v>1470</v>
      </c>
      <c r="AW78" t="s">
        <v>76</v>
      </c>
      <c r="AX78" t="s">
        <v>1471</v>
      </c>
      <c r="AY78" t="s">
        <v>729</v>
      </c>
      <c r="AZ78" t="s">
        <v>1472</v>
      </c>
    </row>
    <row r="79" spans="1:52" x14ac:dyDescent="0.25">
      <c r="A79">
        <v>78</v>
      </c>
      <c r="B79" t="s">
        <v>51</v>
      </c>
      <c r="C79" t="s">
        <v>1473</v>
      </c>
      <c r="D79" t="s">
        <v>1474</v>
      </c>
      <c r="E79" t="s">
        <v>53</v>
      </c>
      <c r="F79" t="s">
        <v>1475</v>
      </c>
      <c r="G79" t="s">
        <v>1476</v>
      </c>
      <c r="H79" t="s">
        <v>57</v>
      </c>
      <c r="I79" t="s">
        <v>628</v>
      </c>
      <c r="J79" t="s">
        <v>53</v>
      </c>
      <c r="K79" t="s">
        <v>53</v>
      </c>
      <c r="L79" t="s">
        <v>53</v>
      </c>
      <c r="M79" t="s">
        <v>53</v>
      </c>
      <c r="N79" t="s">
        <v>1477</v>
      </c>
      <c r="O79" t="s">
        <v>53</v>
      </c>
      <c r="P79" t="s">
        <v>1478</v>
      </c>
      <c r="Q79" t="s">
        <v>1479</v>
      </c>
      <c r="R79" t="s">
        <v>1480</v>
      </c>
      <c r="S79" t="s">
        <v>1481</v>
      </c>
      <c r="T79" t="s">
        <v>1482</v>
      </c>
      <c r="U79" t="s">
        <v>53</v>
      </c>
      <c r="V79" t="s">
        <v>53</v>
      </c>
      <c r="W79" t="s">
        <v>53</v>
      </c>
      <c r="X79" t="s">
        <v>53</v>
      </c>
      <c r="Y79" t="s">
        <v>53</v>
      </c>
      <c r="Z79" t="s">
        <v>53</v>
      </c>
      <c r="AA79">
        <v>12</v>
      </c>
      <c r="AB79">
        <v>0</v>
      </c>
      <c r="AC79">
        <v>0</v>
      </c>
      <c r="AD79">
        <v>0</v>
      </c>
      <c r="AE79">
        <v>5</v>
      </c>
      <c r="AF79" t="s">
        <v>636</v>
      </c>
      <c r="AG79" t="s">
        <v>484</v>
      </c>
      <c r="AH79" t="s">
        <v>637</v>
      </c>
      <c r="AI79" t="s">
        <v>1483</v>
      </c>
      <c r="AJ79" t="s">
        <v>1484</v>
      </c>
      <c r="AK79" t="s">
        <v>1485</v>
      </c>
      <c r="AL79">
        <v>2021</v>
      </c>
      <c r="AM79">
        <v>28</v>
      </c>
      <c r="AN79">
        <v>1</v>
      </c>
      <c r="AO79" t="s">
        <v>53</v>
      </c>
      <c r="AP79">
        <v>54</v>
      </c>
      <c r="AQ79">
        <v>57</v>
      </c>
      <c r="AR79" t="s">
        <v>1486</v>
      </c>
      <c r="AS79" t="str">
        <f>HYPERLINK("http://dx.doi.org/10.1080/08989621.2020.1801431","http://dx.doi.org/10.1080/08989621.2020.1801431")</f>
        <v>http://dx.doi.org/10.1080/08989621.2020.1801431</v>
      </c>
      <c r="AT79" t="s">
        <v>972</v>
      </c>
      <c r="AU79">
        <v>4</v>
      </c>
      <c r="AV79" t="s">
        <v>1487</v>
      </c>
      <c r="AW79" t="s">
        <v>490</v>
      </c>
      <c r="AX79" t="s">
        <v>1487</v>
      </c>
      <c r="AY79" t="s">
        <v>53</v>
      </c>
      <c r="AZ79" t="s">
        <v>1488</v>
      </c>
    </row>
    <row r="80" spans="1:52" x14ac:dyDescent="0.25">
      <c r="A80">
        <v>79</v>
      </c>
      <c r="B80" t="s">
        <v>51</v>
      </c>
      <c r="C80" t="s">
        <v>1489</v>
      </c>
      <c r="D80" t="s">
        <v>1490</v>
      </c>
      <c r="E80" t="s">
        <v>53</v>
      </c>
      <c r="F80" t="s">
        <v>1491</v>
      </c>
      <c r="G80" t="s">
        <v>1492</v>
      </c>
      <c r="H80" t="s">
        <v>57</v>
      </c>
      <c r="I80" t="s">
        <v>58</v>
      </c>
      <c r="J80" t="s">
        <v>53</v>
      </c>
      <c r="K80" t="s">
        <v>53</v>
      </c>
      <c r="L80" t="s">
        <v>53</v>
      </c>
      <c r="M80" t="s">
        <v>53</v>
      </c>
      <c r="N80" t="s">
        <v>1493</v>
      </c>
      <c r="O80" t="s">
        <v>1494</v>
      </c>
      <c r="P80" t="s">
        <v>1495</v>
      </c>
      <c r="Q80" t="s">
        <v>1496</v>
      </c>
      <c r="R80" t="s">
        <v>1497</v>
      </c>
      <c r="S80" t="s">
        <v>1498</v>
      </c>
      <c r="T80" t="s">
        <v>1499</v>
      </c>
      <c r="U80" t="s">
        <v>1500</v>
      </c>
      <c r="V80" t="s">
        <v>1501</v>
      </c>
      <c r="W80" t="s">
        <v>1502</v>
      </c>
      <c r="X80" t="s">
        <v>1503</v>
      </c>
      <c r="Y80" t="s">
        <v>1504</v>
      </c>
      <c r="Z80" t="s">
        <v>53</v>
      </c>
      <c r="AA80">
        <v>37</v>
      </c>
      <c r="AB80">
        <v>32</v>
      </c>
      <c r="AC80">
        <v>41</v>
      </c>
      <c r="AD80">
        <v>1</v>
      </c>
      <c r="AE80">
        <v>16</v>
      </c>
      <c r="AF80" t="s">
        <v>1505</v>
      </c>
      <c r="AG80" t="s">
        <v>1506</v>
      </c>
      <c r="AH80" t="s">
        <v>1507</v>
      </c>
      <c r="AI80" t="s">
        <v>1508</v>
      </c>
      <c r="AJ80" t="s">
        <v>1509</v>
      </c>
      <c r="AK80" t="s">
        <v>422</v>
      </c>
      <c r="AL80">
        <v>2017</v>
      </c>
      <c r="AM80">
        <v>38</v>
      </c>
      <c r="AN80">
        <v>2</v>
      </c>
      <c r="AO80" t="s">
        <v>53</v>
      </c>
      <c r="AP80">
        <v>107</v>
      </c>
      <c r="AQ80">
        <v>114</v>
      </c>
      <c r="AR80" t="s">
        <v>1510</v>
      </c>
      <c r="AS80" t="str">
        <f>HYPERLINK("http://dx.doi.org/10.1027/0227-5910/a000415","http://dx.doi.org/10.1027/0227-5910/a000415")</f>
        <v>http://dx.doi.org/10.1027/0227-5910/a000415</v>
      </c>
      <c r="AT80" t="s">
        <v>53</v>
      </c>
      <c r="AU80">
        <v>8</v>
      </c>
      <c r="AV80" t="s">
        <v>1511</v>
      </c>
      <c r="AW80" t="s">
        <v>76</v>
      </c>
      <c r="AX80" t="s">
        <v>1512</v>
      </c>
      <c r="AY80" t="s">
        <v>53</v>
      </c>
      <c r="AZ80" t="s">
        <v>1513</v>
      </c>
    </row>
    <row r="81" spans="1:52" x14ac:dyDescent="0.25">
      <c r="A81">
        <v>80</v>
      </c>
      <c r="B81" t="s">
        <v>51</v>
      </c>
      <c r="C81" t="s">
        <v>1514</v>
      </c>
      <c r="D81" t="s">
        <v>1515</v>
      </c>
      <c r="E81" t="s">
        <v>53</v>
      </c>
      <c r="F81" t="s">
        <v>1516</v>
      </c>
      <c r="G81" t="s">
        <v>1517</v>
      </c>
      <c r="H81" t="s">
        <v>57</v>
      </c>
      <c r="I81" t="s">
        <v>58</v>
      </c>
      <c r="J81" t="s">
        <v>53</v>
      </c>
      <c r="K81" t="s">
        <v>53</v>
      </c>
      <c r="L81" t="s">
        <v>53</v>
      </c>
      <c r="M81" t="s">
        <v>53</v>
      </c>
      <c r="N81" t="s">
        <v>1518</v>
      </c>
      <c r="O81" t="s">
        <v>1519</v>
      </c>
      <c r="P81" t="s">
        <v>1520</v>
      </c>
      <c r="Q81" t="s">
        <v>1521</v>
      </c>
      <c r="R81" t="s">
        <v>1522</v>
      </c>
      <c r="S81" t="s">
        <v>1523</v>
      </c>
      <c r="T81" t="s">
        <v>1524</v>
      </c>
      <c r="U81" t="s">
        <v>53</v>
      </c>
      <c r="V81" t="s">
        <v>53</v>
      </c>
      <c r="W81" t="s">
        <v>1525</v>
      </c>
      <c r="X81" t="s">
        <v>1526</v>
      </c>
      <c r="Y81" t="s">
        <v>1527</v>
      </c>
      <c r="Z81" t="s">
        <v>53</v>
      </c>
      <c r="AA81">
        <v>35</v>
      </c>
      <c r="AB81">
        <v>13</v>
      </c>
      <c r="AC81">
        <v>15</v>
      </c>
      <c r="AD81">
        <v>3</v>
      </c>
      <c r="AE81">
        <v>18</v>
      </c>
      <c r="AF81" t="s">
        <v>1528</v>
      </c>
      <c r="AG81" t="s">
        <v>1529</v>
      </c>
      <c r="AH81" t="s">
        <v>1530</v>
      </c>
      <c r="AI81" t="s">
        <v>1531</v>
      </c>
      <c r="AJ81" t="s">
        <v>1532</v>
      </c>
      <c r="AK81" t="s">
        <v>1533</v>
      </c>
      <c r="AL81">
        <v>2009</v>
      </c>
      <c r="AM81">
        <v>4</v>
      </c>
      <c r="AN81">
        <v>3</v>
      </c>
      <c r="AO81" t="s">
        <v>53</v>
      </c>
      <c r="AP81">
        <v>3</v>
      </c>
      <c r="AQ81">
        <v>20</v>
      </c>
      <c r="AR81" t="s">
        <v>1534</v>
      </c>
      <c r="AS81" t="str">
        <f>HYPERLINK("http://dx.doi.org/10.1525/jer.2009.4.3.3","http://dx.doi.org/10.1525/jer.2009.4.3.3")</f>
        <v>http://dx.doi.org/10.1525/jer.2009.4.3.3</v>
      </c>
      <c r="AT81" t="s">
        <v>53</v>
      </c>
      <c r="AU81">
        <v>18</v>
      </c>
      <c r="AV81" t="s">
        <v>1535</v>
      </c>
      <c r="AW81" t="s">
        <v>102</v>
      </c>
      <c r="AX81" t="s">
        <v>1536</v>
      </c>
      <c r="AY81" t="s">
        <v>53</v>
      </c>
      <c r="AZ81" t="s">
        <v>1537</v>
      </c>
    </row>
    <row r="82" spans="1:52" x14ac:dyDescent="0.25">
      <c r="A82">
        <v>81</v>
      </c>
      <c r="B82" t="s">
        <v>51</v>
      </c>
      <c r="C82" t="s">
        <v>1538</v>
      </c>
      <c r="D82" t="s">
        <v>1539</v>
      </c>
      <c r="E82" t="s">
        <v>53</v>
      </c>
      <c r="F82" t="s">
        <v>1540</v>
      </c>
      <c r="G82" t="s">
        <v>1541</v>
      </c>
      <c r="H82" t="s">
        <v>57</v>
      </c>
      <c r="I82" t="s">
        <v>429</v>
      </c>
      <c r="J82" t="s">
        <v>53</v>
      </c>
      <c r="K82" t="s">
        <v>53</v>
      </c>
      <c r="L82" t="s">
        <v>53</v>
      </c>
      <c r="M82" t="s">
        <v>53</v>
      </c>
      <c r="N82" t="s">
        <v>1542</v>
      </c>
      <c r="O82" t="s">
        <v>1543</v>
      </c>
      <c r="P82" t="s">
        <v>1544</v>
      </c>
      <c r="Q82" t="s">
        <v>1545</v>
      </c>
      <c r="R82" t="s">
        <v>1546</v>
      </c>
      <c r="S82" t="s">
        <v>1547</v>
      </c>
      <c r="T82" t="s">
        <v>1548</v>
      </c>
      <c r="U82" t="s">
        <v>53</v>
      </c>
      <c r="V82" t="s">
        <v>1549</v>
      </c>
      <c r="W82" t="s">
        <v>1550</v>
      </c>
      <c r="X82" t="s">
        <v>1551</v>
      </c>
      <c r="Y82" t="s">
        <v>1552</v>
      </c>
      <c r="Z82" t="s">
        <v>53</v>
      </c>
      <c r="AA82">
        <v>46</v>
      </c>
      <c r="AB82">
        <v>1</v>
      </c>
      <c r="AC82">
        <v>1</v>
      </c>
      <c r="AD82">
        <v>2</v>
      </c>
      <c r="AE82">
        <v>3</v>
      </c>
      <c r="AF82" t="s">
        <v>67</v>
      </c>
      <c r="AG82" t="s">
        <v>68</v>
      </c>
      <c r="AH82" t="s">
        <v>69</v>
      </c>
      <c r="AI82" t="s">
        <v>1553</v>
      </c>
      <c r="AJ82" t="s">
        <v>1554</v>
      </c>
      <c r="AK82" t="s">
        <v>1555</v>
      </c>
      <c r="AL82">
        <v>2023</v>
      </c>
      <c r="AM82" t="s">
        <v>53</v>
      </c>
      <c r="AN82" t="s">
        <v>53</v>
      </c>
      <c r="AO82" t="s">
        <v>53</v>
      </c>
      <c r="AP82" t="s">
        <v>53</v>
      </c>
      <c r="AQ82" t="s">
        <v>53</v>
      </c>
      <c r="AR82" t="s">
        <v>1556</v>
      </c>
      <c r="AS82" t="str">
        <f>HYPERLINK("http://dx.doi.org/10.1080/14733285.2023.2237923","http://dx.doi.org/10.1080/14733285.2023.2237923")</f>
        <v>http://dx.doi.org/10.1080/14733285.2023.2237923</v>
      </c>
      <c r="AT82" t="s">
        <v>1557</v>
      </c>
      <c r="AU82">
        <v>15</v>
      </c>
      <c r="AV82" t="s">
        <v>1558</v>
      </c>
      <c r="AW82" t="s">
        <v>76</v>
      </c>
      <c r="AX82" t="s">
        <v>1558</v>
      </c>
      <c r="AY82" t="s">
        <v>729</v>
      </c>
      <c r="AZ82" t="s">
        <v>1559</v>
      </c>
    </row>
    <row r="83" spans="1:52" x14ac:dyDescent="0.25">
      <c r="A83">
        <v>82</v>
      </c>
      <c r="B83" t="s">
        <v>51</v>
      </c>
      <c r="C83" t="s">
        <v>1560</v>
      </c>
      <c r="D83" t="s">
        <v>1561</v>
      </c>
      <c r="E83" t="s">
        <v>53</v>
      </c>
      <c r="F83" t="s">
        <v>1562</v>
      </c>
      <c r="G83" t="s">
        <v>1563</v>
      </c>
      <c r="H83" t="s">
        <v>57</v>
      </c>
      <c r="I83" t="s">
        <v>58</v>
      </c>
      <c r="J83" t="s">
        <v>53</v>
      </c>
      <c r="K83" t="s">
        <v>53</v>
      </c>
      <c r="L83" t="s">
        <v>53</v>
      </c>
      <c r="M83" t="s">
        <v>53</v>
      </c>
      <c r="N83" t="s">
        <v>1564</v>
      </c>
      <c r="O83" t="s">
        <v>1565</v>
      </c>
      <c r="P83" t="s">
        <v>1566</v>
      </c>
      <c r="Q83" t="s">
        <v>1567</v>
      </c>
      <c r="R83" t="s">
        <v>1568</v>
      </c>
      <c r="S83" t="s">
        <v>1569</v>
      </c>
      <c r="T83" t="s">
        <v>1570</v>
      </c>
      <c r="U83" t="s">
        <v>53</v>
      </c>
      <c r="V83" t="s">
        <v>53</v>
      </c>
      <c r="W83" t="s">
        <v>1571</v>
      </c>
      <c r="X83" t="s">
        <v>1572</v>
      </c>
      <c r="Y83" t="s">
        <v>1573</v>
      </c>
      <c r="Z83" t="s">
        <v>53</v>
      </c>
      <c r="AA83">
        <v>45</v>
      </c>
      <c r="AB83">
        <v>5</v>
      </c>
      <c r="AC83">
        <v>5</v>
      </c>
      <c r="AD83">
        <v>1</v>
      </c>
      <c r="AE83">
        <v>2</v>
      </c>
      <c r="AF83" t="s">
        <v>536</v>
      </c>
      <c r="AG83" t="s">
        <v>537</v>
      </c>
      <c r="AH83" t="s">
        <v>538</v>
      </c>
      <c r="AI83" t="s">
        <v>1574</v>
      </c>
      <c r="AJ83" t="s">
        <v>1575</v>
      </c>
      <c r="AK83" t="s">
        <v>1576</v>
      </c>
      <c r="AL83">
        <v>2022</v>
      </c>
      <c r="AM83">
        <v>14</v>
      </c>
      <c r="AN83">
        <v>2</v>
      </c>
      <c r="AO83" t="s">
        <v>73</v>
      </c>
      <c r="AP83">
        <v>535</v>
      </c>
      <c r="AQ83">
        <v>553</v>
      </c>
      <c r="AR83" t="s">
        <v>1577</v>
      </c>
      <c r="AS83" t="str">
        <f>HYPERLINK("http://dx.doi.org/10.1093/jhuman/huac002","http://dx.doi.org/10.1093/jhuman/huac002")</f>
        <v>http://dx.doi.org/10.1093/jhuman/huac002</v>
      </c>
      <c r="AT83" t="s">
        <v>1578</v>
      </c>
      <c r="AU83">
        <v>19</v>
      </c>
      <c r="AV83" t="s">
        <v>1579</v>
      </c>
      <c r="AW83" t="s">
        <v>126</v>
      </c>
      <c r="AX83" t="s">
        <v>1580</v>
      </c>
      <c r="AY83" t="s">
        <v>53</v>
      </c>
      <c r="AZ83" t="s">
        <v>1581</v>
      </c>
    </row>
    <row r="84" spans="1:52" x14ac:dyDescent="0.25">
      <c r="A84">
        <v>83</v>
      </c>
      <c r="B84" t="s">
        <v>51</v>
      </c>
      <c r="C84" t="s">
        <v>1582</v>
      </c>
      <c r="D84" t="s">
        <v>1583</v>
      </c>
      <c r="E84" t="s">
        <v>53</v>
      </c>
      <c r="F84" t="s">
        <v>1584</v>
      </c>
      <c r="G84" t="s">
        <v>1585</v>
      </c>
      <c r="H84" t="s">
        <v>57</v>
      </c>
      <c r="I84" t="s">
        <v>58</v>
      </c>
      <c r="J84" t="s">
        <v>53</v>
      </c>
      <c r="K84" t="s">
        <v>53</v>
      </c>
      <c r="L84" t="s">
        <v>53</v>
      </c>
      <c r="M84" t="s">
        <v>53</v>
      </c>
      <c r="N84" t="s">
        <v>1586</v>
      </c>
      <c r="O84" t="s">
        <v>1587</v>
      </c>
      <c r="P84" t="s">
        <v>1588</v>
      </c>
      <c r="Q84" t="s">
        <v>1589</v>
      </c>
      <c r="R84" t="s">
        <v>1590</v>
      </c>
      <c r="S84" t="s">
        <v>1591</v>
      </c>
      <c r="T84" t="s">
        <v>1592</v>
      </c>
      <c r="U84" t="s">
        <v>53</v>
      </c>
      <c r="V84" t="s">
        <v>1593</v>
      </c>
      <c r="W84" t="s">
        <v>53</v>
      </c>
      <c r="X84" t="s">
        <v>53</v>
      </c>
      <c r="Y84" t="s">
        <v>53</v>
      </c>
      <c r="Z84" t="s">
        <v>53</v>
      </c>
      <c r="AA84">
        <v>55</v>
      </c>
      <c r="AB84">
        <v>44</v>
      </c>
      <c r="AC84">
        <v>58</v>
      </c>
      <c r="AD84">
        <v>5</v>
      </c>
      <c r="AE84">
        <v>28</v>
      </c>
      <c r="AF84" t="s">
        <v>1376</v>
      </c>
      <c r="AG84" t="s">
        <v>1258</v>
      </c>
      <c r="AH84" t="s">
        <v>1377</v>
      </c>
      <c r="AI84" t="s">
        <v>1594</v>
      </c>
      <c r="AJ84" t="s">
        <v>1595</v>
      </c>
      <c r="AK84" t="s">
        <v>743</v>
      </c>
      <c r="AL84">
        <v>2020</v>
      </c>
      <c r="AM84">
        <v>16</v>
      </c>
      <c r="AN84">
        <v>4</v>
      </c>
      <c r="AO84" t="s">
        <v>53</v>
      </c>
      <c r="AP84">
        <v>409</v>
      </c>
      <c r="AQ84">
        <v>422</v>
      </c>
      <c r="AR84" t="s">
        <v>1596</v>
      </c>
      <c r="AS84" t="str">
        <f>HYPERLINK("http://dx.doi.org/10.1017/S174413741900078X","http://dx.doi.org/10.1017/S174413741900078X")</f>
        <v>http://dx.doi.org/10.1017/S174413741900078X</v>
      </c>
      <c r="AT84" t="s">
        <v>53</v>
      </c>
      <c r="AU84">
        <v>14</v>
      </c>
      <c r="AV84" t="s">
        <v>125</v>
      </c>
      <c r="AW84" t="s">
        <v>76</v>
      </c>
      <c r="AX84" t="s">
        <v>127</v>
      </c>
      <c r="AY84" t="s">
        <v>360</v>
      </c>
      <c r="AZ84" t="s">
        <v>1597</v>
      </c>
    </row>
    <row r="85" spans="1:52" x14ac:dyDescent="0.25">
      <c r="A85">
        <v>84</v>
      </c>
      <c r="B85" t="s">
        <v>51</v>
      </c>
      <c r="C85" t="s">
        <v>1598</v>
      </c>
      <c r="D85" t="s">
        <v>1599</v>
      </c>
      <c r="E85" t="s">
        <v>53</v>
      </c>
      <c r="F85" t="s">
        <v>1600</v>
      </c>
      <c r="G85" t="s">
        <v>1601</v>
      </c>
      <c r="H85" t="s">
        <v>57</v>
      </c>
      <c r="I85" t="s">
        <v>58</v>
      </c>
      <c r="J85" t="s">
        <v>53</v>
      </c>
      <c r="K85" t="s">
        <v>53</v>
      </c>
      <c r="L85" t="s">
        <v>53</v>
      </c>
      <c r="M85" t="s">
        <v>53</v>
      </c>
      <c r="N85" t="s">
        <v>1602</v>
      </c>
      <c r="O85" t="s">
        <v>53</v>
      </c>
      <c r="P85" t="s">
        <v>1603</v>
      </c>
      <c r="Q85" t="s">
        <v>1604</v>
      </c>
      <c r="R85" t="s">
        <v>1605</v>
      </c>
      <c r="S85" t="s">
        <v>1606</v>
      </c>
      <c r="T85" t="s">
        <v>1607</v>
      </c>
      <c r="U85" t="s">
        <v>53</v>
      </c>
      <c r="V85" t="s">
        <v>53</v>
      </c>
      <c r="W85" t="s">
        <v>53</v>
      </c>
      <c r="X85" t="s">
        <v>53</v>
      </c>
      <c r="Y85" t="s">
        <v>53</v>
      </c>
      <c r="Z85" t="s">
        <v>53</v>
      </c>
      <c r="AA85">
        <v>21</v>
      </c>
      <c r="AB85">
        <v>0</v>
      </c>
      <c r="AC85">
        <v>0</v>
      </c>
      <c r="AD85">
        <v>0</v>
      </c>
      <c r="AE85">
        <v>1</v>
      </c>
      <c r="AF85" t="s">
        <v>93</v>
      </c>
      <c r="AG85" t="s">
        <v>94</v>
      </c>
      <c r="AH85" t="s">
        <v>95</v>
      </c>
      <c r="AI85" t="s">
        <v>1608</v>
      </c>
      <c r="AJ85" t="s">
        <v>1609</v>
      </c>
      <c r="AK85" t="s">
        <v>316</v>
      </c>
      <c r="AL85">
        <v>2010</v>
      </c>
      <c r="AM85">
        <v>26</v>
      </c>
      <c r="AN85">
        <v>4</v>
      </c>
      <c r="AO85" t="s">
        <v>53</v>
      </c>
      <c r="AP85">
        <v>458</v>
      </c>
      <c r="AQ85">
        <v>464</v>
      </c>
      <c r="AR85" t="s">
        <v>1610</v>
      </c>
      <c r="AS85" t="str">
        <f>HYPERLINK("http://dx.doi.org/10.1111/j.1752-0118.2010.01206.x","http://dx.doi.org/10.1111/j.1752-0118.2010.01206.x")</f>
        <v>http://dx.doi.org/10.1111/j.1752-0118.2010.01206.x</v>
      </c>
      <c r="AT85" t="s">
        <v>53</v>
      </c>
      <c r="AU85">
        <v>7</v>
      </c>
      <c r="AV85" t="s">
        <v>1611</v>
      </c>
      <c r="AW85" t="s">
        <v>126</v>
      </c>
      <c r="AX85" t="s">
        <v>1611</v>
      </c>
      <c r="AY85" t="s">
        <v>53</v>
      </c>
      <c r="AZ85" t="s">
        <v>1612</v>
      </c>
    </row>
    <row r="86" spans="1:52" x14ac:dyDescent="0.25">
      <c r="A86">
        <v>85</v>
      </c>
      <c r="B86" t="s">
        <v>51</v>
      </c>
      <c r="C86" t="s">
        <v>1613</v>
      </c>
      <c r="D86" t="s">
        <v>1613</v>
      </c>
      <c r="E86" t="s">
        <v>53</v>
      </c>
      <c r="F86" t="s">
        <v>1614</v>
      </c>
      <c r="G86" t="s">
        <v>1615</v>
      </c>
      <c r="H86" t="s">
        <v>57</v>
      </c>
      <c r="I86" t="s">
        <v>1232</v>
      </c>
      <c r="J86" t="s">
        <v>1616</v>
      </c>
      <c r="K86" t="s">
        <v>1617</v>
      </c>
      <c r="L86" t="s">
        <v>1618</v>
      </c>
      <c r="M86" t="s">
        <v>53</v>
      </c>
      <c r="N86" t="s">
        <v>1619</v>
      </c>
      <c r="O86" t="s">
        <v>1620</v>
      </c>
      <c r="P86" t="s">
        <v>1621</v>
      </c>
      <c r="Q86" t="s">
        <v>1622</v>
      </c>
      <c r="R86" t="s">
        <v>1623</v>
      </c>
      <c r="S86" t="s">
        <v>1624</v>
      </c>
      <c r="T86" t="s">
        <v>1625</v>
      </c>
      <c r="U86" t="s">
        <v>53</v>
      </c>
      <c r="V86" t="s">
        <v>1626</v>
      </c>
      <c r="W86" t="s">
        <v>53</v>
      </c>
      <c r="X86" t="s">
        <v>53</v>
      </c>
      <c r="Y86" t="s">
        <v>53</v>
      </c>
      <c r="Z86" t="s">
        <v>53</v>
      </c>
      <c r="AA86">
        <v>53</v>
      </c>
      <c r="AB86">
        <v>27</v>
      </c>
      <c r="AC86">
        <v>44</v>
      </c>
      <c r="AD86">
        <v>1</v>
      </c>
      <c r="AE86">
        <v>13</v>
      </c>
      <c r="AF86" t="s">
        <v>93</v>
      </c>
      <c r="AG86" t="s">
        <v>94</v>
      </c>
      <c r="AH86" t="s">
        <v>95</v>
      </c>
      <c r="AI86" t="s">
        <v>1627</v>
      </c>
      <c r="AJ86" t="s">
        <v>1628</v>
      </c>
      <c r="AK86" t="s">
        <v>743</v>
      </c>
      <c r="AL86">
        <v>2004</v>
      </c>
      <c r="AM86">
        <v>40</v>
      </c>
      <c r="AN86">
        <v>4</v>
      </c>
      <c r="AO86" t="s">
        <v>53</v>
      </c>
      <c r="AP86">
        <v>925</v>
      </c>
      <c r="AQ86">
        <v>936</v>
      </c>
      <c r="AR86" t="s">
        <v>1629</v>
      </c>
      <c r="AS86" t="str">
        <f>HYPERLINK("http://dx.doi.org/10.1111/j.1752-1688.2004.tb01056.x","http://dx.doi.org/10.1111/j.1752-1688.2004.tb01056.x")</f>
        <v>http://dx.doi.org/10.1111/j.1752-1688.2004.tb01056.x</v>
      </c>
      <c r="AT86" t="s">
        <v>53</v>
      </c>
      <c r="AU86">
        <v>12</v>
      </c>
      <c r="AV86" t="s">
        <v>1630</v>
      </c>
      <c r="AW86" t="s">
        <v>1631</v>
      </c>
      <c r="AX86" t="s">
        <v>1632</v>
      </c>
      <c r="AY86" t="s">
        <v>103</v>
      </c>
      <c r="AZ86" t="s">
        <v>1633</v>
      </c>
    </row>
    <row r="87" spans="1:52" x14ac:dyDescent="0.25">
      <c r="A87">
        <v>86</v>
      </c>
      <c r="B87" t="s">
        <v>51</v>
      </c>
      <c r="C87" t="s">
        <v>1634</v>
      </c>
      <c r="D87" t="s">
        <v>1634</v>
      </c>
      <c r="E87" t="s">
        <v>53</v>
      </c>
      <c r="F87" t="s">
        <v>1635</v>
      </c>
      <c r="G87" t="s">
        <v>1636</v>
      </c>
      <c r="H87" t="s">
        <v>57</v>
      </c>
      <c r="I87" t="s">
        <v>1232</v>
      </c>
      <c r="J87" t="s">
        <v>1637</v>
      </c>
      <c r="K87" t="s">
        <v>1638</v>
      </c>
      <c r="L87" t="s">
        <v>1639</v>
      </c>
      <c r="M87" t="s">
        <v>1640</v>
      </c>
      <c r="N87" t="s">
        <v>1641</v>
      </c>
      <c r="O87" t="s">
        <v>53</v>
      </c>
      <c r="P87" t="s">
        <v>1642</v>
      </c>
      <c r="Q87" t="s">
        <v>1643</v>
      </c>
      <c r="R87" t="s">
        <v>1644</v>
      </c>
      <c r="S87" t="s">
        <v>1645</v>
      </c>
      <c r="T87" t="s">
        <v>53</v>
      </c>
      <c r="U87" t="s">
        <v>53</v>
      </c>
      <c r="V87" t="s">
        <v>1646</v>
      </c>
      <c r="W87" t="s">
        <v>53</v>
      </c>
      <c r="X87" t="s">
        <v>53</v>
      </c>
      <c r="Y87" t="s">
        <v>53</v>
      </c>
      <c r="Z87" t="s">
        <v>53</v>
      </c>
      <c r="AA87">
        <v>29</v>
      </c>
      <c r="AB87">
        <v>96</v>
      </c>
      <c r="AC87">
        <v>113</v>
      </c>
      <c r="AD87">
        <v>1</v>
      </c>
      <c r="AE87">
        <v>13</v>
      </c>
      <c r="AF87" t="s">
        <v>264</v>
      </c>
      <c r="AG87" t="s">
        <v>265</v>
      </c>
      <c r="AH87" t="s">
        <v>266</v>
      </c>
      <c r="AI87" t="s">
        <v>1647</v>
      </c>
      <c r="AJ87" t="s">
        <v>1648</v>
      </c>
      <c r="AK87" t="s">
        <v>1533</v>
      </c>
      <c r="AL87">
        <v>2004</v>
      </c>
      <c r="AM87">
        <v>595</v>
      </c>
      <c r="AN87" t="s">
        <v>53</v>
      </c>
      <c r="AO87" t="s">
        <v>53</v>
      </c>
      <c r="AP87">
        <v>249</v>
      </c>
      <c r="AQ87">
        <v>263</v>
      </c>
      <c r="AR87" t="s">
        <v>1649</v>
      </c>
      <c r="AS87" t="str">
        <f>HYPERLINK("http://dx.doi.org/10.1177/0002716204266913","http://dx.doi.org/10.1177/0002716204266913")</f>
        <v>http://dx.doi.org/10.1177/0002716204266913</v>
      </c>
      <c r="AT87" t="s">
        <v>53</v>
      </c>
      <c r="AU87">
        <v>15</v>
      </c>
      <c r="AV87" t="s">
        <v>1650</v>
      </c>
      <c r="AW87" t="s">
        <v>1651</v>
      </c>
      <c r="AX87" t="s">
        <v>1652</v>
      </c>
      <c r="AY87" t="s">
        <v>53</v>
      </c>
      <c r="AZ87" t="s">
        <v>1653</v>
      </c>
    </row>
    <row r="88" spans="1:52" x14ac:dyDescent="0.25">
      <c r="A88">
        <v>87</v>
      </c>
      <c r="B88" t="s">
        <v>51</v>
      </c>
      <c r="C88" t="s">
        <v>1654</v>
      </c>
      <c r="D88" t="s">
        <v>1654</v>
      </c>
      <c r="E88" t="s">
        <v>53</v>
      </c>
      <c r="F88" t="s">
        <v>1655</v>
      </c>
      <c r="G88" t="s">
        <v>1656</v>
      </c>
      <c r="H88" t="s">
        <v>57</v>
      </c>
      <c r="I88" t="s">
        <v>58</v>
      </c>
      <c r="J88" t="s">
        <v>53</v>
      </c>
      <c r="K88" t="s">
        <v>53</v>
      </c>
      <c r="L88" t="s">
        <v>53</v>
      </c>
      <c r="M88" t="s">
        <v>53</v>
      </c>
      <c r="N88" t="s">
        <v>1657</v>
      </c>
      <c r="O88" t="s">
        <v>53</v>
      </c>
      <c r="P88" t="s">
        <v>1658</v>
      </c>
      <c r="Q88" t="s">
        <v>53</v>
      </c>
      <c r="R88" t="s">
        <v>53</v>
      </c>
      <c r="S88" t="s">
        <v>1659</v>
      </c>
      <c r="T88" t="s">
        <v>53</v>
      </c>
      <c r="U88" t="s">
        <v>53</v>
      </c>
      <c r="V88" t="s">
        <v>1660</v>
      </c>
      <c r="W88" t="s">
        <v>53</v>
      </c>
      <c r="X88" t="s">
        <v>53</v>
      </c>
      <c r="Y88" t="s">
        <v>53</v>
      </c>
      <c r="Z88" t="s">
        <v>53</v>
      </c>
      <c r="AA88">
        <v>5</v>
      </c>
      <c r="AB88">
        <v>10</v>
      </c>
      <c r="AC88">
        <v>13</v>
      </c>
      <c r="AD88">
        <v>0</v>
      </c>
      <c r="AE88">
        <v>3</v>
      </c>
      <c r="AF88" t="s">
        <v>1661</v>
      </c>
      <c r="AG88" t="s">
        <v>577</v>
      </c>
      <c r="AH88" t="s">
        <v>1662</v>
      </c>
      <c r="AI88" t="s">
        <v>1663</v>
      </c>
      <c r="AJ88" t="s">
        <v>1664</v>
      </c>
      <c r="AK88" t="s">
        <v>743</v>
      </c>
      <c r="AL88">
        <v>1994</v>
      </c>
      <c r="AM88">
        <v>57</v>
      </c>
      <c r="AN88" t="s">
        <v>1665</v>
      </c>
      <c r="AO88" t="s">
        <v>53</v>
      </c>
      <c r="AP88">
        <v>139</v>
      </c>
      <c r="AQ88">
        <v>145</v>
      </c>
      <c r="AR88" t="s">
        <v>1666</v>
      </c>
      <c r="AS88" t="str">
        <f>HYPERLINK("http://dx.doi.org/10.1016/0001-706X(94)90004-3","http://dx.doi.org/10.1016/0001-706X(94)90004-3")</f>
        <v>http://dx.doi.org/10.1016/0001-706X(94)90004-3</v>
      </c>
      <c r="AT88" t="s">
        <v>53</v>
      </c>
      <c r="AU88">
        <v>7</v>
      </c>
      <c r="AV88" t="s">
        <v>1667</v>
      </c>
      <c r="AW88" t="s">
        <v>102</v>
      </c>
      <c r="AX88" t="s">
        <v>1667</v>
      </c>
      <c r="AY88" t="s">
        <v>53</v>
      </c>
      <c r="AZ88" t="s">
        <v>1668</v>
      </c>
    </row>
    <row r="89" spans="1:52" x14ac:dyDescent="0.25">
      <c r="A89">
        <v>88</v>
      </c>
      <c r="B89" t="s">
        <v>51</v>
      </c>
      <c r="C89" t="s">
        <v>1669</v>
      </c>
      <c r="D89" t="s">
        <v>1670</v>
      </c>
      <c r="E89" t="s">
        <v>53</v>
      </c>
      <c r="F89" t="s">
        <v>1671</v>
      </c>
      <c r="G89" t="s">
        <v>566</v>
      </c>
      <c r="H89" t="s">
        <v>57</v>
      </c>
      <c r="I89" t="s">
        <v>1232</v>
      </c>
      <c r="J89" t="s">
        <v>1672</v>
      </c>
      <c r="K89" t="s">
        <v>1673</v>
      </c>
      <c r="L89" t="s">
        <v>1674</v>
      </c>
      <c r="M89" t="s">
        <v>1675</v>
      </c>
      <c r="N89" t="s">
        <v>1676</v>
      </c>
      <c r="O89" t="s">
        <v>1677</v>
      </c>
      <c r="P89" t="s">
        <v>1678</v>
      </c>
      <c r="Q89" t="s">
        <v>1679</v>
      </c>
      <c r="R89" t="s">
        <v>1680</v>
      </c>
      <c r="S89" t="s">
        <v>1681</v>
      </c>
      <c r="T89" t="s">
        <v>1682</v>
      </c>
      <c r="U89" t="s">
        <v>1683</v>
      </c>
      <c r="V89" t="s">
        <v>1684</v>
      </c>
      <c r="W89" t="s">
        <v>1685</v>
      </c>
      <c r="X89" t="s">
        <v>1686</v>
      </c>
      <c r="Y89" t="s">
        <v>53</v>
      </c>
      <c r="Z89" t="s">
        <v>53</v>
      </c>
      <c r="AA89">
        <v>91</v>
      </c>
      <c r="AB89">
        <v>218</v>
      </c>
      <c r="AC89">
        <v>234</v>
      </c>
      <c r="AD89">
        <v>11</v>
      </c>
      <c r="AE89">
        <v>163</v>
      </c>
      <c r="AF89" t="s">
        <v>576</v>
      </c>
      <c r="AG89" t="s">
        <v>577</v>
      </c>
      <c r="AH89" t="s">
        <v>578</v>
      </c>
      <c r="AI89" t="s">
        <v>579</v>
      </c>
      <c r="AJ89" t="s">
        <v>580</v>
      </c>
      <c r="AK89" t="s">
        <v>1331</v>
      </c>
      <c r="AL89">
        <v>2009</v>
      </c>
      <c r="AM89">
        <v>38</v>
      </c>
      <c r="AN89">
        <v>4</v>
      </c>
      <c r="AO89" t="s">
        <v>73</v>
      </c>
      <c r="AP89">
        <v>610</v>
      </c>
      <c r="AQ89">
        <v>623</v>
      </c>
      <c r="AR89" t="s">
        <v>1687</v>
      </c>
      <c r="AS89" t="str">
        <f>HYPERLINK("http://dx.doi.org/10.1016/j.respol.2009.01.014","http://dx.doi.org/10.1016/j.respol.2009.01.014")</f>
        <v>http://dx.doi.org/10.1016/j.respol.2009.01.014</v>
      </c>
      <c r="AT89" t="s">
        <v>53</v>
      </c>
      <c r="AU89">
        <v>14</v>
      </c>
      <c r="AV89" t="s">
        <v>211</v>
      </c>
      <c r="AW89" t="s">
        <v>1651</v>
      </c>
      <c r="AX89" t="s">
        <v>127</v>
      </c>
      <c r="AY89" t="s">
        <v>53</v>
      </c>
      <c r="AZ89" t="s">
        <v>1688</v>
      </c>
    </row>
    <row r="90" spans="1:52" x14ac:dyDescent="0.25">
      <c r="A90">
        <v>89</v>
      </c>
      <c r="B90" t="s">
        <v>51</v>
      </c>
      <c r="C90" t="s">
        <v>1689</v>
      </c>
      <c r="D90" t="s">
        <v>1690</v>
      </c>
      <c r="E90" t="s">
        <v>53</v>
      </c>
      <c r="F90" t="s">
        <v>1691</v>
      </c>
      <c r="G90" t="s">
        <v>1692</v>
      </c>
      <c r="H90" t="s">
        <v>57</v>
      </c>
      <c r="I90" t="s">
        <v>58</v>
      </c>
      <c r="J90" t="s">
        <v>53</v>
      </c>
      <c r="K90" t="s">
        <v>53</v>
      </c>
      <c r="L90" t="s">
        <v>53</v>
      </c>
      <c r="M90" t="s">
        <v>53</v>
      </c>
      <c r="N90" t="s">
        <v>1693</v>
      </c>
      <c r="O90" t="s">
        <v>1694</v>
      </c>
      <c r="P90" t="s">
        <v>1695</v>
      </c>
      <c r="Q90" t="s">
        <v>1696</v>
      </c>
      <c r="R90" t="s">
        <v>1697</v>
      </c>
      <c r="S90" t="s">
        <v>1698</v>
      </c>
      <c r="T90" t="s">
        <v>1699</v>
      </c>
      <c r="U90" t="s">
        <v>53</v>
      </c>
      <c r="V90" t="s">
        <v>1700</v>
      </c>
      <c r="W90" t="s">
        <v>53</v>
      </c>
      <c r="X90" t="s">
        <v>53</v>
      </c>
      <c r="Y90" t="s">
        <v>53</v>
      </c>
      <c r="Z90" t="s">
        <v>53</v>
      </c>
      <c r="AA90">
        <v>61</v>
      </c>
      <c r="AB90">
        <v>58</v>
      </c>
      <c r="AC90">
        <v>67</v>
      </c>
      <c r="AD90">
        <v>3</v>
      </c>
      <c r="AE90">
        <v>74</v>
      </c>
      <c r="AF90" t="s">
        <v>1701</v>
      </c>
      <c r="AG90" t="s">
        <v>1702</v>
      </c>
      <c r="AH90" t="s">
        <v>1703</v>
      </c>
      <c r="AI90" t="s">
        <v>1704</v>
      </c>
      <c r="AJ90" t="s">
        <v>1705</v>
      </c>
      <c r="AK90" t="s">
        <v>285</v>
      </c>
      <c r="AL90">
        <v>2014</v>
      </c>
      <c r="AM90">
        <v>96</v>
      </c>
      <c r="AN90">
        <v>3</v>
      </c>
      <c r="AO90" t="s">
        <v>53</v>
      </c>
      <c r="AP90">
        <v>862</v>
      </c>
      <c r="AQ90">
        <v>883</v>
      </c>
      <c r="AR90" t="s">
        <v>1706</v>
      </c>
      <c r="AS90" t="str">
        <f>HYPERLINK("http://dx.doi.org/10.1093/ajae/aat107","http://dx.doi.org/10.1093/ajae/aat107")</f>
        <v>http://dx.doi.org/10.1093/ajae/aat107</v>
      </c>
      <c r="AT90" t="s">
        <v>53</v>
      </c>
      <c r="AU90">
        <v>22</v>
      </c>
      <c r="AV90" t="s">
        <v>1707</v>
      </c>
      <c r="AW90" t="s">
        <v>102</v>
      </c>
      <c r="AX90" t="s">
        <v>1708</v>
      </c>
      <c r="AY90" t="s">
        <v>53</v>
      </c>
      <c r="AZ90" t="s">
        <v>1709</v>
      </c>
    </row>
    <row r="91" spans="1:52" x14ac:dyDescent="0.25">
      <c r="A91">
        <v>90</v>
      </c>
      <c r="B91" t="s">
        <v>51</v>
      </c>
      <c r="C91" t="s">
        <v>1710</v>
      </c>
      <c r="D91" t="s">
        <v>1711</v>
      </c>
      <c r="E91" t="s">
        <v>53</v>
      </c>
      <c r="F91" t="s">
        <v>1712</v>
      </c>
      <c r="G91" t="s">
        <v>1713</v>
      </c>
      <c r="H91" t="s">
        <v>57</v>
      </c>
      <c r="I91" t="s">
        <v>58</v>
      </c>
      <c r="J91" t="s">
        <v>53</v>
      </c>
      <c r="K91" t="s">
        <v>53</v>
      </c>
      <c r="L91" t="s">
        <v>53</v>
      </c>
      <c r="M91" t="s">
        <v>53</v>
      </c>
      <c r="N91" t="s">
        <v>1714</v>
      </c>
      <c r="O91" t="s">
        <v>1715</v>
      </c>
      <c r="P91" t="s">
        <v>1716</v>
      </c>
      <c r="Q91" t="s">
        <v>1717</v>
      </c>
      <c r="R91" t="s">
        <v>1718</v>
      </c>
      <c r="S91" t="s">
        <v>1719</v>
      </c>
      <c r="T91" t="s">
        <v>1720</v>
      </c>
      <c r="U91" t="s">
        <v>1721</v>
      </c>
      <c r="V91" t="s">
        <v>1722</v>
      </c>
      <c r="W91" t="s">
        <v>53</v>
      </c>
      <c r="X91" t="s">
        <v>53</v>
      </c>
      <c r="Y91" t="s">
        <v>53</v>
      </c>
      <c r="Z91" t="s">
        <v>53</v>
      </c>
      <c r="AA91">
        <v>76</v>
      </c>
      <c r="AB91">
        <v>0</v>
      </c>
      <c r="AC91">
        <v>0</v>
      </c>
      <c r="AD91">
        <v>5</v>
      </c>
      <c r="AE91">
        <v>5</v>
      </c>
      <c r="AF91" t="s">
        <v>1153</v>
      </c>
      <c r="AG91" t="s">
        <v>1723</v>
      </c>
      <c r="AH91" t="s">
        <v>1724</v>
      </c>
      <c r="AI91" t="s">
        <v>1713</v>
      </c>
      <c r="AJ91" t="s">
        <v>1725</v>
      </c>
      <c r="AK91" t="s">
        <v>285</v>
      </c>
      <c r="AL91">
        <v>2024</v>
      </c>
      <c r="AM91">
        <v>121</v>
      </c>
      <c r="AN91" t="s">
        <v>53</v>
      </c>
      <c r="AO91" t="s">
        <v>53</v>
      </c>
      <c r="AP91" t="s">
        <v>53</v>
      </c>
      <c r="AQ91" t="s">
        <v>53</v>
      </c>
      <c r="AR91" t="s">
        <v>1726</v>
      </c>
      <c r="AS91" t="str">
        <f>HYPERLINK("http://dx.doi.org/10.1016/j.system.2024.103272","http://dx.doi.org/10.1016/j.system.2024.103272")</f>
        <v>http://dx.doi.org/10.1016/j.system.2024.103272</v>
      </c>
      <c r="AT91" t="s">
        <v>1727</v>
      </c>
      <c r="AU91">
        <v>11</v>
      </c>
      <c r="AV91" t="s">
        <v>1728</v>
      </c>
      <c r="AW91" t="s">
        <v>76</v>
      </c>
      <c r="AX91" t="s">
        <v>1728</v>
      </c>
      <c r="AY91" t="s">
        <v>796</v>
      </c>
      <c r="AZ91" t="s">
        <v>1729</v>
      </c>
    </row>
    <row r="92" spans="1:52" x14ac:dyDescent="0.25">
      <c r="A92">
        <v>91</v>
      </c>
      <c r="B92" t="s">
        <v>51</v>
      </c>
      <c r="C92" t="s">
        <v>1127</v>
      </c>
      <c r="D92" t="s">
        <v>1128</v>
      </c>
      <c r="E92" t="s">
        <v>53</v>
      </c>
      <c r="F92" t="s">
        <v>1730</v>
      </c>
      <c r="G92" t="s">
        <v>1130</v>
      </c>
      <c r="H92" t="s">
        <v>57</v>
      </c>
      <c r="I92" t="s">
        <v>58</v>
      </c>
      <c r="J92" t="s">
        <v>53</v>
      </c>
      <c r="K92" t="s">
        <v>53</v>
      </c>
      <c r="L92" t="s">
        <v>53</v>
      </c>
      <c r="M92" t="s">
        <v>53</v>
      </c>
      <c r="N92" t="s">
        <v>1731</v>
      </c>
      <c r="O92" t="s">
        <v>53</v>
      </c>
      <c r="P92" t="s">
        <v>1732</v>
      </c>
      <c r="Q92" t="s">
        <v>1134</v>
      </c>
      <c r="R92" t="s">
        <v>1135</v>
      </c>
      <c r="S92" t="s">
        <v>1136</v>
      </c>
      <c r="T92" t="s">
        <v>1137</v>
      </c>
      <c r="U92" t="s">
        <v>53</v>
      </c>
      <c r="V92" t="s">
        <v>53</v>
      </c>
      <c r="W92" t="s">
        <v>1733</v>
      </c>
      <c r="X92" t="s">
        <v>53</v>
      </c>
      <c r="Y92" t="s">
        <v>1734</v>
      </c>
      <c r="Z92" t="s">
        <v>53</v>
      </c>
      <c r="AA92">
        <v>33</v>
      </c>
      <c r="AB92">
        <v>4</v>
      </c>
      <c r="AC92">
        <v>4</v>
      </c>
      <c r="AD92">
        <v>11</v>
      </c>
      <c r="AE92">
        <v>29</v>
      </c>
      <c r="AF92" t="s">
        <v>404</v>
      </c>
      <c r="AG92" t="s">
        <v>405</v>
      </c>
      <c r="AH92" t="s">
        <v>1735</v>
      </c>
      <c r="AI92" t="s">
        <v>1138</v>
      </c>
      <c r="AJ92" t="s">
        <v>1139</v>
      </c>
      <c r="AK92" t="s">
        <v>1736</v>
      </c>
      <c r="AL92">
        <v>2023</v>
      </c>
      <c r="AM92">
        <v>13</v>
      </c>
      <c r="AN92">
        <v>4</v>
      </c>
      <c r="AO92" t="s">
        <v>53</v>
      </c>
      <c r="AP92">
        <v>714</v>
      </c>
      <c r="AQ92">
        <v>733</v>
      </c>
      <c r="AR92" t="s">
        <v>1737</v>
      </c>
      <c r="AS92" t="str">
        <f>HYPERLINK("http://dx.doi.org/10.1108/CFRI-08-2020-0112","http://dx.doi.org/10.1108/CFRI-08-2020-0112")</f>
        <v>http://dx.doi.org/10.1108/CFRI-08-2020-0112</v>
      </c>
      <c r="AT92" t="s">
        <v>1262</v>
      </c>
      <c r="AU92">
        <v>20</v>
      </c>
      <c r="AV92" t="s">
        <v>795</v>
      </c>
      <c r="AW92" t="s">
        <v>126</v>
      </c>
      <c r="AX92" t="s">
        <v>127</v>
      </c>
      <c r="AY92" t="s">
        <v>53</v>
      </c>
      <c r="AZ92" t="s">
        <v>1738</v>
      </c>
    </row>
    <row r="93" spans="1:52" x14ac:dyDescent="0.25">
      <c r="A93">
        <v>92</v>
      </c>
      <c r="B93" t="s">
        <v>51</v>
      </c>
      <c r="C93" t="s">
        <v>1739</v>
      </c>
      <c r="D93" t="s">
        <v>1740</v>
      </c>
      <c r="E93" t="s">
        <v>53</v>
      </c>
      <c r="F93" t="s">
        <v>1741</v>
      </c>
      <c r="G93" t="s">
        <v>1742</v>
      </c>
      <c r="H93" t="s">
        <v>1743</v>
      </c>
      <c r="I93" t="s">
        <v>628</v>
      </c>
      <c r="J93" t="s">
        <v>53</v>
      </c>
      <c r="K93" t="s">
        <v>53</v>
      </c>
      <c r="L93" t="s">
        <v>53</v>
      </c>
      <c r="M93" t="s">
        <v>53</v>
      </c>
      <c r="N93" t="s">
        <v>1744</v>
      </c>
      <c r="O93" t="s">
        <v>53</v>
      </c>
      <c r="P93" t="s">
        <v>1745</v>
      </c>
      <c r="Q93" t="s">
        <v>1746</v>
      </c>
      <c r="R93" t="s">
        <v>1747</v>
      </c>
      <c r="S93" t="s">
        <v>1748</v>
      </c>
      <c r="T93" t="s">
        <v>53</v>
      </c>
      <c r="U93" t="s">
        <v>1749</v>
      </c>
      <c r="V93" t="s">
        <v>53</v>
      </c>
      <c r="W93" t="s">
        <v>53</v>
      </c>
      <c r="X93" t="s">
        <v>53</v>
      </c>
      <c r="Y93" t="s">
        <v>53</v>
      </c>
      <c r="Z93" t="s">
        <v>53</v>
      </c>
      <c r="AA93">
        <v>7</v>
      </c>
      <c r="AB93">
        <v>0</v>
      </c>
      <c r="AC93">
        <v>0</v>
      </c>
      <c r="AD93">
        <v>0</v>
      </c>
      <c r="AE93">
        <v>0</v>
      </c>
      <c r="AF93" t="s">
        <v>1750</v>
      </c>
      <c r="AG93" t="s">
        <v>1751</v>
      </c>
      <c r="AH93" t="s">
        <v>1752</v>
      </c>
      <c r="AI93" t="s">
        <v>1753</v>
      </c>
      <c r="AJ93" t="s">
        <v>1754</v>
      </c>
      <c r="AK93" t="s">
        <v>1755</v>
      </c>
      <c r="AL93">
        <v>2023</v>
      </c>
      <c r="AM93">
        <v>9</v>
      </c>
      <c r="AN93">
        <v>3</v>
      </c>
      <c r="AO93" t="s">
        <v>53</v>
      </c>
      <c r="AP93" t="s">
        <v>1756</v>
      </c>
      <c r="AQ93" t="s">
        <v>1757</v>
      </c>
      <c r="AR93" t="s">
        <v>53</v>
      </c>
      <c r="AS93" t="s">
        <v>53</v>
      </c>
      <c r="AT93" t="s">
        <v>53</v>
      </c>
      <c r="AU93">
        <v>9</v>
      </c>
      <c r="AV93" t="s">
        <v>1758</v>
      </c>
      <c r="AW93" t="s">
        <v>126</v>
      </c>
      <c r="AX93" t="s">
        <v>508</v>
      </c>
      <c r="AY93" t="s">
        <v>53</v>
      </c>
      <c r="AZ93" t="s">
        <v>1759</v>
      </c>
    </row>
    <row r="94" spans="1:52" x14ac:dyDescent="0.25">
      <c r="A94">
        <v>93</v>
      </c>
      <c r="B94" t="s">
        <v>51</v>
      </c>
      <c r="C94" t="s">
        <v>1760</v>
      </c>
      <c r="D94" t="s">
        <v>1761</v>
      </c>
      <c r="E94" t="s">
        <v>53</v>
      </c>
      <c r="F94" t="s">
        <v>1762</v>
      </c>
      <c r="G94" t="s">
        <v>428</v>
      </c>
      <c r="H94" t="s">
        <v>57</v>
      </c>
      <c r="I94" t="s">
        <v>58</v>
      </c>
      <c r="J94" t="s">
        <v>53</v>
      </c>
      <c r="K94" t="s">
        <v>53</v>
      </c>
      <c r="L94" t="s">
        <v>53</v>
      </c>
      <c r="M94" t="s">
        <v>53</v>
      </c>
      <c r="N94" t="s">
        <v>1763</v>
      </c>
      <c r="O94" t="s">
        <v>1764</v>
      </c>
      <c r="P94" t="s">
        <v>1765</v>
      </c>
      <c r="Q94" t="s">
        <v>1766</v>
      </c>
      <c r="R94" t="s">
        <v>1767</v>
      </c>
      <c r="S94" t="s">
        <v>1768</v>
      </c>
      <c r="T94" t="s">
        <v>1769</v>
      </c>
      <c r="U94" t="s">
        <v>1770</v>
      </c>
      <c r="V94" t="s">
        <v>1771</v>
      </c>
      <c r="W94" t="s">
        <v>1772</v>
      </c>
      <c r="X94" t="s">
        <v>1773</v>
      </c>
      <c r="Y94" t="s">
        <v>1774</v>
      </c>
      <c r="Z94" t="s">
        <v>53</v>
      </c>
      <c r="AA94">
        <v>46</v>
      </c>
      <c r="AB94">
        <v>10</v>
      </c>
      <c r="AC94">
        <v>11</v>
      </c>
      <c r="AD94">
        <v>6</v>
      </c>
      <c r="AE94">
        <v>34</v>
      </c>
      <c r="AF94" t="s">
        <v>440</v>
      </c>
      <c r="AG94" t="s">
        <v>441</v>
      </c>
      <c r="AH94" t="s">
        <v>442</v>
      </c>
      <c r="AI94" t="s">
        <v>443</v>
      </c>
      <c r="AJ94" t="s">
        <v>444</v>
      </c>
      <c r="AK94" t="s">
        <v>422</v>
      </c>
      <c r="AL94">
        <v>2022</v>
      </c>
      <c r="AM94">
        <v>35</v>
      </c>
      <c r="AN94">
        <v>1</v>
      </c>
      <c r="AO94" t="s">
        <v>53</v>
      </c>
      <c r="AP94">
        <v>178</v>
      </c>
      <c r="AQ94">
        <v>198</v>
      </c>
      <c r="AR94" t="s">
        <v>1775</v>
      </c>
      <c r="AS94" t="str">
        <f>HYPERLINK("http://dx.doi.org/10.1057/s41307-020-00201-1","http://dx.doi.org/10.1057/s41307-020-00201-1")</f>
        <v>http://dx.doi.org/10.1057/s41307-020-00201-1</v>
      </c>
      <c r="AT94" t="s">
        <v>1776</v>
      </c>
      <c r="AU94">
        <v>21</v>
      </c>
      <c r="AV94" t="s">
        <v>75</v>
      </c>
      <c r="AW94" t="s">
        <v>76</v>
      </c>
      <c r="AX94" t="s">
        <v>75</v>
      </c>
      <c r="AY94" t="s">
        <v>53</v>
      </c>
      <c r="AZ94" t="s">
        <v>1777</v>
      </c>
    </row>
    <row r="95" spans="1:52" x14ac:dyDescent="0.25">
      <c r="A95">
        <v>94</v>
      </c>
      <c r="B95" t="s">
        <v>51</v>
      </c>
      <c r="C95" t="s">
        <v>1778</v>
      </c>
      <c r="D95" t="s">
        <v>1779</v>
      </c>
      <c r="E95" t="s">
        <v>53</v>
      </c>
      <c r="F95" t="s">
        <v>1780</v>
      </c>
      <c r="G95" t="s">
        <v>1781</v>
      </c>
      <c r="H95" t="s">
        <v>57</v>
      </c>
      <c r="I95" t="s">
        <v>58</v>
      </c>
      <c r="J95" t="s">
        <v>53</v>
      </c>
      <c r="K95" t="s">
        <v>53</v>
      </c>
      <c r="L95" t="s">
        <v>53</v>
      </c>
      <c r="M95" t="s">
        <v>53</v>
      </c>
      <c r="N95" t="s">
        <v>1782</v>
      </c>
      <c r="O95" t="s">
        <v>1783</v>
      </c>
      <c r="P95" t="s">
        <v>1784</v>
      </c>
      <c r="Q95" t="s">
        <v>1785</v>
      </c>
      <c r="R95" t="s">
        <v>1786</v>
      </c>
      <c r="S95" t="s">
        <v>1787</v>
      </c>
      <c r="T95" t="s">
        <v>1788</v>
      </c>
      <c r="U95" t="s">
        <v>1789</v>
      </c>
      <c r="V95" t="s">
        <v>1790</v>
      </c>
      <c r="W95" t="s">
        <v>1791</v>
      </c>
      <c r="X95" t="s">
        <v>1792</v>
      </c>
      <c r="Y95" t="s">
        <v>53</v>
      </c>
      <c r="Z95" t="s">
        <v>53</v>
      </c>
      <c r="AA95">
        <v>107</v>
      </c>
      <c r="AB95">
        <v>10</v>
      </c>
      <c r="AC95">
        <v>11</v>
      </c>
      <c r="AD95">
        <v>4</v>
      </c>
      <c r="AE95">
        <v>17</v>
      </c>
      <c r="AF95" t="s">
        <v>1153</v>
      </c>
      <c r="AG95" t="s">
        <v>537</v>
      </c>
      <c r="AH95" t="s">
        <v>1154</v>
      </c>
      <c r="AI95" t="s">
        <v>1793</v>
      </c>
      <c r="AJ95" t="s">
        <v>1794</v>
      </c>
      <c r="AK95" t="s">
        <v>316</v>
      </c>
      <c r="AL95">
        <v>2019</v>
      </c>
      <c r="AM95">
        <v>101</v>
      </c>
      <c r="AN95" t="s">
        <v>53</v>
      </c>
      <c r="AO95" t="s">
        <v>53</v>
      </c>
      <c r="AP95">
        <v>97</v>
      </c>
      <c r="AQ95">
        <v>105</v>
      </c>
      <c r="AR95" t="s">
        <v>1795</v>
      </c>
      <c r="AS95" t="str">
        <f>HYPERLINK("http://dx.doi.org/10.1016/j.envsci.2019.08.003","http://dx.doi.org/10.1016/j.envsci.2019.08.003")</f>
        <v>http://dx.doi.org/10.1016/j.envsci.2019.08.003</v>
      </c>
      <c r="AT95" t="s">
        <v>53</v>
      </c>
      <c r="AU95">
        <v>9</v>
      </c>
      <c r="AV95" t="s">
        <v>1796</v>
      </c>
      <c r="AW95" t="s">
        <v>102</v>
      </c>
      <c r="AX95" t="s">
        <v>1797</v>
      </c>
      <c r="AY95" t="s">
        <v>697</v>
      </c>
      <c r="AZ95" t="s">
        <v>1798</v>
      </c>
    </row>
    <row r="96" spans="1:52" x14ac:dyDescent="0.25">
      <c r="A96">
        <v>95</v>
      </c>
      <c r="B96" t="s">
        <v>51</v>
      </c>
      <c r="C96" t="s">
        <v>1799</v>
      </c>
      <c r="D96" t="s">
        <v>1800</v>
      </c>
      <c r="E96" t="s">
        <v>53</v>
      </c>
      <c r="F96" t="s">
        <v>1801</v>
      </c>
      <c r="G96" t="s">
        <v>1802</v>
      </c>
      <c r="H96" t="s">
        <v>1743</v>
      </c>
      <c r="I96" t="s">
        <v>58</v>
      </c>
      <c r="J96" t="s">
        <v>53</v>
      </c>
      <c r="K96" t="s">
        <v>53</v>
      </c>
      <c r="L96" t="s">
        <v>53</v>
      </c>
      <c r="M96" t="s">
        <v>53</v>
      </c>
      <c r="N96" t="s">
        <v>1803</v>
      </c>
      <c r="O96" t="s">
        <v>53</v>
      </c>
      <c r="P96" t="s">
        <v>1804</v>
      </c>
      <c r="Q96" t="s">
        <v>1805</v>
      </c>
      <c r="R96" t="s">
        <v>1806</v>
      </c>
      <c r="S96" t="s">
        <v>1807</v>
      </c>
      <c r="T96" t="s">
        <v>1808</v>
      </c>
      <c r="U96" t="s">
        <v>1809</v>
      </c>
      <c r="V96" t="s">
        <v>1810</v>
      </c>
      <c r="W96" t="s">
        <v>53</v>
      </c>
      <c r="X96" t="s">
        <v>53</v>
      </c>
      <c r="Y96" t="s">
        <v>53</v>
      </c>
      <c r="Z96" t="s">
        <v>53</v>
      </c>
      <c r="AA96">
        <v>40</v>
      </c>
      <c r="AB96">
        <v>4</v>
      </c>
      <c r="AC96">
        <v>7</v>
      </c>
      <c r="AD96">
        <v>0</v>
      </c>
      <c r="AE96">
        <v>1</v>
      </c>
      <c r="AF96" t="s">
        <v>1811</v>
      </c>
      <c r="AG96" t="s">
        <v>1812</v>
      </c>
      <c r="AH96" t="s">
        <v>1813</v>
      </c>
      <c r="AI96" t="s">
        <v>1814</v>
      </c>
      <c r="AJ96" t="s">
        <v>1815</v>
      </c>
      <c r="AK96" t="s">
        <v>53</v>
      </c>
      <c r="AL96">
        <v>2014</v>
      </c>
      <c r="AM96">
        <v>18</v>
      </c>
      <c r="AN96" t="s">
        <v>53</v>
      </c>
      <c r="AO96" t="s">
        <v>53</v>
      </c>
      <c r="AP96">
        <v>885</v>
      </c>
      <c r="AQ96">
        <v>894</v>
      </c>
      <c r="AR96" t="s">
        <v>1816</v>
      </c>
      <c r="AS96" t="str">
        <f>HYPERLINK("http://dx.doi.org/10.1590/1807-57622013.0285","http://dx.doi.org/10.1590/1807-57622013.0285")</f>
        <v>http://dx.doi.org/10.1590/1807-57622013.0285</v>
      </c>
      <c r="AT96" t="s">
        <v>53</v>
      </c>
      <c r="AU96">
        <v>10</v>
      </c>
      <c r="AV96" t="s">
        <v>1817</v>
      </c>
      <c r="AW96" t="s">
        <v>126</v>
      </c>
      <c r="AX96" t="s">
        <v>1817</v>
      </c>
      <c r="AY96" t="s">
        <v>1818</v>
      </c>
      <c r="AZ96" t="s">
        <v>1819</v>
      </c>
    </row>
    <row r="97" spans="1:52" x14ac:dyDescent="0.25">
      <c r="A97">
        <v>96</v>
      </c>
      <c r="B97" t="s">
        <v>51</v>
      </c>
      <c r="C97" t="s">
        <v>1820</v>
      </c>
      <c r="D97" t="s">
        <v>1821</v>
      </c>
      <c r="E97" t="s">
        <v>53</v>
      </c>
      <c r="F97" t="s">
        <v>1822</v>
      </c>
      <c r="G97" t="s">
        <v>1823</v>
      </c>
      <c r="H97" t="s">
        <v>57</v>
      </c>
      <c r="I97" t="s">
        <v>58</v>
      </c>
      <c r="J97" t="s">
        <v>53</v>
      </c>
      <c r="K97" t="s">
        <v>53</v>
      </c>
      <c r="L97" t="s">
        <v>53</v>
      </c>
      <c r="M97" t="s">
        <v>53</v>
      </c>
      <c r="N97" t="s">
        <v>1824</v>
      </c>
      <c r="O97" t="s">
        <v>1825</v>
      </c>
      <c r="P97" t="s">
        <v>1826</v>
      </c>
      <c r="Q97" t="s">
        <v>1827</v>
      </c>
      <c r="R97" t="s">
        <v>1828</v>
      </c>
      <c r="S97" t="s">
        <v>1829</v>
      </c>
      <c r="T97" t="s">
        <v>1830</v>
      </c>
      <c r="U97" t="s">
        <v>53</v>
      </c>
      <c r="V97" t="s">
        <v>1831</v>
      </c>
      <c r="W97" t="s">
        <v>1832</v>
      </c>
      <c r="X97" t="s">
        <v>1833</v>
      </c>
      <c r="Y97" t="s">
        <v>1834</v>
      </c>
      <c r="Z97" t="s">
        <v>53</v>
      </c>
      <c r="AA97">
        <v>121</v>
      </c>
      <c r="AB97">
        <v>40</v>
      </c>
      <c r="AC97">
        <v>42</v>
      </c>
      <c r="AD97">
        <v>1</v>
      </c>
      <c r="AE97">
        <v>39</v>
      </c>
      <c r="AF97" t="s">
        <v>1835</v>
      </c>
      <c r="AG97" t="s">
        <v>1836</v>
      </c>
      <c r="AH97" t="s">
        <v>1837</v>
      </c>
      <c r="AI97" t="s">
        <v>1838</v>
      </c>
      <c r="AJ97" t="s">
        <v>1839</v>
      </c>
      <c r="AK97" t="s">
        <v>269</v>
      </c>
      <c r="AL97">
        <v>2017</v>
      </c>
      <c r="AM97">
        <v>57</v>
      </c>
      <c r="AN97">
        <v>6</v>
      </c>
      <c r="AO97" t="s">
        <v>53</v>
      </c>
      <c r="AP97">
        <v>793</v>
      </c>
      <c r="AQ97">
        <v>814</v>
      </c>
      <c r="AR97" t="s">
        <v>1840</v>
      </c>
      <c r="AS97" t="str">
        <f>HYPERLINK("http://dx.doi.org/10.1007/s11575-017-0327-x","http://dx.doi.org/10.1007/s11575-017-0327-x")</f>
        <v>http://dx.doi.org/10.1007/s11575-017-0327-x</v>
      </c>
      <c r="AT97" t="s">
        <v>53</v>
      </c>
      <c r="AU97">
        <v>22</v>
      </c>
      <c r="AV97" t="s">
        <v>211</v>
      </c>
      <c r="AW97" t="s">
        <v>76</v>
      </c>
      <c r="AX97" t="s">
        <v>127</v>
      </c>
      <c r="AY97" t="s">
        <v>53</v>
      </c>
      <c r="AZ97" t="s">
        <v>1841</v>
      </c>
    </row>
    <row r="98" spans="1:52" x14ac:dyDescent="0.25">
      <c r="A98">
        <v>97</v>
      </c>
      <c r="B98" t="s">
        <v>51</v>
      </c>
      <c r="C98" t="s">
        <v>1842</v>
      </c>
      <c r="D98" t="s">
        <v>1843</v>
      </c>
      <c r="E98" t="s">
        <v>53</v>
      </c>
      <c r="F98" t="s">
        <v>1844</v>
      </c>
      <c r="G98" t="s">
        <v>1845</v>
      </c>
      <c r="H98" t="s">
        <v>57</v>
      </c>
      <c r="I98" t="s">
        <v>58</v>
      </c>
      <c r="J98" t="s">
        <v>53</v>
      </c>
      <c r="K98" t="s">
        <v>53</v>
      </c>
      <c r="L98" t="s">
        <v>53</v>
      </c>
      <c r="M98" t="s">
        <v>53</v>
      </c>
      <c r="N98" t="s">
        <v>1846</v>
      </c>
      <c r="O98" t="s">
        <v>1847</v>
      </c>
      <c r="P98" t="s">
        <v>1848</v>
      </c>
      <c r="Q98" t="s">
        <v>1849</v>
      </c>
      <c r="R98" t="s">
        <v>1850</v>
      </c>
      <c r="S98" t="s">
        <v>1851</v>
      </c>
      <c r="T98" t="s">
        <v>1852</v>
      </c>
      <c r="U98" t="s">
        <v>1853</v>
      </c>
      <c r="V98" t="s">
        <v>1854</v>
      </c>
      <c r="W98" t="s">
        <v>53</v>
      </c>
      <c r="X98" t="s">
        <v>53</v>
      </c>
      <c r="Y98" t="s">
        <v>53</v>
      </c>
      <c r="Z98" t="s">
        <v>53</v>
      </c>
      <c r="AA98">
        <v>41</v>
      </c>
      <c r="AB98">
        <v>17</v>
      </c>
      <c r="AC98">
        <v>17</v>
      </c>
      <c r="AD98">
        <v>0</v>
      </c>
      <c r="AE98">
        <v>20</v>
      </c>
      <c r="AF98" t="s">
        <v>576</v>
      </c>
      <c r="AG98" t="s">
        <v>577</v>
      </c>
      <c r="AH98" t="s">
        <v>578</v>
      </c>
      <c r="AI98" t="s">
        <v>1855</v>
      </c>
      <c r="AJ98" t="s">
        <v>1856</v>
      </c>
      <c r="AK98" t="s">
        <v>98</v>
      </c>
      <c r="AL98">
        <v>2016</v>
      </c>
      <c r="AM98">
        <v>52</v>
      </c>
      <c r="AN98" t="s">
        <v>53</v>
      </c>
      <c r="AO98" t="s">
        <v>53</v>
      </c>
      <c r="AP98">
        <v>851</v>
      </c>
      <c r="AQ98">
        <v>858</v>
      </c>
      <c r="AR98" t="s">
        <v>1857</v>
      </c>
      <c r="AS98" t="str">
        <f>HYPERLINK("http://dx.doi.org/10.1016/j.econmod.2015.10.021","http://dx.doi.org/10.1016/j.econmod.2015.10.021")</f>
        <v>http://dx.doi.org/10.1016/j.econmod.2015.10.021</v>
      </c>
      <c r="AT98" t="s">
        <v>53</v>
      </c>
      <c r="AU98">
        <v>8</v>
      </c>
      <c r="AV98" t="s">
        <v>125</v>
      </c>
      <c r="AW98" t="s">
        <v>76</v>
      </c>
      <c r="AX98" t="s">
        <v>127</v>
      </c>
      <c r="AY98" t="s">
        <v>53</v>
      </c>
      <c r="AZ98" t="s">
        <v>1858</v>
      </c>
    </row>
    <row r="99" spans="1:52" x14ac:dyDescent="0.25">
      <c r="A99">
        <v>98</v>
      </c>
      <c r="B99" t="s">
        <v>51</v>
      </c>
      <c r="C99" t="s">
        <v>1859</v>
      </c>
      <c r="D99" t="s">
        <v>1860</v>
      </c>
      <c r="E99" t="s">
        <v>53</v>
      </c>
      <c r="F99" t="s">
        <v>1861</v>
      </c>
      <c r="G99" t="s">
        <v>1313</v>
      </c>
      <c r="H99" t="s">
        <v>57</v>
      </c>
      <c r="I99" t="s">
        <v>58</v>
      </c>
      <c r="J99" t="s">
        <v>53</v>
      </c>
      <c r="K99" t="s">
        <v>53</v>
      </c>
      <c r="L99" t="s">
        <v>53</v>
      </c>
      <c r="M99" t="s">
        <v>53</v>
      </c>
      <c r="N99" t="s">
        <v>1862</v>
      </c>
      <c r="O99" t="s">
        <v>1863</v>
      </c>
      <c r="P99" t="s">
        <v>1864</v>
      </c>
      <c r="Q99" t="s">
        <v>1865</v>
      </c>
      <c r="R99" t="s">
        <v>591</v>
      </c>
      <c r="S99" t="s">
        <v>592</v>
      </c>
      <c r="T99" t="s">
        <v>1866</v>
      </c>
      <c r="U99" t="s">
        <v>1867</v>
      </c>
      <c r="V99" t="s">
        <v>1868</v>
      </c>
      <c r="W99" t="s">
        <v>1869</v>
      </c>
      <c r="X99" t="s">
        <v>1870</v>
      </c>
      <c r="Y99" t="s">
        <v>1871</v>
      </c>
      <c r="Z99" t="s">
        <v>53</v>
      </c>
      <c r="AA99">
        <v>40</v>
      </c>
      <c r="AB99">
        <v>10</v>
      </c>
      <c r="AC99">
        <v>10</v>
      </c>
      <c r="AD99">
        <v>3</v>
      </c>
      <c r="AE99">
        <v>19</v>
      </c>
      <c r="AF99" t="s">
        <v>314</v>
      </c>
      <c r="AG99" t="s">
        <v>463</v>
      </c>
      <c r="AH99" t="s">
        <v>464</v>
      </c>
      <c r="AI99" t="s">
        <v>1313</v>
      </c>
      <c r="AJ99" t="s">
        <v>1330</v>
      </c>
      <c r="AK99" t="s">
        <v>98</v>
      </c>
      <c r="AL99">
        <v>2017</v>
      </c>
      <c r="AM99">
        <v>110</v>
      </c>
      <c r="AN99">
        <v>1</v>
      </c>
      <c r="AO99" t="s">
        <v>53</v>
      </c>
      <c r="AP99">
        <v>195</v>
      </c>
      <c r="AQ99">
        <v>216</v>
      </c>
      <c r="AR99" t="s">
        <v>1872</v>
      </c>
      <c r="AS99" t="str">
        <f>HYPERLINK("http://dx.doi.org/10.1007/s11192-016-2167-z","http://dx.doi.org/10.1007/s11192-016-2167-z")</f>
        <v>http://dx.doi.org/10.1007/s11192-016-2167-z</v>
      </c>
      <c r="AT99" t="s">
        <v>53</v>
      </c>
      <c r="AU99">
        <v>22</v>
      </c>
      <c r="AV99" t="s">
        <v>1333</v>
      </c>
      <c r="AW99" t="s">
        <v>102</v>
      </c>
      <c r="AX99" t="s">
        <v>1335</v>
      </c>
      <c r="AY99" t="s">
        <v>53</v>
      </c>
      <c r="AZ99" t="s">
        <v>1873</v>
      </c>
    </row>
    <row r="100" spans="1:52" x14ac:dyDescent="0.25">
      <c r="A100">
        <v>99</v>
      </c>
      <c r="B100" t="s">
        <v>51</v>
      </c>
      <c r="C100" t="s">
        <v>1874</v>
      </c>
      <c r="D100" t="s">
        <v>1875</v>
      </c>
      <c r="E100" t="s">
        <v>53</v>
      </c>
      <c r="F100" t="s">
        <v>1876</v>
      </c>
      <c r="G100" t="s">
        <v>1877</v>
      </c>
      <c r="H100" t="s">
        <v>57</v>
      </c>
      <c r="I100" t="s">
        <v>58</v>
      </c>
      <c r="J100" t="s">
        <v>53</v>
      </c>
      <c r="K100" t="s">
        <v>53</v>
      </c>
      <c r="L100" t="s">
        <v>53</v>
      </c>
      <c r="M100" t="s">
        <v>53</v>
      </c>
      <c r="N100" t="s">
        <v>1878</v>
      </c>
      <c r="O100" t="s">
        <v>1879</v>
      </c>
      <c r="P100" t="s">
        <v>1880</v>
      </c>
      <c r="Q100" t="s">
        <v>1881</v>
      </c>
      <c r="R100" t="s">
        <v>1882</v>
      </c>
      <c r="S100" t="s">
        <v>1883</v>
      </c>
      <c r="T100" t="s">
        <v>1884</v>
      </c>
      <c r="U100" t="s">
        <v>1885</v>
      </c>
      <c r="V100" t="s">
        <v>1886</v>
      </c>
      <c r="W100" t="s">
        <v>53</v>
      </c>
      <c r="X100" t="s">
        <v>53</v>
      </c>
      <c r="Y100" t="s">
        <v>53</v>
      </c>
      <c r="Z100" t="s">
        <v>53</v>
      </c>
      <c r="AA100">
        <v>43</v>
      </c>
      <c r="AB100">
        <v>1</v>
      </c>
      <c r="AC100">
        <v>1</v>
      </c>
      <c r="AD100">
        <v>0</v>
      </c>
      <c r="AE100">
        <v>2</v>
      </c>
      <c r="AF100" t="s">
        <v>314</v>
      </c>
      <c r="AG100" t="s">
        <v>463</v>
      </c>
      <c r="AH100" t="s">
        <v>464</v>
      </c>
      <c r="AI100" t="s">
        <v>1887</v>
      </c>
      <c r="AJ100" t="s">
        <v>1888</v>
      </c>
      <c r="AK100" t="s">
        <v>285</v>
      </c>
      <c r="AL100">
        <v>2017</v>
      </c>
      <c r="AM100">
        <v>42</v>
      </c>
      <c r="AN100">
        <v>2</v>
      </c>
      <c r="AO100" t="s">
        <v>53</v>
      </c>
      <c r="AP100">
        <v>127</v>
      </c>
      <c r="AQ100">
        <v>143</v>
      </c>
      <c r="AR100" t="s">
        <v>1889</v>
      </c>
      <c r="AS100" t="str">
        <f>HYPERLINK("http://dx.doi.org/10.1007/s10755-016-9372-9","http://dx.doi.org/10.1007/s10755-016-9372-9")</f>
        <v>http://dx.doi.org/10.1007/s10755-016-9372-9</v>
      </c>
      <c r="AT100" t="s">
        <v>53</v>
      </c>
      <c r="AU100">
        <v>17</v>
      </c>
      <c r="AV100" t="s">
        <v>75</v>
      </c>
      <c r="AW100" t="s">
        <v>126</v>
      </c>
      <c r="AX100" t="s">
        <v>75</v>
      </c>
      <c r="AY100" t="s">
        <v>53</v>
      </c>
      <c r="AZ100" t="s">
        <v>1890</v>
      </c>
    </row>
    <row r="101" spans="1:52" x14ac:dyDescent="0.25">
      <c r="A101">
        <v>100</v>
      </c>
      <c r="B101" t="s">
        <v>51</v>
      </c>
      <c r="C101" t="s">
        <v>1891</v>
      </c>
      <c r="D101" t="s">
        <v>1892</v>
      </c>
      <c r="E101" t="s">
        <v>53</v>
      </c>
      <c r="F101" t="s">
        <v>1893</v>
      </c>
      <c r="G101" t="s">
        <v>1894</v>
      </c>
      <c r="H101" t="s">
        <v>57</v>
      </c>
      <c r="I101" t="s">
        <v>58</v>
      </c>
      <c r="J101" t="s">
        <v>53</v>
      </c>
      <c r="K101" t="s">
        <v>53</v>
      </c>
      <c r="L101" t="s">
        <v>53</v>
      </c>
      <c r="M101" t="s">
        <v>53</v>
      </c>
      <c r="N101" t="s">
        <v>1895</v>
      </c>
      <c r="O101" t="s">
        <v>1896</v>
      </c>
      <c r="P101" t="s">
        <v>1897</v>
      </c>
      <c r="Q101" t="s">
        <v>1898</v>
      </c>
      <c r="R101" t="s">
        <v>1899</v>
      </c>
      <c r="S101" t="s">
        <v>1900</v>
      </c>
      <c r="T101" t="s">
        <v>1901</v>
      </c>
      <c r="U101" t="s">
        <v>53</v>
      </c>
      <c r="V101" t="s">
        <v>53</v>
      </c>
      <c r="W101" t="s">
        <v>53</v>
      </c>
      <c r="X101" t="s">
        <v>53</v>
      </c>
      <c r="Y101" t="s">
        <v>53</v>
      </c>
      <c r="Z101" t="s">
        <v>53</v>
      </c>
      <c r="AA101">
        <v>20</v>
      </c>
      <c r="AB101">
        <v>0</v>
      </c>
      <c r="AC101">
        <v>0</v>
      </c>
      <c r="AD101">
        <v>0</v>
      </c>
      <c r="AE101">
        <v>3</v>
      </c>
      <c r="AF101" t="s">
        <v>1902</v>
      </c>
      <c r="AG101" t="s">
        <v>1903</v>
      </c>
      <c r="AH101" t="s">
        <v>1904</v>
      </c>
      <c r="AI101" t="s">
        <v>1905</v>
      </c>
      <c r="AJ101" t="s">
        <v>1906</v>
      </c>
      <c r="AK101" t="s">
        <v>1533</v>
      </c>
      <c r="AL101">
        <v>2018</v>
      </c>
      <c r="AM101">
        <v>17</v>
      </c>
      <c r="AN101">
        <v>3</v>
      </c>
      <c r="AO101" t="s">
        <v>53</v>
      </c>
      <c r="AP101">
        <v>279</v>
      </c>
      <c r="AQ101">
        <v>287</v>
      </c>
      <c r="AR101" t="s">
        <v>1907</v>
      </c>
      <c r="AS101" t="str">
        <f>HYPERLINK("http://dx.doi.org/10.12775/EiP.2018.020","http://dx.doi.org/10.12775/EiP.2018.020")</f>
        <v>http://dx.doi.org/10.12775/EiP.2018.020</v>
      </c>
      <c r="AT101" t="s">
        <v>53</v>
      </c>
      <c r="AU101">
        <v>9</v>
      </c>
      <c r="AV101" t="s">
        <v>125</v>
      </c>
      <c r="AW101" t="s">
        <v>126</v>
      </c>
      <c r="AX101" t="s">
        <v>127</v>
      </c>
      <c r="AY101" t="s">
        <v>1287</v>
      </c>
      <c r="AZ101" t="s">
        <v>1908</v>
      </c>
    </row>
    <row r="102" spans="1:52" x14ac:dyDescent="0.25">
      <c r="A102">
        <v>101</v>
      </c>
      <c r="B102" t="s">
        <v>51</v>
      </c>
      <c r="C102" t="s">
        <v>1909</v>
      </c>
      <c r="D102" t="s">
        <v>1910</v>
      </c>
      <c r="E102" t="s">
        <v>53</v>
      </c>
      <c r="F102" t="s">
        <v>1911</v>
      </c>
      <c r="G102" t="s">
        <v>1912</v>
      </c>
      <c r="H102" t="s">
        <v>57</v>
      </c>
      <c r="I102" t="s">
        <v>58</v>
      </c>
      <c r="J102" t="s">
        <v>53</v>
      </c>
      <c r="K102" t="s">
        <v>53</v>
      </c>
      <c r="L102" t="s">
        <v>53</v>
      </c>
      <c r="M102" t="s">
        <v>53</v>
      </c>
      <c r="N102" t="s">
        <v>1913</v>
      </c>
      <c r="O102" t="s">
        <v>53</v>
      </c>
      <c r="P102" t="s">
        <v>1914</v>
      </c>
      <c r="Q102" t="s">
        <v>1915</v>
      </c>
      <c r="R102" t="s">
        <v>1916</v>
      </c>
      <c r="S102" t="s">
        <v>1917</v>
      </c>
      <c r="T102" t="s">
        <v>1918</v>
      </c>
      <c r="U102" t="s">
        <v>1919</v>
      </c>
      <c r="V102" t="s">
        <v>53</v>
      </c>
      <c r="W102" t="s">
        <v>53</v>
      </c>
      <c r="X102" t="s">
        <v>53</v>
      </c>
      <c r="Y102" t="s">
        <v>53</v>
      </c>
      <c r="Z102" t="s">
        <v>53</v>
      </c>
      <c r="AA102">
        <v>6</v>
      </c>
      <c r="AB102">
        <v>6</v>
      </c>
      <c r="AC102">
        <v>7</v>
      </c>
      <c r="AD102">
        <v>1</v>
      </c>
      <c r="AE102">
        <v>20</v>
      </c>
      <c r="AF102" t="s">
        <v>67</v>
      </c>
      <c r="AG102" t="s">
        <v>68</v>
      </c>
      <c r="AH102" t="s">
        <v>69</v>
      </c>
      <c r="AI102" t="s">
        <v>1920</v>
      </c>
      <c r="AJ102" t="s">
        <v>1921</v>
      </c>
      <c r="AK102" t="s">
        <v>1533</v>
      </c>
      <c r="AL102">
        <v>2009</v>
      </c>
      <c r="AM102">
        <v>35</v>
      </c>
      <c r="AN102">
        <v>3</v>
      </c>
      <c r="AO102" t="s">
        <v>53</v>
      </c>
      <c r="AP102">
        <v>133</v>
      </c>
      <c r="AQ102">
        <v>137</v>
      </c>
      <c r="AR102" t="s">
        <v>1922</v>
      </c>
      <c r="AS102" t="str">
        <f>HYPERLINK("http://dx.doi.org/10.1016/j.serrev.2009.06.001","http://dx.doi.org/10.1016/j.serrev.2009.06.001")</f>
        <v>http://dx.doi.org/10.1016/j.serrev.2009.06.001</v>
      </c>
      <c r="AT102" t="s">
        <v>53</v>
      </c>
      <c r="AU102">
        <v>5</v>
      </c>
      <c r="AV102" t="s">
        <v>191</v>
      </c>
      <c r="AW102" t="s">
        <v>76</v>
      </c>
      <c r="AX102" t="s">
        <v>191</v>
      </c>
      <c r="AY102" t="s">
        <v>53</v>
      </c>
      <c r="AZ102" t="s">
        <v>1923</v>
      </c>
    </row>
    <row r="103" spans="1:52" x14ac:dyDescent="0.25">
      <c r="A103">
        <v>102</v>
      </c>
      <c r="B103" t="s">
        <v>51</v>
      </c>
      <c r="C103" t="s">
        <v>1924</v>
      </c>
      <c r="D103" t="s">
        <v>1925</v>
      </c>
      <c r="E103" t="s">
        <v>53</v>
      </c>
      <c r="F103" t="s">
        <v>1926</v>
      </c>
      <c r="G103" t="s">
        <v>1927</v>
      </c>
      <c r="H103" t="s">
        <v>57</v>
      </c>
      <c r="I103" t="s">
        <v>58</v>
      </c>
      <c r="J103" t="s">
        <v>53</v>
      </c>
      <c r="K103" t="s">
        <v>53</v>
      </c>
      <c r="L103" t="s">
        <v>53</v>
      </c>
      <c r="M103" t="s">
        <v>53</v>
      </c>
      <c r="N103" t="s">
        <v>1928</v>
      </c>
      <c r="O103" t="s">
        <v>1929</v>
      </c>
      <c r="P103" t="s">
        <v>1930</v>
      </c>
      <c r="Q103" t="s">
        <v>1931</v>
      </c>
      <c r="R103" t="s">
        <v>1932</v>
      </c>
      <c r="S103" t="s">
        <v>1933</v>
      </c>
      <c r="T103" t="s">
        <v>1934</v>
      </c>
      <c r="U103" t="s">
        <v>53</v>
      </c>
      <c r="V103" t="s">
        <v>1935</v>
      </c>
      <c r="W103" t="s">
        <v>1936</v>
      </c>
      <c r="X103" t="s">
        <v>1937</v>
      </c>
      <c r="Y103" t="s">
        <v>1938</v>
      </c>
      <c r="Z103" t="s">
        <v>53</v>
      </c>
      <c r="AA103">
        <v>60</v>
      </c>
      <c r="AB103">
        <v>12</v>
      </c>
      <c r="AC103">
        <v>17</v>
      </c>
      <c r="AD103">
        <v>0</v>
      </c>
      <c r="AE103">
        <v>11</v>
      </c>
      <c r="AF103" t="s">
        <v>67</v>
      </c>
      <c r="AG103" t="s">
        <v>68</v>
      </c>
      <c r="AH103" t="s">
        <v>69</v>
      </c>
      <c r="AI103" t="s">
        <v>1939</v>
      </c>
      <c r="AJ103" t="s">
        <v>1940</v>
      </c>
      <c r="AK103" t="s">
        <v>1941</v>
      </c>
      <c r="AL103">
        <v>2020</v>
      </c>
      <c r="AM103">
        <v>30</v>
      </c>
      <c r="AN103">
        <v>2</v>
      </c>
      <c r="AO103" t="s">
        <v>53</v>
      </c>
      <c r="AP103">
        <v>220</v>
      </c>
      <c r="AQ103">
        <v>231</v>
      </c>
      <c r="AR103" t="s">
        <v>1942</v>
      </c>
      <c r="AS103" t="str">
        <f>HYPERLINK("http://dx.doi.org/10.1080/09581596.2018.1541228","http://dx.doi.org/10.1080/09581596.2018.1541228")</f>
        <v>http://dx.doi.org/10.1080/09581596.2018.1541228</v>
      </c>
      <c r="AT103" t="s">
        <v>53</v>
      </c>
      <c r="AU103">
        <v>12</v>
      </c>
      <c r="AV103" t="s">
        <v>1943</v>
      </c>
      <c r="AW103" t="s">
        <v>76</v>
      </c>
      <c r="AX103" t="s">
        <v>1944</v>
      </c>
      <c r="AY103" t="s">
        <v>53</v>
      </c>
      <c r="AZ103" t="s">
        <v>1945</v>
      </c>
    </row>
    <row r="104" spans="1:52" x14ac:dyDescent="0.25">
      <c r="A104">
        <v>103</v>
      </c>
      <c r="B104" t="s">
        <v>51</v>
      </c>
      <c r="C104" t="s">
        <v>1946</v>
      </c>
      <c r="D104" t="s">
        <v>1947</v>
      </c>
      <c r="E104" t="s">
        <v>53</v>
      </c>
      <c r="F104" t="s">
        <v>1948</v>
      </c>
      <c r="G104" t="s">
        <v>1949</v>
      </c>
      <c r="H104" t="s">
        <v>57</v>
      </c>
      <c r="I104" t="s">
        <v>175</v>
      </c>
      <c r="J104" t="s">
        <v>53</v>
      </c>
      <c r="K104" t="s">
        <v>53</v>
      </c>
      <c r="L104" t="s">
        <v>53</v>
      </c>
      <c r="M104" t="s">
        <v>53</v>
      </c>
      <c r="N104" t="s">
        <v>1950</v>
      </c>
      <c r="O104" t="s">
        <v>1951</v>
      </c>
      <c r="P104" t="s">
        <v>1952</v>
      </c>
      <c r="Q104" t="s">
        <v>1953</v>
      </c>
      <c r="R104" t="s">
        <v>1954</v>
      </c>
      <c r="S104" t="s">
        <v>1955</v>
      </c>
      <c r="T104" t="s">
        <v>1956</v>
      </c>
      <c r="U104" t="s">
        <v>1957</v>
      </c>
      <c r="V104" t="s">
        <v>53</v>
      </c>
      <c r="W104" t="s">
        <v>53</v>
      </c>
      <c r="X104" t="s">
        <v>53</v>
      </c>
      <c r="Y104" t="s">
        <v>53</v>
      </c>
      <c r="Z104" t="s">
        <v>53</v>
      </c>
      <c r="AA104">
        <v>98</v>
      </c>
      <c r="AB104">
        <v>30</v>
      </c>
      <c r="AC104">
        <v>30</v>
      </c>
      <c r="AD104">
        <v>3</v>
      </c>
      <c r="AE104">
        <v>42</v>
      </c>
      <c r="AF104" t="s">
        <v>404</v>
      </c>
      <c r="AG104" t="s">
        <v>887</v>
      </c>
      <c r="AH104" t="s">
        <v>888</v>
      </c>
      <c r="AI104" t="s">
        <v>1958</v>
      </c>
      <c r="AJ104" t="s">
        <v>1959</v>
      </c>
      <c r="AK104" t="s">
        <v>53</v>
      </c>
      <c r="AL104">
        <v>2017</v>
      </c>
      <c r="AM104">
        <v>13</v>
      </c>
      <c r="AN104">
        <v>4</v>
      </c>
      <c r="AO104" t="s">
        <v>53</v>
      </c>
      <c r="AP104">
        <v>520</v>
      </c>
      <c r="AQ104">
        <v>547</v>
      </c>
      <c r="AR104" t="s">
        <v>1960</v>
      </c>
      <c r="AS104" t="str">
        <f>HYPERLINK("http://dx.doi.org/10.1108/JAOC-01-2017-0002","http://dx.doi.org/10.1108/JAOC-01-2017-0002")</f>
        <v>http://dx.doi.org/10.1108/JAOC-01-2017-0002</v>
      </c>
      <c r="AT104" t="s">
        <v>53</v>
      </c>
      <c r="AU104">
        <v>28</v>
      </c>
      <c r="AV104" t="s">
        <v>795</v>
      </c>
      <c r="AW104" t="s">
        <v>126</v>
      </c>
      <c r="AX104" t="s">
        <v>127</v>
      </c>
      <c r="AY104" t="s">
        <v>53</v>
      </c>
      <c r="AZ104" t="s">
        <v>1961</v>
      </c>
    </row>
    <row r="105" spans="1:52" x14ac:dyDescent="0.25">
      <c r="A105">
        <v>104</v>
      </c>
      <c r="B105" t="s">
        <v>51</v>
      </c>
      <c r="C105" t="s">
        <v>1962</v>
      </c>
      <c r="D105" t="s">
        <v>1963</v>
      </c>
      <c r="E105" t="s">
        <v>53</v>
      </c>
      <c r="F105" t="s">
        <v>1964</v>
      </c>
      <c r="G105" t="s">
        <v>1052</v>
      </c>
      <c r="H105" t="s">
        <v>1053</v>
      </c>
      <c r="I105" t="s">
        <v>58</v>
      </c>
      <c r="J105" t="s">
        <v>53</v>
      </c>
      <c r="K105" t="s">
        <v>53</v>
      </c>
      <c r="L105" t="s">
        <v>53</v>
      </c>
      <c r="M105" t="s">
        <v>53</v>
      </c>
      <c r="N105" t="s">
        <v>1965</v>
      </c>
      <c r="O105" t="s">
        <v>1966</v>
      </c>
      <c r="P105" t="s">
        <v>1967</v>
      </c>
      <c r="Q105" t="s">
        <v>1968</v>
      </c>
      <c r="R105" t="s">
        <v>1969</v>
      </c>
      <c r="S105" t="s">
        <v>1970</v>
      </c>
      <c r="T105" t="s">
        <v>1971</v>
      </c>
      <c r="U105" t="s">
        <v>53</v>
      </c>
      <c r="V105" t="s">
        <v>53</v>
      </c>
      <c r="W105" t="s">
        <v>53</v>
      </c>
      <c r="X105" t="s">
        <v>53</v>
      </c>
      <c r="Y105" t="s">
        <v>53</v>
      </c>
      <c r="Z105" t="s">
        <v>53</v>
      </c>
      <c r="AA105">
        <v>43</v>
      </c>
      <c r="AB105">
        <v>2</v>
      </c>
      <c r="AC105">
        <v>2</v>
      </c>
      <c r="AD105">
        <v>0</v>
      </c>
      <c r="AE105">
        <v>10</v>
      </c>
      <c r="AF105" t="s">
        <v>1062</v>
      </c>
      <c r="AG105" t="s">
        <v>1063</v>
      </c>
      <c r="AH105" t="s">
        <v>1064</v>
      </c>
      <c r="AI105" t="s">
        <v>1065</v>
      </c>
      <c r="AJ105" t="s">
        <v>1066</v>
      </c>
      <c r="AK105" t="s">
        <v>269</v>
      </c>
      <c r="AL105">
        <v>2017</v>
      </c>
      <c r="AM105">
        <v>62</v>
      </c>
      <c r="AN105">
        <v>4</v>
      </c>
      <c r="AO105" t="s">
        <v>53</v>
      </c>
      <c r="AP105">
        <v>1</v>
      </c>
      <c r="AQ105">
        <v>25</v>
      </c>
      <c r="AR105" t="s">
        <v>1972</v>
      </c>
      <c r="AS105" t="str">
        <f>HYPERLINK("http://dx.doi.org/10.6209/JORIES.2017.62(4).01","http://dx.doi.org/10.6209/JORIES.2017.62(4).01")</f>
        <v>http://dx.doi.org/10.6209/JORIES.2017.62(4).01</v>
      </c>
      <c r="AT105" t="s">
        <v>53</v>
      </c>
      <c r="AU105">
        <v>25</v>
      </c>
      <c r="AV105" t="s">
        <v>75</v>
      </c>
      <c r="AW105" t="s">
        <v>126</v>
      </c>
      <c r="AX105" t="s">
        <v>75</v>
      </c>
      <c r="AY105" t="s">
        <v>53</v>
      </c>
      <c r="AZ105" t="s">
        <v>1973</v>
      </c>
    </row>
    <row r="106" spans="1:52" x14ac:dyDescent="0.25">
      <c r="A106">
        <v>105</v>
      </c>
      <c r="B106" t="s">
        <v>51</v>
      </c>
      <c r="C106" t="s">
        <v>1974</v>
      </c>
      <c r="D106" t="s">
        <v>1975</v>
      </c>
      <c r="E106" t="s">
        <v>53</v>
      </c>
      <c r="F106" t="s">
        <v>1976</v>
      </c>
      <c r="G106" t="s">
        <v>1977</v>
      </c>
      <c r="H106" t="s">
        <v>57</v>
      </c>
      <c r="I106" t="s">
        <v>58</v>
      </c>
      <c r="J106" t="s">
        <v>53</v>
      </c>
      <c r="K106" t="s">
        <v>53</v>
      </c>
      <c r="L106" t="s">
        <v>53</v>
      </c>
      <c r="M106" t="s">
        <v>53</v>
      </c>
      <c r="N106" t="s">
        <v>1978</v>
      </c>
      <c r="O106" t="s">
        <v>1979</v>
      </c>
      <c r="P106" t="s">
        <v>1980</v>
      </c>
      <c r="Q106" t="s">
        <v>1981</v>
      </c>
      <c r="R106" t="s">
        <v>1982</v>
      </c>
      <c r="S106" t="s">
        <v>1983</v>
      </c>
      <c r="T106" t="s">
        <v>1984</v>
      </c>
      <c r="U106" t="s">
        <v>53</v>
      </c>
      <c r="V106" t="s">
        <v>53</v>
      </c>
      <c r="W106" t="s">
        <v>53</v>
      </c>
      <c r="X106" t="s">
        <v>53</v>
      </c>
      <c r="Y106" t="s">
        <v>53</v>
      </c>
      <c r="Z106" t="s">
        <v>53</v>
      </c>
      <c r="AA106">
        <v>60</v>
      </c>
      <c r="AB106">
        <v>83</v>
      </c>
      <c r="AC106">
        <v>86</v>
      </c>
      <c r="AD106">
        <v>1</v>
      </c>
      <c r="AE106">
        <v>7</v>
      </c>
      <c r="AF106" t="s">
        <v>314</v>
      </c>
      <c r="AG106" t="s">
        <v>281</v>
      </c>
      <c r="AH106" t="s">
        <v>334</v>
      </c>
      <c r="AI106" t="s">
        <v>1985</v>
      </c>
      <c r="AJ106" t="s">
        <v>1986</v>
      </c>
      <c r="AK106" t="s">
        <v>467</v>
      </c>
      <c r="AL106">
        <v>2006</v>
      </c>
      <c r="AM106">
        <v>1</v>
      </c>
      <c r="AN106">
        <v>2</v>
      </c>
      <c r="AO106" t="s">
        <v>53</v>
      </c>
      <c r="AP106">
        <v>167</v>
      </c>
      <c r="AQ106">
        <v>185</v>
      </c>
      <c r="AR106" t="s">
        <v>1987</v>
      </c>
      <c r="AS106" t="str">
        <f>HYPERLINK("http://dx.doi.org/10.1007/s11412-006-8874-3","http://dx.doi.org/10.1007/s11412-006-8874-3")</f>
        <v>http://dx.doi.org/10.1007/s11412-006-8874-3</v>
      </c>
      <c r="AT106" t="s">
        <v>53</v>
      </c>
      <c r="AU106">
        <v>19</v>
      </c>
      <c r="AV106" t="s">
        <v>1988</v>
      </c>
      <c r="AW106" t="s">
        <v>76</v>
      </c>
      <c r="AX106" t="s">
        <v>1988</v>
      </c>
      <c r="AY106" t="s">
        <v>53</v>
      </c>
      <c r="AZ106" t="s">
        <v>1989</v>
      </c>
    </row>
    <row r="107" spans="1:52" x14ac:dyDescent="0.25">
      <c r="A107">
        <v>106</v>
      </c>
      <c r="B107" t="s">
        <v>51</v>
      </c>
      <c r="C107" t="s">
        <v>1990</v>
      </c>
      <c r="D107" t="s">
        <v>1991</v>
      </c>
      <c r="E107" t="s">
        <v>53</v>
      </c>
      <c r="F107" t="s">
        <v>1992</v>
      </c>
      <c r="G107" t="s">
        <v>1517</v>
      </c>
      <c r="H107" t="s">
        <v>57</v>
      </c>
      <c r="I107" t="s">
        <v>58</v>
      </c>
      <c r="J107" t="s">
        <v>53</v>
      </c>
      <c r="K107" t="s">
        <v>53</v>
      </c>
      <c r="L107" t="s">
        <v>53</v>
      </c>
      <c r="M107" t="s">
        <v>53</v>
      </c>
      <c r="N107" t="s">
        <v>1993</v>
      </c>
      <c r="O107" t="s">
        <v>53</v>
      </c>
      <c r="P107" t="s">
        <v>1994</v>
      </c>
      <c r="Q107" t="s">
        <v>1995</v>
      </c>
      <c r="R107" t="s">
        <v>53</v>
      </c>
      <c r="S107" t="s">
        <v>1996</v>
      </c>
      <c r="T107" t="s">
        <v>1997</v>
      </c>
      <c r="U107" t="s">
        <v>53</v>
      </c>
      <c r="V107" t="s">
        <v>53</v>
      </c>
      <c r="W107" t="s">
        <v>53</v>
      </c>
      <c r="X107" t="s">
        <v>53</v>
      </c>
      <c r="Y107" t="s">
        <v>53</v>
      </c>
      <c r="Z107" t="s">
        <v>53</v>
      </c>
      <c r="AA107">
        <v>10</v>
      </c>
      <c r="AB107">
        <v>10</v>
      </c>
      <c r="AC107">
        <v>13</v>
      </c>
      <c r="AD107">
        <v>0</v>
      </c>
      <c r="AE107">
        <v>3</v>
      </c>
      <c r="AF107" t="s">
        <v>1528</v>
      </c>
      <c r="AG107" t="s">
        <v>1529</v>
      </c>
      <c r="AH107" t="s">
        <v>1530</v>
      </c>
      <c r="AI107" t="s">
        <v>1531</v>
      </c>
      <c r="AJ107" t="s">
        <v>1532</v>
      </c>
      <c r="AK107" t="s">
        <v>269</v>
      </c>
      <c r="AL107">
        <v>2008</v>
      </c>
      <c r="AM107">
        <v>3</v>
      </c>
      <c r="AN107">
        <v>4</v>
      </c>
      <c r="AO107" t="s">
        <v>53</v>
      </c>
      <c r="AP107">
        <v>49</v>
      </c>
      <c r="AQ107">
        <v>56</v>
      </c>
      <c r="AR107" t="s">
        <v>1998</v>
      </c>
      <c r="AS107" t="str">
        <f>HYPERLINK("http://dx.doi.org/10.1525/jer.2008.3.4.49","http://dx.doi.org/10.1525/jer.2008.3.4.49")</f>
        <v>http://dx.doi.org/10.1525/jer.2008.3.4.49</v>
      </c>
      <c r="AT107" t="s">
        <v>53</v>
      </c>
      <c r="AU107">
        <v>8</v>
      </c>
      <c r="AV107" t="s">
        <v>1535</v>
      </c>
      <c r="AW107" t="s">
        <v>102</v>
      </c>
      <c r="AX107" t="s">
        <v>1536</v>
      </c>
      <c r="AY107" t="s">
        <v>53</v>
      </c>
      <c r="AZ107" t="s">
        <v>1999</v>
      </c>
    </row>
    <row r="108" spans="1:52" x14ac:dyDescent="0.25">
      <c r="A108">
        <v>107</v>
      </c>
      <c r="B108" t="s">
        <v>51</v>
      </c>
      <c r="C108" t="s">
        <v>2000</v>
      </c>
      <c r="D108" t="s">
        <v>2001</v>
      </c>
      <c r="E108" t="s">
        <v>53</v>
      </c>
      <c r="F108" t="s">
        <v>2002</v>
      </c>
      <c r="G108" t="s">
        <v>2003</v>
      </c>
      <c r="H108" t="s">
        <v>57</v>
      </c>
      <c r="I108" t="s">
        <v>175</v>
      </c>
      <c r="J108" t="s">
        <v>53</v>
      </c>
      <c r="K108" t="s">
        <v>53</v>
      </c>
      <c r="L108" t="s">
        <v>53</v>
      </c>
      <c r="M108" t="s">
        <v>53</v>
      </c>
      <c r="N108" t="s">
        <v>2004</v>
      </c>
      <c r="O108" t="s">
        <v>2005</v>
      </c>
      <c r="P108" t="s">
        <v>2006</v>
      </c>
      <c r="Q108" t="s">
        <v>2007</v>
      </c>
      <c r="R108" t="s">
        <v>2008</v>
      </c>
      <c r="S108" t="s">
        <v>2009</v>
      </c>
      <c r="T108" t="s">
        <v>2010</v>
      </c>
      <c r="U108" t="s">
        <v>53</v>
      </c>
      <c r="V108" t="s">
        <v>2011</v>
      </c>
      <c r="W108" t="s">
        <v>2012</v>
      </c>
      <c r="X108" t="s">
        <v>2013</v>
      </c>
      <c r="Y108" t="s">
        <v>2014</v>
      </c>
      <c r="Z108" t="s">
        <v>53</v>
      </c>
      <c r="AA108">
        <v>66</v>
      </c>
      <c r="AB108">
        <v>6</v>
      </c>
      <c r="AC108">
        <v>6</v>
      </c>
      <c r="AD108">
        <v>2</v>
      </c>
      <c r="AE108">
        <v>6</v>
      </c>
      <c r="AF108" t="s">
        <v>264</v>
      </c>
      <c r="AG108" t="s">
        <v>265</v>
      </c>
      <c r="AH108" t="s">
        <v>266</v>
      </c>
      <c r="AI108" t="s">
        <v>2015</v>
      </c>
      <c r="AJ108" t="s">
        <v>2016</v>
      </c>
      <c r="AK108" t="s">
        <v>2017</v>
      </c>
      <c r="AL108">
        <v>2021</v>
      </c>
      <c r="AM108">
        <v>20</v>
      </c>
      <c r="AN108" t="s">
        <v>53</v>
      </c>
      <c r="AO108" t="s">
        <v>53</v>
      </c>
      <c r="AP108" t="s">
        <v>53</v>
      </c>
      <c r="AQ108" t="s">
        <v>53</v>
      </c>
      <c r="AR108" t="s">
        <v>2018</v>
      </c>
      <c r="AS108" t="str">
        <f>HYPERLINK("http://dx.doi.org/10.1177/16094069211033437","http://dx.doi.org/10.1177/16094069211033437")</f>
        <v>http://dx.doi.org/10.1177/16094069211033437</v>
      </c>
      <c r="AT108" t="s">
        <v>53</v>
      </c>
      <c r="AU108">
        <v>12</v>
      </c>
      <c r="AV108" t="s">
        <v>299</v>
      </c>
      <c r="AW108" t="s">
        <v>76</v>
      </c>
      <c r="AX108" t="s">
        <v>300</v>
      </c>
      <c r="AY108" t="s">
        <v>872</v>
      </c>
      <c r="AZ108" t="s">
        <v>2019</v>
      </c>
    </row>
    <row r="109" spans="1:52" x14ac:dyDescent="0.25">
      <c r="A109">
        <v>108</v>
      </c>
      <c r="B109" t="s">
        <v>51</v>
      </c>
      <c r="C109" t="s">
        <v>2020</v>
      </c>
      <c r="D109" t="s">
        <v>2021</v>
      </c>
      <c r="E109" t="s">
        <v>53</v>
      </c>
      <c r="F109" t="s">
        <v>2022</v>
      </c>
      <c r="G109" t="s">
        <v>2023</v>
      </c>
      <c r="H109" t="s">
        <v>57</v>
      </c>
      <c r="I109" t="s">
        <v>58</v>
      </c>
      <c r="J109" t="s">
        <v>53</v>
      </c>
      <c r="K109" t="s">
        <v>53</v>
      </c>
      <c r="L109" t="s">
        <v>53</v>
      </c>
      <c r="M109" t="s">
        <v>53</v>
      </c>
      <c r="N109" t="s">
        <v>2024</v>
      </c>
      <c r="O109" t="s">
        <v>2025</v>
      </c>
      <c r="P109" t="s">
        <v>2026</v>
      </c>
      <c r="Q109" t="s">
        <v>2027</v>
      </c>
      <c r="R109" t="s">
        <v>2028</v>
      </c>
      <c r="S109" t="s">
        <v>2029</v>
      </c>
      <c r="T109" t="s">
        <v>2030</v>
      </c>
      <c r="U109" t="s">
        <v>53</v>
      </c>
      <c r="V109" t="s">
        <v>53</v>
      </c>
      <c r="W109" t="s">
        <v>53</v>
      </c>
      <c r="X109" t="s">
        <v>53</v>
      </c>
      <c r="Y109" t="s">
        <v>53</v>
      </c>
      <c r="Z109" t="s">
        <v>53</v>
      </c>
      <c r="AA109">
        <v>36</v>
      </c>
      <c r="AB109">
        <v>6</v>
      </c>
      <c r="AC109">
        <v>6</v>
      </c>
      <c r="AD109">
        <v>3</v>
      </c>
      <c r="AE109">
        <v>42</v>
      </c>
      <c r="AF109" t="s">
        <v>314</v>
      </c>
      <c r="AG109" t="s">
        <v>463</v>
      </c>
      <c r="AH109" t="s">
        <v>464</v>
      </c>
      <c r="AI109" t="s">
        <v>2031</v>
      </c>
      <c r="AJ109" t="s">
        <v>2032</v>
      </c>
      <c r="AK109" t="s">
        <v>743</v>
      </c>
      <c r="AL109">
        <v>2008</v>
      </c>
      <c r="AM109">
        <v>17</v>
      </c>
      <c r="AN109">
        <v>4</v>
      </c>
      <c r="AO109" t="s">
        <v>53</v>
      </c>
      <c r="AP109">
        <v>357</v>
      </c>
      <c r="AQ109">
        <v>365</v>
      </c>
      <c r="AR109" t="s">
        <v>2033</v>
      </c>
      <c r="AS109" t="str">
        <f>HYPERLINK("http://dx.doi.org/10.1007/s10956-008-9105-7","http://dx.doi.org/10.1007/s10956-008-9105-7")</f>
        <v>http://dx.doi.org/10.1007/s10956-008-9105-7</v>
      </c>
      <c r="AT109" t="s">
        <v>53</v>
      </c>
      <c r="AU109">
        <v>9</v>
      </c>
      <c r="AV109" t="s">
        <v>2034</v>
      </c>
      <c r="AW109" t="s">
        <v>102</v>
      </c>
      <c r="AX109" t="s">
        <v>75</v>
      </c>
      <c r="AY109" t="s">
        <v>53</v>
      </c>
      <c r="AZ109" t="s">
        <v>2035</v>
      </c>
    </row>
    <row r="110" spans="1:52" x14ac:dyDescent="0.25">
      <c r="A110">
        <v>109</v>
      </c>
      <c r="B110" t="s">
        <v>51</v>
      </c>
      <c r="C110" t="s">
        <v>2036</v>
      </c>
      <c r="D110" t="s">
        <v>2037</v>
      </c>
      <c r="E110" t="s">
        <v>53</v>
      </c>
      <c r="F110" t="s">
        <v>2038</v>
      </c>
      <c r="G110" t="s">
        <v>750</v>
      </c>
      <c r="H110" t="s">
        <v>57</v>
      </c>
      <c r="I110" t="s">
        <v>58</v>
      </c>
      <c r="J110" t="s">
        <v>53</v>
      </c>
      <c r="K110" t="s">
        <v>53</v>
      </c>
      <c r="L110" t="s">
        <v>53</v>
      </c>
      <c r="M110" t="s">
        <v>53</v>
      </c>
      <c r="N110" t="s">
        <v>2039</v>
      </c>
      <c r="O110" t="s">
        <v>2040</v>
      </c>
      <c r="P110" t="s">
        <v>2041</v>
      </c>
      <c r="Q110" t="s">
        <v>2042</v>
      </c>
      <c r="R110" t="s">
        <v>2043</v>
      </c>
      <c r="S110" t="s">
        <v>2044</v>
      </c>
      <c r="T110" t="s">
        <v>2045</v>
      </c>
      <c r="U110" t="s">
        <v>2046</v>
      </c>
      <c r="V110" t="s">
        <v>2047</v>
      </c>
      <c r="W110" t="s">
        <v>53</v>
      </c>
      <c r="X110" t="s">
        <v>53</v>
      </c>
      <c r="Y110" t="s">
        <v>53</v>
      </c>
      <c r="Z110" t="s">
        <v>53</v>
      </c>
      <c r="AA110">
        <v>32</v>
      </c>
      <c r="AB110">
        <v>22</v>
      </c>
      <c r="AC110">
        <v>32</v>
      </c>
      <c r="AD110">
        <v>1</v>
      </c>
      <c r="AE110">
        <v>31</v>
      </c>
      <c r="AF110" t="s">
        <v>67</v>
      </c>
      <c r="AG110" t="s">
        <v>68</v>
      </c>
      <c r="AH110" t="s">
        <v>69</v>
      </c>
      <c r="AI110" t="s">
        <v>755</v>
      </c>
      <c r="AJ110" t="s">
        <v>756</v>
      </c>
      <c r="AK110" t="s">
        <v>950</v>
      </c>
      <c r="AL110">
        <v>2017</v>
      </c>
      <c r="AM110">
        <v>39</v>
      </c>
      <c r="AN110">
        <v>1</v>
      </c>
      <c r="AO110" t="s">
        <v>53</v>
      </c>
      <c r="AP110">
        <v>89</v>
      </c>
      <c r="AQ110">
        <v>103</v>
      </c>
      <c r="AR110" t="s">
        <v>2048</v>
      </c>
      <c r="AS110" t="str">
        <f>HYPERLINK("http://dx.doi.org/10.1080/1360080X.2017.1254380","http://dx.doi.org/10.1080/1360080X.2017.1254380")</f>
        <v>http://dx.doi.org/10.1080/1360080X.2017.1254380</v>
      </c>
      <c r="AT110" t="s">
        <v>53</v>
      </c>
      <c r="AU110">
        <v>15</v>
      </c>
      <c r="AV110" t="s">
        <v>75</v>
      </c>
      <c r="AW110" t="s">
        <v>76</v>
      </c>
      <c r="AX110" t="s">
        <v>75</v>
      </c>
      <c r="AY110" t="s">
        <v>2049</v>
      </c>
      <c r="AZ110" t="s">
        <v>2050</v>
      </c>
    </row>
    <row r="111" spans="1:52" x14ac:dyDescent="0.25">
      <c r="A111">
        <v>110</v>
      </c>
      <c r="B111" t="s">
        <v>51</v>
      </c>
      <c r="C111" t="s">
        <v>2051</v>
      </c>
      <c r="D111" t="s">
        <v>2052</v>
      </c>
      <c r="E111" t="s">
        <v>53</v>
      </c>
      <c r="F111" t="s">
        <v>2053</v>
      </c>
      <c r="G111" t="s">
        <v>2054</v>
      </c>
      <c r="H111" t="s">
        <v>57</v>
      </c>
      <c r="I111" t="s">
        <v>58</v>
      </c>
      <c r="J111" t="s">
        <v>53</v>
      </c>
      <c r="K111" t="s">
        <v>53</v>
      </c>
      <c r="L111" t="s">
        <v>53</v>
      </c>
      <c r="M111" t="s">
        <v>53</v>
      </c>
      <c r="N111" t="s">
        <v>2055</v>
      </c>
      <c r="O111" t="s">
        <v>53</v>
      </c>
      <c r="P111" t="s">
        <v>2056</v>
      </c>
      <c r="Q111" t="s">
        <v>2057</v>
      </c>
      <c r="R111" t="s">
        <v>2058</v>
      </c>
      <c r="S111" t="s">
        <v>2059</v>
      </c>
      <c r="T111" t="s">
        <v>2060</v>
      </c>
      <c r="U111" t="s">
        <v>53</v>
      </c>
      <c r="V111" t="s">
        <v>53</v>
      </c>
      <c r="W111" t="s">
        <v>53</v>
      </c>
      <c r="X111" t="s">
        <v>53</v>
      </c>
      <c r="Y111" t="s">
        <v>53</v>
      </c>
      <c r="Z111" t="s">
        <v>53</v>
      </c>
      <c r="AA111">
        <v>12</v>
      </c>
      <c r="AB111">
        <v>3</v>
      </c>
      <c r="AC111">
        <v>4</v>
      </c>
      <c r="AD111">
        <v>0</v>
      </c>
      <c r="AE111">
        <v>23</v>
      </c>
      <c r="AF111" t="s">
        <v>314</v>
      </c>
      <c r="AG111" t="s">
        <v>463</v>
      </c>
      <c r="AH111" t="s">
        <v>464</v>
      </c>
      <c r="AI111" t="s">
        <v>2061</v>
      </c>
      <c r="AJ111" t="s">
        <v>2062</v>
      </c>
      <c r="AK111" t="s">
        <v>422</v>
      </c>
      <c r="AL111">
        <v>2009</v>
      </c>
      <c r="AM111">
        <v>10</v>
      </c>
      <c r="AN111">
        <v>1</v>
      </c>
      <c r="AO111" t="s">
        <v>53</v>
      </c>
      <c r="AP111">
        <v>69</v>
      </c>
      <c r="AQ111">
        <v>81</v>
      </c>
      <c r="AR111" t="s">
        <v>2063</v>
      </c>
      <c r="AS111" t="str">
        <f>HYPERLINK("http://dx.doi.org/10.1007/s12564-009-9003-6","http://dx.doi.org/10.1007/s12564-009-9003-6")</f>
        <v>http://dx.doi.org/10.1007/s12564-009-9003-6</v>
      </c>
      <c r="AT111" t="s">
        <v>53</v>
      </c>
      <c r="AU111">
        <v>13</v>
      </c>
      <c r="AV111" t="s">
        <v>75</v>
      </c>
      <c r="AW111" t="s">
        <v>76</v>
      </c>
      <c r="AX111" t="s">
        <v>75</v>
      </c>
      <c r="AY111" t="s">
        <v>53</v>
      </c>
      <c r="AZ111" t="s">
        <v>2064</v>
      </c>
    </row>
    <row r="112" spans="1:52" x14ac:dyDescent="0.25">
      <c r="A112">
        <v>111</v>
      </c>
      <c r="B112" t="s">
        <v>51</v>
      </c>
      <c r="C112" t="s">
        <v>2065</v>
      </c>
      <c r="D112" t="s">
        <v>2066</v>
      </c>
      <c r="E112" t="s">
        <v>53</v>
      </c>
      <c r="F112" t="s">
        <v>2067</v>
      </c>
      <c r="G112" t="s">
        <v>2068</v>
      </c>
      <c r="H112" t="s">
        <v>57</v>
      </c>
      <c r="I112" t="s">
        <v>58</v>
      </c>
      <c r="J112" t="s">
        <v>53</v>
      </c>
      <c r="K112" t="s">
        <v>53</v>
      </c>
      <c r="L112" t="s">
        <v>53</v>
      </c>
      <c r="M112" t="s">
        <v>53</v>
      </c>
      <c r="N112" t="s">
        <v>2069</v>
      </c>
      <c r="O112" t="s">
        <v>2070</v>
      </c>
      <c r="P112" t="s">
        <v>2071</v>
      </c>
      <c r="Q112" t="s">
        <v>2072</v>
      </c>
      <c r="R112" t="s">
        <v>2073</v>
      </c>
      <c r="S112" t="s">
        <v>2074</v>
      </c>
      <c r="T112" t="s">
        <v>2075</v>
      </c>
      <c r="U112" t="s">
        <v>53</v>
      </c>
      <c r="V112" t="s">
        <v>2076</v>
      </c>
      <c r="W112" t="s">
        <v>53</v>
      </c>
      <c r="X112" t="s">
        <v>53</v>
      </c>
      <c r="Y112" t="s">
        <v>53</v>
      </c>
      <c r="Z112" t="s">
        <v>53</v>
      </c>
      <c r="AA112">
        <v>67</v>
      </c>
      <c r="AB112">
        <v>2</v>
      </c>
      <c r="AC112">
        <v>2</v>
      </c>
      <c r="AD112">
        <v>6</v>
      </c>
      <c r="AE112">
        <v>11</v>
      </c>
      <c r="AF112" t="s">
        <v>264</v>
      </c>
      <c r="AG112" t="s">
        <v>265</v>
      </c>
      <c r="AH112" t="s">
        <v>266</v>
      </c>
      <c r="AI112" t="s">
        <v>2077</v>
      </c>
      <c r="AJ112" t="s">
        <v>2078</v>
      </c>
      <c r="AK112" t="s">
        <v>123</v>
      </c>
      <c r="AL112">
        <v>2024</v>
      </c>
      <c r="AM112">
        <v>42</v>
      </c>
      <c r="AN112">
        <v>2</v>
      </c>
      <c r="AO112" t="s">
        <v>53</v>
      </c>
      <c r="AP112">
        <v>230</v>
      </c>
      <c r="AQ112">
        <v>250</v>
      </c>
      <c r="AR112" t="s">
        <v>2079</v>
      </c>
      <c r="AS112" t="str">
        <f>HYPERLINK("http://dx.doi.org/10.1177/01447394231191935","http://dx.doi.org/10.1177/01447394231191935")</f>
        <v>http://dx.doi.org/10.1177/01447394231191935</v>
      </c>
      <c r="AT112" t="s">
        <v>2080</v>
      </c>
      <c r="AU112">
        <v>21</v>
      </c>
      <c r="AV112" t="s">
        <v>75</v>
      </c>
      <c r="AW112" t="s">
        <v>126</v>
      </c>
      <c r="AX112" t="s">
        <v>75</v>
      </c>
      <c r="AY112" t="s">
        <v>796</v>
      </c>
      <c r="AZ112" t="s">
        <v>2081</v>
      </c>
    </row>
    <row r="113" spans="1:52" x14ac:dyDescent="0.25">
      <c r="A113">
        <v>112</v>
      </c>
      <c r="B113" t="s">
        <v>51</v>
      </c>
      <c r="C113" t="s">
        <v>2082</v>
      </c>
      <c r="D113" t="s">
        <v>2083</v>
      </c>
      <c r="E113" t="s">
        <v>53</v>
      </c>
      <c r="F113" t="s">
        <v>2084</v>
      </c>
      <c r="G113" t="s">
        <v>2085</v>
      </c>
      <c r="H113" t="s">
        <v>57</v>
      </c>
      <c r="I113" t="s">
        <v>58</v>
      </c>
      <c r="J113" t="s">
        <v>53</v>
      </c>
      <c r="K113" t="s">
        <v>53</v>
      </c>
      <c r="L113" t="s">
        <v>53</v>
      </c>
      <c r="M113" t="s">
        <v>53</v>
      </c>
      <c r="N113" t="s">
        <v>2086</v>
      </c>
      <c r="O113" t="s">
        <v>2087</v>
      </c>
      <c r="P113" t="s">
        <v>2088</v>
      </c>
      <c r="Q113" t="s">
        <v>2089</v>
      </c>
      <c r="R113" t="s">
        <v>1828</v>
      </c>
      <c r="S113" t="s">
        <v>2090</v>
      </c>
      <c r="T113" t="s">
        <v>53</v>
      </c>
      <c r="U113" t="s">
        <v>53</v>
      </c>
      <c r="V113" t="s">
        <v>2091</v>
      </c>
      <c r="W113" t="s">
        <v>53</v>
      </c>
      <c r="X113" t="s">
        <v>53</v>
      </c>
      <c r="Y113" t="s">
        <v>53</v>
      </c>
      <c r="Z113" t="s">
        <v>53</v>
      </c>
      <c r="AA113">
        <v>92</v>
      </c>
      <c r="AB113">
        <v>8</v>
      </c>
      <c r="AC113">
        <v>15</v>
      </c>
      <c r="AD113">
        <v>0</v>
      </c>
      <c r="AE113">
        <v>15</v>
      </c>
      <c r="AF113" t="s">
        <v>264</v>
      </c>
      <c r="AG113" t="s">
        <v>265</v>
      </c>
      <c r="AH113" t="s">
        <v>266</v>
      </c>
      <c r="AI113" t="s">
        <v>2092</v>
      </c>
      <c r="AJ113" t="s">
        <v>2093</v>
      </c>
      <c r="AK113" t="s">
        <v>123</v>
      </c>
      <c r="AL113">
        <v>2014</v>
      </c>
      <c r="AM113">
        <v>14</v>
      </c>
      <c r="AN113">
        <v>3</v>
      </c>
      <c r="AO113" t="s">
        <v>53</v>
      </c>
      <c r="AP113">
        <v>221</v>
      </c>
      <c r="AQ113">
        <v>235</v>
      </c>
      <c r="AR113" t="s">
        <v>2094</v>
      </c>
      <c r="AS113" t="str">
        <f>HYPERLINK("http://dx.doi.org/10.1177/1464993414521338","http://dx.doi.org/10.1177/1464993414521338")</f>
        <v>http://dx.doi.org/10.1177/1464993414521338</v>
      </c>
      <c r="AT113" t="s">
        <v>53</v>
      </c>
      <c r="AU113">
        <v>15</v>
      </c>
      <c r="AV113" t="s">
        <v>2095</v>
      </c>
      <c r="AW113" t="s">
        <v>76</v>
      </c>
      <c r="AX113" t="s">
        <v>2095</v>
      </c>
      <c r="AY113" t="s">
        <v>53</v>
      </c>
      <c r="AZ113" t="s">
        <v>2096</v>
      </c>
    </row>
    <row r="114" spans="1:52" x14ac:dyDescent="0.25">
      <c r="A114">
        <v>113</v>
      </c>
      <c r="B114" t="s">
        <v>51</v>
      </c>
      <c r="C114" t="s">
        <v>2097</v>
      </c>
      <c r="D114" t="s">
        <v>2098</v>
      </c>
      <c r="E114" t="s">
        <v>53</v>
      </c>
      <c r="F114" t="s">
        <v>2099</v>
      </c>
      <c r="G114" t="s">
        <v>2100</v>
      </c>
      <c r="H114" t="s">
        <v>57</v>
      </c>
      <c r="I114" t="s">
        <v>175</v>
      </c>
      <c r="J114" t="s">
        <v>53</v>
      </c>
      <c r="K114" t="s">
        <v>53</v>
      </c>
      <c r="L114" t="s">
        <v>53</v>
      </c>
      <c r="M114" t="s">
        <v>53</v>
      </c>
      <c r="N114" t="s">
        <v>2101</v>
      </c>
      <c r="O114" t="s">
        <v>2102</v>
      </c>
      <c r="P114" t="s">
        <v>2103</v>
      </c>
      <c r="Q114" t="s">
        <v>2104</v>
      </c>
      <c r="R114" t="s">
        <v>2105</v>
      </c>
      <c r="S114" t="s">
        <v>2106</v>
      </c>
      <c r="T114" t="s">
        <v>2107</v>
      </c>
      <c r="U114" t="s">
        <v>2108</v>
      </c>
      <c r="V114" t="s">
        <v>2109</v>
      </c>
      <c r="W114" t="s">
        <v>2110</v>
      </c>
      <c r="X114" t="s">
        <v>2111</v>
      </c>
      <c r="Y114" t="s">
        <v>2112</v>
      </c>
      <c r="Z114" t="s">
        <v>53</v>
      </c>
      <c r="AA114">
        <v>36</v>
      </c>
      <c r="AB114">
        <v>86</v>
      </c>
      <c r="AC114">
        <v>88</v>
      </c>
      <c r="AD114">
        <v>0</v>
      </c>
      <c r="AE114">
        <v>4</v>
      </c>
      <c r="AF114" t="s">
        <v>576</v>
      </c>
      <c r="AG114" t="s">
        <v>577</v>
      </c>
      <c r="AH114" t="s">
        <v>578</v>
      </c>
      <c r="AI114" t="s">
        <v>2113</v>
      </c>
      <c r="AJ114" t="s">
        <v>2114</v>
      </c>
      <c r="AK114" t="s">
        <v>2115</v>
      </c>
      <c r="AL114">
        <v>2012</v>
      </c>
      <c r="AM114" t="s">
        <v>1665</v>
      </c>
      <c r="AN114" t="s">
        <v>53</v>
      </c>
      <c r="AO114" t="s">
        <v>53</v>
      </c>
      <c r="AP114">
        <v>55</v>
      </c>
      <c r="AQ114">
        <v>64</v>
      </c>
      <c r="AR114" t="s">
        <v>2116</v>
      </c>
      <c r="AS114" t="str">
        <f>HYPERLINK("http://dx.doi.org/10.1016/j.tmp.2012.03.002","http://dx.doi.org/10.1016/j.tmp.2012.03.002")</f>
        <v>http://dx.doi.org/10.1016/j.tmp.2012.03.002</v>
      </c>
      <c r="AT114" t="s">
        <v>53</v>
      </c>
      <c r="AU114">
        <v>10</v>
      </c>
      <c r="AV114" t="s">
        <v>358</v>
      </c>
      <c r="AW114" t="s">
        <v>126</v>
      </c>
      <c r="AX114" t="s">
        <v>359</v>
      </c>
      <c r="AY114" t="s">
        <v>53</v>
      </c>
      <c r="AZ114" t="s">
        <v>2117</v>
      </c>
    </row>
    <row r="115" spans="1:52" x14ac:dyDescent="0.25">
      <c r="A115">
        <v>114</v>
      </c>
      <c r="B115" t="s">
        <v>51</v>
      </c>
      <c r="C115" t="s">
        <v>2118</v>
      </c>
      <c r="D115" t="s">
        <v>2119</v>
      </c>
      <c r="E115" t="s">
        <v>53</v>
      </c>
      <c r="F115" t="s">
        <v>2120</v>
      </c>
      <c r="G115" t="s">
        <v>750</v>
      </c>
      <c r="H115" t="s">
        <v>57</v>
      </c>
      <c r="I115" t="s">
        <v>58</v>
      </c>
      <c r="J115" t="s">
        <v>53</v>
      </c>
      <c r="K115" t="s">
        <v>53</v>
      </c>
      <c r="L115" t="s">
        <v>53</v>
      </c>
      <c r="M115" t="s">
        <v>53</v>
      </c>
      <c r="N115" t="s">
        <v>2121</v>
      </c>
      <c r="O115" t="s">
        <v>2122</v>
      </c>
      <c r="P115" t="s">
        <v>2123</v>
      </c>
      <c r="Q115" t="s">
        <v>2124</v>
      </c>
      <c r="R115" t="s">
        <v>2125</v>
      </c>
      <c r="S115" t="s">
        <v>2126</v>
      </c>
      <c r="T115" t="s">
        <v>2127</v>
      </c>
      <c r="U115" t="s">
        <v>2128</v>
      </c>
      <c r="V115" t="s">
        <v>2129</v>
      </c>
      <c r="W115" t="s">
        <v>53</v>
      </c>
      <c r="X115" t="s">
        <v>53</v>
      </c>
      <c r="Y115" t="s">
        <v>53</v>
      </c>
      <c r="Z115" t="s">
        <v>53</v>
      </c>
      <c r="AA115">
        <v>26</v>
      </c>
      <c r="AB115">
        <v>14</v>
      </c>
      <c r="AC115">
        <v>16</v>
      </c>
      <c r="AD115">
        <v>1</v>
      </c>
      <c r="AE115">
        <v>2</v>
      </c>
      <c r="AF115" t="s">
        <v>67</v>
      </c>
      <c r="AG115" t="s">
        <v>68</v>
      </c>
      <c r="AH115" t="s">
        <v>69</v>
      </c>
      <c r="AI115" t="s">
        <v>755</v>
      </c>
      <c r="AJ115" t="s">
        <v>756</v>
      </c>
      <c r="AK115" t="s">
        <v>53</v>
      </c>
      <c r="AL115">
        <v>2010</v>
      </c>
      <c r="AM115">
        <v>32</v>
      </c>
      <c r="AN115">
        <v>5</v>
      </c>
      <c r="AO115" t="s">
        <v>53</v>
      </c>
      <c r="AP115">
        <v>499</v>
      </c>
      <c r="AQ115">
        <v>510</v>
      </c>
      <c r="AR115" t="s">
        <v>2130</v>
      </c>
      <c r="AS115" t="str">
        <f>HYPERLINK("http://dx.doi.org/10.1080/1360080X.2010.511122","http://dx.doi.org/10.1080/1360080X.2010.511122")</f>
        <v>http://dx.doi.org/10.1080/1360080X.2010.511122</v>
      </c>
      <c r="AT115" t="s">
        <v>53</v>
      </c>
      <c r="AU115">
        <v>12</v>
      </c>
      <c r="AV115" t="s">
        <v>75</v>
      </c>
      <c r="AW115" t="s">
        <v>126</v>
      </c>
      <c r="AX115" t="s">
        <v>75</v>
      </c>
      <c r="AY115" t="s">
        <v>1088</v>
      </c>
      <c r="AZ115" t="s">
        <v>2131</v>
      </c>
    </row>
    <row r="116" spans="1:52" x14ac:dyDescent="0.25">
      <c r="A116">
        <v>115</v>
      </c>
      <c r="B116" t="s">
        <v>51</v>
      </c>
      <c r="C116" t="s">
        <v>2132</v>
      </c>
      <c r="D116" t="s">
        <v>2133</v>
      </c>
      <c r="E116" t="s">
        <v>53</v>
      </c>
      <c r="F116" t="s">
        <v>2134</v>
      </c>
      <c r="G116" t="s">
        <v>2135</v>
      </c>
      <c r="H116" t="s">
        <v>57</v>
      </c>
      <c r="I116" t="s">
        <v>58</v>
      </c>
      <c r="J116" t="s">
        <v>53</v>
      </c>
      <c r="K116" t="s">
        <v>53</v>
      </c>
      <c r="L116" t="s">
        <v>53</v>
      </c>
      <c r="M116" t="s">
        <v>53</v>
      </c>
      <c r="N116" t="s">
        <v>2136</v>
      </c>
      <c r="O116" t="s">
        <v>53</v>
      </c>
      <c r="P116" t="s">
        <v>2137</v>
      </c>
      <c r="Q116" t="s">
        <v>2138</v>
      </c>
      <c r="R116" t="s">
        <v>2139</v>
      </c>
      <c r="S116" t="s">
        <v>2140</v>
      </c>
      <c r="T116" t="s">
        <v>2141</v>
      </c>
      <c r="U116" t="s">
        <v>53</v>
      </c>
      <c r="V116" t="s">
        <v>53</v>
      </c>
      <c r="W116" t="s">
        <v>2142</v>
      </c>
      <c r="X116" t="s">
        <v>2143</v>
      </c>
      <c r="Y116" t="s">
        <v>2144</v>
      </c>
      <c r="Z116" t="s">
        <v>53</v>
      </c>
      <c r="AA116">
        <v>23</v>
      </c>
      <c r="AB116">
        <v>16</v>
      </c>
      <c r="AC116">
        <v>21</v>
      </c>
      <c r="AD116">
        <v>0</v>
      </c>
      <c r="AE116">
        <v>6</v>
      </c>
      <c r="AF116" t="s">
        <v>1004</v>
      </c>
      <c r="AG116" t="s">
        <v>484</v>
      </c>
      <c r="AH116" t="s">
        <v>1005</v>
      </c>
      <c r="AI116" t="s">
        <v>2145</v>
      </c>
      <c r="AJ116" t="s">
        <v>2146</v>
      </c>
      <c r="AK116" t="s">
        <v>123</v>
      </c>
      <c r="AL116">
        <v>2012</v>
      </c>
      <c r="AM116">
        <v>50</v>
      </c>
      <c r="AN116">
        <v>7</v>
      </c>
      <c r="AO116" t="s">
        <v>53</v>
      </c>
      <c r="AP116" t="s">
        <v>2147</v>
      </c>
      <c r="AQ116" t="s">
        <v>2148</v>
      </c>
      <c r="AR116" t="s">
        <v>2149</v>
      </c>
      <c r="AS116" t="str">
        <f>HYPERLINK("http://dx.doi.org/10.1097/MLR.0b013e31825a76eb","http://dx.doi.org/10.1097/MLR.0b013e31825a76eb")</f>
        <v>http://dx.doi.org/10.1097/MLR.0b013e31825a76eb</v>
      </c>
      <c r="AT116" t="s">
        <v>53</v>
      </c>
      <c r="AU116">
        <v>5</v>
      </c>
      <c r="AV116" t="s">
        <v>2150</v>
      </c>
      <c r="AW116" t="s">
        <v>102</v>
      </c>
      <c r="AX116" t="s">
        <v>2151</v>
      </c>
      <c r="AY116" t="s">
        <v>360</v>
      </c>
      <c r="AZ116" t="s">
        <v>2152</v>
      </c>
    </row>
    <row r="117" spans="1:52" x14ac:dyDescent="0.25">
      <c r="A117">
        <v>116</v>
      </c>
      <c r="B117" t="s">
        <v>51</v>
      </c>
      <c r="C117" t="s">
        <v>2153</v>
      </c>
      <c r="D117" t="s">
        <v>2154</v>
      </c>
      <c r="E117" t="s">
        <v>53</v>
      </c>
      <c r="F117" t="s">
        <v>2155</v>
      </c>
      <c r="G117" t="s">
        <v>2156</v>
      </c>
      <c r="H117" t="s">
        <v>57</v>
      </c>
      <c r="I117" t="s">
        <v>2157</v>
      </c>
      <c r="J117" t="s">
        <v>53</v>
      </c>
      <c r="K117" t="s">
        <v>53</v>
      </c>
      <c r="L117" t="s">
        <v>53</v>
      </c>
      <c r="M117" t="s">
        <v>53</v>
      </c>
      <c r="N117" t="s">
        <v>2158</v>
      </c>
      <c r="O117" t="s">
        <v>2159</v>
      </c>
      <c r="P117" t="s">
        <v>2160</v>
      </c>
      <c r="Q117" t="s">
        <v>2161</v>
      </c>
      <c r="R117" t="s">
        <v>2162</v>
      </c>
      <c r="S117" t="s">
        <v>2163</v>
      </c>
      <c r="T117" t="s">
        <v>2164</v>
      </c>
      <c r="U117" t="s">
        <v>2165</v>
      </c>
      <c r="V117" t="s">
        <v>2166</v>
      </c>
      <c r="W117" t="s">
        <v>53</v>
      </c>
      <c r="X117" t="s">
        <v>53</v>
      </c>
      <c r="Y117" t="s">
        <v>53</v>
      </c>
      <c r="Z117" t="s">
        <v>53</v>
      </c>
      <c r="AA117">
        <v>65</v>
      </c>
      <c r="AB117">
        <v>0</v>
      </c>
      <c r="AC117">
        <v>0</v>
      </c>
      <c r="AD117">
        <v>0</v>
      </c>
      <c r="AE117">
        <v>4</v>
      </c>
      <c r="AF117" t="s">
        <v>264</v>
      </c>
      <c r="AG117" t="s">
        <v>265</v>
      </c>
      <c r="AH117" t="s">
        <v>266</v>
      </c>
      <c r="AI117" t="s">
        <v>2167</v>
      </c>
      <c r="AJ117" t="s">
        <v>2168</v>
      </c>
      <c r="AK117" t="s">
        <v>2169</v>
      </c>
      <c r="AL117">
        <v>2023</v>
      </c>
      <c r="AM117" t="s">
        <v>53</v>
      </c>
      <c r="AN117" t="s">
        <v>53</v>
      </c>
      <c r="AO117" t="s">
        <v>53</v>
      </c>
      <c r="AP117" t="s">
        <v>53</v>
      </c>
      <c r="AQ117" t="s">
        <v>53</v>
      </c>
      <c r="AR117" t="s">
        <v>2170</v>
      </c>
      <c r="AS117" t="str">
        <f>HYPERLINK("http://dx.doi.org/10.1177/17470161231187099","http://dx.doi.org/10.1177/17470161231187099")</f>
        <v>http://dx.doi.org/10.1177/17470161231187099</v>
      </c>
      <c r="AT117" t="s">
        <v>2080</v>
      </c>
      <c r="AU117">
        <v>17</v>
      </c>
      <c r="AV117" t="s">
        <v>2171</v>
      </c>
      <c r="AW117" t="s">
        <v>126</v>
      </c>
      <c r="AX117" t="s">
        <v>2172</v>
      </c>
      <c r="AY117" t="s">
        <v>872</v>
      </c>
      <c r="AZ117" t="s">
        <v>2173</v>
      </c>
    </row>
    <row r="118" spans="1:52" x14ac:dyDescent="0.25">
      <c r="A118">
        <v>117</v>
      </c>
      <c r="B118" t="s">
        <v>51</v>
      </c>
      <c r="C118" t="s">
        <v>2174</v>
      </c>
      <c r="D118" t="s">
        <v>2175</v>
      </c>
      <c r="E118" t="s">
        <v>53</v>
      </c>
      <c r="F118" t="s">
        <v>2176</v>
      </c>
      <c r="G118" t="s">
        <v>1517</v>
      </c>
      <c r="H118" t="s">
        <v>57</v>
      </c>
      <c r="I118" t="s">
        <v>175</v>
      </c>
      <c r="J118" t="s">
        <v>53</v>
      </c>
      <c r="K118" t="s">
        <v>53</v>
      </c>
      <c r="L118" t="s">
        <v>53</v>
      </c>
      <c r="M118" t="s">
        <v>53</v>
      </c>
      <c r="N118" t="s">
        <v>2177</v>
      </c>
      <c r="O118" t="s">
        <v>53</v>
      </c>
      <c r="P118" t="s">
        <v>2178</v>
      </c>
      <c r="Q118" t="s">
        <v>2179</v>
      </c>
      <c r="R118" t="s">
        <v>2180</v>
      </c>
      <c r="S118" t="s">
        <v>2181</v>
      </c>
      <c r="T118" t="s">
        <v>2182</v>
      </c>
      <c r="U118" t="s">
        <v>53</v>
      </c>
      <c r="V118" t="s">
        <v>2183</v>
      </c>
      <c r="W118" t="s">
        <v>53</v>
      </c>
      <c r="X118" t="s">
        <v>53</v>
      </c>
      <c r="Y118" t="s">
        <v>53</v>
      </c>
      <c r="Z118" t="s">
        <v>53</v>
      </c>
      <c r="AA118">
        <v>10</v>
      </c>
      <c r="AB118">
        <v>3</v>
      </c>
      <c r="AC118">
        <v>4</v>
      </c>
      <c r="AD118">
        <v>1</v>
      </c>
      <c r="AE118">
        <v>5</v>
      </c>
      <c r="AF118" t="s">
        <v>264</v>
      </c>
      <c r="AG118" t="s">
        <v>265</v>
      </c>
      <c r="AH118" t="s">
        <v>266</v>
      </c>
      <c r="AI118" t="s">
        <v>1531</v>
      </c>
      <c r="AJ118" t="s">
        <v>1532</v>
      </c>
      <c r="AK118" t="s">
        <v>123</v>
      </c>
      <c r="AL118">
        <v>2017</v>
      </c>
      <c r="AM118">
        <v>12</v>
      </c>
      <c r="AN118">
        <v>3</v>
      </c>
      <c r="AO118" t="s">
        <v>53</v>
      </c>
      <c r="AP118">
        <v>150</v>
      </c>
      <c r="AQ118">
        <v>160</v>
      </c>
      <c r="AR118" t="s">
        <v>2184</v>
      </c>
      <c r="AS118" t="str">
        <f>HYPERLINK("http://dx.doi.org/10.1177/1556264617703893","http://dx.doi.org/10.1177/1556264617703893")</f>
        <v>http://dx.doi.org/10.1177/1556264617703893</v>
      </c>
      <c r="AT118" t="s">
        <v>53</v>
      </c>
      <c r="AU118">
        <v>11</v>
      </c>
      <c r="AV118" t="s">
        <v>1535</v>
      </c>
      <c r="AW118" t="s">
        <v>102</v>
      </c>
      <c r="AX118" t="s">
        <v>1536</v>
      </c>
      <c r="AY118" t="s">
        <v>53</v>
      </c>
      <c r="AZ118" t="s">
        <v>2185</v>
      </c>
    </row>
    <row r="119" spans="1:52" x14ac:dyDescent="0.25">
      <c r="A119">
        <v>118</v>
      </c>
      <c r="B119" t="s">
        <v>51</v>
      </c>
      <c r="C119" t="s">
        <v>2186</v>
      </c>
      <c r="D119" t="s">
        <v>2187</v>
      </c>
      <c r="E119" t="s">
        <v>53</v>
      </c>
      <c r="F119" t="s">
        <v>2188</v>
      </c>
      <c r="G119" t="s">
        <v>2189</v>
      </c>
      <c r="H119" t="s">
        <v>57</v>
      </c>
      <c r="I119" t="s">
        <v>58</v>
      </c>
      <c r="J119" t="s">
        <v>53</v>
      </c>
      <c r="K119" t="s">
        <v>53</v>
      </c>
      <c r="L119" t="s">
        <v>53</v>
      </c>
      <c r="M119" t="s">
        <v>53</v>
      </c>
      <c r="N119" t="s">
        <v>2190</v>
      </c>
      <c r="O119" t="s">
        <v>2191</v>
      </c>
      <c r="P119" t="s">
        <v>2192</v>
      </c>
      <c r="Q119" t="s">
        <v>2193</v>
      </c>
      <c r="R119" t="s">
        <v>2194</v>
      </c>
      <c r="S119" t="s">
        <v>2195</v>
      </c>
      <c r="T119" t="s">
        <v>2196</v>
      </c>
      <c r="U119" t="s">
        <v>2197</v>
      </c>
      <c r="V119" t="s">
        <v>2198</v>
      </c>
      <c r="W119" t="s">
        <v>2199</v>
      </c>
      <c r="X119" t="s">
        <v>2200</v>
      </c>
      <c r="Y119" t="s">
        <v>2201</v>
      </c>
      <c r="Z119" t="s">
        <v>53</v>
      </c>
      <c r="AA119">
        <v>44</v>
      </c>
      <c r="AB119">
        <v>15</v>
      </c>
      <c r="AC119">
        <v>18</v>
      </c>
      <c r="AD119">
        <v>0</v>
      </c>
      <c r="AE119">
        <v>13</v>
      </c>
      <c r="AF119" t="s">
        <v>985</v>
      </c>
      <c r="AG119" t="s">
        <v>281</v>
      </c>
      <c r="AH119" t="s">
        <v>2202</v>
      </c>
      <c r="AI119" t="s">
        <v>2203</v>
      </c>
      <c r="AJ119" t="s">
        <v>2204</v>
      </c>
      <c r="AK119" t="s">
        <v>269</v>
      </c>
      <c r="AL119">
        <v>2014</v>
      </c>
      <c r="AM119">
        <v>48</v>
      </c>
      <c r="AN119">
        <v>6</v>
      </c>
      <c r="AO119" t="s">
        <v>53</v>
      </c>
      <c r="AP119">
        <v>1211</v>
      </c>
      <c r="AQ119">
        <v>1221</v>
      </c>
      <c r="AR119" t="s">
        <v>2205</v>
      </c>
      <c r="AS119" t="str">
        <f>HYPERLINK("http://dx.doi.org/10.1016/j.jpainsymman.2014.05.005","http://dx.doi.org/10.1016/j.jpainsymman.2014.05.005")</f>
        <v>http://dx.doi.org/10.1016/j.jpainsymman.2014.05.005</v>
      </c>
      <c r="AT119" t="s">
        <v>53</v>
      </c>
      <c r="AU119">
        <v>11</v>
      </c>
      <c r="AV119" t="s">
        <v>2206</v>
      </c>
      <c r="AW119" t="s">
        <v>102</v>
      </c>
      <c r="AX119" t="s">
        <v>2207</v>
      </c>
      <c r="AY119" t="s">
        <v>697</v>
      </c>
      <c r="AZ119" t="s">
        <v>2208</v>
      </c>
    </row>
    <row r="120" spans="1:52" x14ac:dyDescent="0.25">
      <c r="A120">
        <v>119</v>
      </c>
      <c r="B120" t="s">
        <v>51</v>
      </c>
      <c r="C120" t="s">
        <v>2209</v>
      </c>
      <c r="D120" t="s">
        <v>2210</v>
      </c>
      <c r="E120" t="s">
        <v>53</v>
      </c>
      <c r="F120" t="s">
        <v>2211</v>
      </c>
      <c r="G120" t="s">
        <v>2212</v>
      </c>
      <c r="H120" t="s">
        <v>57</v>
      </c>
      <c r="I120" t="s">
        <v>58</v>
      </c>
      <c r="J120" t="s">
        <v>53</v>
      </c>
      <c r="K120" t="s">
        <v>53</v>
      </c>
      <c r="L120" t="s">
        <v>53</v>
      </c>
      <c r="M120" t="s">
        <v>53</v>
      </c>
      <c r="N120" t="s">
        <v>2213</v>
      </c>
      <c r="O120" t="s">
        <v>2214</v>
      </c>
      <c r="P120" t="s">
        <v>2215</v>
      </c>
      <c r="Q120" t="s">
        <v>2216</v>
      </c>
      <c r="R120" t="s">
        <v>2217</v>
      </c>
      <c r="S120" t="s">
        <v>2218</v>
      </c>
      <c r="T120" t="s">
        <v>2219</v>
      </c>
      <c r="U120" t="s">
        <v>2220</v>
      </c>
      <c r="V120" t="s">
        <v>2221</v>
      </c>
      <c r="W120" t="s">
        <v>2222</v>
      </c>
      <c r="X120" t="s">
        <v>2223</v>
      </c>
      <c r="Y120" t="s">
        <v>2224</v>
      </c>
      <c r="Z120" t="s">
        <v>53</v>
      </c>
      <c r="AA120">
        <v>93</v>
      </c>
      <c r="AB120">
        <v>22</v>
      </c>
      <c r="AC120">
        <v>24</v>
      </c>
      <c r="AD120">
        <v>0</v>
      </c>
      <c r="AE120">
        <v>12</v>
      </c>
      <c r="AF120" t="s">
        <v>2225</v>
      </c>
      <c r="AG120" t="s">
        <v>2226</v>
      </c>
      <c r="AH120" t="s">
        <v>2227</v>
      </c>
      <c r="AI120" t="s">
        <v>2228</v>
      </c>
      <c r="AJ120" t="s">
        <v>2229</v>
      </c>
      <c r="AK120" t="s">
        <v>53</v>
      </c>
      <c r="AL120">
        <v>2020</v>
      </c>
      <c r="AM120" t="s">
        <v>53</v>
      </c>
      <c r="AN120">
        <v>75</v>
      </c>
      <c r="AO120" t="s">
        <v>53</v>
      </c>
      <c r="AP120">
        <v>383</v>
      </c>
      <c r="AQ120">
        <v>413</v>
      </c>
      <c r="AR120" t="s">
        <v>2230</v>
      </c>
      <c r="AS120" t="str">
        <f>HYPERLINK("http://dx.doi.org/10.4185/RLCS-2020-1432","http://dx.doi.org/10.4185/RLCS-2020-1432")</f>
        <v>http://dx.doi.org/10.4185/RLCS-2020-1432</v>
      </c>
      <c r="AT120" t="s">
        <v>53</v>
      </c>
      <c r="AU120">
        <v>31</v>
      </c>
      <c r="AV120" t="s">
        <v>2231</v>
      </c>
      <c r="AW120" t="s">
        <v>126</v>
      </c>
      <c r="AX120" t="s">
        <v>2231</v>
      </c>
      <c r="AY120" t="s">
        <v>872</v>
      </c>
      <c r="AZ120" t="s">
        <v>2232</v>
      </c>
    </row>
    <row r="121" spans="1:52" x14ac:dyDescent="0.25">
      <c r="A121">
        <v>120</v>
      </c>
      <c r="B121" t="s">
        <v>51</v>
      </c>
      <c r="C121" t="s">
        <v>2233</v>
      </c>
      <c r="D121" t="s">
        <v>2234</v>
      </c>
      <c r="E121" t="s">
        <v>53</v>
      </c>
      <c r="F121" t="s">
        <v>2235</v>
      </c>
      <c r="G121" t="s">
        <v>2236</v>
      </c>
      <c r="H121" t="s">
        <v>57</v>
      </c>
      <c r="I121" t="s">
        <v>175</v>
      </c>
      <c r="J121" t="s">
        <v>53</v>
      </c>
      <c r="K121" t="s">
        <v>53</v>
      </c>
      <c r="L121" t="s">
        <v>53</v>
      </c>
      <c r="M121" t="s">
        <v>53</v>
      </c>
      <c r="N121" t="s">
        <v>2237</v>
      </c>
      <c r="O121" t="s">
        <v>2238</v>
      </c>
      <c r="P121" t="s">
        <v>2239</v>
      </c>
      <c r="Q121" t="s">
        <v>2240</v>
      </c>
      <c r="R121" t="s">
        <v>2241</v>
      </c>
      <c r="S121" t="s">
        <v>2242</v>
      </c>
      <c r="T121" t="s">
        <v>2243</v>
      </c>
      <c r="U121" t="s">
        <v>2244</v>
      </c>
      <c r="V121" t="s">
        <v>2245</v>
      </c>
      <c r="W121" t="s">
        <v>53</v>
      </c>
      <c r="X121" t="s">
        <v>53</v>
      </c>
      <c r="Y121" t="s">
        <v>53</v>
      </c>
      <c r="Z121" t="s">
        <v>53</v>
      </c>
      <c r="AA121">
        <v>42</v>
      </c>
      <c r="AB121">
        <v>5</v>
      </c>
      <c r="AC121">
        <v>7</v>
      </c>
      <c r="AD121">
        <v>0</v>
      </c>
      <c r="AE121">
        <v>4</v>
      </c>
      <c r="AF121" t="s">
        <v>2246</v>
      </c>
      <c r="AG121" t="s">
        <v>161</v>
      </c>
      <c r="AH121" t="s">
        <v>2247</v>
      </c>
      <c r="AI121" t="s">
        <v>2248</v>
      </c>
      <c r="AJ121" t="s">
        <v>2249</v>
      </c>
      <c r="AK121" t="s">
        <v>467</v>
      </c>
      <c r="AL121">
        <v>2021</v>
      </c>
      <c r="AM121">
        <v>8</v>
      </c>
      <c r="AN121">
        <v>2</v>
      </c>
      <c r="AO121" t="s">
        <v>53</v>
      </c>
      <c r="AP121">
        <v>127</v>
      </c>
      <c r="AQ121">
        <v>137</v>
      </c>
      <c r="AR121" t="s">
        <v>2250</v>
      </c>
      <c r="AS121" t="str">
        <f>HYPERLINK("http://dx.doi.org/10.1007/s40572-021-00311-x","http://dx.doi.org/10.1007/s40572-021-00311-x")</f>
        <v>http://dx.doi.org/10.1007/s40572-021-00311-x</v>
      </c>
      <c r="AT121" t="s">
        <v>2251</v>
      </c>
      <c r="AU121">
        <v>11</v>
      </c>
      <c r="AV121" t="s">
        <v>1817</v>
      </c>
      <c r="AW121" t="s">
        <v>102</v>
      </c>
      <c r="AX121" t="s">
        <v>1817</v>
      </c>
      <c r="AY121" t="s">
        <v>1172</v>
      </c>
      <c r="AZ121" t="s">
        <v>2252</v>
      </c>
    </row>
    <row r="122" spans="1:52" x14ac:dyDescent="0.25">
      <c r="A122">
        <v>121</v>
      </c>
      <c r="B122" t="s">
        <v>51</v>
      </c>
      <c r="C122" t="s">
        <v>2253</v>
      </c>
      <c r="D122" t="s">
        <v>2254</v>
      </c>
      <c r="E122" t="s">
        <v>2255</v>
      </c>
      <c r="F122" t="s">
        <v>2256</v>
      </c>
      <c r="G122" t="s">
        <v>2257</v>
      </c>
      <c r="H122" t="s">
        <v>57</v>
      </c>
      <c r="I122" t="s">
        <v>58</v>
      </c>
      <c r="J122" t="s">
        <v>53</v>
      </c>
      <c r="K122" t="s">
        <v>53</v>
      </c>
      <c r="L122" t="s">
        <v>53</v>
      </c>
      <c r="M122" t="s">
        <v>53</v>
      </c>
      <c r="N122" t="s">
        <v>2258</v>
      </c>
      <c r="O122" t="s">
        <v>2259</v>
      </c>
      <c r="P122" t="s">
        <v>2260</v>
      </c>
      <c r="Q122" t="s">
        <v>2261</v>
      </c>
      <c r="R122" t="s">
        <v>2262</v>
      </c>
      <c r="S122" t="s">
        <v>2263</v>
      </c>
      <c r="T122" t="s">
        <v>2264</v>
      </c>
      <c r="U122" t="s">
        <v>53</v>
      </c>
      <c r="V122" t="s">
        <v>2265</v>
      </c>
      <c r="W122" t="s">
        <v>53</v>
      </c>
      <c r="X122" t="s">
        <v>53</v>
      </c>
      <c r="Y122" t="s">
        <v>53</v>
      </c>
      <c r="Z122" t="s">
        <v>53</v>
      </c>
      <c r="AA122">
        <v>20</v>
      </c>
      <c r="AB122">
        <v>7</v>
      </c>
      <c r="AC122">
        <v>12</v>
      </c>
      <c r="AD122">
        <v>0</v>
      </c>
      <c r="AE122">
        <v>6</v>
      </c>
      <c r="AF122" t="s">
        <v>264</v>
      </c>
      <c r="AG122" t="s">
        <v>265</v>
      </c>
      <c r="AH122" t="s">
        <v>266</v>
      </c>
      <c r="AI122" t="s">
        <v>2266</v>
      </c>
      <c r="AJ122" t="s">
        <v>2267</v>
      </c>
      <c r="AK122" t="s">
        <v>467</v>
      </c>
      <c r="AL122">
        <v>2014</v>
      </c>
      <c r="AM122">
        <v>53</v>
      </c>
      <c r="AN122">
        <v>6</v>
      </c>
      <c r="AO122" t="s">
        <v>53</v>
      </c>
      <c r="AP122">
        <v>556</v>
      </c>
      <c r="AQ122">
        <v>560</v>
      </c>
      <c r="AR122" t="s">
        <v>2268</v>
      </c>
      <c r="AS122" t="str">
        <f>HYPERLINK("http://dx.doi.org/10.1177/0009922814527504","http://dx.doi.org/10.1177/0009922814527504")</f>
        <v>http://dx.doi.org/10.1177/0009922814527504</v>
      </c>
      <c r="AT122" t="s">
        <v>53</v>
      </c>
      <c r="AU122">
        <v>5</v>
      </c>
      <c r="AV122" t="s">
        <v>675</v>
      </c>
      <c r="AW122" t="s">
        <v>490</v>
      </c>
      <c r="AX122" t="s">
        <v>675</v>
      </c>
      <c r="AY122" t="s">
        <v>53</v>
      </c>
      <c r="AZ122" t="s">
        <v>2269</v>
      </c>
    </row>
    <row r="123" spans="1:52" x14ac:dyDescent="0.25">
      <c r="A123">
        <v>122</v>
      </c>
      <c r="B123" t="s">
        <v>51</v>
      </c>
      <c r="C123" t="s">
        <v>2270</v>
      </c>
      <c r="D123" t="s">
        <v>2271</v>
      </c>
      <c r="E123" t="s">
        <v>53</v>
      </c>
      <c r="F123" t="s">
        <v>2272</v>
      </c>
      <c r="G123" t="s">
        <v>2273</v>
      </c>
      <c r="H123" t="s">
        <v>57</v>
      </c>
      <c r="I123" t="s">
        <v>58</v>
      </c>
      <c r="J123" t="s">
        <v>53</v>
      </c>
      <c r="K123" t="s">
        <v>53</v>
      </c>
      <c r="L123" t="s">
        <v>53</v>
      </c>
      <c r="M123" t="s">
        <v>53</v>
      </c>
      <c r="N123" t="s">
        <v>2274</v>
      </c>
      <c r="O123" t="s">
        <v>2275</v>
      </c>
      <c r="P123" t="s">
        <v>2276</v>
      </c>
      <c r="Q123" t="s">
        <v>2277</v>
      </c>
      <c r="R123" t="s">
        <v>2278</v>
      </c>
      <c r="S123" t="s">
        <v>2279</v>
      </c>
      <c r="T123" t="s">
        <v>2280</v>
      </c>
      <c r="U123" t="s">
        <v>53</v>
      </c>
      <c r="V123" t="s">
        <v>2281</v>
      </c>
      <c r="W123" t="s">
        <v>2282</v>
      </c>
      <c r="X123" t="s">
        <v>2283</v>
      </c>
      <c r="Y123" t="s">
        <v>2284</v>
      </c>
      <c r="Z123" t="s">
        <v>53</v>
      </c>
      <c r="AA123">
        <v>90</v>
      </c>
      <c r="AB123">
        <v>0</v>
      </c>
      <c r="AC123">
        <v>0</v>
      </c>
      <c r="AD123">
        <v>1</v>
      </c>
      <c r="AE123">
        <v>18</v>
      </c>
      <c r="AF123" t="s">
        <v>67</v>
      </c>
      <c r="AG123" t="s">
        <v>68</v>
      </c>
      <c r="AH123" t="s">
        <v>69</v>
      </c>
      <c r="AI123" t="s">
        <v>2285</v>
      </c>
      <c r="AJ123" t="s">
        <v>2286</v>
      </c>
      <c r="AK123" t="s">
        <v>2287</v>
      </c>
      <c r="AL123">
        <v>2020</v>
      </c>
      <c r="AM123">
        <v>30</v>
      </c>
      <c r="AN123">
        <v>6</v>
      </c>
      <c r="AO123" t="s">
        <v>53</v>
      </c>
      <c r="AP123">
        <v>389</v>
      </c>
      <c r="AQ123">
        <v>408</v>
      </c>
      <c r="AR123" t="s">
        <v>2288</v>
      </c>
      <c r="AS123" t="str">
        <f>HYPERLINK("http://dx.doi.org/10.1080/01292986.2020.1833952","http://dx.doi.org/10.1080/01292986.2020.1833952")</f>
        <v>http://dx.doi.org/10.1080/01292986.2020.1833952</v>
      </c>
      <c r="AT123" t="s">
        <v>2289</v>
      </c>
      <c r="AU123">
        <v>20</v>
      </c>
      <c r="AV123" t="s">
        <v>2231</v>
      </c>
      <c r="AW123" t="s">
        <v>76</v>
      </c>
      <c r="AX123" t="s">
        <v>2231</v>
      </c>
      <c r="AY123" t="s">
        <v>53</v>
      </c>
      <c r="AZ123" t="s">
        <v>2290</v>
      </c>
    </row>
    <row r="124" spans="1:52" x14ac:dyDescent="0.25">
      <c r="A124">
        <v>123</v>
      </c>
      <c r="B124" t="s">
        <v>51</v>
      </c>
      <c r="C124" t="s">
        <v>2291</v>
      </c>
      <c r="D124" t="s">
        <v>2292</v>
      </c>
      <c r="E124" t="s">
        <v>53</v>
      </c>
      <c r="F124" t="s">
        <v>2293</v>
      </c>
      <c r="G124" t="s">
        <v>2294</v>
      </c>
      <c r="H124" t="s">
        <v>57</v>
      </c>
      <c r="I124" t="s">
        <v>58</v>
      </c>
      <c r="J124" t="s">
        <v>53</v>
      </c>
      <c r="K124" t="s">
        <v>53</v>
      </c>
      <c r="L124" t="s">
        <v>53</v>
      </c>
      <c r="M124" t="s">
        <v>53</v>
      </c>
      <c r="N124" t="s">
        <v>2295</v>
      </c>
      <c r="O124" t="s">
        <v>2296</v>
      </c>
      <c r="P124" t="s">
        <v>2297</v>
      </c>
      <c r="Q124" t="s">
        <v>2298</v>
      </c>
      <c r="R124" t="s">
        <v>2299</v>
      </c>
      <c r="S124" t="s">
        <v>2300</v>
      </c>
      <c r="T124" t="s">
        <v>2301</v>
      </c>
      <c r="U124" t="s">
        <v>2302</v>
      </c>
      <c r="V124" t="s">
        <v>2303</v>
      </c>
      <c r="W124" t="s">
        <v>2304</v>
      </c>
      <c r="X124" t="s">
        <v>2304</v>
      </c>
      <c r="Y124" t="s">
        <v>2305</v>
      </c>
      <c r="Z124" t="s">
        <v>53</v>
      </c>
      <c r="AA124">
        <v>34</v>
      </c>
      <c r="AB124">
        <v>31</v>
      </c>
      <c r="AC124">
        <v>40</v>
      </c>
      <c r="AD124">
        <v>1</v>
      </c>
      <c r="AE124">
        <v>15</v>
      </c>
      <c r="AF124" t="s">
        <v>2306</v>
      </c>
      <c r="AG124" t="s">
        <v>161</v>
      </c>
      <c r="AH124" t="s">
        <v>2307</v>
      </c>
      <c r="AI124" t="s">
        <v>2308</v>
      </c>
      <c r="AJ124" t="s">
        <v>2309</v>
      </c>
      <c r="AK124" t="s">
        <v>950</v>
      </c>
      <c r="AL124">
        <v>2019</v>
      </c>
      <c r="AM124">
        <v>8</v>
      </c>
      <c r="AN124">
        <v>1</v>
      </c>
      <c r="AO124" t="s">
        <v>53</v>
      </c>
      <c r="AP124">
        <v>17</v>
      </c>
      <c r="AQ124">
        <v>24</v>
      </c>
      <c r="AR124" t="s">
        <v>2310</v>
      </c>
      <c r="AS124" t="str">
        <f>HYPERLINK("http://dx.doi.org/10.1007/s40037-019-0499-0","http://dx.doi.org/10.1007/s40037-019-0499-0")</f>
        <v>http://dx.doi.org/10.1007/s40037-019-0499-0</v>
      </c>
      <c r="AT124" t="s">
        <v>53</v>
      </c>
      <c r="AU124">
        <v>8</v>
      </c>
      <c r="AV124" t="s">
        <v>2311</v>
      </c>
      <c r="AW124" t="s">
        <v>490</v>
      </c>
      <c r="AX124" t="s">
        <v>2312</v>
      </c>
      <c r="AY124" t="s">
        <v>169</v>
      </c>
      <c r="AZ124" t="s">
        <v>2313</v>
      </c>
    </row>
    <row r="125" spans="1:52" x14ac:dyDescent="0.25">
      <c r="A125">
        <v>124</v>
      </c>
      <c r="B125" t="s">
        <v>51</v>
      </c>
      <c r="C125" t="s">
        <v>2314</v>
      </c>
      <c r="D125" t="s">
        <v>2315</v>
      </c>
      <c r="E125" t="s">
        <v>53</v>
      </c>
      <c r="F125" t="s">
        <v>2316</v>
      </c>
      <c r="G125" t="s">
        <v>2317</v>
      </c>
      <c r="H125" t="s">
        <v>57</v>
      </c>
      <c r="I125" t="s">
        <v>175</v>
      </c>
      <c r="J125" t="s">
        <v>53</v>
      </c>
      <c r="K125" t="s">
        <v>53</v>
      </c>
      <c r="L125" t="s">
        <v>53</v>
      </c>
      <c r="M125" t="s">
        <v>53</v>
      </c>
      <c r="N125" t="s">
        <v>2318</v>
      </c>
      <c r="O125" t="s">
        <v>2319</v>
      </c>
      <c r="P125" t="s">
        <v>2320</v>
      </c>
      <c r="Q125" t="s">
        <v>2321</v>
      </c>
      <c r="R125" t="s">
        <v>2322</v>
      </c>
      <c r="S125" t="s">
        <v>2323</v>
      </c>
      <c r="T125" t="s">
        <v>2324</v>
      </c>
      <c r="U125" t="s">
        <v>2325</v>
      </c>
      <c r="V125" t="s">
        <v>2326</v>
      </c>
      <c r="W125" t="s">
        <v>53</v>
      </c>
      <c r="X125" t="s">
        <v>53</v>
      </c>
      <c r="Y125" t="s">
        <v>53</v>
      </c>
      <c r="Z125" t="s">
        <v>53</v>
      </c>
      <c r="AA125">
        <v>121</v>
      </c>
      <c r="AB125">
        <v>31</v>
      </c>
      <c r="AC125">
        <v>31</v>
      </c>
      <c r="AD125">
        <v>5</v>
      </c>
      <c r="AE125">
        <v>37</v>
      </c>
      <c r="AF125" t="s">
        <v>864</v>
      </c>
      <c r="AG125" t="s">
        <v>865</v>
      </c>
      <c r="AH125" t="s">
        <v>866</v>
      </c>
      <c r="AI125" t="s">
        <v>2327</v>
      </c>
      <c r="AJ125" t="s">
        <v>2328</v>
      </c>
      <c r="AK125" t="s">
        <v>1533</v>
      </c>
      <c r="AL125">
        <v>2020</v>
      </c>
      <c r="AM125">
        <v>10</v>
      </c>
      <c r="AN125">
        <v>3</v>
      </c>
      <c r="AO125" t="s">
        <v>53</v>
      </c>
      <c r="AP125" t="s">
        <v>53</v>
      </c>
      <c r="AQ125" t="s">
        <v>53</v>
      </c>
      <c r="AR125" t="s">
        <v>2329</v>
      </c>
      <c r="AS125" t="str">
        <f>HYPERLINK("http://dx.doi.org/10.3390/admsci10030069","http://dx.doi.org/10.3390/admsci10030069")</f>
        <v>http://dx.doi.org/10.3390/admsci10030069</v>
      </c>
      <c r="AT125" t="s">
        <v>53</v>
      </c>
      <c r="AU125">
        <v>21</v>
      </c>
      <c r="AV125" t="s">
        <v>211</v>
      </c>
      <c r="AW125" t="s">
        <v>126</v>
      </c>
      <c r="AX125" t="s">
        <v>127</v>
      </c>
      <c r="AY125" t="s">
        <v>1192</v>
      </c>
      <c r="AZ125" t="s">
        <v>2330</v>
      </c>
    </row>
    <row r="126" spans="1:52" x14ac:dyDescent="0.25">
      <c r="A126">
        <v>125</v>
      </c>
      <c r="B126" t="s">
        <v>51</v>
      </c>
      <c r="C126" t="s">
        <v>2331</v>
      </c>
      <c r="D126" t="s">
        <v>2332</v>
      </c>
      <c r="E126" t="s">
        <v>53</v>
      </c>
      <c r="F126" t="s">
        <v>2333</v>
      </c>
      <c r="G126" t="s">
        <v>2334</v>
      </c>
      <c r="H126" t="s">
        <v>1743</v>
      </c>
      <c r="I126" t="s">
        <v>58</v>
      </c>
      <c r="J126" t="s">
        <v>53</v>
      </c>
      <c r="K126" t="s">
        <v>53</v>
      </c>
      <c r="L126" t="s">
        <v>53</v>
      </c>
      <c r="M126" t="s">
        <v>53</v>
      </c>
      <c r="N126" t="s">
        <v>2335</v>
      </c>
      <c r="O126" t="s">
        <v>53</v>
      </c>
      <c r="P126" t="s">
        <v>2336</v>
      </c>
      <c r="Q126" t="s">
        <v>2337</v>
      </c>
      <c r="R126" t="s">
        <v>2338</v>
      </c>
      <c r="S126" t="s">
        <v>2339</v>
      </c>
      <c r="T126" t="s">
        <v>2340</v>
      </c>
      <c r="U126" t="s">
        <v>53</v>
      </c>
      <c r="V126" t="s">
        <v>53</v>
      </c>
      <c r="W126" t="s">
        <v>53</v>
      </c>
      <c r="X126" t="s">
        <v>53</v>
      </c>
      <c r="Y126" t="s">
        <v>53</v>
      </c>
      <c r="Z126" t="s">
        <v>53</v>
      </c>
      <c r="AA126">
        <v>27</v>
      </c>
      <c r="AB126">
        <v>0</v>
      </c>
      <c r="AC126">
        <v>0</v>
      </c>
      <c r="AD126">
        <v>0</v>
      </c>
      <c r="AE126">
        <v>2</v>
      </c>
      <c r="AF126" t="s">
        <v>2341</v>
      </c>
      <c r="AG126" t="s">
        <v>2342</v>
      </c>
      <c r="AH126" t="s">
        <v>2343</v>
      </c>
      <c r="AI126" t="s">
        <v>2334</v>
      </c>
      <c r="AJ126" t="s">
        <v>2334</v>
      </c>
      <c r="AK126" t="s">
        <v>2344</v>
      </c>
      <c r="AL126">
        <v>2019</v>
      </c>
      <c r="AM126" t="s">
        <v>53</v>
      </c>
      <c r="AN126">
        <v>31</v>
      </c>
      <c r="AO126" t="s">
        <v>53</v>
      </c>
      <c r="AP126">
        <v>91</v>
      </c>
      <c r="AQ126">
        <v>100</v>
      </c>
      <c r="AR126" t="s">
        <v>2345</v>
      </c>
      <c r="AS126" t="str">
        <f>HYPERLINK("http://dx.doi.org/10.5585/dialogia.N31.11471","http://dx.doi.org/10.5585/dialogia.N31.11471")</f>
        <v>http://dx.doi.org/10.5585/dialogia.N31.11471</v>
      </c>
      <c r="AT126" t="s">
        <v>53</v>
      </c>
      <c r="AU126">
        <v>10</v>
      </c>
      <c r="AV126" t="s">
        <v>75</v>
      </c>
      <c r="AW126" t="s">
        <v>126</v>
      </c>
      <c r="AX126" t="s">
        <v>75</v>
      </c>
      <c r="AY126" t="s">
        <v>1287</v>
      </c>
      <c r="AZ126" t="s">
        <v>2346</v>
      </c>
    </row>
    <row r="127" spans="1:52" x14ac:dyDescent="0.25">
      <c r="A127">
        <v>126</v>
      </c>
      <c r="B127" t="s">
        <v>51</v>
      </c>
      <c r="C127" t="s">
        <v>2347</v>
      </c>
      <c r="D127" t="s">
        <v>2348</v>
      </c>
      <c r="E127" t="s">
        <v>53</v>
      </c>
      <c r="F127" t="s">
        <v>2349</v>
      </c>
      <c r="G127" t="s">
        <v>2350</v>
      </c>
      <c r="H127" t="s">
        <v>57</v>
      </c>
      <c r="I127" t="s">
        <v>58</v>
      </c>
      <c r="J127" t="s">
        <v>53</v>
      </c>
      <c r="K127" t="s">
        <v>53</v>
      </c>
      <c r="L127" t="s">
        <v>53</v>
      </c>
      <c r="M127" t="s">
        <v>53</v>
      </c>
      <c r="N127" t="s">
        <v>2351</v>
      </c>
      <c r="O127" t="s">
        <v>53</v>
      </c>
      <c r="P127" t="s">
        <v>2352</v>
      </c>
      <c r="Q127" t="s">
        <v>2353</v>
      </c>
      <c r="R127" t="s">
        <v>2354</v>
      </c>
      <c r="S127" t="s">
        <v>2355</v>
      </c>
      <c r="T127" t="s">
        <v>2356</v>
      </c>
      <c r="U127" t="s">
        <v>2357</v>
      </c>
      <c r="V127" t="s">
        <v>2358</v>
      </c>
      <c r="W127" t="s">
        <v>53</v>
      </c>
      <c r="X127" t="s">
        <v>53</v>
      </c>
      <c r="Y127" t="s">
        <v>53</v>
      </c>
      <c r="Z127" t="s">
        <v>53</v>
      </c>
      <c r="AA127">
        <v>40</v>
      </c>
      <c r="AB127">
        <v>0</v>
      </c>
      <c r="AC127">
        <v>0</v>
      </c>
      <c r="AD127">
        <v>3</v>
      </c>
      <c r="AE127">
        <v>5</v>
      </c>
      <c r="AF127" t="s">
        <v>2359</v>
      </c>
      <c r="AG127" t="s">
        <v>2360</v>
      </c>
      <c r="AH127" t="s">
        <v>2361</v>
      </c>
      <c r="AI127" t="s">
        <v>2362</v>
      </c>
      <c r="AJ127" t="s">
        <v>2363</v>
      </c>
      <c r="AK127" t="s">
        <v>53</v>
      </c>
      <c r="AL127">
        <v>2023</v>
      </c>
      <c r="AM127">
        <v>21</v>
      </c>
      <c r="AN127" t="s">
        <v>53</v>
      </c>
      <c r="AO127" t="s">
        <v>53</v>
      </c>
      <c r="AP127" t="s">
        <v>53</v>
      </c>
      <c r="AQ127" t="s">
        <v>53</v>
      </c>
      <c r="AR127" t="s">
        <v>2364</v>
      </c>
      <c r="AS127" t="str">
        <f>HYPERLINK("http://dx.doi.org/10.20396/rdbci.v21i00.8672896/32334","http://dx.doi.org/10.20396/rdbci.v21i00.8672896/32334")</f>
        <v>http://dx.doi.org/10.20396/rdbci.v21i00.8672896/32334</v>
      </c>
      <c r="AT127" t="s">
        <v>53</v>
      </c>
      <c r="AU127">
        <v>24</v>
      </c>
      <c r="AV127" t="s">
        <v>191</v>
      </c>
      <c r="AW127" t="s">
        <v>126</v>
      </c>
      <c r="AX127" t="s">
        <v>191</v>
      </c>
      <c r="AY127" t="s">
        <v>53</v>
      </c>
      <c r="AZ127" t="s">
        <v>2365</v>
      </c>
    </row>
    <row r="128" spans="1:52" x14ac:dyDescent="0.25">
      <c r="A128">
        <v>127</v>
      </c>
      <c r="B128" t="s">
        <v>51</v>
      </c>
      <c r="C128" t="s">
        <v>2366</v>
      </c>
      <c r="D128" t="s">
        <v>2367</v>
      </c>
      <c r="E128" t="s">
        <v>53</v>
      </c>
      <c r="F128" t="s">
        <v>2368</v>
      </c>
      <c r="G128" t="s">
        <v>2369</v>
      </c>
      <c r="H128" t="s">
        <v>57</v>
      </c>
      <c r="I128" t="s">
        <v>58</v>
      </c>
      <c r="J128" t="s">
        <v>53</v>
      </c>
      <c r="K128" t="s">
        <v>53</v>
      </c>
      <c r="L128" t="s">
        <v>53</v>
      </c>
      <c r="M128" t="s">
        <v>53</v>
      </c>
      <c r="N128" t="s">
        <v>2370</v>
      </c>
      <c r="O128" t="s">
        <v>2371</v>
      </c>
      <c r="P128" t="s">
        <v>2372</v>
      </c>
      <c r="Q128" t="s">
        <v>2373</v>
      </c>
      <c r="R128" t="s">
        <v>53</v>
      </c>
      <c r="S128" t="s">
        <v>2374</v>
      </c>
      <c r="T128" t="s">
        <v>2375</v>
      </c>
      <c r="U128" t="s">
        <v>2376</v>
      </c>
      <c r="V128" t="s">
        <v>53</v>
      </c>
      <c r="W128" t="s">
        <v>53</v>
      </c>
      <c r="X128" t="s">
        <v>53</v>
      </c>
      <c r="Y128" t="s">
        <v>53</v>
      </c>
      <c r="Z128" t="s">
        <v>53</v>
      </c>
      <c r="AA128">
        <v>60</v>
      </c>
      <c r="AB128">
        <v>2</v>
      </c>
      <c r="AC128">
        <v>2</v>
      </c>
      <c r="AD128">
        <v>0</v>
      </c>
      <c r="AE128">
        <v>5</v>
      </c>
      <c r="AF128" t="s">
        <v>404</v>
      </c>
      <c r="AG128" t="s">
        <v>887</v>
      </c>
      <c r="AH128" t="s">
        <v>888</v>
      </c>
      <c r="AI128" t="s">
        <v>2377</v>
      </c>
      <c r="AJ128" t="s">
        <v>2378</v>
      </c>
      <c r="AK128" t="s">
        <v>2379</v>
      </c>
      <c r="AL128">
        <v>2022</v>
      </c>
      <c r="AM128">
        <v>38</v>
      </c>
      <c r="AN128">
        <v>2</v>
      </c>
      <c r="AO128" t="s">
        <v>53</v>
      </c>
      <c r="AP128">
        <v>146</v>
      </c>
      <c r="AQ128">
        <v>160</v>
      </c>
      <c r="AR128" t="s">
        <v>2380</v>
      </c>
      <c r="AS128" t="str">
        <f>HYPERLINK("http://dx.doi.org/10.1108/DLP-06-2020-0056","http://dx.doi.org/10.1108/DLP-06-2020-0056")</f>
        <v>http://dx.doi.org/10.1108/DLP-06-2020-0056</v>
      </c>
      <c r="AT128" t="s">
        <v>1262</v>
      </c>
      <c r="AU128">
        <v>15</v>
      </c>
      <c r="AV128" t="s">
        <v>191</v>
      </c>
      <c r="AW128" t="s">
        <v>126</v>
      </c>
      <c r="AX128" t="s">
        <v>191</v>
      </c>
      <c r="AY128" t="s">
        <v>53</v>
      </c>
      <c r="AZ128" t="s">
        <v>2381</v>
      </c>
    </row>
    <row r="129" spans="1:52" x14ac:dyDescent="0.25">
      <c r="A129">
        <v>128</v>
      </c>
      <c r="B129" t="s">
        <v>51</v>
      </c>
      <c r="C129" t="s">
        <v>2382</v>
      </c>
      <c r="D129" t="s">
        <v>2383</v>
      </c>
      <c r="E129" t="s">
        <v>53</v>
      </c>
      <c r="F129" t="s">
        <v>2384</v>
      </c>
      <c r="G129" t="s">
        <v>2385</v>
      </c>
      <c r="H129" t="s">
        <v>57</v>
      </c>
      <c r="I129" t="s">
        <v>58</v>
      </c>
      <c r="J129" t="s">
        <v>53</v>
      </c>
      <c r="K129" t="s">
        <v>53</v>
      </c>
      <c r="L129" t="s">
        <v>53</v>
      </c>
      <c r="M129" t="s">
        <v>53</v>
      </c>
      <c r="N129" t="s">
        <v>2386</v>
      </c>
      <c r="O129" t="s">
        <v>2387</v>
      </c>
      <c r="P129" t="s">
        <v>2388</v>
      </c>
      <c r="Q129" t="s">
        <v>2389</v>
      </c>
      <c r="R129" t="s">
        <v>2390</v>
      </c>
      <c r="S129" t="s">
        <v>2391</v>
      </c>
      <c r="T129" t="s">
        <v>2392</v>
      </c>
      <c r="U129" t="s">
        <v>2393</v>
      </c>
      <c r="V129" t="s">
        <v>2394</v>
      </c>
      <c r="W129" t="s">
        <v>53</v>
      </c>
      <c r="X129" t="s">
        <v>53</v>
      </c>
      <c r="Y129" t="s">
        <v>53</v>
      </c>
      <c r="Z129" t="s">
        <v>53</v>
      </c>
      <c r="AA129">
        <v>101</v>
      </c>
      <c r="AB129">
        <v>34</v>
      </c>
      <c r="AC129">
        <v>47</v>
      </c>
      <c r="AD129">
        <v>8</v>
      </c>
      <c r="AE129">
        <v>55</v>
      </c>
      <c r="AF129" t="s">
        <v>67</v>
      </c>
      <c r="AG129" t="s">
        <v>68</v>
      </c>
      <c r="AH129" t="s">
        <v>69</v>
      </c>
      <c r="AI129" t="s">
        <v>2395</v>
      </c>
      <c r="AJ129" t="s">
        <v>2396</v>
      </c>
      <c r="AK129" t="s">
        <v>1533</v>
      </c>
      <c r="AL129">
        <v>2014</v>
      </c>
      <c r="AM129">
        <v>44</v>
      </c>
      <c r="AN129">
        <v>5</v>
      </c>
      <c r="AO129" t="s">
        <v>53</v>
      </c>
      <c r="AP129">
        <v>688</v>
      </c>
      <c r="AQ129">
        <v>709</v>
      </c>
      <c r="AR129" t="s">
        <v>2397</v>
      </c>
      <c r="AS129" t="str">
        <f>HYPERLINK("http://dx.doi.org/10.1080/03057925.2013.800783","http://dx.doi.org/10.1080/03057925.2013.800783")</f>
        <v>http://dx.doi.org/10.1080/03057925.2013.800783</v>
      </c>
      <c r="AT129" t="s">
        <v>53</v>
      </c>
      <c r="AU129">
        <v>22</v>
      </c>
      <c r="AV129" t="s">
        <v>75</v>
      </c>
      <c r="AW129" t="s">
        <v>76</v>
      </c>
      <c r="AX129" t="s">
        <v>75</v>
      </c>
      <c r="AY129" t="s">
        <v>53</v>
      </c>
      <c r="AZ129" t="s">
        <v>2398</v>
      </c>
    </row>
    <row r="130" spans="1:52" x14ac:dyDescent="0.25">
      <c r="A130">
        <v>129</v>
      </c>
      <c r="B130" t="s">
        <v>51</v>
      </c>
      <c r="C130" t="s">
        <v>2399</v>
      </c>
      <c r="D130" t="s">
        <v>2400</v>
      </c>
      <c r="E130" t="s">
        <v>53</v>
      </c>
      <c r="F130" t="s">
        <v>2401</v>
      </c>
      <c r="G130" t="s">
        <v>2402</v>
      </c>
      <c r="H130" t="s">
        <v>57</v>
      </c>
      <c r="I130" t="s">
        <v>58</v>
      </c>
      <c r="J130" t="s">
        <v>53</v>
      </c>
      <c r="K130" t="s">
        <v>53</v>
      </c>
      <c r="L130" t="s">
        <v>53</v>
      </c>
      <c r="M130" t="s">
        <v>53</v>
      </c>
      <c r="N130" t="s">
        <v>2403</v>
      </c>
      <c r="O130" t="s">
        <v>2404</v>
      </c>
      <c r="P130" t="s">
        <v>2405</v>
      </c>
      <c r="Q130" t="s">
        <v>2406</v>
      </c>
      <c r="R130" t="s">
        <v>2407</v>
      </c>
      <c r="S130" t="s">
        <v>2408</v>
      </c>
      <c r="T130" t="s">
        <v>2409</v>
      </c>
      <c r="U130" t="s">
        <v>2410</v>
      </c>
      <c r="V130" t="s">
        <v>2411</v>
      </c>
      <c r="W130" t="s">
        <v>2412</v>
      </c>
      <c r="X130" t="s">
        <v>2412</v>
      </c>
      <c r="Y130" t="s">
        <v>2413</v>
      </c>
      <c r="Z130" t="s">
        <v>53</v>
      </c>
      <c r="AA130">
        <v>104</v>
      </c>
      <c r="AB130">
        <v>10</v>
      </c>
      <c r="AC130">
        <v>10</v>
      </c>
      <c r="AD130">
        <v>2</v>
      </c>
      <c r="AE130">
        <v>19</v>
      </c>
      <c r="AF130" t="s">
        <v>314</v>
      </c>
      <c r="AG130" t="s">
        <v>463</v>
      </c>
      <c r="AH130" t="s">
        <v>464</v>
      </c>
      <c r="AI130" t="s">
        <v>2414</v>
      </c>
      <c r="AJ130" t="s">
        <v>2415</v>
      </c>
      <c r="AK130" t="s">
        <v>467</v>
      </c>
      <c r="AL130">
        <v>2022</v>
      </c>
      <c r="AM130">
        <v>22</v>
      </c>
      <c r="AN130">
        <v>2</v>
      </c>
      <c r="AO130" t="s">
        <v>73</v>
      </c>
      <c r="AP130">
        <v>373</v>
      </c>
      <c r="AQ130">
        <v>391</v>
      </c>
      <c r="AR130" t="s">
        <v>2416</v>
      </c>
      <c r="AS130" t="str">
        <f>HYPERLINK("http://dx.doi.org/10.1007/s10784-022-09569-4","http://dx.doi.org/10.1007/s10784-022-09569-4")</f>
        <v>http://dx.doi.org/10.1007/s10784-022-09569-4</v>
      </c>
      <c r="AT130" t="s">
        <v>1578</v>
      </c>
      <c r="AU130">
        <v>19</v>
      </c>
      <c r="AV130" t="s">
        <v>2417</v>
      </c>
      <c r="AW130" t="s">
        <v>76</v>
      </c>
      <c r="AX130" t="s">
        <v>2418</v>
      </c>
      <c r="AY130" t="s">
        <v>2419</v>
      </c>
      <c r="AZ130" t="s">
        <v>2420</v>
      </c>
    </row>
    <row r="131" spans="1:52" x14ac:dyDescent="0.25">
      <c r="A131">
        <v>130</v>
      </c>
      <c r="B131" t="s">
        <v>51</v>
      </c>
      <c r="C131" t="s">
        <v>2421</v>
      </c>
      <c r="D131" t="s">
        <v>2422</v>
      </c>
      <c r="E131" t="s">
        <v>53</v>
      </c>
      <c r="F131" t="s">
        <v>2423</v>
      </c>
      <c r="G131" t="s">
        <v>956</v>
      </c>
      <c r="H131" t="s">
        <v>57</v>
      </c>
      <c r="I131" t="s">
        <v>628</v>
      </c>
      <c r="J131" t="s">
        <v>53</v>
      </c>
      <c r="K131" t="s">
        <v>53</v>
      </c>
      <c r="L131" t="s">
        <v>53</v>
      </c>
      <c r="M131" t="s">
        <v>53</v>
      </c>
      <c r="N131" t="s">
        <v>2424</v>
      </c>
      <c r="O131" t="s">
        <v>53</v>
      </c>
      <c r="P131" t="s">
        <v>2425</v>
      </c>
      <c r="Q131" t="s">
        <v>2426</v>
      </c>
      <c r="R131" t="s">
        <v>2427</v>
      </c>
      <c r="S131" t="s">
        <v>2428</v>
      </c>
      <c r="T131" t="s">
        <v>2429</v>
      </c>
      <c r="U131" t="s">
        <v>53</v>
      </c>
      <c r="V131" t="s">
        <v>53</v>
      </c>
      <c r="W131" t="s">
        <v>53</v>
      </c>
      <c r="X131" t="s">
        <v>53</v>
      </c>
      <c r="Y131" t="s">
        <v>53</v>
      </c>
      <c r="Z131" t="s">
        <v>53</v>
      </c>
      <c r="AA131">
        <v>5</v>
      </c>
      <c r="AB131">
        <v>3</v>
      </c>
      <c r="AC131">
        <v>6</v>
      </c>
      <c r="AD131">
        <v>0</v>
      </c>
      <c r="AE131">
        <v>6</v>
      </c>
      <c r="AF131" t="s">
        <v>314</v>
      </c>
      <c r="AG131" t="s">
        <v>463</v>
      </c>
      <c r="AH131" t="s">
        <v>464</v>
      </c>
      <c r="AI131" t="s">
        <v>969</v>
      </c>
      <c r="AJ131" t="s">
        <v>970</v>
      </c>
      <c r="AK131" t="s">
        <v>269</v>
      </c>
      <c r="AL131">
        <v>2019</v>
      </c>
      <c r="AM131">
        <v>25</v>
      </c>
      <c r="AN131">
        <v>6</v>
      </c>
      <c r="AO131" t="s">
        <v>73</v>
      </c>
      <c r="AP131">
        <v>1671</v>
      </c>
      <c r="AQ131">
        <v>1677</v>
      </c>
      <c r="AR131" t="s">
        <v>2430</v>
      </c>
      <c r="AS131" t="str">
        <f>HYPERLINK("http://dx.doi.org/10.1007/s11948-015-9703-8","http://dx.doi.org/10.1007/s11948-015-9703-8")</f>
        <v>http://dx.doi.org/10.1007/s11948-015-9703-8</v>
      </c>
      <c r="AT131" t="s">
        <v>53</v>
      </c>
      <c r="AU131">
        <v>7</v>
      </c>
      <c r="AV131" t="s">
        <v>973</v>
      </c>
      <c r="AW131" t="s">
        <v>102</v>
      </c>
      <c r="AX131" t="s">
        <v>974</v>
      </c>
      <c r="AY131" t="s">
        <v>53</v>
      </c>
      <c r="AZ131" t="s">
        <v>2431</v>
      </c>
    </row>
    <row r="132" spans="1:52" x14ac:dyDescent="0.25">
      <c r="A132">
        <v>131</v>
      </c>
      <c r="B132" t="s">
        <v>51</v>
      </c>
      <c r="C132" t="s">
        <v>2432</v>
      </c>
      <c r="D132" t="s">
        <v>2433</v>
      </c>
      <c r="E132" t="s">
        <v>53</v>
      </c>
      <c r="F132" t="s">
        <v>2434</v>
      </c>
      <c r="G132" t="s">
        <v>1313</v>
      </c>
      <c r="H132" t="s">
        <v>57</v>
      </c>
      <c r="I132" t="s">
        <v>58</v>
      </c>
      <c r="J132" t="s">
        <v>53</v>
      </c>
      <c r="K132" t="s">
        <v>53</v>
      </c>
      <c r="L132" t="s">
        <v>53</v>
      </c>
      <c r="M132" t="s">
        <v>53</v>
      </c>
      <c r="N132" t="s">
        <v>2435</v>
      </c>
      <c r="O132" t="s">
        <v>2436</v>
      </c>
      <c r="P132" t="s">
        <v>2437</v>
      </c>
      <c r="Q132" t="s">
        <v>2438</v>
      </c>
      <c r="R132" t="s">
        <v>2439</v>
      </c>
      <c r="S132" t="s">
        <v>2440</v>
      </c>
      <c r="T132" t="s">
        <v>2441</v>
      </c>
      <c r="U132" t="s">
        <v>2442</v>
      </c>
      <c r="V132" t="s">
        <v>53</v>
      </c>
      <c r="W132" t="s">
        <v>53</v>
      </c>
      <c r="X132" t="s">
        <v>53</v>
      </c>
      <c r="Y132" t="s">
        <v>53</v>
      </c>
      <c r="Z132" t="s">
        <v>53</v>
      </c>
      <c r="AA132">
        <v>75</v>
      </c>
      <c r="AB132">
        <v>5</v>
      </c>
      <c r="AC132">
        <v>7</v>
      </c>
      <c r="AD132">
        <v>5</v>
      </c>
      <c r="AE132">
        <v>188</v>
      </c>
      <c r="AF132" t="s">
        <v>314</v>
      </c>
      <c r="AG132" t="s">
        <v>463</v>
      </c>
      <c r="AH132" t="s">
        <v>464</v>
      </c>
      <c r="AI132" t="s">
        <v>1313</v>
      </c>
      <c r="AJ132" t="s">
        <v>1330</v>
      </c>
      <c r="AK132" t="s">
        <v>269</v>
      </c>
      <c r="AL132">
        <v>2015</v>
      </c>
      <c r="AM132">
        <v>105</v>
      </c>
      <c r="AN132">
        <v>3</v>
      </c>
      <c r="AO132" t="s">
        <v>53</v>
      </c>
      <c r="AP132">
        <v>1491</v>
      </c>
      <c r="AQ132">
        <v>1525</v>
      </c>
      <c r="AR132" t="s">
        <v>2443</v>
      </c>
      <c r="AS132" t="str">
        <f>HYPERLINK("http://dx.doi.org/10.1007/s11192-015-1728-x","http://dx.doi.org/10.1007/s11192-015-1728-x")</f>
        <v>http://dx.doi.org/10.1007/s11192-015-1728-x</v>
      </c>
      <c r="AT132" t="s">
        <v>53</v>
      </c>
      <c r="AU132">
        <v>35</v>
      </c>
      <c r="AV132" t="s">
        <v>1333</v>
      </c>
      <c r="AW132" t="s">
        <v>102</v>
      </c>
      <c r="AX132" t="s">
        <v>1335</v>
      </c>
      <c r="AY132" t="s">
        <v>53</v>
      </c>
      <c r="AZ132" t="s">
        <v>2444</v>
      </c>
    </row>
    <row r="133" spans="1:52" x14ac:dyDescent="0.25">
      <c r="A133">
        <v>132</v>
      </c>
      <c r="B133" t="s">
        <v>51</v>
      </c>
      <c r="C133" t="s">
        <v>2445</v>
      </c>
      <c r="D133" t="s">
        <v>2446</v>
      </c>
      <c r="E133" t="s">
        <v>53</v>
      </c>
      <c r="F133" t="s">
        <v>2447</v>
      </c>
      <c r="G133" t="s">
        <v>2448</v>
      </c>
      <c r="H133" t="s">
        <v>57</v>
      </c>
      <c r="I133" t="s">
        <v>58</v>
      </c>
      <c r="J133" t="s">
        <v>53</v>
      </c>
      <c r="K133" t="s">
        <v>53</v>
      </c>
      <c r="L133" t="s">
        <v>53</v>
      </c>
      <c r="M133" t="s">
        <v>53</v>
      </c>
      <c r="N133" t="s">
        <v>2449</v>
      </c>
      <c r="O133" t="s">
        <v>2450</v>
      </c>
      <c r="P133" t="s">
        <v>2451</v>
      </c>
      <c r="Q133" t="s">
        <v>2452</v>
      </c>
      <c r="R133" t="s">
        <v>2453</v>
      </c>
      <c r="S133" t="s">
        <v>2454</v>
      </c>
      <c r="T133" t="s">
        <v>2455</v>
      </c>
      <c r="U133" t="s">
        <v>53</v>
      </c>
      <c r="V133" t="s">
        <v>53</v>
      </c>
      <c r="W133" t="s">
        <v>53</v>
      </c>
      <c r="X133" t="s">
        <v>53</v>
      </c>
      <c r="Y133" t="s">
        <v>53</v>
      </c>
      <c r="Z133" t="s">
        <v>53</v>
      </c>
      <c r="AA133">
        <v>61</v>
      </c>
      <c r="AB133">
        <v>1</v>
      </c>
      <c r="AC133">
        <v>1</v>
      </c>
      <c r="AD133">
        <v>0</v>
      </c>
      <c r="AE133">
        <v>6</v>
      </c>
      <c r="AF133" t="s">
        <v>1024</v>
      </c>
      <c r="AG133" t="s">
        <v>161</v>
      </c>
      <c r="AH133" t="s">
        <v>1025</v>
      </c>
      <c r="AI133" t="s">
        <v>2456</v>
      </c>
      <c r="AJ133" t="s">
        <v>2457</v>
      </c>
      <c r="AK133" t="s">
        <v>422</v>
      </c>
      <c r="AL133">
        <v>2018</v>
      </c>
      <c r="AM133">
        <v>34</v>
      </c>
      <c r="AN133">
        <v>2</v>
      </c>
      <c r="AO133" t="s">
        <v>53</v>
      </c>
      <c r="AP133">
        <v>122</v>
      </c>
      <c r="AQ133">
        <v>138</v>
      </c>
      <c r="AR133" t="s">
        <v>2458</v>
      </c>
      <c r="AS133" t="str">
        <f>HYPERLINK("http://dx.doi.org/10.1177/0266666916679218","http://dx.doi.org/10.1177/0266666916679218")</f>
        <v>http://dx.doi.org/10.1177/0266666916679218</v>
      </c>
      <c r="AT133" t="s">
        <v>53</v>
      </c>
      <c r="AU133">
        <v>17</v>
      </c>
      <c r="AV133" t="s">
        <v>191</v>
      </c>
      <c r="AW133" t="s">
        <v>76</v>
      </c>
      <c r="AX133" t="s">
        <v>191</v>
      </c>
      <c r="AY133" t="s">
        <v>53</v>
      </c>
      <c r="AZ133" t="s">
        <v>2459</v>
      </c>
    </row>
    <row r="134" spans="1:52" x14ac:dyDescent="0.25">
      <c r="A134">
        <v>133</v>
      </c>
      <c r="B134" t="s">
        <v>51</v>
      </c>
      <c r="C134" t="s">
        <v>2460</v>
      </c>
      <c r="D134" t="s">
        <v>2461</v>
      </c>
      <c r="E134" t="s">
        <v>53</v>
      </c>
      <c r="F134" t="s">
        <v>2462</v>
      </c>
      <c r="G134" t="s">
        <v>1912</v>
      </c>
      <c r="H134" t="s">
        <v>57</v>
      </c>
      <c r="I134" t="s">
        <v>58</v>
      </c>
      <c r="J134" t="s">
        <v>53</v>
      </c>
      <c r="K134" t="s">
        <v>53</v>
      </c>
      <c r="L134" t="s">
        <v>53</v>
      </c>
      <c r="M134" t="s">
        <v>53</v>
      </c>
      <c r="N134" t="s">
        <v>2463</v>
      </c>
      <c r="O134" t="s">
        <v>2464</v>
      </c>
      <c r="P134" t="s">
        <v>2465</v>
      </c>
      <c r="Q134" t="s">
        <v>2466</v>
      </c>
      <c r="R134" t="s">
        <v>2467</v>
      </c>
      <c r="S134" t="s">
        <v>2468</v>
      </c>
      <c r="T134" t="s">
        <v>2469</v>
      </c>
      <c r="U134" t="s">
        <v>2470</v>
      </c>
      <c r="V134" t="s">
        <v>2471</v>
      </c>
      <c r="W134" t="s">
        <v>53</v>
      </c>
      <c r="X134" t="s">
        <v>53</v>
      </c>
      <c r="Y134" t="s">
        <v>53</v>
      </c>
      <c r="Z134" t="s">
        <v>53</v>
      </c>
      <c r="AA134">
        <v>33</v>
      </c>
      <c r="AB134">
        <v>4</v>
      </c>
      <c r="AC134">
        <v>5</v>
      </c>
      <c r="AD134">
        <v>2</v>
      </c>
      <c r="AE134">
        <v>46</v>
      </c>
      <c r="AF134" t="s">
        <v>67</v>
      </c>
      <c r="AG134" t="s">
        <v>68</v>
      </c>
      <c r="AH134" t="s">
        <v>69</v>
      </c>
      <c r="AI134" t="s">
        <v>1920</v>
      </c>
      <c r="AJ134" t="s">
        <v>1921</v>
      </c>
      <c r="AK134" t="s">
        <v>1533</v>
      </c>
      <c r="AL134">
        <v>2009</v>
      </c>
      <c r="AM134">
        <v>35</v>
      </c>
      <c r="AN134">
        <v>3</v>
      </c>
      <c r="AO134" t="s">
        <v>53</v>
      </c>
      <c r="AP134">
        <v>125</v>
      </c>
      <c r="AQ134">
        <v>132</v>
      </c>
      <c r="AR134" t="s">
        <v>2472</v>
      </c>
      <c r="AS134" t="str">
        <f>HYPERLINK("http://dx.doi.org/10.1016/j.serrev.2009.04.003","http://dx.doi.org/10.1016/j.serrev.2009.04.003")</f>
        <v>http://dx.doi.org/10.1016/j.serrev.2009.04.003</v>
      </c>
      <c r="AT134" t="s">
        <v>53</v>
      </c>
      <c r="AU134">
        <v>8</v>
      </c>
      <c r="AV134" t="s">
        <v>191</v>
      </c>
      <c r="AW134" t="s">
        <v>76</v>
      </c>
      <c r="AX134" t="s">
        <v>191</v>
      </c>
      <c r="AY134" t="s">
        <v>53</v>
      </c>
      <c r="AZ134" t="s">
        <v>2473</v>
      </c>
    </row>
    <row r="135" spans="1:52" x14ac:dyDescent="0.25">
      <c r="A135">
        <v>134</v>
      </c>
      <c r="B135" t="s">
        <v>51</v>
      </c>
      <c r="C135" t="s">
        <v>2474</v>
      </c>
      <c r="D135" t="s">
        <v>2475</v>
      </c>
      <c r="E135" t="s">
        <v>53</v>
      </c>
      <c r="F135" t="s">
        <v>2476</v>
      </c>
      <c r="G135" t="s">
        <v>1368</v>
      </c>
      <c r="H135" t="s">
        <v>57</v>
      </c>
      <c r="I135" t="s">
        <v>58</v>
      </c>
      <c r="J135" t="s">
        <v>53</v>
      </c>
      <c r="K135" t="s">
        <v>53</v>
      </c>
      <c r="L135" t="s">
        <v>53</v>
      </c>
      <c r="M135" t="s">
        <v>53</v>
      </c>
      <c r="N135" t="s">
        <v>2477</v>
      </c>
      <c r="O135" t="s">
        <v>2478</v>
      </c>
      <c r="P135" t="s">
        <v>2479</v>
      </c>
      <c r="Q135" t="s">
        <v>2480</v>
      </c>
      <c r="R135" t="s">
        <v>2481</v>
      </c>
      <c r="S135" t="s">
        <v>2482</v>
      </c>
      <c r="T135" t="s">
        <v>2483</v>
      </c>
      <c r="U135" t="s">
        <v>53</v>
      </c>
      <c r="V135" t="s">
        <v>2484</v>
      </c>
      <c r="W135" t="s">
        <v>53</v>
      </c>
      <c r="X135" t="s">
        <v>53</v>
      </c>
      <c r="Y135" t="s">
        <v>53</v>
      </c>
      <c r="Z135" t="s">
        <v>53</v>
      </c>
      <c r="AA135">
        <v>86</v>
      </c>
      <c r="AB135">
        <v>6</v>
      </c>
      <c r="AC135">
        <v>7</v>
      </c>
      <c r="AD135">
        <v>1</v>
      </c>
      <c r="AE135">
        <v>15</v>
      </c>
      <c r="AF135" t="s">
        <v>1376</v>
      </c>
      <c r="AG135" t="s">
        <v>1258</v>
      </c>
      <c r="AH135" t="s">
        <v>1377</v>
      </c>
      <c r="AI135" t="s">
        <v>1378</v>
      </c>
      <c r="AJ135" t="s">
        <v>1379</v>
      </c>
      <c r="AK135" t="s">
        <v>467</v>
      </c>
      <c r="AL135">
        <v>2019</v>
      </c>
      <c r="AM135">
        <v>15</v>
      </c>
      <c r="AN135">
        <v>2</v>
      </c>
      <c r="AO135" t="s">
        <v>73</v>
      </c>
      <c r="AP135">
        <v>341</v>
      </c>
      <c r="AQ135">
        <v>370</v>
      </c>
      <c r="AR135" t="s">
        <v>2485</v>
      </c>
      <c r="AS135" t="str">
        <f>HYPERLINK("http://dx.doi.org/10.1017/mor.2019.26","http://dx.doi.org/10.1017/mor.2019.26")</f>
        <v>http://dx.doi.org/10.1017/mor.2019.26</v>
      </c>
      <c r="AT135" t="s">
        <v>53</v>
      </c>
      <c r="AU135">
        <v>30</v>
      </c>
      <c r="AV135" t="s">
        <v>211</v>
      </c>
      <c r="AW135" t="s">
        <v>76</v>
      </c>
      <c r="AX135" t="s">
        <v>127</v>
      </c>
      <c r="AY135" t="s">
        <v>2486</v>
      </c>
      <c r="AZ135" t="s">
        <v>2487</v>
      </c>
    </row>
    <row r="136" spans="1:52" x14ac:dyDescent="0.25">
      <c r="A136">
        <v>135</v>
      </c>
      <c r="B136" t="s">
        <v>51</v>
      </c>
      <c r="C136" t="s">
        <v>2488</v>
      </c>
      <c r="D136" t="s">
        <v>2489</v>
      </c>
      <c r="E136" t="s">
        <v>53</v>
      </c>
      <c r="F136" t="s">
        <v>2490</v>
      </c>
      <c r="G136" t="s">
        <v>2491</v>
      </c>
      <c r="H136" t="s">
        <v>2492</v>
      </c>
      <c r="I136" t="s">
        <v>58</v>
      </c>
      <c r="J136" t="s">
        <v>53</v>
      </c>
      <c r="K136" t="s">
        <v>53</v>
      </c>
      <c r="L136" t="s">
        <v>53</v>
      </c>
      <c r="M136" t="s">
        <v>53</v>
      </c>
      <c r="N136" t="s">
        <v>2493</v>
      </c>
      <c r="O136" t="s">
        <v>53</v>
      </c>
      <c r="P136" t="s">
        <v>2494</v>
      </c>
      <c r="Q136" t="s">
        <v>2495</v>
      </c>
      <c r="R136" t="s">
        <v>53</v>
      </c>
      <c r="S136" t="s">
        <v>2496</v>
      </c>
      <c r="T136" t="s">
        <v>2497</v>
      </c>
      <c r="U136" t="s">
        <v>53</v>
      </c>
      <c r="V136" t="s">
        <v>53</v>
      </c>
      <c r="W136" t="s">
        <v>53</v>
      </c>
      <c r="X136" t="s">
        <v>53</v>
      </c>
      <c r="Y136" t="s">
        <v>53</v>
      </c>
      <c r="Z136" t="s">
        <v>53</v>
      </c>
      <c r="AA136">
        <v>18</v>
      </c>
      <c r="AB136">
        <v>1</v>
      </c>
      <c r="AC136">
        <v>1</v>
      </c>
      <c r="AD136">
        <v>0</v>
      </c>
      <c r="AE136">
        <v>0</v>
      </c>
      <c r="AF136" t="s">
        <v>2498</v>
      </c>
      <c r="AG136" t="s">
        <v>2499</v>
      </c>
      <c r="AH136" t="s">
        <v>2500</v>
      </c>
      <c r="AI136" t="s">
        <v>2501</v>
      </c>
      <c r="AJ136" t="s">
        <v>2502</v>
      </c>
      <c r="AK136" t="s">
        <v>53</v>
      </c>
      <c r="AL136">
        <v>2013</v>
      </c>
      <c r="AM136">
        <v>5</v>
      </c>
      <c r="AN136">
        <v>1</v>
      </c>
      <c r="AO136" t="s">
        <v>53</v>
      </c>
      <c r="AP136">
        <v>81</v>
      </c>
      <c r="AQ136">
        <v>91</v>
      </c>
      <c r="AR136" t="s">
        <v>53</v>
      </c>
      <c r="AS136" t="s">
        <v>53</v>
      </c>
      <c r="AT136" t="s">
        <v>53</v>
      </c>
      <c r="AU136">
        <v>11</v>
      </c>
      <c r="AV136" t="s">
        <v>125</v>
      </c>
      <c r="AW136" t="s">
        <v>126</v>
      </c>
      <c r="AX136" t="s">
        <v>127</v>
      </c>
      <c r="AY136" t="s">
        <v>53</v>
      </c>
      <c r="AZ136" t="s">
        <v>2503</v>
      </c>
    </row>
    <row r="137" spans="1:52" x14ac:dyDescent="0.25">
      <c r="A137">
        <v>136</v>
      </c>
      <c r="B137" t="s">
        <v>51</v>
      </c>
      <c r="C137" t="s">
        <v>2504</v>
      </c>
      <c r="D137" t="s">
        <v>2505</v>
      </c>
      <c r="E137" t="s">
        <v>53</v>
      </c>
      <c r="F137" t="s">
        <v>2506</v>
      </c>
      <c r="G137" t="s">
        <v>956</v>
      </c>
      <c r="H137" t="s">
        <v>57</v>
      </c>
      <c r="I137" t="s">
        <v>58</v>
      </c>
      <c r="J137" t="s">
        <v>53</v>
      </c>
      <c r="K137" t="s">
        <v>53</v>
      </c>
      <c r="L137" t="s">
        <v>53</v>
      </c>
      <c r="M137" t="s">
        <v>53</v>
      </c>
      <c r="N137" t="s">
        <v>2507</v>
      </c>
      <c r="O137" t="s">
        <v>2508</v>
      </c>
      <c r="P137" t="s">
        <v>2509</v>
      </c>
      <c r="Q137" t="s">
        <v>2510</v>
      </c>
      <c r="R137" t="s">
        <v>2511</v>
      </c>
      <c r="S137" t="s">
        <v>2512</v>
      </c>
      <c r="T137" t="s">
        <v>2513</v>
      </c>
      <c r="U137" t="s">
        <v>53</v>
      </c>
      <c r="V137" t="s">
        <v>53</v>
      </c>
      <c r="W137" t="s">
        <v>2514</v>
      </c>
      <c r="X137" t="s">
        <v>2515</v>
      </c>
      <c r="Y137" t="s">
        <v>53</v>
      </c>
      <c r="Z137" t="s">
        <v>53</v>
      </c>
      <c r="AA137">
        <v>30</v>
      </c>
      <c r="AB137">
        <v>8</v>
      </c>
      <c r="AC137">
        <v>9</v>
      </c>
      <c r="AD137">
        <v>0</v>
      </c>
      <c r="AE137">
        <v>17</v>
      </c>
      <c r="AF137" t="s">
        <v>314</v>
      </c>
      <c r="AG137" t="s">
        <v>463</v>
      </c>
      <c r="AH137" t="s">
        <v>464</v>
      </c>
      <c r="AI137" t="s">
        <v>969</v>
      </c>
      <c r="AJ137" t="s">
        <v>970</v>
      </c>
      <c r="AK137" t="s">
        <v>269</v>
      </c>
      <c r="AL137">
        <v>2019</v>
      </c>
      <c r="AM137">
        <v>25</v>
      </c>
      <c r="AN137">
        <v>6</v>
      </c>
      <c r="AO137" t="s">
        <v>73</v>
      </c>
      <c r="AP137">
        <v>1661</v>
      </c>
      <c r="AQ137">
        <v>1669</v>
      </c>
      <c r="AR137" t="s">
        <v>2516</v>
      </c>
      <c r="AS137" t="str">
        <f>HYPERLINK("http://dx.doi.org/10.1007/s11948-015-9702-9","http://dx.doi.org/10.1007/s11948-015-9702-9")</f>
        <v>http://dx.doi.org/10.1007/s11948-015-9702-9</v>
      </c>
      <c r="AT137" t="s">
        <v>53</v>
      </c>
      <c r="AU137">
        <v>9</v>
      </c>
      <c r="AV137" t="s">
        <v>973</v>
      </c>
      <c r="AW137" t="s">
        <v>102</v>
      </c>
      <c r="AX137" t="s">
        <v>974</v>
      </c>
      <c r="AY137" t="s">
        <v>729</v>
      </c>
      <c r="AZ137" t="s">
        <v>2517</v>
      </c>
    </row>
    <row r="138" spans="1:52" x14ac:dyDescent="0.25">
      <c r="A138">
        <v>137</v>
      </c>
      <c r="B138" t="s">
        <v>51</v>
      </c>
      <c r="C138" t="s">
        <v>2518</v>
      </c>
      <c r="D138" t="s">
        <v>2519</v>
      </c>
      <c r="E138" t="s">
        <v>53</v>
      </c>
      <c r="F138" t="s">
        <v>2520</v>
      </c>
      <c r="G138" t="s">
        <v>2521</v>
      </c>
      <c r="H138" t="s">
        <v>57</v>
      </c>
      <c r="I138" t="s">
        <v>175</v>
      </c>
      <c r="J138" t="s">
        <v>53</v>
      </c>
      <c r="K138" t="s">
        <v>53</v>
      </c>
      <c r="L138" t="s">
        <v>53</v>
      </c>
      <c r="M138" t="s">
        <v>53</v>
      </c>
      <c r="N138" t="s">
        <v>2522</v>
      </c>
      <c r="O138" t="s">
        <v>53</v>
      </c>
      <c r="P138" t="s">
        <v>2523</v>
      </c>
      <c r="Q138" t="s">
        <v>2524</v>
      </c>
      <c r="R138" t="s">
        <v>2525</v>
      </c>
      <c r="S138" t="s">
        <v>2526</v>
      </c>
      <c r="T138" t="s">
        <v>2527</v>
      </c>
      <c r="U138" t="s">
        <v>53</v>
      </c>
      <c r="V138" t="s">
        <v>53</v>
      </c>
      <c r="W138" t="s">
        <v>53</v>
      </c>
      <c r="X138" t="s">
        <v>53</v>
      </c>
      <c r="Y138" t="s">
        <v>53</v>
      </c>
      <c r="Z138" t="s">
        <v>53</v>
      </c>
      <c r="AA138">
        <v>4</v>
      </c>
      <c r="AB138">
        <v>5</v>
      </c>
      <c r="AC138">
        <v>5</v>
      </c>
      <c r="AD138">
        <v>0</v>
      </c>
      <c r="AE138">
        <v>2</v>
      </c>
      <c r="AF138" t="s">
        <v>1004</v>
      </c>
      <c r="AG138" t="s">
        <v>484</v>
      </c>
      <c r="AH138" t="s">
        <v>1005</v>
      </c>
      <c r="AI138" t="s">
        <v>2528</v>
      </c>
      <c r="AJ138" t="s">
        <v>2529</v>
      </c>
      <c r="AK138" t="s">
        <v>2530</v>
      </c>
      <c r="AL138">
        <v>2008</v>
      </c>
      <c r="AM138">
        <v>27</v>
      </c>
      <c r="AN138">
        <v>5</v>
      </c>
      <c r="AO138" t="s">
        <v>53</v>
      </c>
      <c r="AP138">
        <v>223</v>
      </c>
      <c r="AQ138">
        <v>225</v>
      </c>
      <c r="AR138" t="s">
        <v>2531</v>
      </c>
      <c r="AS138" t="str">
        <f>HYPERLINK("http://dx.doi.org/10.1097/01.DCC.0000325081.78164.50","http://dx.doi.org/10.1097/01.DCC.0000325081.78164.50")</f>
        <v>http://dx.doi.org/10.1097/01.DCC.0000325081.78164.50</v>
      </c>
      <c r="AT138" t="s">
        <v>53</v>
      </c>
      <c r="AU138">
        <v>3</v>
      </c>
      <c r="AV138" t="s">
        <v>101</v>
      </c>
      <c r="AW138" t="s">
        <v>126</v>
      </c>
      <c r="AX138" t="s">
        <v>101</v>
      </c>
      <c r="AY138" t="s">
        <v>53</v>
      </c>
      <c r="AZ138" t="s">
        <v>2532</v>
      </c>
    </row>
    <row r="139" spans="1:52" x14ac:dyDescent="0.25">
      <c r="A139">
        <v>138</v>
      </c>
      <c r="B139" t="s">
        <v>51</v>
      </c>
      <c r="C139" t="s">
        <v>2533</v>
      </c>
      <c r="D139" t="s">
        <v>2534</v>
      </c>
      <c r="E139" t="s">
        <v>53</v>
      </c>
      <c r="F139" t="s">
        <v>2535</v>
      </c>
      <c r="G139" t="s">
        <v>2536</v>
      </c>
      <c r="H139" t="s">
        <v>57</v>
      </c>
      <c r="I139" t="s">
        <v>58</v>
      </c>
      <c r="J139" t="s">
        <v>53</v>
      </c>
      <c r="K139" t="s">
        <v>53</v>
      </c>
      <c r="L139" t="s">
        <v>53</v>
      </c>
      <c r="M139" t="s">
        <v>53</v>
      </c>
      <c r="N139" t="s">
        <v>2537</v>
      </c>
      <c r="O139" t="s">
        <v>2538</v>
      </c>
      <c r="P139" t="s">
        <v>2539</v>
      </c>
      <c r="Q139" t="s">
        <v>2540</v>
      </c>
      <c r="R139" t="s">
        <v>2541</v>
      </c>
      <c r="S139" t="s">
        <v>2542</v>
      </c>
      <c r="T139" t="s">
        <v>2543</v>
      </c>
      <c r="U139" t="s">
        <v>53</v>
      </c>
      <c r="V139" t="s">
        <v>2544</v>
      </c>
      <c r="W139" t="s">
        <v>53</v>
      </c>
      <c r="X139" t="s">
        <v>53</v>
      </c>
      <c r="Y139" t="s">
        <v>53</v>
      </c>
      <c r="Z139" t="s">
        <v>53</v>
      </c>
      <c r="AA139">
        <v>54</v>
      </c>
      <c r="AB139">
        <v>19</v>
      </c>
      <c r="AC139">
        <v>22</v>
      </c>
      <c r="AD139">
        <v>1</v>
      </c>
      <c r="AE139">
        <v>22</v>
      </c>
      <c r="AF139" t="s">
        <v>2545</v>
      </c>
      <c r="AG139" t="s">
        <v>2546</v>
      </c>
      <c r="AH139" t="s">
        <v>2547</v>
      </c>
      <c r="AI139" t="s">
        <v>2548</v>
      </c>
      <c r="AJ139" t="s">
        <v>2549</v>
      </c>
      <c r="AK139" t="s">
        <v>53</v>
      </c>
      <c r="AL139">
        <v>2008</v>
      </c>
      <c r="AM139">
        <v>9</v>
      </c>
      <c r="AN139">
        <v>1</v>
      </c>
      <c r="AO139" t="s">
        <v>53</v>
      </c>
      <c r="AP139">
        <v>1</v>
      </c>
      <c r="AQ139">
        <v>22</v>
      </c>
      <c r="AR139" t="s">
        <v>53</v>
      </c>
      <c r="AS139" t="s">
        <v>53</v>
      </c>
      <c r="AT139" t="s">
        <v>53</v>
      </c>
      <c r="AU139">
        <v>22</v>
      </c>
      <c r="AV139" t="s">
        <v>1397</v>
      </c>
      <c r="AW139" t="s">
        <v>102</v>
      </c>
      <c r="AX139" t="s">
        <v>1335</v>
      </c>
      <c r="AY139" t="s">
        <v>53</v>
      </c>
      <c r="AZ139" t="s">
        <v>2550</v>
      </c>
    </row>
    <row r="140" spans="1:52" x14ac:dyDescent="0.25">
      <c r="A140">
        <v>139</v>
      </c>
      <c r="B140" t="s">
        <v>51</v>
      </c>
      <c r="C140" t="s">
        <v>2551</v>
      </c>
      <c r="D140" t="s">
        <v>2552</v>
      </c>
      <c r="E140" t="s">
        <v>53</v>
      </c>
      <c r="F140" t="s">
        <v>2553</v>
      </c>
      <c r="G140" t="s">
        <v>2491</v>
      </c>
      <c r="H140" t="s">
        <v>2492</v>
      </c>
      <c r="I140" t="s">
        <v>58</v>
      </c>
      <c r="J140" t="s">
        <v>53</v>
      </c>
      <c r="K140" t="s">
        <v>53</v>
      </c>
      <c r="L140" t="s">
        <v>53</v>
      </c>
      <c r="M140" t="s">
        <v>53</v>
      </c>
      <c r="N140" t="s">
        <v>2554</v>
      </c>
      <c r="O140" t="s">
        <v>53</v>
      </c>
      <c r="P140" t="s">
        <v>2555</v>
      </c>
      <c r="Q140" t="s">
        <v>2556</v>
      </c>
      <c r="R140" t="s">
        <v>2557</v>
      </c>
      <c r="S140" t="s">
        <v>2558</v>
      </c>
      <c r="T140" t="s">
        <v>2559</v>
      </c>
      <c r="U140" t="s">
        <v>2560</v>
      </c>
      <c r="V140" t="s">
        <v>2561</v>
      </c>
      <c r="W140" t="s">
        <v>53</v>
      </c>
      <c r="X140" t="s">
        <v>53</v>
      </c>
      <c r="Y140" t="s">
        <v>53</v>
      </c>
      <c r="Z140" t="s">
        <v>53</v>
      </c>
      <c r="AA140">
        <v>22</v>
      </c>
      <c r="AB140">
        <v>2</v>
      </c>
      <c r="AC140">
        <v>2</v>
      </c>
      <c r="AD140">
        <v>0</v>
      </c>
      <c r="AE140">
        <v>6</v>
      </c>
      <c r="AF140" t="s">
        <v>2498</v>
      </c>
      <c r="AG140" t="s">
        <v>2499</v>
      </c>
      <c r="AH140" t="s">
        <v>2500</v>
      </c>
      <c r="AI140" t="s">
        <v>2501</v>
      </c>
      <c r="AJ140" t="s">
        <v>2502</v>
      </c>
      <c r="AK140" t="s">
        <v>53</v>
      </c>
      <c r="AL140">
        <v>2018</v>
      </c>
      <c r="AM140">
        <v>10</v>
      </c>
      <c r="AN140">
        <v>1</v>
      </c>
      <c r="AO140" t="s">
        <v>53</v>
      </c>
      <c r="AP140">
        <v>107</v>
      </c>
      <c r="AQ140">
        <v>124</v>
      </c>
      <c r="AR140" t="s">
        <v>2562</v>
      </c>
      <c r="AS140" t="str">
        <f>HYPERLINK("http://dx.doi.org/10.17835/2076-6297.2018.10.1.107-124","http://dx.doi.org/10.17835/2076-6297.2018.10.1.107-124")</f>
        <v>http://dx.doi.org/10.17835/2076-6297.2018.10.1.107-124</v>
      </c>
      <c r="AT140" t="s">
        <v>53</v>
      </c>
      <c r="AU140">
        <v>18</v>
      </c>
      <c r="AV140" t="s">
        <v>125</v>
      </c>
      <c r="AW140" t="s">
        <v>126</v>
      </c>
      <c r="AX140" t="s">
        <v>127</v>
      </c>
      <c r="AY140" t="s">
        <v>872</v>
      </c>
      <c r="AZ140" t="s">
        <v>2563</v>
      </c>
    </row>
    <row r="141" spans="1:52" x14ac:dyDescent="0.25">
      <c r="A141">
        <v>140</v>
      </c>
      <c r="B141" t="s">
        <v>51</v>
      </c>
      <c r="C141" t="s">
        <v>2564</v>
      </c>
      <c r="D141" t="s">
        <v>2564</v>
      </c>
      <c r="E141" t="s">
        <v>53</v>
      </c>
      <c r="F141" t="s">
        <v>2565</v>
      </c>
      <c r="G141" t="s">
        <v>2566</v>
      </c>
      <c r="H141" t="s">
        <v>57</v>
      </c>
      <c r="I141" t="s">
        <v>58</v>
      </c>
      <c r="J141" t="s">
        <v>53</v>
      </c>
      <c r="K141" t="s">
        <v>53</v>
      </c>
      <c r="L141" t="s">
        <v>53</v>
      </c>
      <c r="M141" t="s">
        <v>53</v>
      </c>
      <c r="N141" t="s">
        <v>2567</v>
      </c>
      <c r="O141" t="s">
        <v>53</v>
      </c>
      <c r="P141" t="s">
        <v>2568</v>
      </c>
      <c r="Q141" t="s">
        <v>53</v>
      </c>
      <c r="R141" t="s">
        <v>53</v>
      </c>
      <c r="S141" t="s">
        <v>2569</v>
      </c>
      <c r="T141" t="s">
        <v>53</v>
      </c>
      <c r="U141" t="s">
        <v>53</v>
      </c>
      <c r="V141" t="s">
        <v>53</v>
      </c>
      <c r="W141" t="s">
        <v>53</v>
      </c>
      <c r="X141" t="s">
        <v>53</v>
      </c>
      <c r="Y141" t="s">
        <v>53</v>
      </c>
      <c r="Z141" t="s">
        <v>53</v>
      </c>
      <c r="AA141">
        <v>2</v>
      </c>
      <c r="AB141">
        <v>0</v>
      </c>
      <c r="AC141">
        <v>0</v>
      </c>
      <c r="AD141">
        <v>0</v>
      </c>
      <c r="AE141">
        <v>1</v>
      </c>
      <c r="AF141" t="s">
        <v>2570</v>
      </c>
      <c r="AG141" t="s">
        <v>2571</v>
      </c>
      <c r="AH141" t="s">
        <v>2572</v>
      </c>
      <c r="AI141" t="s">
        <v>2573</v>
      </c>
      <c r="AJ141" t="s">
        <v>2574</v>
      </c>
      <c r="AK141" t="s">
        <v>743</v>
      </c>
      <c r="AL141">
        <v>1994</v>
      </c>
      <c r="AM141">
        <v>13</v>
      </c>
      <c r="AN141">
        <v>4</v>
      </c>
      <c r="AO141" t="s">
        <v>53</v>
      </c>
      <c r="AP141">
        <v>308</v>
      </c>
      <c r="AQ141">
        <v>313</v>
      </c>
      <c r="AR141" t="s">
        <v>2575</v>
      </c>
      <c r="AS141" t="str">
        <f>HYPERLINK("http://dx.doi.org/10.3109/10915819409140603","http://dx.doi.org/10.3109/10915819409140603")</f>
        <v>http://dx.doi.org/10.3109/10915819409140603</v>
      </c>
      <c r="AT141" t="s">
        <v>53</v>
      </c>
      <c r="AU141">
        <v>6</v>
      </c>
      <c r="AV141" t="s">
        <v>2576</v>
      </c>
      <c r="AW141" t="s">
        <v>490</v>
      </c>
      <c r="AX141" t="s">
        <v>2576</v>
      </c>
      <c r="AY141" t="s">
        <v>360</v>
      </c>
      <c r="AZ141" t="s">
        <v>2577</v>
      </c>
    </row>
    <row r="142" spans="1:52" x14ac:dyDescent="0.25">
      <c r="A142">
        <v>141</v>
      </c>
      <c r="B142" t="s">
        <v>51</v>
      </c>
      <c r="C142" t="s">
        <v>2578</v>
      </c>
      <c r="D142" t="s">
        <v>2579</v>
      </c>
      <c r="E142" t="s">
        <v>53</v>
      </c>
      <c r="F142" t="s">
        <v>2580</v>
      </c>
      <c r="G142" t="s">
        <v>2581</v>
      </c>
      <c r="H142" t="s">
        <v>496</v>
      </c>
      <c r="I142" t="s">
        <v>58</v>
      </c>
      <c r="J142" t="s">
        <v>53</v>
      </c>
      <c r="K142" t="s">
        <v>53</v>
      </c>
      <c r="L142" t="s">
        <v>53</v>
      </c>
      <c r="M142" t="s">
        <v>53</v>
      </c>
      <c r="N142" t="s">
        <v>2582</v>
      </c>
      <c r="O142" t="s">
        <v>2583</v>
      </c>
      <c r="P142" t="s">
        <v>2584</v>
      </c>
      <c r="Q142" t="s">
        <v>2585</v>
      </c>
      <c r="R142" t="s">
        <v>2586</v>
      </c>
      <c r="S142" t="s">
        <v>2587</v>
      </c>
      <c r="T142" t="s">
        <v>2588</v>
      </c>
      <c r="U142" t="s">
        <v>2589</v>
      </c>
      <c r="V142" t="s">
        <v>2590</v>
      </c>
      <c r="W142" t="s">
        <v>53</v>
      </c>
      <c r="X142" t="s">
        <v>53</v>
      </c>
      <c r="Y142" t="s">
        <v>53</v>
      </c>
      <c r="Z142" t="s">
        <v>53</v>
      </c>
      <c r="AA142">
        <v>13</v>
      </c>
      <c r="AB142">
        <v>1</v>
      </c>
      <c r="AC142">
        <v>2</v>
      </c>
      <c r="AD142">
        <v>0</v>
      </c>
      <c r="AE142">
        <v>2</v>
      </c>
      <c r="AF142" t="s">
        <v>2591</v>
      </c>
      <c r="AG142" t="s">
        <v>2592</v>
      </c>
      <c r="AH142" t="s">
        <v>2593</v>
      </c>
      <c r="AI142" t="s">
        <v>2594</v>
      </c>
      <c r="AJ142" t="s">
        <v>2595</v>
      </c>
      <c r="AK142" t="s">
        <v>53</v>
      </c>
      <c r="AL142">
        <v>2010</v>
      </c>
      <c r="AM142">
        <v>70</v>
      </c>
      <c r="AN142">
        <v>3</v>
      </c>
      <c r="AO142" t="s">
        <v>53</v>
      </c>
      <c r="AP142">
        <v>240</v>
      </c>
      <c r="AQ142">
        <v>246</v>
      </c>
      <c r="AR142" t="s">
        <v>53</v>
      </c>
      <c r="AS142" t="s">
        <v>53</v>
      </c>
      <c r="AT142" t="s">
        <v>53</v>
      </c>
      <c r="AU142">
        <v>7</v>
      </c>
      <c r="AV142" t="s">
        <v>2596</v>
      </c>
      <c r="AW142" t="s">
        <v>490</v>
      </c>
      <c r="AX142" t="s">
        <v>2597</v>
      </c>
      <c r="AY142" t="s">
        <v>53</v>
      </c>
      <c r="AZ142" t="s">
        <v>2598</v>
      </c>
    </row>
    <row r="143" spans="1:52" x14ac:dyDescent="0.25">
      <c r="A143">
        <v>142</v>
      </c>
      <c r="B143" t="s">
        <v>51</v>
      </c>
      <c r="C143" t="s">
        <v>2599</v>
      </c>
      <c r="D143" t="s">
        <v>2600</v>
      </c>
      <c r="E143" t="s">
        <v>53</v>
      </c>
      <c r="F143" t="s">
        <v>2601</v>
      </c>
      <c r="G143" t="s">
        <v>196</v>
      </c>
      <c r="H143" t="s">
        <v>57</v>
      </c>
      <c r="I143" t="s">
        <v>58</v>
      </c>
      <c r="J143" t="s">
        <v>53</v>
      </c>
      <c r="K143" t="s">
        <v>53</v>
      </c>
      <c r="L143" t="s">
        <v>53</v>
      </c>
      <c r="M143" t="s">
        <v>53</v>
      </c>
      <c r="N143" t="s">
        <v>2602</v>
      </c>
      <c r="O143" t="s">
        <v>53</v>
      </c>
      <c r="P143" t="s">
        <v>2603</v>
      </c>
      <c r="Q143" t="s">
        <v>2604</v>
      </c>
      <c r="R143" t="s">
        <v>2605</v>
      </c>
      <c r="S143" t="s">
        <v>2606</v>
      </c>
      <c r="T143" t="s">
        <v>2607</v>
      </c>
      <c r="U143" t="s">
        <v>53</v>
      </c>
      <c r="V143" t="s">
        <v>53</v>
      </c>
      <c r="W143" t="s">
        <v>53</v>
      </c>
      <c r="X143" t="s">
        <v>53</v>
      </c>
      <c r="Y143" t="s">
        <v>53</v>
      </c>
      <c r="Z143" t="s">
        <v>53</v>
      </c>
      <c r="AA143">
        <v>12</v>
      </c>
      <c r="AB143">
        <v>1</v>
      </c>
      <c r="AC143">
        <v>2</v>
      </c>
      <c r="AD143">
        <v>0</v>
      </c>
      <c r="AE143">
        <v>0</v>
      </c>
      <c r="AF143" t="s">
        <v>205</v>
      </c>
      <c r="AG143" t="s">
        <v>206</v>
      </c>
      <c r="AH143" t="s">
        <v>207</v>
      </c>
      <c r="AI143" t="s">
        <v>208</v>
      </c>
      <c r="AJ143" t="s">
        <v>209</v>
      </c>
      <c r="AK143" t="s">
        <v>210</v>
      </c>
      <c r="AL143">
        <v>2010</v>
      </c>
      <c r="AM143">
        <v>41</v>
      </c>
      <c r="AN143">
        <v>1</v>
      </c>
      <c r="AO143" t="s">
        <v>53</v>
      </c>
      <c r="AP143">
        <v>65</v>
      </c>
      <c r="AQ143">
        <v>74</v>
      </c>
      <c r="AR143" t="s">
        <v>53</v>
      </c>
      <c r="AS143" t="s">
        <v>53</v>
      </c>
      <c r="AT143" t="s">
        <v>53</v>
      </c>
      <c r="AU143">
        <v>10</v>
      </c>
      <c r="AV143" t="s">
        <v>211</v>
      </c>
      <c r="AW143" t="s">
        <v>126</v>
      </c>
      <c r="AX143" t="s">
        <v>127</v>
      </c>
      <c r="AY143" t="s">
        <v>53</v>
      </c>
      <c r="AZ143" t="s">
        <v>2608</v>
      </c>
    </row>
    <row r="144" spans="1:52" x14ac:dyDescent="0.25">
      <c r="A144">
        <v>143</v>
      </c>
      <c r="B144" t="s">
        <v>51</v>
      </c>
      <c r="C144" t="s">
        <v>2609</v>
      </c>
      <c r="D144" t="s">
        <v>2610</v>
      </c>
      <c r="E144" t="s">
        <v>53</v>
      </c>
      <c r="F144" t="s">
        <v>2611</v>
      </c>
      <c r="G144" t="s">
        <v>2612</v>
      </c>
      <c r="H144" t="s">
        <v>57</v>
      </c>
      <c r="I144" t="s">
        <v>58</v>
      </c>
      <c r="J144" t="s">
        <v>53</v>
      </c>
      <c r="K144" t="s">
        <v>53</v>
      </c>
      <c r="L144" t="s">
        <v>53</v>
      </c>
      <c r="M144" t="s">
        <v>53</v>
      </c>
      <c r="N144" t="s">
        <v>2613</v>
      </c>
      <c r="O144" t="s">
        <v>2614</v>
      </c>
      <c r="P144" t="s">
        <v>2615</v>
      </c>
      <c r="Q144" t="s">
        <v>2616</v>
      </c>
      <c r="R144" t="s">
        <v>2617</v>
      </c>
      <c r="S144" t="s">
        <v>2618</v>
      </c>
      <c r="T144" t="s">
        <v>2619</v>
      </c>
      <c r="U144" t="s">
        <v>2620</v>
      </c>
      <c r="V144" t="s">
        <v>2621</v>
      </c>
      <c r="W144" t="s">
        <v>2622</v>
      </c>
      <c r="X144" t="s">
        <v>2623</v>
      </c>
      <c r="Y144" t="s">
        <v>2624</v>
      </c>
      <c r="Z144" t="s">
        <v>53</v>
      </c>
      <c r="AA144">
        <v>19</v>
      </c>
      <c r="AB144">
        <v>20</v>
      </c>
      <c r="AC144">
        <v>21</v>
      </c>
      <c r="AD144">
        <v>1</v>
      </c>
      <c r="AE144">
        <v>9</v>
      </c>
      <c r="AF144" t="s">
        <v>985</v>
      </c>
      <c r="AG144" t="s">
        <v>281</v>
      </c>
      <c r="AH144" t="s">
        <v>2625</v>
      </c>
      <c r="AI144" t="s">
        <v>2626</v>
      </c>
      <c r="AJ144" t="s">
        <v>2627</v>
      </c>
      <c r="AK144" t="s">
        <v>1331</v>
      </c>
      <c r="AL144">
        <v>2016</v>
      </c>
      <c r="AM144">
        <v>48</v>
      </c>
      <c r="AN144" t="s">
        <v>53</v>
      </c>
      <c r="AO144" t="s">
        <v>53</v>
      </c>
      <c r="AP144">
        <v>139</v>
      </c>
      <c r="AQ144">
        <v>145</v>
      </c>
      <c r="AR144" t="s">
        <v>2628</v>
      </c>
      <c r="AS144" t="str">
        <f>HYPERLINK("http://dx.doi.org/10.1016/j.cct.2016.04.010","http://dx.doi.org/10.1016/j.cct.2016.04.010")</f>
        <v>http://dx.doi.org/10.1016/j.cct.2016.04.010</v>
      </c>
      <c r="AT144" t="s">
        <v>53</v>
      </c>
      <c r="AU144">
        <v>7</v>
      </c>
      <c r="AV144" t="s">
        <v>2629</v>
      </c>
      <c r="AW144" t="s">
        <v>490</v>
      </c>
      <c r="AX144" t="s">
        <v>2630</v>
      </c>
      <c r="AY144" t="s">
        <v>622</v>
      </c>
      <c r="AZ144" t="s">
        <v>2631</v>
      </c>
    </row>
    <row r="145" spans="1:52" x14ac:dyDescent="0.25">
      <c r="A145">
        <v>144</v>
      </c>
      <c r="B145" t="s">
        <v>51</v>
      </c>
      <c r="C145" t="s">
        <v>2632</v>
      </c>
      <c r="D145" t="s">
        <v>2633</v>
      </c>
      <c r="E145" t="s">
        <v>53</v>
      </c>
      <c r="F145" t="s">
        <v>2634</v>
      </c>
      <c r="G145" t="s">
        <v>2635</v>
      </c>
      <c r="H145" t="s">
        <v>57</v>
      </c>
      <c r="I145" t="s">
        <v>58</v>
      </c>
      <c r="J145" t="s">
        <v>53</v>
      </c>
      <c r="K145" t="s">
        <v>53</v>
      </c>
      <c r="L145" t="s">
        <v>53</v>
      </c>
      <c r="M145" t="s">
        <v>53</v>
      </c>
      <c r="N145" t="s">
        <v>2636</v>
      </c>
      <c r="O145" t="s">
        <v>2637</v>
      </c>
      <c r="P145" t="s">
        <v>2638</v>
      </c>
      <c r="Q145" t="s">
        <v>2639</v>
      </c>
      <c r="R145" t="s">
        <v>2640</v>
      </c>
      <c r="S145" t="s">
        <v>2641</v>
      </c>
      <c r="T145" t="s">
        <v>2642</v>
      </c>
      <c r="U145" t="s">
        <v>53</v>
      </c>
      <c r="V145" t="s">
        <v>53</v>
      </c>
      <c r="W145" t="s">
        <v>53</v>
      </c>
      <c r="X145" t="s">
        <v>53</v>
      </c>
      <c r="Y145" t="s">
        <v>53</v>
      </c>
      <c r="Z145" t="s">
        <v>53</v>
      </c>
      <c r="AA145">
        <v>51</v>
      </c>
      <c r="AB145">
        <v>8</v>
      </c>
      <c r="AC145">
        <v>8</v>
      </c>
      <c r="AD145">
        <v>1</v>
      </c>
      <c r="AE145">
        <v>6</v>
      </c>
      <c r="AF145" t="s">
        <v>67</v>
      </c>
      <c r="AG145" t="s">
        <v>68</v>
      </c>
      <c r="AH145" t="s">
        <v>69</v>
      </c>
      <c r="AI145" t="s">
        <v>2643</v>
      </c>
      <c r="AJ145" t="s">
        <v>2644</v>
      </c>
      <c r="AK145" t="s">
        <v>53</v>
      </c>
      <c r="AL145">
        <v>2019</v>
      </c>
      <c r="AM145">
        <v>11</v>
      </c>
      <c r="AN145">
        <v>4</v>
      </c>
      <c r="AO145" t="s">
        <v>53</v>
      </c>
      <c r="AP145">
        <v>559</v>
      </c>
      <c r="AQ145">
        <v>572</v>
      </c>
      <c r="AR145" t="s">
        <v>2645</v>
      </c>
      <c r="AS145" t="str">
        <f>HYPERLINK("http://dx.doi.org/10.1080/2159676X.2019.1578254","http://dx.doi.org/10.1080/2159676X.2019.1578254")</f>
        <v>http://dx.doi.org/10.1080/2159676X.2019.1578254</v>
      </c>
      <c r="AT145" t="s">
        <v>53</v>
      </c>
      <c r="AU145">
        <v>14</v>
      </c>
      <c r="AV145" t="s">
        <v>2646</v>
      </c>
      <c r="AW145" t="s">
        <v>102</v>
      </c>
      <c r="AX145" t="s">
        <v>2647</v>
      </c>
      <c r="AY145" t="s">
        <v>53</v>
      </c>
      <c r="AZ145" t="s">
        <v>2648</v>
      </c>
    </row>
    <row r="146" spans="1:52" x14ac:dyDescent="0.25">
      <c r="A146">
        <v>145</v>
      </c>
      <c r="B146" t="s">
        <v>51</v>
      </c>
      <c r="C146" t="s">
        <v>2649</v>
      </c>
      <c r="D146" t="s">
        <v>2650</v>
      </c>
      <c r="E146" t="s">
        <v>53</v>
      </c>
      <c r="F146" t="s">
        <v>2651</v>
      </c>
      <c r="G146" t="s">
        <v>2652</v>
      </c>
      <c r="H146" t="s">
        <v>57</v>
      </c>
      <c r="I146" t="s">
        <v>175</v>
      </c>
      <c r="J146" t="s">
        <v>53</v>
      </c>
      <c r="K146" t="s">
        <v>53</v>
      </c>
      <c r="L146" t="s">
        <v>53</v>
      </c>
      <c r="M146" t="s">
        <v>53</v>
      </c>
      <c r="N146" t="s">
        <v>2653</v>
      </c>
      <c r="O146" t="s">
        <v>2654</v>
      </c>
      <c r="P146" t="s">
        <v>2655</v>
      </c>
      <c r="Q146" t="s">
        <v>2656</v>
      </c>
      <c r="R146" t="s">
        <v>2657</v>
      </c>
      <c r="S146" t="s">
        <v>2658</v>
      </c>
      <c r="T146" t="s">
        <v>2659</v>
      </c>
      <c r="U146" t="s">
        <v>53</v>
      </c>
      <c r="V146" t="s">
        <v>53</v>
      </c>
      <c r="W146" t="s">
        <v>2660</v>
      </c>
      <c r="X146" t="s">
        <v>2661</v>
      </c>
      <c r="Y146" t="s">
        <v>2662</v>
      </c>
      <c r="Z146" t="s">
        <v>53</v>
      </c>
      <c r="AA146">
        <v>114</v>
      </c>
      <c r="AB146">
        <v>12</v>
      </c>
      <c r="AC146">
        <v>14</v>
      </c>
      <c r="AD146">
        <v>4</v>
      </c>
      <c r="AE146">
        <v>63</v>
      </c>
      <c r="AF146" t="s">
        <v>404</v>
      </c>
      <c r="AG146" t="s">
        <v>405</v>
      </c>
      <c r="AH146" t="s">
        <v>406</v>
      </c>
      <c r="AI146" t="s">
        <v>2663</v>
      </c>
      <c r="AJ146" t="s">
        <v>2664</v>
      </c>
      <c r="AK146" t="s">
        <v>2665</v>
      </c>
      <c r="AL146">
        <v>2019</v>
      </c>
      <c r="AM146">
        <v>13</v>
      </c>
      <c r="AN146">
        <v>3</v>
      </c>
      <c r="AO146" t="s">
        <v>53</v>
      </c>
      <c r="AP146">
        <v>616</v>
      </c>
      <c r="AQ146">
        <v>644</v>
      </c>
      <c r="AR146" t="s">
        <v>2666</v>
      </c>
      <c r="AS146" t="str">
        <f>HYPERLINK("http://dx.doi.org/10.1108/CMS-07-2017-0194","http://dx.doi.org/10.1108/CMS-07-2017-0194")</f>
        <v>http://dx.doi.org/10.1108/CMS-07-2017-0194</v>
      </c>
      <c r="AT146" t="s">
        <v>53</v>
      </c>
      <c r="AU146">
        <v>29</v>
      </c>
      <c r="AV146" t="s">
        <v>211</v>
      </c>
      <c r="AW146" t="s">
        <v>76</v>
      </c>
      <c r="AX146" t="s">
        <v>127</v>
      </c>
      <c r="AY146" t="s">
        <v>53</v>
      </c>
      <c r="AZ146" t="s">
        <v>2667</v>
      </c>
    </row>
    <row r="147" spans="1:52" x14ac:dyDescent="0.25">
      <c r="A147">
        <v>146</v>
      </c>
      <c r="B147" t="s">
        <v>51</v>
      </c>
      <c r="C147" t="s">
        <v>2668</v>
      </c>
      <c r="D147" t="s">
        <v>2669</v>
      </c>
      <c r="E147" t="s">
        <v>53</v>
      </c>
      <c r="F147" t="s">
        <v>2670</v>
      </c>
      <c r="G147" t="s">
        <v>2671</v>
      </c>
      <c r="H147" t="s">
        <v>57</v>
      </c>
      <c r="I147" t="s">
        <v>429</v>
      </c>
      <c r="J147" t="s">
        <v>53</v>
      </c>
      <c r="K147" t="s">
        <v>53</v>
      </c>
      <c r="L147" t="s">
        <v>53</v>
      </c>
      <c r="M147" t="s">
        <v>53</v>
      </c>
      <c r="N147" t="s">
        <v>2672</v>
      </c>
      <c r="O147" t="s">
        <v>2673</v>
      </c>
      <c r="P147" t="s">
        <v>2674</v>
      </c>
      <c r="Q147" t="s">
        <v>2675</v>
      </c>
      <c r="R147" t="s">
        <v>2676</v>
      </c>
      <c r="S147" t="s">
        <v>2677</v>
      </c>
      <c r="T147" t="s">
        <v>2678</v>
      </c>
      <c r="U147" t="s">
        <v>53</v>
      </c>
      <c r="V147" t="s">
        <v>53</v>
      </c>
      <c r="W147" t="s">
        <v>2679</v>
      </c>
      <c r="X147" t="s">
        <v>2680</v>
      </c>
      <c r="Y147" t="s">
        <v>2681</v>
      </c>
      <c r="Z147" t="s">
        <v>53</v>
      </c>
      <c r="AA147">
        <v>61</v>
      </c>
      <c r="AB147">
        <v>0</v>
      </c>
      <c r="AC147">
        <v>0</v>
      </c>
      <c r="AD147">
        <v>16</v>
      </c>
      <c r="AE147">
        <v>16</v>
      </c>
      <c r="AF147" t="s">
        <v>404</v>
      </c>
      <c r="AG147" t="s">
        <v>405</v>
      </c>
      <c r="AH147" t="s">
        <v>406</v>
      </c>
      <c r="AI147" t="s">
        <v>2682</v>
      </c>
      <c r="AJ147" t="s">
        <v>2683</v>
      </c>
      <c r="AK147" t="s">
        <v>2684</v>
      </c>
      <c r="AL147">
        <v>2024</v>
      </c>
      <c r="AM147" t="s">
        <v>53</v>
      </c>
      <c r="AN147" t="s">
        <v>53</v>
      </c>
      <c r="AO147" t="s">
        <v>53</v>
      </c>
      <c r="AP147" t="s">
        <v>53</v>
      </c>
      <c r="AQ147" t="s">
        <v>53</v>
      </c>
      <c r="AR147" t="s">
        <v>2685</v>
      </c>
      <c r="AS147" t="str">
        <f>HYPERLINK("http://dx.doi.org/10.1108/AJIM-07-2023-0243","http://dx.doi.org/10.1108/AJIM-07-2023-0243")</f>
        <v>http://dx.doi.org/10.1108/AJIM-07-2023-0243</v>
      </c>
      <c r="AT147" t="s">
        <v>2686</v>
      </c>
      <c r="AU147">
        <v>23</v>
      </c>
      <c r="AV147" t="s">
        <v>1397</v>
      </c>
      <c r="AW147" t="s">
        <v>102</v>
      </c>
      <c r="AX147" t="s">
        <v>1335</v>
      </c>
      <c r="AY147" t="s">
        <v>796</v>
      </c>
      <c r="AZ147" t="s">
        <v>2687</v>
      </c>
    </row>
    <row r="148" spans="1:52" x14ac:dyDescent="0.25">
      <c r="A148">
        <v>147</v>
      </c>
      <c r="B148" t="s">
        <v>51</v>
      </c>
      <c r="C148" t="s">
        <v>2688</v>
      </c>
      <c r="D148" t="s">
        <v>2689</v>
      </c>
      <c r="E148" t="s">
        <v>53</v>
      </c>
      <c r="F148" t="s">
        <v>2690</v>
      </c>
      <c r="G148" t="s">
        <v>2369</v>
      </c>
      <c r="H148" t="s">
        <v>57</v>
      </c>
      <c r="I148" t="s">
        <v>58</v>
      </c>
      <c r="J148" t="s">
        <v>53</v>
      </c>
      <c r="K148" t="s">
        <v>53</v>
      </c>
      <c r="L148" t="s">
        <v>53</v>
      </c>
      <c r="M148" t="s">
        <v>53</v>
      </c>
      <c r="N148" t="s">
        <v>2691</v>
      </c>
      <c r="O148" t="s">
        <v>2692</v>
      </c>
      <c r="P148" t="s">
        <v>2693</v>
      </c>
      <c r="Q148" t="s">
        <v>2694</v>
      </c>
      <c r="R148" t="s">
        <v>2695</v>
      </c>
      <c r="S148" t="s">
        <v>2696</v>
      </c>
      <c r="T148" t="s">
        <v>2697</v>
      </c>
      <c r="U148" t="s">
        <v>53</v>
      </c>
      <c r="V148" t="s">
        <v>2698</v>
      </c>
      <c r="W148" t="s">
        <v>53</v>
      </c>
      <c r="X148" t="s">
        <v>53</v>
      </c>
      <c r="Y148" t="s">
        <v>53</v>
      </c>
      <c r="Z148" t="s">
        <v>53</v>
      </c>
      <c r="AA148">
        <v>35</v>
      </c>
      <c r="AB148">
        <v>2</v>
      </c>
      <c r="AC148">
        <v>3</v>
      </c>
      <c r="AD148">
        <v>0</v>
      </c>
      <c r="AE148">
        <v>53</v>
      </c>
      <c r="AF148" t="s">
        <v>404</v>
      </c>
      <c r="AG148" t="s">
        <v>887</v>
      </c>
      <c r="AH148" t="s">
        <v>888</v>
      </c>
      <c r="AI148" t="s">
        <v>2377</v>
      </c>
      <c r="AJ148" t="s">
        <v>2378</v>
      </c>
      <c r="AK148" t="s">
        <v>53</v>
      </c>
      <c r="AL148">
        <v>2017</v>
      </c>
      <c r="AM148">
        <v>33</v>
      </c>
      <c r="AN148">
        <v>3</v>
      </c>
      <c r="AO148" t="s">
        <v>53</v>
      </c>
      <c r="AP148">
        <v>264</v>
      </c>
      <c r="AQ148">
        <v>278</v>
      </c>
      <c r="AR148" t="s">
        <v>2699</v>
      </c>
      <c r="AS148" t="str">
        <f>HYPERLINK("http://dx.doi.org/10.1108/DLP-07-2016-0027","http://dx.doi.org/10.1108/DLP-07-2016-0027")</f>
        <v>http://dx.doi.org/10.1108/DLP-07-2016-0027</v>
      </c>
      <c r="AT148" t="s">
        <v>53</v>
      </c>
      <c r="AU148">
        <v>15</v>
      </c>
      <c r="AV148" t="s">
        <v>191</v>
      </c>
      <c r="AW148" t="s">
        <v>126</v>
      </c>
      <c r="AX148" t="s">
        <v>191</v>
      </c>
      <c r="AY148" t="s">
        <v>53</v>
      </c>
      <c r="AZ148" t="s">
        <v>2700</v>
      </c>
    </row>
    <row r="149" spans="1:52" x14ac:dyDescent="0.25">
      <c r="A149">
        <v>148</v>
      </c>
      <c r="B149" t="s">
        <v>51</v>
      </c>
      <c r="C149" t="s">
        <v>2701</v>
      </c>
      <c r="D149" t="s">
        <v>2702</v>
      </c>
      <c r="E149" t="s">
        <v>53</v>
      </c>
      <c r="F149" t="s">
        <v>2703</v>
      </c>
      <c r="G149" t="s">
        <v>2704</v>
      </c>
      <c r="H149" t="s">
        <v>57</v>
      </c>
      <c r="I149" t="s">
        <v>58</v>
      </c>
      <c r="J149" t="s">
        <v>53</v>
      </c>
      <c r="K149" t="s">
        <v>53</v>
      </c>
      <c r="L149" t="s">
        <v>53</v>
      </c>
      <c r="M149" t="s">
        <v>53</v>
      </c>
      <c r="N149" t="s">
        <v>2705</v>
      </c>
      <c r="O149" t="s">
        <v>53</v>
      </c>
      <c r="P149" t="s">
        <v>2706</v>
      </c>
      <c r="Q149" t="s">
        <v>2707</v>
      </c>
      <c r="R149" t="s">
        <v>2708</v>
      </c>
      <c r="S149" t="s">
        <v>2709</v>
      </c>
      <c r="T149" t="s">
        <v>2710</v>
      </c>
      <c r="U149" t="s">
        <v>53</v>
      </c>
      <c r="V149" t="s">
        <v>2711</v>
      </c>
      <c r="W149" t="s">
        <v>53</v>
      </c>
      <c r="X149" t="s">
        <v>53</v>
      </c>
      <c r="Y149" t="s">
        <v>53</v>
      </c>
      <c r="Z149" t="s">
        <v>53</v>
      </c>
      <c r="AA149">
        <v>33</v>
      </c>
      <c r="AB149">
        <v>3</v>
      </c>
      <c r="AC149">
        <v>7</v>
      </c>
      <c r="AD149">
        <v>0</v>
      </c>
      <c r="AE149">
        <v>8</v>
      </c>
      <c r="AF149" t="s">
        <v>67</v>
      </c>
      <c r="AG149" t="s">
        <v>68</v>
      </c>
      <c r="AH149" t="s">
        <v>69</v>
      </c>
      <c r="AI149" t="s">
        <v>2712</v>
      </c>
      <c r="AJ149" t="s">
        <v>2713</v>
      </c>
      <c r="AK149" t="s">
        <v>2714</v>
      </c>
      <c r="AL149">
        <v>2019</v>
      </c>
      <c r="AM149">
        <v>22</v>
      </c>
      <c r="AN149">
        <v>4</v>
      </c>
      <c r="AO149" t="s">
        <v>53</v>
      </c>
      <c r="AP149">
        <v>296</v>
      </c>
      <c r="AQ149">
        <v>308</v>
      </c>
      <c r="AR149" t="s">
        <v>2715</v>
      </c>
      <c r="AS149" t="str">
        <f>HYPERLINK("http://dx.doi.org/10.1080/10714421.2019.1659703","http://dx.doi.org/10.1080/10714421.2019.1659703")</f>
        <v>http://dx.doi.org/10.1080/10714421.2019.1659703</v>
      </c>
      <c r="AT149" t="s">
        <v>53</v>
      </c>
      <c r="AU149">
        <v>13</v>
      </c>
      <c r="AV149" t="s">
        <v>2231</v>
      </c>
      <c r="AW149" t="s">
        <v>126</v>
      </c>
      <c r="AX149" t="s">
        <v>2231</v>
      </c>
      <c r="AY149" t="s">
        <v>53</v>
      </c>
      <c r="AZ149" t="s">
        <v>2716</v>
      </c>
    </row>
    <row r="150" spans="1:52" x14ac:dyDescent="0.25">
      <c r="A150">
        <v>149</v>
      </c>
      <c r="B150" t="s">
        <v>51</v>
      </c>
      <c r="C150" t="s">
        <v>2717</v>
      </c>
      <c r="D150" t="s">
        <v>2718</v>
      </c>
      <c r="E150" t="s">
        <v>53</v>
      </c>
      <c r="F150" t="s">
        <v>2719</v>
      </c>
      <c r="G150" t="s">
        <v>452</v>
      </c>
      <c r="H150" t="s">
        <v>57</v>
      </c>
      <c r="I150" t="s">
        <v>58</v>
      </c>
      <c r="J150" t="s">
        <v>53</v>
      </c>
      <c r="K150" t="s">
        <v>53</v>
      </c>
      <c r="L150" t="s">
        <v>53</v>
      </c>
      <c r="M150" t="s">
        <v>53</v>
      </c>
      <c r="N150" t="s">
        <v>2720</v>
      </c>
      <c r="O150" t="s">
        <v>2721</v>
      </c>
      <c r="P150" t="s">
        <v>2722</v>
      </c>
      <c r="Q150" t="s">
        <v>2723</v>
      </c>
      <c r="R150" t="s">
        <v>2724</v>
      </c>
      <c r="S150" t="s">
        <v>2725</v>
      </c>
      <c r="T150" t="s">
        <v>2726</v>
      </c>
      <c r="U150" t="s">
        <v>2727</v>
      </c>
      <c r="V150" t="s">
        <v>2728</v>
      </c>
      <c r="W150" t="s">
        <v>53</v>
      </c>
      <c r="X150" t="s">
        <v>53</v>
      </c>
      <c r="Y150" t="s">
        <v>53</v>
      </c>
      <c r="Z150" t="s">
        <v>53</v>
      </c>
      <c r="AA150">
        <v>72</v>
      </c>
      <c r="AB150">
        <v>5</v>
      </c>
      <c r="AC150">
        <v>6</v>
      </c>
      <c r="AD150">
        <v>2</v>
      </c>
      <c r="AE150">
        <v>8</v>
      </c>
      <c r="AF150" t="s">
        <v>314</v>
      </c>
      <c r="AG150" t="s">
        <v>463</v>
      </c>
      <c r="AH150" t="s">
        <v>464</v>
      </c>
      <c r="AI150" t="s">
        <v>465</v>
      </c>
      <c r="AJ150" t="s">
        <v>466</v>
      </c>
      <c r="AK150" t="s">
        <v>1533</v>
      </c>
      <c r="AL150">
        <v>2023</v>
      </c>
      <c r="AM150">
        <v>21</v>
      </c>
      <c r="AN150">
        <v>3</v>
      </c>
      <c r="AO150" t="s">
        <v>53</v>
      </c>
      <c r="AP150">
        <v>427</v>
      </c>
      <c r="AQ150">
        <v>448</v>
      </c>
      <c r="AR150" t="s">
        <v>2729</v>
      </c>
      <c r="AS150" t="str">
        <f>HYPERLINK("http://dx.doi.org/10.1007/s10805-022-09468-y","http://dx.doi.org/10.1007/s10805-022-09468-y")</f>
        <v>http://dx.doi.org/10.1007/s10805-022-09468-y</v>
      </c>
      <c r="AT150" t="s">
        <v>2730</v>
      </c>
      <c r="AU150">
        <v>22</v>
      </c>
      <c r="AV150" t="s">
        <v>469</v>
      </c>
      <c r="AW150" t="s">
        <v>126</v>
      </c>
      <c r="AX150" t="s">
        <v>300</v>
      </c>
      <c r="AY150" t="s">
        <v>2731</v>
      </c>
      <c r="AZ150" t="s">
        <v>2732</v>
      </c>
    </row>
    <row r="151" spans="1:52" x14ac:dyDescent="0.25">
      <c r="A151">
        <v>150</v>
      </c>
      <c r="B151" t="s">
        <v>51</v>
      </c>
      <c r="C151" t="s">
        <v>2733</v>
      </c>
      <c r="D151" t="s">
        <v>2734</v>
      </c>
      <c r="E151" t="s">
        <v>53</v>
      </c>
      <c r="F151" t="s">
        <v>2735</v>
      </c>
      <c r="G151" t="s">
        <v>1585</v>
      </c>
      <c r="H151" t="s">
        <v>57</v>
      </c>
      <c r="I151" t="s">
        <v>58</v>
      </c>
      <c r="J151" t="s">
        <v>53</v>
      </c>
      <c r="K151" t="s">
        <v>53</v>
      </c>
      <c r="L151" t="s">
        <v>53</v>
      </c>
      <c r="M151" t="s">
        <v>53</v>
      </c>
      <c r="N151" t="s">
        <v>2736</v>
      </c>
      <c r="O151" t="s">
        <v>2737</v>
      </c>
      <c r="P151" t="s">
        <v>2738</v>
      </c>
      <c r="Q151" t="s">
        <v>2739</v>
      </c>
      <c r="R151" t="s">
        <v>2740</v>
      </c>
      <c r="S151" t="s">
        <v>2741</v>
      </c>
      <c r="T151" t="s">
        <v>2742</v>
      </c>
      <c r="U151" t="s">
        <v>53</v>
      </c>
      <c r="V151" t="s">
        <v>2743</v>
      </c>
      <c r="W151" t="s">
        <v>53</v>
      </c>
      <c r="X151" t="s">
        <v>53</v>
      </c>
      <c r="Y151" t="s">
        <v>53</v>
      </c>
      <c r="Z151" t="s">
        <v>53</v>
      </c>
      <c r="AA151">
        <v>77</v>
      </c>
      <c r="AB151">
        <v>3</v>
      </c>
      <c r="AC151">
        <v>3</v>
      </c>
      <c r="AD151">
        <v>2</v>
      </c>
      <c r="AE151">
        <v>9</v>
      </c>
      <c r="AF151" t="s">
        <v>1376</v>
      </c>
      <c r="AG151" t="s">
        <v>1258</v>
      </c>
      <c r="AH151" t="s">
        <v>1377</v>
      </c>
      <c r="AI151" t="s">
        <v>1594</v>
      </c>
      <c r="AJ151" t="s">
        <v>1595</v>
      </c>
      <c r="AK151" t="s">
        <v>743</v>
      </c>
      <c r="AL151">
        <v>2023</v>
      </c>
      <c r="AM151">
        <v>19</v>
      </c>
      <c r="AN151">
        <v>4</v>
      </c>
      <c r="AO151" t="s">
        <v>53</v>
      </c>
      <c r="AP151">
        <v>526</v>
      </c>
      <c r="AQ151">
        <v>547</v>
      </c>
      <c r="AR151" t="s">
        <v>2744</v>
      </c>
      <c r="AS151" t="str">
        <f>HYPERLINK("http://dx.doi.org/10.1017/S1744137422000509","http://dx.doi.org/10.1017/S1744137422000509")</f>
        <v>http://dx.doi.org/10.1017/S1744137422000509</v>
      </c>
      <c r="AT151" t="s">
        <v>2745</v>
      </c>
      <c r="AU151">
        <v>22</v>
      </c>
      <c r="AV151" t="s">
        <v>125</v>
      </c>
      <c r="AW151" t="s">
        <v>76</v>
      </c>
      <c r="AX151" t="s">
        <v>127</v>
      </c>
      <c r="AY151" t="s">
        <v>796</v>
      </c>
      <c r="AZ151" t="s">
        <v>2746</v>
      </c>
    </row>
    <row r="152" spans="1:52" x14ac:dyDescent="0.25">
      <c r="A152">
        <v>151</v>
      </c>
      <c r="B152" t="s">
        <v>51</v>
      </c>
      <c r="C152" t="s">
        <v>2747</v>
      </c>
      <c r="D152" t="s">
        <v>2748</v>
      </c>
      <c r="E152" t="s">
        <v>53</v>
      </c>
      <c r="F152" t="s">
        <v>2749</v>
      </c>
      <c r="G152" t="s">
        <v>2750</v>
      </c>
      <c r="H152" t="s">
        <v>57</v>
      </c>
      <c r="I152" t="s">
        <v>175</v>
      </c>
      <c r="J152" t="s">
        <v>53</v>
      </c>
      <c r="K152" t="s">
        <v>53</v>
      </c>
      <c r="L152" t="s">
        <v>53</v>
      </c>
      <c r="M152" t="s">
        <v>53</v>
      </c>
      <c r="N152" t="s">
        <v>2751</v>
      </c>
      <c r="O152" t="s">
        <v>2752</v>
      </c>
      <c r="P152" t="s">
        <v>2753</v>
      </c>
      <c r="Q152" t="s">
        <v>2754</v>
      </c>
      <c r="R152" t="s">
        <v>2755</v>
      </c>
      <c r="S152" t="s">
        <v>2756</v>
      </c>
      <c r="T152" t="s">
        <v>2757</v>
      </c>
      <c r="U152" t="s">
        <v>53</v>
      </c>
      <c r="V152" t="s">
        <v>2758</v>
      </c>
      <c r="W152" t="s">
        <v>53</v>
      </c>
      <c r="X152" t="s">
        <v>53</v>
      </c>
      <c r="Y152" t="s">
        <v>53</v>
      </c>
      <c r="Z152" t="s">
        <v>53</v>
      </c>
      <c r="AA152">
        <v>22</v>
      </c>
      <c r="AB152">
        <v>6</v>
      </c>
      <c r="AC152">
        <v>12</v>
      </c>
      <c r="AD152">
        <v>3</v>
      </c>
      <c r="AE152">
        <v>13</v>
      </c>
      <c r="AF152" t="s">
        <v>483</v>
      </c>
      <c r="AG152" t="s">
        <v>484</v>
      </c>
      <c r="AH152" t="s">
        <v>485</v>
      </c>
      <c r="AI152" t="s">
        <v>2759</v>
      </c>
      <c r="AJ152" t="s">
        <v>2760</v>
      </c>
      <c r="AK152" t="s">
        <v>1170</v>
      </c>
      <c r="AL152">
        <v>2021</v>
      </c>
      <c r="AM152">
        <v>37</v>
      </c>
      <c r="AN152">
        <v>2</v>
      </c>
      <c r="AO152" t="s">
        <v>53</v>
      </c>
      <c r="AP152">
        <v>342</v>
      </c>
      <c r="AQ152">
        <v>347</v>
      </c>
      <c r="AR152" t="s">
        <v>2761</v>
      </c>
      <c r="AS152" t="str">
        <f>HYPERLINK("http://dx.doi.org/10.1016/j.profnurs.2021.01.003","http://dx.doi.org/10.1016/j.profnurs.2021.01.003")</f>
        <v>http://dx.doi.org/10.1016/j.profnurs.2021.01.003</v>
      </c>
      <c r="AT152" t="s">
        <v>2762</v>
      </c>
      <c r="AU152">
        <v>6</v>
      </c>
      <c r="AV152" t="s">
        <v>101</v>
      </c>
      <c r="AW152" t="s">
        <v>102</v>
      </c>
      <c r="AX152" t="s">
        <v>101</v>
      </c>
      <c r="AY152" t="s">
        <v>53</v>
      </c>
      <c r="AZ152" t="s">
        <v>2763</v>
      </c>
    </row>
    <row r="153" spans="1:52" x14ac:dyDescent="0.25">
      <c r="A153">
        <v>152</v>
      </c>
      <c r="B153" t="s">
        <v>51</v>
      </c>
      <c r="C153" t="s">
        <v>2764</v>
      </c>
      <c r="D153" t="s">
        <v>2765</v>
      </c>
      <c r="E153" t="s">
        <v>53</v>
      </c>
      <c r="F153" t="s">
        <v>2766</v>
      </c>
      <c r="G153" t="s">
        <v>2767</v>
      </c>
      <c r="H153" t="s">
        <v>57</v>
      </c>
      <c r="I153" t="s">
        <v>58</v>
      </c>
      <c r="J153" t="s">
        <v>53</v>
      </c>
      <c r="K153" t="s">
        <v>53</v>
      </c>
      <c r="L153" t="s">
        <v>53</v>
      </c>
      <c r="M153" t="s">
        <v>53</v>
      </c>
      <c r="N153" t="s">
        <v>2768</v>
      </c>
      <c r="O153" t="s">
        <v>2769</v>
      </c>
      <c r="P153" t="s">
        <v>2770</v>
      </c>
      <c r="Q153" t="s">
        <v>2771</v>
      </c>
      <c r="R153" t="s">
        <v>2772</v>
      </c>
      <c r="S153" t="s">
        <v>2773</v>
      </c>
      <c r="T153" t="s">
        <v>2774</v>
      </c>
      <c r="U153" t="s">
        <v>2775</v>
      </c>
      <c r="V153" t="s">
        <v>53</v>
      </c>
      <c r="W153" t="s">
        <v>2776</v>
      </c>
      <c r="X153" t="s">
        <v>2777</v>
      </c>
      <c r="Y153" t="s">
        <v>2778</v>
      </c>
      <c r="Z153" t="s">
        <v>53</v>
      </c>
      <c r="AA153">
        <v>51</v>
      </c>
      <c r="AB153">
        <v>22</v>
      </c>
      <c r="AC153">
        <v>23</v>
      </c>
      <c r="AD153">
        <v>1</v>
      </c>
      <c r="AE153">
        <v>72</v>
      </c>
      <c r="AF153" t="s">
        <v>1153</v>
      </c>
      <c r="AG153" t="s">
        <v>537</v>
      </c>
      <c r="AH153" t="s">
        <v>1154</v>
      </c>
      <c r="AI153" t="s">
        <v>2779</v>
      </c>
      <c r="AJ153" t="s">
        <v>2780</v>
      </c>
      <c r="AK153" t="s">
        <v>1533</v>
      </c>
      <c r="AL153">
        <v>2017</v>
      </c>
      <c r="AM153">
        <v>53</v>
      </c>
      <c r="AN153">
        <v>5</v>
      </c>
      <c r="AO153" t="s">
        <v>53</v>
      </c>
      <c r="AP153">
        <v>1156</v>
      </c>
      <c r="AQ153">
        <v>1170</v>
      </c>
      <c r="AR153" t="s">
        <v>2781</v>
      </c>
      <c r="AS153" t="str">
        <f>HYPERLINK("http://dx.doi.org/10.1016/j.ipm.2017.05.002","http://dx.doi.org/10.1016/j.ipm.2017.05.002")</f>
        <v>http://dx.doi.org/10.1016/j.ipm.2017.05.002</v>
      </c>
      <c r="AT153" t="s">
        <v>53</v>
      </c>
      <c r="AU153">
        <v>15</v>
      </c>
      <c r="AV153" t="s">
        <v>1397</v>
      </c>
      <c r="AW153" t="s">
        <v>102</v>
      </c>
      <c r="AX153" t="s">
        <v>1335</v>
      </c>
      <c r="AY153" t="s">
        <v>53</v>
      </c>
      <c r="AZ153" t="s">
        <v>2782</v>
      </c>
    </row>
    <row r="154" spans="1:52" x14ac:dyDescent="0.25">
      <c r="A154">
        <v>153</v>
      </c>
      <c r="B154" t="s">
        <v>51</v>
      </c>
      <c r="C154" t="s">
        <v>2783</v>
      </c>
      <c r="D154" t="s">
        <v>2784</v>
      </c>
      <c r="E154" t="s">
        <v>53</v>
      </c>
      <c r="F154" t="s">
        <v>2785</v>
      </c>
      <c r="G154" t="s">
        <v>2786</v>
      </c>
      <c r="H154" t="s">
        <v>57</v>
      </c>
      <c r="I154" t="s">
        <v>58</v>
      </c>
      <c r="J154" t="s">
        <v>53</v>
      </c>
      <c r="K154" t="s">
        <v>53</v>
      </c>
      <c r="L154" t="s">
        <v>53</v>
      </c>
      <c r="M154" t="s">
        <v>53</v>
      </c>
      <c r="N154" t="s">
        <v>2787</v>
      </c>
      <c r="O154" t="s">
        <v>2788</v>
      </c>
      <c r="P154" t="s">
        <v>2789</v>
      </c>
      <c r="Q154" t="s">
        <v>2790</v>
      </c>
      <c r="R154" t="s">
        <v>2791</v>
      </c>
      <c r="S154" t="s">
        <v>2792</v>
      </c>
      <c r="T154" t="s">
        <v>2793</v>
      </c>
      <c r="U154" t="s">
        <v>53</v>
      </c>
      <c r="V154" t="s">
        <v>53</v>
      </c>
      <c r="W154" t="s">
        <v>2794</v>
      </c>
      <c r="X154" t="s">
        <v>2795</v>
      </c>
      <c r="Y154" t="s">
        <v>2796</v>
      </c>
      <c r="Z154" t="s">
        <v>53</v>
      </c>
      <c r="AA154">
        <v>65</v>
      </c>
      <c r="AB154">
        <v>11</v>
      </c>
      <c r="AC154">
        <v>13</v>
      </c>
      <c r="AD154">
        <v>2</v>
      </c>
      <c r="AE154">
        <v>20</v>
      </c>
      <c r="AF154" t="s">
        <v>67</v>
      </c>
      <c r="AG154" t="s">
        <v>68</v>
      </c>
      <c r="AH154" t="s">
        <v>69</v>
      </c>
      <c r="AI154" t="s">
        <v>2797</v>
      </c>
      <c r="AJ154" t="s">
        <v>2798</v>
      </c>
      <c r="AK154" t="s">
        <v>2799</v>
      </c>
      <c r="AL154">
        <v>2021</v>
      </c>
      <c r="AM154">
        <v>12</v>
      </c>
      <c r="AN154">
        <v>3</v>
      </c>
      <c r="AO154" t="s">
        <v>53</v>
      </c>
      <c r="AP154">
        <v>315</v>
      </c>
      <c r="AQ154">
        <v>337</v>
      </c>
      <c r="AR154" t="s">
        <v>2800</v>
      </c>
      <c r="AS154" t="str">
        <f>HYPERLINK("http://dx.doi.org/10.1080/19420676.2019.1705378","http://dx.doi.org/10.1080/19420676.2019.1705378")</f>
        <v>http://dx.doi.org/10.1080/19420676.2019.1705378</v>
      </c>
      <c r="AT154" t="s">
        <v>2801</v>
      </c>
      <c r="AU154">
        <v>23</v>
      </c>
      <c r="AV154" t="s">
        <v>411</v>
      </c>
      <c r="AW154" t="s">
        <v>126</v>
      </c>
      <c r="AX154" t="s">
        <v>127</v>
      </c>
      <c r="AY154" t="s">
        <v>1088</v>
      </c>
      <c r="AZ154" t="s">
        <v>2802</v>
      </c>
    </row>
    <row r="155" spans="1:52" x14ac:dyDescent="0.25">
      <c r="A155">
        <v>154</v>
      </c>
      <c r="B155" t="s">
        <v>51</v>
      </c>
      <c r="C155" t="s">
        <v>2803</v>
      </c>
      <c r="D155" t="s">
        <v>2804</v>
      </c>
      <c r="E155" t="s">
        <v>53</v>
      </c>
      <c r="F155" t="s">
        <v>2805</v>
      </c>
      <c r="G155" t="s">
        <v>2806</v>
      </c>
      <c r="H155" t="s">
        <v>57</v>
      </c>
      <c r="I155" t="s">
        <v>58</v>
      </c>
      <c r="J155" t="s">
        <v>53</v>
      </c>
      <c r="K155" t="s">
        <v>53</v>
      </c>
      <c r="L155" t="s">
        <v>53</v>
      </c>
      <c r="M155" t="s">
        <v>53</v>
      </c>
      <c r="N155" t="s">
        <v>2807</v>
      </c>
      <c r="O155" t="s">
        <v>2808</v>
      </c>
      <c r="P155" t="s">
        <v>2809</v>
      </c>
      <c r="Q155" t="s">
        <v>2810</v>
      </c>
      <c r="R155" t="s">
        <v>2811</v>
      </c>
      <c r="S155" t="s">
        <v>2812</v>
      </c>
      <c r="T155" t="s">
        <v>2813</v>
      </c>
      <c r="U155" t="s">
        <v>2814</v>
      </c>
      <c r="V155" t="s">
        <v>2815</v>
      </c>
      <c r="W155" t="s">
        <v>2816</v>
      </c>
      <c r="X155" t="s">
        <v>2817</v>
      </c>
      <c r="Y155" t="s">
        <v>2818</v>
      </c>
      <c r="Z155" t="s">
        <v>53</v>
      </c>
      <c r="AA155">
        <v>95</v>
      </c>
      <c r="AB155">
        <v>35</v>
      </c>
      <c r="AC155">
        <v>36</v>
      </c>
      <c r="AD155">
        <v>3</v>
      </c>
      <c r="AE155">
        <v>44</v>
      </c>
      <c r="AF155" t="s">
        <v>1153</v>
      </c>
      <c r="AG155" t="s">
        <v>537</v>
      </c>
      <c r="AH155" t="s">
        <v>1154</v>
      </c>
      <c r="AI155" t="s">
        <v>2819</v>
      </c>
      <c r="AJ155" t="s">
        <v>2820</v>
      </c>
      <c r="AK155" t="s">
        <v>743</v>
      </c>
      <c r="AL155">
        <v>2020</v>
      </c>
      <c r="AM155">
        <v>38</v>
      </c>
      <c r="AN155">
        <v>6</v>
      </c>
      <c r="AO155" t="s">
        <v>53</v>
      </c>
      <c r="AP155">
        <v>368</v>
      </c>
      <c r="AQ155">
        <v>378</v>
      </c>
      <c r="AR155" t="s">
        <v>2821</v>
      </c>
      <c r="AS155" t="str">
        <f>HYPERLINK("http://dx.doi.org/10.1016/j.ijproman.2020.08.004","http://dx.doi.org/10.1016/j.ijproman.2020.08.004")</f>
        <v>http://dx.doi.org/10.1016/j.ijproman.2020.08.004</v>
      </c>
      <c r="AT155" t="s">
        <v>53</v>
      </c>
      <c r="AU155">
        <v>11</v>
      </c>
      <c r="AV155" t="s">
        <v>211</v>
      </c>
      <c r="AW155" t="s">
        <v>76</v>
      </c>
      <c r="AX155" t="s">
        <v>127</v>
      </c>
      <c r="AY155" t="s">
        <v>53</v>
      </c>
      <c r="AZ155" t="s">
        <v>2822</v>
      </c>
    </row>
    <row r="156" spans="1:52" x14ac:dyDescent="0.25">
      <c r="A156">
        <v>155</v>
      </c>
      <c r="B156" t="s">
        <v>51</v>
      </c>
      <c r="C156" t="s">
        <v>2823</v>
      </c>
      <c r="D156" t="s">
        <v>2823</v>
      </c>
      <c r="E156" t="s">
        <v>53</v>
      </c>
      <c r="F156" t="s">
        <v>2824</v>
      </c>
      <c r="G156" t="s">
        <v>2825</v>
      </c>
      <c r="H156" t="s">
        <v>57</v>
      </c>
      <c r="I156" t="s">
        <v>1232</v>
      </c>
      <c r="J156" t="s">
        <v>2826</v>
      </c>
      <c r="K156" t="s">
        <v>2827</v>
      </c>
      <c r="L156" t="s">
        <v>2828</v>
      </c>
      <c r="M156" t="s">
        <v>53</v>
      </c>
      <c r="N156" t="s">
        <v>2829</v>
      </c>
      <c r="O156" t="s">
        <v>2830</v>
      </c>
      <c r="P156" t="s">
        <v>2831</v>
      </c>
      <c r="Q156" t="s">
        <v>2832</v>
      </c>
      <c r="R156" t="s">
        <v>2833</v>
      </c>
      <c r="S156" t="s">
        <v>2834</v>
      </c>
      <c r="T156" t="s">
        <v>2835</v>
      </c>
      <c r="U156" t="s">
        <v>2836</v>
      </c>
      <c r="V156" t="s">
        <v>2837</v>
      </c>
      <c r="W156" t="s">
        <v>53</v>
      </c>
      <c r="X156" t="s">
        <v>53</v>
      </c>
      <c r="Y156" t="s">
        <v>53</v>
      </c>
      <c r="Z156" t="s">
        <v>53</v>
      </c>
      <c r="AA156">
        <v>72</v>
      </c>
      <c r="AB156">
        <v>153</v>
      </c>
      <c r="AC156">
        <v>179</v>
      </c>
      <c r="AD156">
        <v>2</v>
      </c>
      <c r="AE156">
        <v>40</v>
      </c>
      <c r="AF156" t="s">
        <v>1153</v>
      </c>
      <c r="AG156" t="s">
        <v>537</v>
      </c>
      <c r="AH156" t="s">
        <v>1154</v>
      </c>
      <c r="AI156" t="s">
        <v>2838</v>
      </c>
      <c r="AJ156" t="s">
        <v>2839</v>
      </c>
      <c r="AK156" t="s">
        <v>316</v>
      </c>
      <c r="AL156">
        <v>2003</v>
      </c>
      <c r="AM156">
        <v>78</v>
      </c>
      <c r="AN156">
        <v>2</v>
      </c>
      <c r="AO156" t="s">
        <v>53</v>
      </c>
      <c r="AP156">
        <v>213</v>
      </c>
      <c r="AQ156">
        <v>241</v>
      </c>
      <c r="AR156" t="s">
        <v>2840</v>
      </c>
      <c r="AS156" t="str">
        <f>HYPERLINK("http://dx.doi.org/10.1016/S0308-521X(03)00127-6","http://dx.doi.org/10.1016/S0308-521X(03)00127-6")</f>
        <v>http://dx.doi.org/10.1016/S0308-521X(03)00127-6</v>
      </c>
      <c r="AT156" t="s">
        <v>53</v>
      </c>
      <c r="AU156">
        <v>29</v>
      </c>
      <c r="AV156" t="s">
        <v>2841</v>
      </c>
      <c r="AW156" t="s">
        <v>2842</v>
      </c>
      <c r="AX156" t="s">
        <v>2843</v>
      </c>
      <c r="AY156" t="s">
        <v>729</v>
      </c>
      <c r="AZ156" t="s">
        <v>2844</v>
      </c>
    </row>
    <row r="157" spans="1:52" x14ac:dyDescent="0.25">
      <c r="A157">
        <v>156</v>
      </c>
      <c r="B157" t="s">
        <v>51</v>
      </c>
      <c r="C157" t="s">
        <v>2845</v>
      </c>
      <c r="D157" t="s">
        <v>2846</v>
      </c>
      <c r="E157" t="s">
        <v>53</v>
      </c>
      <c r="F157" t="s">
        <v>2847</v>
      </c>
      <c r="G157" t="s">
        <v>2848</v>
      </c>
      <c r="H157" t="s">
        <v>57</v>
      </c>
      <c r="I157" t="s">
        <v>58</v>
      </c>
      <c r="J157" t="s">
        <v>53</v>
      </c>
      <c r="K157" t="s">
        <v>53</v>
      </c>
      <c r="L157" t="s">
        <v>53</v>
      </c>
      <c r="M157" t="s">
        <v>53</v>
      </c>
      <c r="N157" t="s">
        <v>2849</v>
      </c>
      <c r="O157" t="s">
        <v>2850</v>
      </c>
      <c r="P157" t="s">
        <v>2851</v>
      </c>
      <c r="Q157" t="s">
        <v>2852</v>
      </c>
      <c r="R157" t="s">
        <v>2853</v>
      </c>
      <c r="S157" t="s">
        <v>2854</v>
      </c>
      <c r="T157" t="s">
        <v>2855</v>
      </c>
      <c r="U157" t="s">
        <v>262</v>
      </c>
      <c r="V157" t="s">
        <v>2856</v>
      </c>
      <c r="W157" t="s">
        <v>53</v>
      </c>
      <c r="X157" t="s">
        <v>53</v>
      </c>
      <c r="Y157" t="s">
        <v>53</v>
      </c>
      <c r="Z157" t="s">
        <v>53</v>
      </c>
      <c r="AA157">
        <v>70</v>
      </c>
      <c r="AB157">
        <v>318</v>
      </c>
      <c r="AC157">
        <v>361</v>
      </c>
      <c r="AD157">
        <v>6</v>
      </c>
      <c r="AE157">
        <v>216</v>
      </c>
      <c r="AF157" t="s">
        <v>1024</v>
      </c>
      <c r="AG157" t="s">
        <v>161</v>
      </c>
      <c r="AH157" t="s">
        <v>1025</v>
      </c>
      <c r="AI157" t="s">
        <v>2857</v>
      </c>
      <c r="AJ157" t="s">
        <v>2858</v>
      </c>
      <c r="AK157" t="s">
        <v>743</v>
      </c>
      <c r="AL157">
        <v>2013</v>
      </c>
      <c r="AM157">
        <v>34</v>
      </c>
      <c r="AN157">
        <v>8</v>
      </c>
      <c r="AO157" t="s">
        <v>73</v>
      </c>
      <c r="AP157">
        <v>1023</v>
      </c>
      <c r="AQ157">
        <v>1033</v>
      </c>
      <c r="AR157" t="s">
        <v>2859</v>
      </c>
      <c r="AS157" t="str">
        <f>HYPERLINK("http://dx.doi.org/10.1177/0170840613495305","http://dx.doi.org/10.1177/0170840613495305")</f>
        <v>http://dx.doi.org/10.1177/0170840613495305</v>
      </c>
      <c r="AT157" t="s">
        <v>53</v>
      </c>
      <c r="AU157">
        <v>11</v>
      </c>
      <c r="AV157" t="s">
        <v>211</v>
      </c>
      <c r="AW157" t="s">
        <v>76</v>
      </c>
      <c r="AX157" t="s">
        <v>127</v>
      </c>
      <c r="AY157" t="s">
        <v>53</v>
      </c>
      <c r="AZ157" t="s">
        <v>2860</v>
      </c>
    </row>
    <row r="158" spans="1:52" x14ac:dyDescent="0.25">
      <c r="A158">
        <v>157</v>
      </c>
      <c r="B158" t="s">
        <v>51</v>
      </c>
      <c r="C158" t="s">
        <v>2861</v>
      </c>
      <c r="D158" t="s">
        <v>2862</v>
      </c>
      <c r="E158" t="s">
        <v>53</v>
      </c>
      <c r="F158" t="s">
        <v>2863</v>
      </c>
      <c r="G158" t="s">
        <v>2864</v>
      </c>
      <c r="H158" t="s">
        <v>57</v>
      </c>
      <c r="I158" t="s">
        <v>58</v>
      </c>
      <c r="J158" t="s">
        <v>53</v>
      </c>
      <c r="K158" t="s">
        <v>53</v>
      </c>
      <c r="L158" t="s">
        <v>53</v>
      </c>
      <c r="M158" t="s">
        <v>53</v>
      </c>
      <c r="N158" t="s">
        <v>2865</v>
      </c>
      <c r="O158" t="s">
        <v>2866</v>
      </c>
      <c r="P158" t="s">
        <v>2867</v>
      </c>
      <c r="Q158" t="s">
        <v>2868</v>
      </c>
      <c r="R158" t="s">
        <v>2869</v>
      </c>
      <c r="S158" t="s">
        <v>2870</v>
      </c>
      <c r="T158" t="s">
        <v>2871</v>
      </c>
      <c r="U158" t="s">
        <v>2872</v>
      </c>
      <c r="V158" t="s">
        <v>2873</v>
      </c>
      <c r="W158" t="s">
        <v>53</v>
      </c>
      <c r="X158" t="s">
        <v>53</v>
      </c>
      <c r="Y158" t="s">
        <v>53</v>
      </c>
      <c r="Z158" t="s">
        <v>53</v>
      </c>
      <c r="AA158">
        <v>54</v>
      </c>
      <c r="AB158">
        <v>2</v>
      </c>
      <c r="AC158">
        <v>2</v>
      </c>
      <c r="AD158">
        <v>1</v>
      </c>
      <c r="AE158">
        <v>6</v>
      </c>
      <c r="AF158" t="s">
        <v>67</v>
      </c>
      <c r="AG158" t="s">
        <v>68</v>
      </c>
      <c r="AH158" t="s">
        <v>69</v>
      </c>
      <c r="AI158" t="s">
        <v>2874</v>
      </c>
      <c r="AJ158" t="s">
        <v>2875</v>
      </c>
      <c r="AK158" t="s">
        <v>2876</v>
      </c>
      <c r="AL158">
        <v>2022</v>
      </c>
      <c r="AM158">
        <v>34</v>
      </c>
      <c r="AN158">
        <v>6</v>
      </c>
      <c r="AO158" t="s">
        <v>53</v>
      </c>
      <c r="AP158">
        <v>721</v>
      </c>
      <c r="AQ158">
        <v>737</v>
      </c>
      <c r="AR158" t="s">
        <v>2877</v>
      </c>
      <c r="AS158" t="str">
        <f>HYPERLINK("http://dx.doi.org/10.1080/09540253.2022.2057930","http://dx.doi.org/10.1080/09540253.2022.2057930")</f>
        <v>http://dx.doi.org/10.1080/09540253.2022.2057930</v>
      </c>
      <c r="AT158" t="s">
        <v>1578</v>
      </c>
      <c r="AU158">
        <v>17</v>
      </c>
      <c r="AV158" t="s">
        <v>75</v>
      </c>
      <c r="AW158" t="s">
        <v>76</v>
      </c>
      <c r="AX158" t="s">
        <v>75</v>
      </c>
      <c r="AY158" t="s">
        <v>53</v>
      </c>
      <c r="AZ158" t="s">
        <v>2878</v>
      </c>
    </row>
    <row r="159" spans="1:52" x14ac:dyDescent="0.25">
      <c r="A159">
        <v>158</v>
      </c>
      <c r="B159" t="s">
        <v>51</v>
      </c>
      <c r="C159" t="s">
        <v>2879</v>
      </c>
      <c r="D159" t="s">
        <v>2880</v>
      </c>
      <c r="E159" t="s">
        <v>53</v>
      </c>
      <c r="F159" t="s">
        <v>2881</v>
      </c>
      <c r="G159" t="s">
        <v>2882</v>
      </c>
      <c r="H159" t="s">
        <v>57</v>
      </c>
      <c r="I159" t="s">
        <v>58</v>
      </c>
      <c r="J159" t="s">
        <v>53</v>
      </c>
      <c r="K159" t="s">
        <v>53</v>
      </c>
      <c r="L159" t="s">
        <v>53</v>
      </c>
      <c r="M159" t="s">
        <v>53</v>
      </c>
      <c r="N159" t="s">
        <v>2883</v>
      </c>
      <c r="O159" t="s">
        <v>53</v>
      </c>
      <c r="P159" t="s">
        <v>2884</v>
      </c>
      <c r="Q159" t="s">
        <v>2885</v>
      </c>
      <c r="R159" t="s">
        <v>2886</v>
      </c>
      <c r="S159" t="s">
        <v>2887</v>
      </c>
      <c r="T159" t="s">
        <v>2888</v>
      </c>
      <c r="U159" t="s">
        <v>53</v>
      </c>
      <c r="V159" t="s">
        <v>53</v>
      </c>
      <c r="W159" t="s">
        <v>53</v>
      </c>
      <c r="X159" t="s">
        <v>53</v>
      </c>
      <c r="Y159" t="s">
        <v>53</v>
      </c>
      <c r="Z159" t="s">
        <v>53</v>
      </c>
      <c r="AA159">
        <v>27</v>
      </c>
      <c r="AB159">
        <v>36</v>
      </c>
      <c r="AC159">
        <v>44</v>
      </c>
      <c r="AD159">
        <v>1</v>
      </c>
      <c r="AE159">
        <v>34</v>
      </c>
      <c r="AF159" t="s">
        <v>314</v>
      </c>
      <c r="AG159" t="s">
        <v>463</v>
      </c>
      <c r="AH159" t="s">
        <v>464</v>
      </c>
      <c r="AI159" t="s">
        <v>2889</v>
      </c>
      <c r="AJ159" t="s">
        <v>2890</v>
      </c>
      <c r="AK159" t="s">
        <v>269</v>
      </c>
      <c r="AL159">
        <v>2007</v>
      </c>
      <c r="AM159">
        <v>54</v>
      </c>
      <c r="AN159">
        <v>6</v>
      </c>
      <c r="AO159" t="s">
        <v>53</v>
      </c>
      <c r="AP159">
        <v>867</v>
      </c>
      <c r="AQ159">
        <v>884</v>
      </c>
      <c r="AR159" t="s">
        <v>2891</v>
      </c>
      <c r="AS159" t="str">
        <f>HYPERLINK("http://dx.doi.org/10.1007/s10734-006-9029-1","http://dx.doi.org/10.1007/s10734-006-9029-1")</f>
        <v>http://dx.doi.org/10.1007/s10734-006-9029-1</v>
      </c>
      <c r="AT159" t="s">
        <v>53</v>
      </c>
      <c r="AU159">
        <v>18</v>
      </c>
      <c r="AV159" t="s">
        <v>75</v>
      </c>
      <c r="AW159" t="s">
        <v>76</v>
      </c>
      <c r="AX159" t="s">
        <v>75</v>
      </c>
      <c r="AY159" t="s">
        <v>53</v>
      </c>
      <c r="AZ159" t="s">
        <v>2892</v>
      </c>
    </row>
    <row r="160" spans="1:52" x14ac:dyDescent="0.25">
      <c r="A160">
        <v>159</v>
      </c>
      <c r="B160" t="s">
        <v>51</v>
      </c>
      <c r="C160" t="s">
        <v>2893</v>
      </c>
      <c r="D160" t="s">
        <v>2894</v>
      </c>
      <c r="E160" t="s">
        <v>53</v>
      </c>
      <c r="F160" t="s">
        <v>2895</v>
      </c>
      <c r="G160" t="s">
        <v>2896</v>
      </c>
      <c r="H160" t="s">
        <v>57</v>
      </c>
      <c r="I160" t="s">
        <v>58</v>
      </c>
      <c r="J160" t="s">
        <v>53</v>
      </c>
      <c r="K160" t="s">
        <v>53</v>
      </c>
      <c r="L160" t="s">
        <v>53</v>
      </c>
      <c r="M160" t="s">
        <v>53</v>
      </c>
      <c r="N160" t="s">
        <v>2897</v>
      </c>
      <c r="O160" t="s">
        <v>53</v>
      </c>
      <c r="P160" t="s">
        <v>2898</v>
      </c>
      <c r="Q160" t="s">
        <v>2899</v>
      </c>
      <c r="R160" t="s">
        <v>2900</v>
      </c>
      <c r="S160" t="s">
        <v>2901</v>
      </c>
      <c r="T160" t="s">
        <v>2902</v>
      </c>
      <c r="U160" t="s">
        <v>2903</v>
      </c>
      <c r="V160" t="s">
        <v>2904</v>
      </c>
      <c r="W160" t="s">
        <v>53</v>
      </c>
      <c r="X160" t="s">
        <v>53</v>
      </c>
      <c r="Y160" t="s">
        <v>53</v>
      </c>
      <c r="Z160" t="s">
        <v>53</v>
      </c>
      <c r="AA160">
        <v>17</v>
      </c>
      <c r="AB160">
        <v>6</v>
      </c>
      <c r="AC160">
        <v>7</v>
      </c>
      <c r="AD160">
        <v>0</v>
      </c>
      <c r="AE160">
        <v>36</v>
      </c>
      <c r="AF160" t="s">
        <v>2905</v>
      </c>
      <c r="AG160" t="s">
        <v>865</v>
      </c>
      <c r="AH160" t="s">
        <v>866</v>
      </c>
      <c r="AI160" t="s">
        <v>2906</v>
      </c>
      <c r="AJ160" t="s">
        <v>2907</v>
      </c>
      <c r="AK160" t="s">
        <v>743</v>
      </c>
      <c r="AL160">
        <v>2016</v>
      </c>
      <c r="AM160">
        <v>5</v>
      </c>
      <c r="AN160">
        <v>8</v>
      </c>
      <c r="AO160" t="s">
        <v>53</v>
      </c>
      <c r="AP160" t="s">
        <v>53</v>
      </c>
      <c r="AQ160" t="s">
        <v>53</v>
      </c>
      <c r="AR160" t="s">
        <v>2908</v>
      </c>
      <c r="AS160" t="str">
        <f>HYPERLINK("http://dx.doi.org/10.3390/ijgi5080133","http://dx.doi.org/10.3390/ijgi5080133")</f>
        <v>http://dx.doi.org/10.3390/ijgi5080133</v>
      </c>
      <c r="AT160" t="s">
        <v>53</v>
      </c>
      <c r="AU160">
        <v>11</v>
      </c>
      <c r="AV160" t="s">
        <v>2909</v>
      </c>
      <c r="AW160" t="s">
        <v>490</v>
      </c>
      <c r="AX160" t="s">
        <v>2910</v>
      </c>
      <c r="AY160" t="s">
        <v>2911</v>
      </c>
      <c r="AZ160" t="s">
        <v>2912</v>
      </c>
    </row>
    <row r="161" spans="1:52" x14ac:dyDescent="0.25">
      <c r="A161">
        <v>160</v>
      </c>
      <c r="B161" t="s">
        <v>51</v>
      </c>
      <c r="C161" t="s">
        <v>2913</v>
      </c>
      <c r="D161" t="s">
        <v>2914</v>
      </c>
      <c r="E161" t="s">
        <v>53</v>
      </c>
      <c r="F161" t="s">
        <v>2915</v>
      </c>
      <c r="G161" t="s">
        <v>566</v>
      </c>
      <c r="H161" t="s">
        <v>57</v>
      </c>
      <c r="I161" t="s">
        <v>58</v>
      </c>
      <c r="J161" t="s">
        <v>53</v>
      </c>
      <c r="K161" t="s">
        <v>53</v>
      </c>
      <c r="L161" t="s">
        <v>53</v>
      </c>
      <c r="M161" t="s">
        <v>53</v>
      </c>
      <c r="N161" t="s">
        <v>2916</v>
      </c>
      <c r="O161" t="s">
        <v>2917</v>
      </c>
      <c r="P161" t="s">
        <v>2918</v>
      </c>
      <c r="Q161" t="s">
        <v>2919</v>
      </c>
      <c r="R161" t="s">
        <v>2920</v>
      </c>
      <c r="S161" t="s">
        <v>2921</v>
      </c>
      <c r="T161" t="s">
        <v>2922</v>
      </c>
      <c r="U161" t="s">
        <v>2923</v>
      </c>
      <c r="V161" t="s">
        <v>2924</v>
      </c>
      <c r="W161" t="s">
        <v>2925</v>
      </c>
      <c r="X161" t="s">
        <v>2925</v>
      </c>
      <c r="Y161" t="s">
        <v>2926</v>
      </c>
      <c r="Z161" t="s">
        <v>53</v>
      </c>
      <c r="AA161">
        <v>70</v>
      </c>
      <c r="AB161">
        <v>27</v>
      </c>
      <c r="AC161">
        <v>28</v>
      </c>
      <c r="AD161">
        <v>2</v>
      </c>
      <c r="AE161">
        <v>42</v>
      </c>
      <c r="AF161" t="s">
        <v>1661</v>
      </c>
      <c r="AG161" t="s">
        <v>577</v>
      </c>
      <c r="AH161" t="s">
        <v>1662</v>
      </c>
      <c r="AI161" t="s">
        <v>579</v>
      </c>
      <c r="AJ161" t="s">
        <v>580</v>
      </c>
      <c r="AK161" t="s">
        <v>269</v>
      </c>
      <c r="AL161">
        <v>2018</v>
      </c>
      <c r="AM161">
        <v>47</v>
      </c>
      <c r="AN161">
        <v>10</v>
      </c>
      <c r="AO161" t="s">
        <v>53</v>
      </c>
      <c r="AP161">
        <v>1975</v>
      </c>
      <c r="AQ161">
        <v>1989</v>
      </c>
      <c r="AR161" t="s">
        <v>2927</v>
      </c>
      <c r="AS161" t="str">
        <f>HYPERLINK("http://dx.doi.org/10.1016/j.respol.2018.07.005","http://dx.doi.org/10.1016/j.respol.2018.07.005")</f>
        <v>http://dx.doi.org/10.1016/j.respol.2018.07.005</v>
      </c>
      <c r="AT161" t="s">
        <v>53</v>
      </c>
      <c r="AU161">
        <v>15</v>
      </c>
      <c r="AV161" t="s">
        <v>211</v>
      </c>
      <c r="AW161" t="s">
        <v>76</v>
      </c>
      <c r="AX161" t="s">
        <v>127</v>
      </c>
      <c r="AY161" t="s">
        <v>53</v>
      </c>
      <c r="AZ161" t="s">
        <v>2928</v>
      </c>
    </row>
    <row r="162" spans="1:52" x14ac:dyDescent="0.25">
      <c r="A162">
        <v>161</v>
      </c>
      <c r="B162" t="s">
        <v>51</v>
      </c>
      <c r="C162" t="s">
        <v>2929</v>
      </c>
      <c r="D162" t="s">
        <v>2930</v>
      </c>
      <c r="E162" t="s">
        <v>53</v>
      </c>
      <c r="F162" t="s">
        <v>2931</v>
      </c>
      <c r="G162" t="s">
        <v>2932</v>
      </c>
      <c r="H162" t="s">
        <v>57</v>
      </c>
      <c r="I162" t="s">
        <v>628</v>
      </c>
      <c r="J162" t="s">
        <v>53</v>
      </c>
      <c r="K162" t="s">
        <v>53</v>
      </c>
      <c r="L162" t="s">
        <v>53</v>
      </c>
      <c r="M162" t="s">
        <v>53</v>
      </c>
      <c r="N162" t="s">
        <v>2933</v>
      </c>
      <c r="O162" t="s">
        <v>2934</v>
      </c>
      <c r="P162" t="s">
        <v>2935</v>
      </c>
      <c r="Q162" t="s">
        <v>2936</v>
      </c>
      <c r="R162" t="s">
        <v>2937</v>
      </c>
      <c r="S162" t="s">
        <v>2938</v>
      </c>
      <c r="T162" t="s">
        <v>2939</v>
      </c>
      <c r="U162" t="s">
        <v>2940</v>
      </c>
      <c r="V162" t="s">
        <v>2941</v>
      </c>
      <c r="W162" t="s">
        <v>53</v>
      </c>
      <c r="X162" t="s">
        <v>53</v>
      </c>
      <c r="Y162" t="s">
        <v>53</v>
      </c>
      <c r="Z162" t="s">
        <v>53</v>
      </c>
      <c r="AA162">
        <v>14</v>
      </c>
      <c r="AB162">
        <v>3</v>
      </c>
      <c r="AC162">
        <v>3</v>
      </c>
      <c r="AD162">
        <v>2</v>
      </c>
      <c r="AE162">
        <v>16</v>
      </c>
      <c r="AF162" t="s">
        <v>636</v>
      </c>
      <c r="AG162" t="s">
        <v>484</v>
      </c>
      <c r="AH162" t="s">
        <v>637</v>
      </c>
      <c r="AI162" t="s">
        <v>1483</v>
      </c>
      <c r="AJ162" t="s">
        <v>1484</v>
      </c>
      <c r="AK162" t="s">
        <v>2942</v>
      </c>
      <c r="AL162">
        <v>2023</v>
      </c>
      <c r="AM162">
        <v>30</v>
      </c>
      <c r="AN162">
        <v>4</v>
      </c>
      <c r="AO162" t="s">
        <v>53</v>
      </c>
      <c r="AP162">
        <v>252</v>
      </c>
      <c r="AQ162">
        <v>259</v>
      </c>
      <c r="AR162" t="s">
        <v>2943</v>
      </c>
      <c r="AS162" t="str">
        <f>HYPERLINK("http://dx.doi.org/10.1080/08989621.2021.1986017","http://dx.doi.org/10.1080/08989621.2021.1986017")</f>
        <v>http://dx.doi.org/10.1080/08989621.2021.1986017</v>
      </c>
      <c r="AT162" t="s">
        <v>2944</v>
      </c>
      <c r="AU162">
        <v>8</v>
      </c>
      <c r="AV162" t="s">
        <v>1487</v>
      </c>
      <c r="AW162" t="s">
        <v>490</v>
      </c>
      <c r="AX162" t="s">
        <v>1487</v>
      </c>
      <c r="AY162" t="s">
        <v>53</v>
      </c>
      <c r="AZ162" t="s">
        <v>2945</v>
      </c>
    </row>
    <row r="163" spans="1:52" x14ac:dyDescent="0.25">
      <c r="A163">
        <v>162</v>
      </c>
      <c r="B163" t="s">
        <v>51</v>
      </c>
      <c r="C163" t="s">
        <v>2946</v>
      </c>
      <c r="D163" t="s">
        <v>2946</v>
      </c>
      <c r="E163" t="s">
        <v>53</v>
      </c>
      <c r="F163" t="s">
        <v>2947</v>
      </c>
      <c r="G163" t="s">
        <v>2948</v>
      </c>
      <c r="H163" t="s">
        <v>57</v>
      </c>
      <c r="I163" t="s">
        <v>2949</v>
      </c>
      <c r="J163" t="s">
        <v>53</v>
      </c>
      <c r="K163" t="s">
        <v>53</v>
      </c>
      <c r="L163" t="s">
        <v>53</v>
      </c>
      <c r="M163" t="s">
        <v>53</v>
      </c>
      <c r="N163" t="s">
        <v>2950</v>
      </c>
      <c r="O163" t="s">
        <v>53</v>
      </c>
      <c r="P163" t="s">
        <v>2951</v>
      </c>
      <c r="Q163" t="s">
        <v>2952</v>
      </c>
      <c r="R163" t="s">
        <v>2953</v>
      </c>
      <c r="S163" t="s">
        <v>53</v>
      </c>
      <c r="T163" t="s">
        <v>53</v>
      </c>
      <c r="U163" t="s">
        <v>53</v>
      </c>
      <c r="V163" t="s">
        <v>53</v>
      </c>
      <c r="W163" t="s">
        <v>53</v>
      </c>
      <c r="X163" t="s">
        <v>53</v>
      </c>
      <c r="Y163" t="s">
        <v>53</v>
      </c>
      <c r="Z163" t="s">
        <v>53</v>
      </c>
      <c r="AA163">
        <v>21</v>
      </c>
      <c r="AB163">
        <v>1</v>
      </c>
      <c r="AC163">
        <v>1</v>
      </c>
      <c r="AD163">
        <v>0</v>
      </c>
      <c r="AE163">
        <v>1</v>
      </c>
      <c r="AF163" t="s">
        <v>2954</v>
      </c>
      <c r="AG163" t="s">
        <v>281</v>
      </c>
      <c r="AH163" t="s">
        <v>2955</v>
      </c>
      <c r="AI163" t="s">
        <v>2956</v>
      </c>
      <c r="AJ163" t="s">
        <v>2957</v>
      </c>
      <c r="AK163" t="s">
        <v>53</v>
      </c>
      <c r="AL163">
        <v>1995</v>
      </c>
      <c r="AM163">
        <v>30</v>
      </c>
      <c r="AN163">
        <v>5</v>
      </c>
      <c r="AO163" t="s">
        <v>53</v>
      </c>
      <c r="AP163">
        <v>617</v>
      </c>
      <c r="AQ163">
        <v>627</v>
      </c>
      <c r="AR163" t="s">
        <v>2958</v>
      </c>
      <c r="AS163" t="str">
        <f>HYPERLINK("http://dx.doi.org/10.3109/10826089509048748","http://dx.doi.org/10.3109/10826089509048748")</f>
        <v>http://dx.doi.org/10.3109/10826089509048748</v>
      </c>
      <c r="AT163" t="s">
        <v>53</v>
      </c>
      <c r="AU163">
        <v>11</v>
      </c>
      <c r="AV163" t="s">
        <v>2959</v>
      </c>
      <c r="AW163" t="s">
        <v>102</v>
      </c>
      <c r="AX163" t="s">
        <v>2959</v>
      </c>
      <c r="AY163" t="s">
        <v>53</v>
      </c>
      <c r="AZ163" t="s">
        <v>2960</v>
      </c>
    </row>
    <row r="164" spans="1:52" x14ac:dyDescent="0.25">
      <c r="A164">
        <v>163</v>
      </c>
      <c r="B164" t="s">
        <v>51</v>
      </c>
      <c r="C164" t="s">
        <v>2961</v>
      </c>
      <c r="D164" t="s">
        <v>2962</v>
      </c>
      <c r="E164" t="s">
        <v>53</v>
      </c>
      <c r="F164" t="s">
        <v>2963</v>
      </c>
      <c r="G164" t="s">
        <v>2964</v>
      </c>
      <c r="H164" t="s">
        <v>57</v>
      </c>
      <c r="I164" t="s">
        <v>58</v>
      </c>
      <c r="J164" t="s">
        <v>53</v>
      </c>
      <c r="K164" t="s">
        <v>53</v>
      </c>
      <c r="L164" t="s">
        <v>53</v>
      </c>
      <c r="M164" t="s">
        <v>53</v>
      </c>
      <c r="N164" t="s">
        <v>2965</v>
      </c>
      <c r="O164" t="s">
        <v>2966</v>
      </c>
      <c r="P164" t="s">
        <v>2967</v>
      </c>
      <c r="Q164" t="s">
        <v>2968</v>
      </c>
      <c r="R164" t="s">
        <v>53</v>
      </c>
      <c r="S164" t="s">
        <v>2969</v>
      </c>
      <c r="T164" t="s">
        <v>2970</v>
      </c>
      <c r="U164" t="s">
        <v>53</v>
      </c>
      <c r="V164" t="s">
        <v>2971</v>
      </c>
      <c r="W164" t="s">
        <v>2972</v>
      </c>
      <c r="X164" t="s">
        <v>2972</v>
      </c>
      <c r="Y164" t="s">
        <v>2973</v>
      </c>
      <c r="Z164" t="s">
        <v>53</v>
      </c>
      <c r="AA164">
        <v>52</v>
      </c>
      <c r="AB164">
        <v>1</v>
      </c>
      <c r="AC164">
        <v>1</v>
      </c>
      <c r="AD164">
        <v>0</v>
      </c>
      <c r="AE164">
        <v>0</v>
      </c>
      <c r="AF164" t="s">
        <v>160</v>
      </c>
      <c r="AG164" t="s">
        <v>161</v>
      </c>
      <c r="AH164" t="s">
        <v>162</v>
      </c>
      <c r="AI164" t="s">
        <v>2974</v>
      </c>
      <c r="AJ164" t="s">
        <v>2975</v>
      </c>
      <c r="AK164" t="s">
        <v>2976</v>
      </c>
      <c r="AL164">
        <v>2023</v>
      </c>
      <c r="AM164">
        <v>21</v>
      </c>
      <c r="AN164">
        <v>1</v>
      </c>
      <c r="AO164" t="s">
        <v>53</v>
      </c>
      <c r="AP164" t="s">
        <v>53</v>
      </c>
      <c r="AQ164" t="s">
        <v>53</v>
      </c>
      <c r="AR164" t="s">
        <v>2977</v>
      </c>
      <c r="AS164" t="str">
        <f>HYPERLINK("http://dx.doi.org/10.1186/s12961-023-00971-1","http://dx.doi.org/10.1186/s12961-023-00971-1")</f>
        <v>http://dx.doi.org/10.1186/s12961-023-00971-1</v>
      </c>
      <c r="AT164" t="s">
        <v>53</v>
      </c>
      <c r="AU164">
        <v>11</v>
      </c>
      <c r="AV164" t="s">
        <v>2978</v>
      </c>
      <c r="AW164" t="s">
        <v>76</v>
      </c>
      <c r="AX164" t="s">
        <v>2979</v>
      </c>
      <c r="AY164" t="s">
        <v>1192</v>
      </c>
      <c r="AZ164" t="s">
        <v>2980</v>
      </c>
    </row>
    <row r="165" spans="1:52" x14ac:dyDescent="0.25">
      <c r="A165">
        <v>164</v>
      </c>
      <c r="B165" t="s">
        <v>51</v>
      </c>
      <c r="C165" t="s">
        <v>2981</v>
      </c>
      <c r="D165" t="s">
        <v>2982</v>
      </c>
      <c r="E165" t="s">
        <v>53</v>
      </c>
      <c r="F165" t="s">
        <v>2983</v>
      </c>
      <c r="G165" t="s">
        <v>2984</v>
      </c>
      <c r="H165" t="s">
        <v>496</v>
      </c>
      <c r="I165" t="s">
        <v>58</v>
      </c>
      <c r="J165" t="s">
        <v>53</v>
      </c>
      <c r="K165" t="s">
        <v>53</v>
      </c>
      <c r="L165" t="s">
        <v>53</v>
      </c>
      <c r="M165" t="s">
        <v>53</v>
      </c>
      <c r="N165" t="s">
        <v>2985</v>
      </c>
      <c r="O165" t="s">
        <v>53</v>
      </c>
      <c r="P165" t="s">
        <v>2986</v>
      </c>
      <c r="Q165" t="s">
        <v>2987</v>
      </c>
      <c r="R165" t="s">
        <v>2988</v>
      </c>
      <c r="S165" t="s">
        <v>2989</v>
      </c>
      <c r="T165" t="s">
        <v>2990</v>
      </c>
      <c r="U165" t="s">
        <v>2991</v>
      </c>
      <c r="V165" t="s">
        <v>2992</v>
      </c>
      <c r="W165" t="s">
        <v>53</v>
      </c>
      <c r="X165" t="s">
        <v>53</v>
      </c>
      <c r="Y165" t="s">
        <v>53</v>
      </c>
      <c r="Z165" t="s">
        <v>53</v>
      </c>
      <c r="AA165">
        <v>34</v>
      </c>
      <c r="AB165">
        <v>0</v>
      </c>
      <c r="AC165">
        <v>0</v>
      </c>
      <c r="AD165">
        <v>1</v>
      </c>
      <c r="AE165">
        <v>1</v>
      </c>
      <c r="AF165" t="s">
        <v>2993</v>
      </c>
      <c r="AG165" t="s">
        <v>2994</v>
      </c>
      <c r="AH165" t="s">
        <v>2995</v>
      </c>
      <c r="AI165" t="s">
        <v>2996</v>
      </c>
      <c r="AJ165" t="s">
        <v>2997</v>
      </c>
      <c r="AK165" t="s">
        <v>1045</v>
      </c>
      <c r="AL165">
        <v>2022</v>
      </c>
      <c r="AM165">
        <v>15</v>
      </c>
      <c r="AN165">
        <v>1</v>
      </c>
      <c r="AO165" t="s">
        <v>53</v>
      </c>
      <c r="AP165">
        <v>53</v>
      </c>
      <c r="AQ165">
        <v>59</v>
      </c>
      <c r="AR165" t="s">
        <v>2998</v>
      </c>
      <c r="AS165" t="str">
        <f>HYPERLINK("http://dx.doi.org/10.35434/rcmhnaaa.2022.151.1057","http://dx.doi.org/10.35434/rcmhnaaa.2022.151.1057")</f>
        <v>http://dx.doi.org/10.35434/rcmhnaaa.2022.151.1057</v>
      </c>
      <c r="AT165" t="s">
        <v>53</v>
      </c>
      <c r="AU165">
        <v>7</v>
      </c>
      <c r="AV165" t="s">
        <v>2596</v>
      </c>
      <c r="AW165" t="s">
        <v>126</v>
      </c>
      <c r="AX165" t="s">
        <v>2597</v>
      </c>
      <c r="AY165" t="s">
        <v>872</v>
      </c>
      <c r="AZ165" t="s">
        <v>2999</v>
      </c>
    </row>
    <row r="166" spans="1:52" x14ac:dyDescent="0.25">
      <c r="A166">
        <v>165</v>
      </c>
      <c r="B166" t="s">
        <v>51</v>
      </c>
      <c r="C166" t="s">
        <v>3000</v>
      </c>
      <c r="D166" t="s">
        <v>3001</v>
      </c>
      <c r="E166" t="s">
        <v>53</v>
      </c>
      <c r="F166" t="s">
        <v>3002</v>
      </c>
      <c r="G166" t="s">
        <v>3003</v>
      </c>
      <c r="H166" t="s">
        <v>57</v>
      </c>
      <c r="I166" t="s">
        <v>58</v>
      </c>
      <c r="J166" t="s">
        <v>53</v>
      </c>
      <c r="K166" t="s">
        <v>53</v>
      </c>
      <c r="L166" t="s">
        <v>53</v>
      </c>
      <c r="M166" t="s">
        <v>53</v>
      </c>
      <c r="N166" t="s">
        <v>3004</v>
      </c>
      <c r="O166" t="s">
        <v>3005</v>
      </c>
      <c r="P166" t="s">
        <v>3006</v>
      </c>
      <c r="Q166" t="s">
        <v>3007</v>
      </c>
      <c r="R166" t="s">
        <v>3008</v>
      </c>
      <c r="S166" t="s">
        <v>3009</v>
      </c>
      <c r="T166" t="s">
        <v>53</v>
      </c>
      <c r="U166" t="s">
        <v>53</v>
      </c>
      <c r="V166" t="s">
        <v>3010</v>
      </c>
      <c r="W166" t="s">
        <v>53</v>
      </c>
      <c r="X166" t="s">
        <v>53</v>
      </c>
      <c r="Y166" t="s">
        <v>53</v>
      </c>
      <c r="Z166" t="s">
        <v>53</v>
      </c>
      <c r="AA166">
        <v>28</v>
      </c>
      <c r="AB166">
        <v>114</v>
      </c>
      <c r="AC166">
        <v>121</v>
      </c>
      <c r="AD166">
        <v>17</v>
      </c>
      <c r="AE166">
        <v>194</v>
      </c>
      <c r="AF166" t="s">
        <v>440</v>
      </c>
      <c r="AG166" t="s">
        <v>441</v>
      </c>
      <c r="AH166" t="s">
        <v>442</v>
      </c>
      <c r="AI166" t="s">
        <v>3011</v>
      </c>
      <c r="AJ166" t="s">
        <v>3012</v>
      </c>
      <c r="AK166" t="s">
        <v>285</v>
      </c>
      <c r="AL166">
        <v>2016</v>
      </c>
      <c r="AM166">
        <v>47</v>
      </c>
      <c r="AN166">
        <v>3</v>
      </c>
      <c r="AO166" t="s">
        <v>53</v>
      </c>
      <c r="AP166">
        <v>374</v>
      </c>
      <c r="AQ166">
        <v>381</v>
      </c>
      <c r="AR166" t="s">
        <v>3013</v>
      </c>
      <c r="AS166" t="str">
        <f>HYPERLINK("http://dx.doi.org/10.1057/jibs.2016.2","http://dx.doi.org/10.1057/jibs.2016.2")</f>
        <v>http://dx.doi.org/10.1057/jibs.2016.2</v>
      </c>
      <c r="AT166" t="s">
        <v>53</v>
      </c>
      <c r="AU166">
        <v>8</v>
      </c>
      <c r="AV166" t="s">
        <v>1047</v>
      </c>
      <c r="AW166" t="s">
        <v>76</v>
      </c>
      <c r="AX166" t="s">
        <v>127</v>
      </c>
      <c r="AY166" t="s">
        <v>53</v>
      </c>
      <c r="AZ166" t="s">
        <v>3014</v>
      </c>
    </row>
    <row r="167" spans="1:52" x14ac:dyDescent="0.25">
      <c r="A167">
        <v>166</v>
      </c>
      <c r="B167" t="s">
        <v>51</v>
      </c>
      <c r="C167" t="s">
        <v>3015</v>
      </c>
      <c r="D167" t="s">
        <v>3016</v>
      </c>
      <c r="E167" t="s">
        <v>53</v>
      </c>
      <c r="F167" t="s">
        <v>3017</v>
      </c>
      <c r="G167" t="s">
        <v>3018</v>
      </c>
      <c r="H167" t="s">
        <v>57</v>
      </c>
      <c r="I167" t="s">
        <v>175</v>
      </c>
      <c r="J167" t="s">
        <v>53</v>
      </c>
      <c r="K167" t="s">
        <v>53</v>
      </c>
      <c r="L167" t="s">
        <v>53</v>
      </c>
      <c r="M167" t="s">
        <v>53</v>
      </c>
      <c r="N167" t="s">
        <v>3019</v>
      </c>
      <c r="O167" t="s">
        <v>53</v>
      </c>
      <c r="P167" t="s">
        <v>3020</v>
      </c>
      <c r="Q167" t="s">
        <v>3021</v>
      </c>
      <c r="R167" t="s">
        <v>3022</v>
      </c>
      <c r="S167" t="s">
        <v>3023</v>
      </c>
      <c r="T167" t="s">
        <v>3024</v>
      </c>
      <c r="U167" t="s">
        <v>53</v>
      </c>
      <c r="V167" t="s">
        <v>53</v>
      </c>
      <c r="W167" t="s">
        <v>53</v>
      </c>
      <c r="X167" t="s">
        <v>53</v>
      </c>
      <c r="Y167" t="s">
        <v>53</v>
      </c>
      <c r="Z167" t="s">
        <v>53</v>
      </c>
      <c r="AA167">
        <v>19</v>
      </c>
      <c r="AB167">
        <v>2</v>
      </c>
      <c r="AC167">
        <v>2</v>
      </c>
      <c r="AD167">
        <v>0</v>
      </c>
      <c r="AE167">
        <v>0</v>
      </c>
      <c r="AF167" t="s">
        <v>3025</v>
      </c>
      <c r="AG167" t="s">
        <v>3026</v>
      </c>
      <c r="AH167" t="s">
        <v>3027</v>
      </c>
      <c r="AI167" t="s">
        <v>3028</v>
      </c>
      <c r="AJ167" t="s">
        <v>3029</v>
      </c>
      <c r="AK167" t="s">
        <v>3030</v>
      </c>
      <c r="AL167">
        <v>2022</v>
      </c>
      <c r="AM167">
        <v>50</v>
      </c>
      <c r="AN167">
        <v>2</v>
      </c>
      <c r="AO167" t="s">
        <v>53</v>
      </c>
      <c r="AP167">
        <v>97</v>
      </c>
      <c r="AQ167">
        <v>102</v>
      </c>
      <c r="AR167" t="s">
        <v>3031</v>
      </c>
      <c r="AS167" t="str">
        <f>HYPERLINK("http://dx.doi.org/10.2967/jnmt.122.264034","http://dx.doi.org/10.2967/jnmt.122.264034")</f>
        <v>http://dx.doi.org/10.2967/jnmt.122.264034</v>
      </c>
      <c r="AT167" t="s">
        <v>53</v>
      </c>
      <c r="AU167">
        <v>6</v>
      </c>
      <c r="AV167" t="s">
        <v>3032</v>
      </c>
      <c r="AW167" t="s">
        <v>126</v>
      </c>
      <c r="AX167" t="s">
        <v>3032</v>
      </c>
      <c r="AY167" t="s">
        <v>360</v>
      </c>
      <c r="AZ167" t="s">
        <v>3033</v>
      </c>
    </row>
    <row r="168" spans="1:52" x14ac:dyDescent="0.25">
      <c r="A168">
        <v>167</v>
      </c>
      <c r="B168" t="s">
        <v>51</v>
      </c>
      <c r="C168" t="s">
        <v>3034</v>
      </c>
      <c r="D168" t="s">
        <v>3035</v>
      </c>
      <c r="E168" t="s">
        <v>53</v>
      </c>
      <c r="F168" t="s">
        <v>3036</v>
      </c>
      <c r="G168" t="s">
        <v>3037</v>
      </c>
      <c r="H168" t="s">
        <v>57</v>
      </c>
      <c r="I168" t="s">
        <v>58</v>
      </c>
      <c r="J168" t="s">
        <v>53</v>
      </c>
      <c r="K168" t="s">
        <v>53</v>
      </c>
      <c r="L168" t="s">
        <v>53</v>
      </c>
      <c r="M168" t="s">
        <v>53</v>
      </c>
      <c r="N168" t="s">
        <v>3038</v>
      </c>
      <c r="O168" t="s">
        <v>3039</v>
      </c>
      <c r="P168" t="s">
        <v>3040</v>
      </c>
      <c r="Q168" t="s">
        <v>3041</v>
      </c>
      <c r="R168" t="s">
        <v>3042</v>
      </c>
      <c r="S168" t="s">
        <v>3043</v>
      </c>
      <c r="T168" t="s">
        <v>3044</v>
      </c>
      <c r="U168" t="s">
        <v>3045</v>
      </c>
      <c r="V168" t="s">
        <v>3046</v>
      </c>
      <c r="W168" t="s">
        <v>53</v>
      </c>
      <c r="X168" t="s">
        <v>53</v>
      </c>
      <c r="Y168" t="s">
        <v>53</v>
      </c>
      <c r="Z168" t="s">
        <v>53</v>
      </c>
      <c r="AA168">
        <v>121</v>
      </c>
      <c r="AB168">
        <v>8</v>
      </c>
      <c r="AC168">
        <v>9</v>
      </c>
      <c r="AD168">
        <v>0</v>
      </c>
      <c r="AE168">
        <v>7</v>
      </c>
      <c r="AF168" t="s">
        <v>1024</v>
      </c>
      <c r="AG168" t="s">
        <v>161</v>
      </c>
      <c r="AH168" t="s">
        <v>1025</v>
      </c>
      <c r="AI168" t="s">
        <v>3047</v>
      </c>
      <c r="AJ168" t="s">
        <v>3048</v>
      </c>
      <c r="AK168" t="s">
        <v>285</v>
      </c>
      <c r="AL168">
        <v>2022</v>
      </c>
      <c r="AM168">
        <v>46</v>
      </c>
      <c r="AN168">
        <v>2</v>
      </c>
      <c r="AO168" t="s">
        <v>53</v>
      </c>
      <c r="AP168">
        <v>339</v>
      </c>
      <c r="AQ168">
        <v>358</v>
      </c>
      <c r="AR168" t="s">
        <v>3049</v>
      </c>
      <c r="AS168" t="str">
        <f>HYPERLINK("http://dx.doi.org/10.1177/03091325211020807","http://dx.doi.org/10.1177/03091325211020807")</f>
        <v>http://dx.doi.org/10.1177/03091325211020807</v>
      </c>
      <c r="AT168" t="s">
        <v>621</v>
      </c>
      <c r="AU168">
        <v>20</v>
      </c>
      <c r="AV168" t="s">
        <v>1558</v>
      </c>
      <c r="AW168" t="s">
        <v>76</v>
      </c>
      <c r="AX168" t="s">
        <v>1558</v>
      </c>
      <c r="AY168" t="s">
        <v>53</v>
      </c>
      <c r="AZ168" t="s">
        <v>3050</v>
      </c>
    </row>
    <row r="169" spans="1:52" x14ac:dyDescent="0.25">
      <c r="A169">
        <v>168</v>
      </c>
      <c r="B169" t="s">
        <v>51</v>
      </c>
      <c r="C169" t="s">
        <v>3051</v>
      </c>
      <c r="D169" t="s">
        <v>3052</v>
      </c>
      <c r="E169" t="s">
        <v>53</v>
      </c>
      <c r="F169" t="s">
        <v>3053</v>
      </c>
      <c r="G169" t="s">
        <v>3054</v>
      </c>
      <c r="H169" t="s">
        <v>57</v>
      </c>
      <c r="I169" t="s">
        <v>58</v>
      </c>
      <c r="J169" t="s">
        <v>53</v>
      </c>
      <c r="K169" t="s">
        <v>53</v>
      </c>
      <c r="L169" t="s">
        <v>53</v>
      </c>
      <c r="M169" t="s">
        <v>53</v>
      </c>
      <c r="N169" t="s">
        <v>3055</v>
      </c>
      <c r="O169" t="s">
        <v>3056</v>
      </c>
      <c r="P169" t="s">
        <v>3057</v>
      </c>
      <c r="Q169" t="s">
        <v>3058</v>
      </c>
      <c r="R169" t="s">
        <v>3059</v>
      </c>
      <c r="S169" t="s">
        <v>3060</v>
      </c>
      <c r="T169" t="s">
        <v>3061</v>
      </c>
      <c r="U169" t="s">
        <v>3062</v>
      </c>
      <c r="V169" t="s">
        <v>53</v>
      </c>
      <c r="W169" t="s">
        <v>53</v>
      </c>
      <c r="X169" t="s">
        <v>53</v>
      </c>
      <c r="Y169" t="s">
        <v>53</v>
      </c>
      <c r="Z169" t="s">
        <v>53</v>
      </c>
      <c r="AA169">
        <v>32</v>
      </c>
      <c r="AB169">
        <v>2</v>
      </c>
      <c r="AC169">
        <v>4</v>
      </c>
      <c r="AD169">
        <v>0</v>
      </c>
      <c r="AE169">
        <v>17</v>
      </c>
      <c r="AF169" t="s">
        <v>3063</v>
      </c>
      <c r="AG169" t="s">
        <v>3064</v>
      </c>
      <c r="AH169" t="s">
        <v>3065</v>
      </c>
      <c r="AI169" t="s">
        <v>3066</v>
      </c>
      <c r="AJ169" t="s">
        <v>3067</v>
      </c>
      <c r="AK169" t="s">
        <v>53</v>
      </c>
      <c r="AL169">
        <v>2016</v>
      </c>
      <c r="AM169">
        <v>32</v>
      </c>
      <c r="AN169">
        <v>5</v>
      </c>
      <c r="AO169" t="s">
        <v>53</v>
      </c>
      <c r="AP169">
        <v>1879</v>
      </c>
      <c r="AQ169">
        <v>1887</v>
      </c>
      <c r="AR169" t="s">
        <v>53</v>
      </c>
      <c r="AS169" t="s">
        <v>53</v>
      </c>
      <c r="AT169" t="s">
        <v>53</v>
      </c>
      <c r="AU169">
        <v>9</v>
      </c>
      <c r="AV169" t="s">
        <v>3068</v>
      </c>
      <c r="AW169" t="s">
        <v>102</v>
      </c>
      <c r="AX169" t="s">
        <v>3069</v>
      </c>
      <c r="AY169" t="s">
        <v>53</v>
      </c>
      <c r="AZ169" t="s">
        <v>3070</v>
      </c>
    </row>
    <row r="170" spans="1:52" x14ac:dyDescent="0.25">
      <c r="A170">
        <v>169</v>
      </c>
      <c r="B170" t="s">
        <v>51</v>
      </c>
      <c r="C170" t="s">
        <v>3071</v>
      </c>
      <c r="D170" t="s">
        <v>3072</v>
      </c>
      <c r="E170" t="s">
        <v>53</v>
      </c>
      <c r="F170" t="s">
        <v>3073</v>
      </c>
      <c r="G170" t="s">
        <v>3074</v>
      </c>
      <c r="H170" t="s">
        <v>57</v>
      </c>
      <c r="I170" t="s">
        <v>175</v>
      </c>
      <c r="J170" t="s">
        <v>53</v>
      </c>
      <c r="K170" t="s">
        <v>53</v>
      </c>
      <c r="L170" t="s">
        <v>53</v>
      </c>
      <c r="M170" t="s">
        <v>53</v>
      </c>
      <c r="N170" t="s">
        <v>3075</v>
      </c>
      <c r="O170" t="s">
        <v>3076</v>
      </c>
      <c r="P170" t="s">
        <v>3077</v>
      </c>
      <c r="Q170" t="s">
        <v>3078</v>
      </c>
      <c r="R170" t="s">
        <v>3079</v>
      </c>
      <c r="S170" t="s">
        <v>3080</v>
      </c>
      <c r="T170" t="s">
        <v>3081</v>
      </c>
      <c r="U170" t="s">
        <v>53</v>
      </c>
      <c r="V170" t="s">
        <v>53</v>
      </c>
      <c r="W170" t="s">
        <v>53</v>
      </c>
      <c r="X170" t="s">
        <v>53</v>
      </c>
      <c r="Y170" t="s">
        <v>53</v>
      </c>
      <c r="Z170" t="s">
        <v>53</v>
      </c>
      <c r="AA170">
        <v>151</v>
      </c>
      <c r="AB170">
        <v>110</v>
      </c>
      <c r="AC170">
        <v>111</v>
      </c>
      <c r="AD170">
        <v>8</v>
      </c>
      <c r="AE170">
        <v>89</v>
      </c>
      <c r="AF170" t="s">
        <v>264</v>
      </c>
      <c r="AG170" t="s">
        <v>265</v>
      </c>
      <c r="AH170" t="s">
        <v>266</v>
      </c>
      <c r="AI170" t="s">
        <v>3082</v>
      </c>
      <c r="AJ170" t="s">
        <v>3083</v>
      </c>
      <c r="AK170" t="s">
        <v>422</v>
      </c>
      <c r="AL170">
        <v>2018</v>
      </c>
      <c r="AM170">
        <v>31</v>
      </c>
      <c r="AN170">
        <v>1</v>
      </c>
      <c r="AO170" t="s">
        <v>73</v>
      </c>
      <c r="AP170">
        <v>32</v>
      </c>
      <c r="AQ170">
        <v>53</v>
      </c>
      <c r="AR170" t="s">
        <v>3084</v>
      </c>
      <c r="AS170" t="str">
        <f>HYPERLINK("http://dx.doi.org/10.1177/0894486517736446","http://dx.doi.org/10.1177/0894486517736446")</f>
        <v>http://dx.doi.org/10.1177/0894486517736446</v>
      </c>
      <c r="AT170" t="s">
        <v>53</v>
      </c>
      <c r="AU170">
        <v>22</v>
      </c>
      <c r="AV170" t="s">
        <v>411</v>
      </c>
      <c r="AW170" t="s">
        <v>76</v>
      </c>
      <c r="AX170" t="s">
        <v>127</v>
      </c>
      <c r="AY170" t="s">
        <v>360</v>
      </c>
      <c r="AZ170" t="s">
        <v>3085</v>
      </c>
    </row>
    <row r="171" spans="1:52" x14ac:dyDescent="0.25">
      <c r="A171">
        <v>170</v>
      </c>
      <c r="B171" t="s">
        <v>51</v>
      </c>
      <c r="C171" t="s">
        <v>3086</v>
      </c>
      <c r="D171" t="s">
        <v>3087</v>
      </c>
      <c r="E171" t="s">
        <v>53</v>
      </c>
      <c r="F171" t="s">
        <v>3088</v>
      </c>
      <c r="G171" t="s">
        <v>1517</v>
      </c>
      <c r="H171" t="s">
        <v>57</v>
      </c>
      <c r="I171" t="s">
        <v>175</v>
      </c>
      <c r="J171" t="s">
        <v>53</v>
      </c>
      <c r="K171" t="s">
        <v>53</v>
      </c>
      <c r="L171" t="s">
        <v>53</v>
      </c>
      <c r="M171" t="s">
        <v>53</v>
      </c>
      <c r="N171" t="s">
        <v>3089</v>
      </c>
      <c r="O171" t="s">
        <v>53</v>
      </c>
      <c r="P171" t="s">
        <v>3090</v>
      </c>
      <c r="Q171" t="s">
        <v>3091</v>
      </c>
      <c r="R171" t="s">
        <v>3092</v>
      </c>
      <c r="S171" t="s">
        <v>3093</v>
      </c>
      <c r="T171" t="s">
        <v>3094</v>
      </c>
      <c r="U171" t="s">
        <v>53</v>
      </c>
      <c r="V171" t="s">
        <v>3095</v>
      </c>
      <c r="W171" t="s">
        <v>53</v>
      </c>
      <c r="X171" t="s">
        <v>53</v>
      </c>
      <c r="Y171" t="s">
        <v>53</v>
      </c>
      <c r="Z171" t="s">
        <v>53</v>
      </c>
      <c r="AA171">
        <v>58</v>
      </c>
      <c r="AB171">
        <v>0</v>
      </c>
      <c r="AC171">
        <v>0</v>
      </c>
      <c r="AD171">
        <v>1</v>
      </c>
      <c r="AE171">
        <v>8</v>
      </c>
      <c r="AF171" t="s">
        <v>264</v>
      </c>
      <c r="AG171" t="s">
        <v>265</v>
      </c>
      <c r="AH171" t="s">
        <v>266</v>
      </c>
      <c r="AI171" t="s">
        <v>1531</v>
      </c>
      <c r="AJ171" t="s">
        <v>1532</v>
      </c>
      <c r="AK171" t="s">
        <v>123</v>
      </c>
      <c r="AL171">
        <v>2021</v>
      </c>
      <c r="AM171">
        <v>16</v>
      </c>
      <c r="AN171">
        <v>3</v>
      </c>
      <c r="AO171" t="s">
        <v>53</v>
      </c>
      <c r="AP171">
        <v>263</v>
      </c>
      <c r="AQ171">
        <v>279</v>
      </c>
      <c r="AR171" t="s">
        <v>3096</v>
      </c>
      <c r="AS171" t="str">
        <f>HYPERLINK("http://dx.doi.org/10.1177/1556264621992240","http://dx.doi.org/10.1177/1556264621992240")</f>
        <v>http://dx.doi.org/10.1177/1556264621992240</v>
      </c>
      <c r="AT171" t="s">
        <v>3097</v>
      </c>
      <c r="AU171">
        <v>17</v>
      </c>
      <c r="AV171" t="s">
        <v>1535</v>
      </c>
      <c r="AW171" t="s">
        <v>102</v>
      </c>
      <c r="AX171" t="s">
        <v>1536</v>
      </c>
      <c r="AY171" t="s">
        <v>53</v>
      </c>
      <c r="AZ171" t="s">
        <v>3098</v>
      </c>
    </row>
    <row r="172" spans="1:52" x14ac:dyDescent="0.25">
      <c r="A172">
        <v>171</v>
      </c>
      <c r="B172" t="s">
        <v>51</v>
      </c>
      <c r="C172" t="s">
        <v>3099</v>
      </c>
      <c r="D172" t="s">
        <v>3100</v>
      </c>
      <c r="E172" t="s">
        <v>53</v>
      </c>
      <c r="F172" t="s">
        <v>3101</v>
      </c>
      <c r="G172" t="s">
        <v>428</v>
      </c>
      <c r="H172" t="s">
        <v>57</v>
      </c>
      <c r="I172" t="s">
        <v>58</v>
      </c>
      <c r="J172" t="s">
        <v>53</v>
      </c>
      <c r="K172" t="s">
        <v>53</v>
      </c>
      <c r="L172" t="s">
        <v>53</v>
      </c>
      <c r="M172" t="s">
        <v>53</v>
      </c>
      <c r="N172" t="s">
        <v>3102</v>
      </c>
      <c r="O172" t="s">
        <v>53</v>
      </c>
      <c r="P172" t="s">
        <v>3103</v>
      </c>
      <c r="Q172" t="s">
        <v>3104</v>
      </c>
      <c r="R172" t="s">
        <v>3105</v>
      </c>
      <c r="S172" t="s">
        <v>3106</v>
      </c>
      <c r="T172" t="s">
        <v>3107</v>
      </c>
      <c r="U172" t="s">
        <v>53</v>
      </c>
      <c r="V172" t="s">
        <v>3108</v>
      </c>
      <c r="W172" t="s">
        <v>53</v>
      </c>
      <c r="X172" t="s">
        <v>53</v>
      </c>
      <c r="Y172" t="s">
        <v>53</v>
      </c>
      <c r="Z172" t="s">
        <v>53</v>
      </c>
      <c r="AA172">
        <v>55</v>
      </c>
      <c r="AB172">
        <v>1</v>
      </c>
      <c r="AC172">
        <v>1</v>
      </c>
      <c r="AD172">
        <v>1</v>
      </c>
      <c r="AE172">
        <v>19</v>
      </c>
      <c r="AF172" t="s">
        <v>440</v>
      </c>
      <c r="AG172" t="s">
        <v>441</v>
      </c>
      <c r="AH172" t="s">
        <v>442</v>
      </c>
      <c r="AI172" t="s">
        <v>443</v>
      </c>
      <c r="AJ172" t="s">
        <v>444</v>
      </c>
      <c r="AK172" t="s">
        <v>467</v>
      </c>
      <c r="AL172">
        <v>2014</v>
      </c>
      <c r="AM172">
        <v>27</v>
      </c>
      <c r="AN172">
        <v>2</v>
      </c>
      <c r="AO172" t="s">
        <v>53</v>
      </c>
      <c r="AP172">
        <v>195</v>
      </c>
      <c r="AQ172">
        <v>217</v>
      </c>
      <c r="AR172" t="s">
        <v>3109</v>
      </c>
      <c r="AS172" t="str">
        <f>HYPERLINK("http://dx.doi.org/10.1057/hep.2014.4","http://dx.doi.org/10.1057/hep.2014.4")</f>
        <v>http://dx.doi.org/10.1057/hep.2014.4</v>
      </c>
      <c r="AT172" t="s">
        <v>53</v>
      </c>
      <c r="AU172">
        <v>23</v>
      </c>
      <c r="AV172" t="s">
        <v>75</v>
      </c>
      <c r="AW172" t="s">
        <v>76</v>
      </c>
      <c r="AX172" t="s">
        <v>75</v>
      </c>
      <c r="AY172" t="s">
        <v>53</v>
      </c>
      <c r="AZ172" t="s">
        <v>3110</v>
      </c>
    </row>
    <row r="173" spans="1:52" x14ac:dyDescent="0.25">
      <c r="A173">
        <v>172</v>
      </c>
      <c r="B173" t="s">
        <v>51</v>
      </c>
      <c r="C173" t="s">
        <v>3111</v>
      </c>
      <c r="D173" t="s">
        <v>3112</v>
      </c>
      <c r="E173" t="s">
        <v>53</v>
      </c>
      <c r="F173" t="s">
        <v>3113</v>
      </c>
      <c r="G173" t="s">
        <v>3114</v>
      </c>
      <c r="H173" t="s">
        <v>57</v>
      </c>
      <c r="I173" t="s">
        <v>58</v>
      </c>
      <c r="J173" t="s">
        <v>53</v>
      </c>
      <c r="K173" t="s">
        <v>53</v>
      </c>
      <c r="L173" t="s">
        <v>53</v>
      </c>
      <c r="M173" t="s">
        <v>53</v>
      </c>
      <c r="N173" t="s">
        <v>3115</v>
      </c>
      <c r="O173" t="s">
        <v>3116</v>
      </c>
      <c r="P173" t="s">
        <v>3117</v>
      </c>
      <c r="Q173" t="s">
        <v>3118</v>
      </c>
      <c r="R173" t="s">
        <v>53</v>
      </c>
      <c r="S173" t="s">
        <v>3119</v>
      </c>
      <c r="T173" t="s">
        <v>3120</v>
      </c>
      <c r="U173" t="s">
        <v>3121</v>
      </c>
      <c r="V173" t="s">
        <v>3122</v>
      </c>
      <c r="W173" t="s">
        <v>53</v>
      </c>
      <c r="X173" t="s">
        <v>53</v>
      </c>
      <c r="Y173" t="s">
        <v>53</v>
      </c>
      <c r="Z173" t="s">
        <v>53</v>
      </c>
      <c r="AA173">
        <v>52</v>
      </c>
      <c r="AB173">
        <v>0</v>
      </c>
      <c r="AC173">
        <v>0</v>
      </c>
      <c r="AD173">
        <v>2</v>
      </c>
      <c r="AE173">
        <v>10</v>
      </c>
      <c r="AF173" t="s">
        <v>93</v>
      </c>
      <c r="AG173" t="s">
        <v>94</v>
      </c>
      <c r="AH173" t="s">
        <v>95</v>
      </c>
      <c r="AI173" t="s">
        <v>3123</v>
      </c>
      <c r="AJ173" t="s">
        <v>3124</v>
      </c>
      <c r="AK173" t="s">
        <v>422</v>
      </c>
      <c r="AL173">
        <v>2021</v>
      </c>
      <c r="AM173">
        <v>63</v>
      </c>
      <c r="AN173">
        <v>2</v>
      </c>
      <c r="AO173" t="s">
        <v>53</v>
      </c>
      <c r="AP173">
        <v>191</v>
      </c>
      <c r="AQ173">
        <v>200</v>
      </c>
      <c r="AR173" t="s">
        <v>3125</v>
      </c>
      <c r="AS173" t="str">
        <f>HYPERLINK("http://dx.doi.org/10.1002/tie.22178","http://dx.doi.org/10.1002/tie.22178")</f>
        <v>http://dx.doi.org/10.1002/tie.22178</v>
      </c>
      <c r="AT173" t="s">
        <v>2289</v>
      </c>
      <c r="AU173">
        <v>10</v>
      </c>
      <c r="AV173" t="s">
        <v>411</v>
      </c>
      <c r="AW173" t="s">
        <v>126</v>
      </c>
      <c r="AX173" t="s">
        <v>127</v>
      </c>
      <c r="AY173" t="s">
        <v>53</v>
      </c>
      <c r="AZ173" t="s">
        <v>3126</v>
      </c>
    </row>
    <row r="174" spans="1:52" x14ac:dyDescent="0.25">
      <c r="A174">
        <v>173</v>
      </c>
      <c r="B174" t="s">
        <v>51</v>
      </c>
      <c r="C174" t="s">
        <v>3127</v>
      </c>
      <c r="D174" t="s">
        <v>3128</v>
      </c>
      <c r="E174" t="s">
        <v>53</v>
      </c>
      <c r="F174" t="s">
        <v>3129</v>
      </c>
      <c r="G174" t="s">
        <v>1476</v>
      </c>
      <c r="H174" t="s">
        <v>57</v>
      </c>
      <c r="I174" t="s">
        <v>175</v>
      </c>
      <c r="J174" t="s">
        <v>53</v>
      </c>
      <c r="K174" t="s">
        <v>53</v>
      </c>
      <c r="L174" t="s">
        <v>53</v>
      </c>
      <c r="M174" t="s">
        <v>53</v>
      </c>
      <c r="N174" t="s">
        <v>3130</v>
      </c>
      <c r="O174" t="s">
        <v>3131</v>
      </c>
      <c r="P174" t="s">
        <v>3132</v>
      </c>
      <c r="Q174" t="s">
        <v>3133</v>
      </c>
      <c r="R174" t="s">
        <v>2511</v>
      </c>
      <c r="S174" t="s">
        <v>3134</v>
      </c>
      <c r="T174" t="s">
        <v>2513</v>
      </c>
      <c r="U174" t="s">
        <v>3135</v>
      </c>
      <c r="V174" t="s">
        <v>3136</v>
      </c>
      <c r="W174" t="s">
        <v>3137</v>
      </c>
      <c r="X174" t="s">
        <v>3137</v>
      </c>
      <c r="Y174" t="s">
        <v>3138</v>
      </c>
      <c r="Z174" t="s">
        <v>53</v>
      </c>
      <c r="AA174">
        <v>13</v>
      </c>
      <c r="AB174">
        <v>4</v>
      </c>
      <c r="AC174">
        <v>5</v>
      </c>
      <c r="AD174">
        <v>0</v>
      </c>
      <c r="AE174">
        <v>2</v>
      </c>
      <c r="AF174" t="s">
        <v>351</v>
      </c>
      <c r="AG174" t="s">
        <v>68</v>
      </c>
      <c r="AH174" t="s">
        <v>352</v>
      </c>
      <c r="AI174" t="s">
        <v>1483</v>
      </c>
      <c r="AJ174" t="s">
        <v>1484</v>
      </c>
      <c r="AK174" t="s">
        <v>53</v>
      </c>
      <c r="AL174">
        <v>2018</v>
      </c>
      <c r="AM174">
        <v>25</v>
      </c>
      <c r="AN174">
        <v>6</v>
      </c>
      <c r="AO174" t="s">
        <v>53</v>
      </c>
      <c r="AP174">
        <v>340</v>
      </c>
      <c r="AQ174">
        <v>349</v>
      </c>
      <c r="AR174" t="s">
        <v>3139</v>
      </c>
      <c r="AS174" t="str">
        <f>HYPERLINK("http://dx.doi.org/10.1080/08989621.2018.1506337","http://dx.doi.org/10.1080/08989621.2018.1506337")</f>
        <v>http://dx.doi.org/10.1080/08989621.2018.1506337</v>
      </c>
      <c r="AT174" t="s">
        <v>53</v>
      </c>
      <c r="AU174">
        <v>10</v>
      </c>
      <c r="AV174" t="s">
        <v>1487</v>
      </c>
      <c r="AW174" t="s">
        <v>490</v>
      </c>
      <c r="AX174" t="s">
        <v>1487</v>
      </c>
      <c r="AY174" t="s">
        <v>729</v>
      </c>
      <c r="AZ174" t="s">
        <v>3140</v>
      </c>
    </row>
    <row r="175" spans="1:52" x14ac:dyDescent="0.25">
      <c r="A175">
        <v>174</v>
      </c>
      <c r="B175" t="s">
        <v>51</v>
      </c>
      <c r="C175" t="s">
        <v>3141</v>
      </c>
      <c r="D175" t="s">
        <v>3142</v>
      </c>
      <c r="E175" t="s">
        <v>53</v>
      </c>
      <c r="F175" t="s">
        <v>3143</v>
      </c>
      <c r="G175" t="s">
        <v>3144</v>
      </c>
      <c r="H175" t="s">
        <v>57</v>
      </c>
      <c r="I175" t="s">
        <v>58</v>
      </c>
      <c r="J175" t="s">
        <v>53</v>
      </c>
      <c r="K175" t="s">
        <v>53</v>
      </c>
      <c r="L175" t="s">
        <v>53</v>
      </c>
      <c r="M175" t="s">
        <v>53</v>
      </c>
      <c r="N175" t="s">
        <v>3145</v>
      </c>
      <c r="O175" t="s">
        <v>53</v>
      </c>
      <c r="P175" t="s">
        <v>3146</v>
      </c>
      <c r="Q175" t="s">
        <v>3147</v>
      </c>
      <c r="R175" t="s">
        <v>3148</v>
      </c>
      <c r="S175" t="s">
        <v>3149</v>
      </c>
      <c r="T175" t="s">
        <v>3150</v>
      </c>
      <c r="U175" t="s">
        <v>3151</v>
      </c>
      <c r="V175" t="s">
        <v>3152</v>
      </c>
      <c r="W175" t="s">
        <v>53</v>
      </c>
      <c r="X175" t="s">
        <v>53</v>
      </c>
      <c r="Y175" t="s">
        <v>53</v>
      </c>
      <c r="Z175" t="s">
        <v>53</v>
      </c>
      <c r="AA175">
        <v>35</v>
      </c>
      <c r="AB175">
        <v>13</v>
      </c>
      <c r="AC175">
        <v>14</v>
      </c>
      <c r="AD175">
        <v>2</v>
      </c>
      <c r="AE175">
        <v>18</v>
      </c>
      <c r="AF175" t="s">
        <v>67</v>
      </c>
      <c r="AG175" t="s">
        <v>68</v>
      </c>
      <c r="AH175" t="s">
        <v>772</v>
      </c>
      <c r="AI175" t="s">
        <v>3153</v>
      </c>
      <c r="AJ175" t="s">
        <v>3154</v>
      </c>
      <c r="AK175" t="s">
        <v>53</v>
      </c>
      <c r="AL175">
        <v>2011</v>
      </c>
      <c r="AM175">
        <v>30</v>
      </c>
      <c r="AN175">
        <v>2</v>
      </c>
      <c r="AO175" t="s">
        <v>53</v>
      </c>
      <c r="AP175">
        <v>233</v>
      </c>
      <c r="AQ175">
        <v>246</v>
      </c>
      <c r="AR175" t="s">
        <v>3155</v>
      </c>
      <c r="AS175" t="str">
        <f>HYPERLINK("http://dx.doi.org/10.1080/07294360.2010.512913","http://dx.doi.org/10.1080/07294360.2010.512913")</f>
        <v>http://dx.doi.org/10.1080/07294360.2010.512913</v>
      </c>
      <c r="AT175" t="s">
        <v>53</v>
      </c>
      <c r="AU175">
        <v>14</v>
      </c>
      <c r="AV175" t="s">
        <v>75</v>
      </c>
      <c r="AW175" t="s">
        <v>76</v>
      </c>
      <c r="AX175" t="s">
        <v>75</v>
      </c>
      <c r="AY175" t="s">
        <v>1088</v>
      </c>
      <c r="AZ175" t="s">
        <v>3156</v>
      </c>
    </row>
    <row r="176" spans="1:52" x14ac:dyDescent="0.25">
      <c r="A176">
        <v>175</v>
      </c>
      <c r="B176" t="s">
        <v>51</v>
      </c>
      <c r="C176" t="s">
        <v>3157</v>
      </c>
      <c r="D176" t="s">
        <v>3158</v>
      </c>
      <c r="E176" t="s">
        <v>53</v>
      </c>
      <c r="F176" t="s">
        <v>3159</v>
      </c>
      <c r="G176" t="s">
        <v>1517</v>
      </c>
      <c r="H176" t="s">
        <v>57</v>
      </c>
      <c r="I176" t="s">
        <v>628</v>
      </c>
      <c r="J176" t="s">
        <v>53</v>
      </c>
      <c r="K176" t="s">
        <v>53</v>
      </c>
      <c r="L176" t="s">
        <v>53</v>
      </c>
      <c r="M176" t="s">
        <v>53</v>
      </c>
      <c r="N176" t="s">
        <v>3160</v>
      </c>
      <c r="O176" t="s">
        <v>53</v>
      </c>
      <c r="P176" t="s">
        <v>3161</v>
      </c>
      <c r="Q176" t="s">
        <v>3162</v>
      </c>
      <c r="R176" t="s">
        <v>53</v>
      </c>
      <c r="S176" t="s">
        <v>3163</v>
      </c>
      <c r="T176" t="s">
        <v>3164</v>
      </c>
      <c r="U176" t="s">
        <v>53</v>
      </c>
      <c r="V176" t="s">
        <v>53</v>
      </c>
      <c r="W176" t="s">
        <v>53</v>
      </c>
      <c r="X176" t="s">
        <v>53</v>
      </c>
      <c r="Y176" t="s">
        <v>53</v>
      </c>
      <c r="Z176" t="s">
        <v>53</v>
      </c>
      <c r="AA176">
        <v>4</v>
      </c>
      <c r="AB176">
        <v>2</v>
      </c>
      <c r="AC176">
        <v>2</v>
      </c>
      <c r="AD176">
        <v>0</v>
      </c>
      <c r="AE176">
        <v>2</v>
      </c>
      <c r="AF176" t="s">
        <v>264</v>
      </c>
      <c r="AG176" t="s">
        <v>265</v>
      </c>
      <c r="AH176" t="s">
        <v>266</v>
      </c>
      <c r="AI176" t="s">
        <v>1531</v>
      </c>
      <c r="AJ176" t="s">
        <v>1532</v>
      </c>
      <c r="AK176" t="s">
        <v>123</v>
      </c>
      <c r="AL176">
        <v>2020</v>
      </c>
      <c r="AM176">
        <v>15</v>
      </c>
      <c r="AN176">
        <v>3</v>
      </c>
      <c r="AO176" t="s">
        <v>53</v>
      </c>
      <c r="AP176">
        <v>229</v>
      </c>
      <c r="AQ176">
        <v>231</v>
      </c>
      <c r="AR176" t="s">
        <v>3165</v>
      </c>
      <c r="AS176" t="str">
        <f>HYPERLINK("http://dx.doi.org/10.1177/1556264620908153","http://dx.doi.org/10.1177/1556264620908153")</f>
        <v>http://dx.doi.org/10.1177/1556264620908153</v>
      </c>
      <c r="AT176" t="s">
        <v>3166</v>
      </c>
      <c r="AU176">
        <v>3</v>
      </c>
      <c r="AV176" t="s">
        <v>1535</v>
      </c>
      <c r="AW176" t="s">
        <v>102</v>
      </c>
      <c r="AX176" t="s">
        <v>1536</v>
      </c>
      <c r="AY176" t="s">
        <v>53</v>
      </c>
      <c r="AZ176" t="s">
        <v>3167</v>
      </c>
    </row>
    <row r="177" spans="1:52" x14ac:dyDescent="0.25">
      <c r="A177">
        <v>176</v>
      </c>
      <c r="B177" t="s">
        <v>51</v>
      </c>
      <c r="C177" t="s">
        <v>3168</v>
      </c>
      <c r="D177" t="s">
        <v>3169</v>
      </c>
      <c r="E177" t="s">
        <v>53</v>
      </c>
      <c r="F177" t="s">
        <v>3170</v>
      </c>
      <c r="G177" t="s">
        <v>3171</v>
      </c>
      <c r="H177" t="s">
        <v>1743</v>
      </c>
      <c r="I177" t="s">
        <v>58</v>
      </c>
      <c r="J177" t="s">
        <v>53</v>
      </c>
      <c r="K177" t="s">
        <v>53</v>
      </c>
      <c r="L177" t="s">
        <v>53</v>
      </c>
      <c r="M177" t="s">
        <v>53</v>
      </c>
      <c r="N177" t="s">
        <v>3172</v>
      </c>
      <c r="O177" t="s">
        <v>53</v>
      </c>
      <c r="P177" t="s">
        <v>3173</v>
      </c>
      <c r="Q177" t="s">
        <v>3174</v>
      </c>
      <c r="R177" t="s">
        <v>3175</v>
      </c>
      <c r="S177" t="s">
        <v>3176</v>
      </c>
      <c r="T177" t="s">
        <v>3177</v>
      </c>
      <c r="U177" t="s">
        <v>3178</v>
      </c>
      <c r="V177" t="s">
        <v>53</v>
      </c>
      <c r="W177" t="s">
        <v>53</v>
      </c>
      <c r="X177" t="s">
        <v>53</v>
      </c>
      <c r="Y177" t="s">
        <v>53</v>
      </c>
      <c r="Z177" t="s">
        <v>53</v>
      </c>
      <c r="AA177">
        <v>29</v>
      </c>
      <c r="AB177">
        <v>0</v>
      </c>
      <c r="AC177">
        <v>0</v>
      </c>
      <c r="AD177">
        <v>0</v>
      </c>
      <c r="AE177">
        <v>5</v>
      </c>
      <c r="AF177" t="s">
        <v>3179</v>
      </c>
      <c r="AG177" t="s">
        <v>3180</v>
      </c>
      <c r="AH177" t="s">
        <v>3181</v>
      </c>
      <c r="AI177" t="s">
        <v>3171</v>
      </c>
      <c r="AJ177" t="s">
        <v>3182</v>
      </c>
      <c r="AK177" t="s">
        <v>269</v>
      </c>
      <c r="AL177">
        <v>2015</v>
      </c>
      <c r="AM177" t="s">
        <v>53</v>
      </c>
      <c r="AN177">
        <v>30</v>
      </c>
      <c r="AO177" t="s">
        <v>53</v>
      </c>
      <c r="AP177">
        <v>125</v>
      </c>
      <c r="AQ177">
        <v>143</v>
      </c>
      <c r="AR177" t="s">
        <v>3183</v>
      </c>
      <c r="AS177" t="str">
        <f>HYPERLINK("http://dx.doi.org/10.18316/2238-9024.15.18","http://dx.doi.org/10.18316/2238-9024.15.18")</f>
        <v>http://dx.doi.org/10.18316/2238-9024.15.18</v>
      </c>
      <c r="AT177" t="s">
        <v>53</v>
      </c>
      <c r="AU177">
        <v>19</v>
      </c>
      <c r="AV177" t="s">
        <v>299</v>
      </c>
      <c r="AW177" t="s">
        <v>126</v>
      </c>
      <c r="AX177" t="s">
        <v>300</v>
      </c>
      <c r="AY177" t="s">
        <v>1818</v>
      </c>
      <c r="AZ177" t="s">
        <v>3184</v>
      </c>
    </row>
    <row r="178" spans="1:52" x14ac:dyDescent="0.25">
      <c r="A178">
        <v>177</v>
      </c>
      <c r="B178" t="s">
        <v>51</v>
      </c>
      <c r="C178" t="s">
        <v>3185</v>
      </c>
      <c r="D178" t="s">
        <v>3186</v>
      </c>
      <c r="E178" t="s">
        <v>53</v>
      </c>
      <c r="F178" t="s">
        <v>3187</v>
      </c>
      <c r="G178" t="s">
        <v>3188</v>
      </c>
      <c r="H178" t="s">
        <v>57</v>
      </c>
      <c r="I178" t="s">
        <v>429</v>
      </c>
      <c r="J178" t="s">
        <v>53</v>
      </c>
      <c r="K178" t="s">
        <v>53</v>
      </c>
      <c r="L178" t="s">
        <v>53</v>
      </c>
      <c r="M178" t="s">
        <v>53</v>
      </c>
      <c r="N178" t="s">
        <v>3189</v>
      </c>
      <c r="O178" t="s">
        <v>53</v>
      </c>
      <c r="P178" t="s">
        <v>3190</v>
      </c>
      <c r="Q178" t="s">
        <v>3191</v>
      </c>
      <c r="R178" t="s">
        <v>3192</v>
      </c>
      <c r="S178" t="s">
        <v>3193</v>
      </c>
      <c r="T178" t="s">
        <v>3194</v>
      </c>
      <c r="U178" t="s">
        <v>53</v>
      </c>
      <c r="V178" t="s">
        <v>53</v>
      </c>
      <c r="W178" t="s">
        <v>3195</v>
      </c>
      <c r="X178" t="s">
        <v>3196</v>
      </c>
      <c r="Y178" t="s">
        <v>3197</v>
      </c>
      <c r="Z178" t="s">
        <v>53</v>
      </c>
      <c r="AA178">
        <v>12</v>
      </c>
      <c r="AB178">
        <v>0</v>
      </c>
      <c r="AC178">
        <v>0</v>
      </c>
      <c r="AD178">
        <v>5</v>
      </c>
      <c r="AE178">
        <v>5</v>
      </c>
      <c r="AF178" t="s">
        <v>67</v>
      </c>
      <c r="AG178" t="s">
        <v>68</v>
      </c>
      <c r="AH178" t="s">
        <v>69</v>
      </c>
      <c r="AI178" t="s">
        <v>3198</v>
      </c>
      <c r="AJ178" t="s">
        <v>3199</v>
      </c>
      <c r="AK178" t="s">
        <v>3200</v>
      </c>
      <c r="AL178">
        <v>2024</v>
      </c>
      <c r="AM178" t="s">
        <v>53</v>
      </c>
      <c r="AN178" t="s">
        <v>53</v>
      </c>
      <c r="AO178" t="s">
        <v>53</v>
      </c>
      <c r="AP178" t="s">
        <v>53</v>
      </c>
      <c r="AQ178" t="s">
        <v>53</v>
      </c>
      <c r="AR178" t="s">
        <v>3201</v>
      </c>
      <c r="AS178" t="str">
        <f>HYPERLINK("http://dx.doi.org/10.1080/13504851.2024.2350624","http://dx.doi.org/10.1080/13504851.2024.2350624")</f>
        <v>http://dx.doi.org/10.1080/13504851.2024.2350624</v>
      </c>
      <c r="AT178" t="s">
        <v>2686</v>
      </c>
      <c r="AU178">
        <v>7</v>
      </c>
      <c r="AV178" t="s">
        <v>125</v>
      </c>
      <c r="AW178" t="s">
        <v>76</v>
      </c>
      <c r="AX178" t="s">
        <v>127</v>
      </c>
      <c r="AY178" t="s">
        <v>53</v>
      </c>
      <c r="AZ178" t="s">
        <v>3202</v>
      </c>
    </row>
    <row r="179" spans="1:52" x14ac:dyDescent="0.25">
      <c r="A179">
        <v>178</v>
      </c>
      <c r="B179" t="s">
        <v>51</v>
      </c>
      <c r="C179" t="s">
        <v>3203</v>
      </c>
      <c r="D179" t="s">
        <v>3204</v>
      </c>
      <c r="E179" t="s">
        <v>53</v>
      </c>
      <c r="F179" t="s">
        <v>3205</v>
      </c>
      <c r="G179" t="s">
        <v>3206</v>
      </c>
      <c r="H179" t="s">
        <v>57</v>
      </c>
      <c r="I179" t="s">
        <v>175</v>
      </c>
      <c r="J179" t="s">
        <v>53</v>
      </c>
      <c r="K179" t="s">
        <v>53</v>
      </c>
      <c r="L179" t="s">
        <v>53</v>
      </c>
      <c r="M179" t="s">
        <v>53</v>
      </c>
      <c r="N179" t="s">
        <v>3207</v>
      </c>
      <c r="O179" t="s">
        <v>3208</v>
      </c>
      <c r="P179" t="s">
        <v>3209</v>
      </c>
      <c r="Q179" t="s">
        <v>3210</v>
      </c>
      <c r="R179" t="s">
        <v>3211</v>
      </c>
      <c r="S179" t="s">
        <v>3212</v>
      </c>
      <c r="T179" t="s">
        <v>3213</v>
      </c>
      <c r="U179" t="s">
        <v>3214</v>
      </c>
      <c r="V179" t="s">
        <v>3215</v>
      </c>
      <c r="W179" t="s">
        <v>3216</v>
      </c>
      <c r="X179" t="s">
        <v>3216</v>
      </c>
      <c r="Y179" t="s">
        <v>3217</v>
      </c>
      <c r="Z179" t="s">
        <v>53</v>
      </c>
      <c r="AA179">
        <v>78</v>
      </c>
      <c r="AB179">
        <v>7</v>
      </c>
      <c r="AC179">
        <v>7</v>
      </c>
      <c r="AD179">
        <v>0</v>
      </c>
      <c r="AE179">
        <v>7</v>
      </c>
      <c r="AF179" t="s">
        <v>1004</v>
      </c>
      <c r="AG179" t="s">
        <v>484</v>
      </c>
      <c r="AH179" t="s">
        <v>1005</v>
      </c>
      <c r="AI179" t="s">
        <v>3218</v>
      </c>
      <c r="AJ179" t="s">
        <v>3219</v>
      </c>
      <c r="AK179" t="s">
        <v>743</v>
      </c>
      <c r="AL179">
        <v>2019</v>
      </c>
      <c r="AM179">
        <v>270</v>
      </c>
      <c r="AN179">
        <v>2</v>
      </c>
      <c r="AO179" t="s">
        <v>53</v>
      </c>
      <c r="AP179">
        <v>257</v>
      </c>
      <c r="AQ179">
        <v>269</v>
      </c>
      <c r="AR179" t="s">
        <v>3220</v>
      </c>
      <c r="AS179" t="str">
        <f>HYPERLINK("http://dx.doi.org/10.1097/SLA.0000000000003203","http://dx.doi.org/10.1097/SLA.0000000000003203")</f>
        <v>http://dx.doi.org/10.1097/SLA.0000000000003203</v>
      </c>
      <c r="AT179" t="s">
        <v>53</v>
      </c>
      <c r="AU179">
        <v>13</v>
      </c>
      <c r="AV179" t="s">
        <v>249</v>
      </c>
      <c r="AW179" t="s">
        <v>490</v>
      </c>
      <c r="AX179" t="s">
        <v>249</v>
      </c>
      <c r="AY179" t="s">
        <v>53</v>
      </c>
      <c r="AZ179" t="s">
        <v>3221</v>
      </c>
    </row>
    <row r="180" spans="1:52" x14ac:dyDescent="0.25">
      <c r="A180">
        <v>179</v>
      </c>
      <c r="B180" t="s">
        <v>51</v>
      </c>
      <c r="C180" t="s">
        <v>3222</v>
      </c>
      <c r="D180" t="s">
        <v>3223</v>
      </c>
      <c r="E180" t="s">
        <v>53</v>
      </c>
      <c r="F180" t="s">
        <v>3224</v>
      </c>
      <c r="G180" t="s">
        <v>3225</v>
      </c>
      <c r="H180" t="s">
        <v>57</v>
      </c>
      <c r="I180" t="s">
        <v>58</v>
      </c>
      <c r="J180" t="s">
        <v>53</v>
      </c>
      <c r="K180" t="s">
        <v>53</v>
      </c>
      <c r="L180" t="s">
        <v>53</v>
      </c>
      <c r="M180" t="s">
        <v>53</v>
      </c>
      <c r="N180" t="s">
        <v>3226</v>
      </c>
      <c r="O180" t="s">
        <v>3227</v>
      </c>
      <c r="P180" t="s">
        <v>3228</v>
      </c>
      <c r="Q180" t="s">
        <v>3229</v>
      </c>
      <c r="R180" t="s">
        <v>3230</v>
      </c>
      <c r="S180" t="s">
        <v>3231</v>
      </c>
      <c r="T180" t="s">
        <v>3232</v>
      </c>
      <c r="U180" t="s">
        <v>53</v>
      </c>
      <c r="V180" t="s">
        <v>3233</v>
      </c>
      <c r="W180" t="s">
        <v>53</v>
      </c>
      <c r="X180" t="s">
        <v>53</v>
      </c>
      <c r="Y180" t="s">
        <v>53</v>
      </c>
      <c r="Z180" t="s">
        <v>53</v>
      </c>
      <c r="AA180">
        <v>62</v>
      </c>
      <c r="AB180">
        <v>3</v>
      </c>
      <c r="AC180">
        <v>3</v>
      </c>
      <c r="AD180">
        <v>1</v>
      </c>
      <c r="AE180">
        <v>19</v>
      </c>
      <c r="AF180" t="s">
        <v>93</v>
      </c>
      <c r="AG180" t="s">
        <v>94</v>
      </c>
      <c r="AH180" t="s">
        <v>95</v>
      </c>
      <c r="AI180" t="s">
        <v>3234</v>
      </c>
      <c r="AJ180" t="s">
        <v>3235</v>
      </c>
      <c r="AK180" t="s">
        <v>1533</v>
      </c>
      <c r="AL180">
        <v>2022</v>
      </c>
      <c r="AM180">
        <v>61</v>
      </c>
      <c r="AN180">
        <v>3</v>
      </c>
      <c r="AO180" t="s">
        <v>53</v>
      </c>
      <c r="AP180">
        <v>615</v>
      </c>
      <c r="AQ180">
        <v>634</v>
      </c>
      <c r="AR180" t="s">
        <v>3236</v>
      </c>
      <c r="AS180" t="str">
        <f>HYPERLINK("http://dx.doi.org/10.1111/1467-8454.12263","http://dx.doi.org/10.1111/1467-8454.12263")</f>
        <v>http://dx.doi.org/10.1111/1467-8454.12263</v>
      </c>
      <c r="AT180" t="s">
        <v>3237</v>
      </c>
      <c r="AU180">
        <v>20</v>
      </c>
      <c r="AV180" t="s">
        <v>125</v>
      </c>
      <c r="AW180" t="s">
        <v>76</v>
      </c>
      <c r="AX180" t="s">
        <v>127</v>
      </c>
      <c r="AY180" t="s">
        <v>796</v>
      </c>
      <c r="AZ180" t="s">
        <v>3238</v>
      </c>
    </row>
    <row r="181" spans="1:52" x14ac:dyDescent="0.25">
      <c r="A181">
        <v>180</v>
      </c>
      <c r="B181" t="s">
        <v>51</v>
      </c>
      <c r="C181" t="s">
        <v>3239</v>
      </c>
      <c r="D181" t="s">
        <v>3240</v>
      </c>
      <c r="E181" t="s">
        <v>53</v>
      </c>
      <c r="F181" t="s">
        <v>3241</v>
      </c>
      <c r="G181" t="s">
        <v>527</v>
      </c>
      <c r="H181" t="s">
        <v>57</v>
      </c>
      <c r="I181" t="s">
        <v>58</v>
      </c>
      <c r="J181" t="s">
        <v>53</v>
      </c>
      <c r="K181" t="s">
        <v>53</v>
      </c>
      <c r="L181" t="s">
        <v>53</v>
      </c>
      <c r="M181" t="s">
        <v>53</v>
      </c>
      <c r="N181" t="s">
        <v>3242</v>
      </c>
      <c r="O181" t="s">
        <v>3243</v>
      </c>
      <c r="P181" t="s">
        <v>3244</v>
      </c>
      <c r="Q181" t="s">
        <v>3245</v>
      </c>
      <c r="R181" t="s">
        <v>3246</v>
      </c>
      <c r="S181" t="s">
        <v>3247</v>
      </c>
      <c r="T181" t="s">
        <v>3248</v>
      </c>
      <c r="U181" t="s">
        <v>53</v>
      </c>
      <c r="V181" t="s">
        <v>3249</v>
      </c>
      <c r="W181" t="s">
        <v>3250</v>
      </c>
      <c r="X181" t="s">
        <v>3251</v>
      </c>
      <c r="Y181" t="s">
        <v>3252</v>
      </c>
      <c r="Z181" t="s">
        <v>53</v>
      </c>
      <c r="AA181">
        <v>35</v>
      </c>
      <c r="AB181">
        <v>3</v>
      </c>
      <c r="AC181">
        <v>3</v>
      </c>
      <c r="AD181">
        <v>1</v>
      </c>
      <c r="AE181">
        <v>13</v>
      </c>
      <c r="AF181" t="s">
        <v>536</v>
      </c>
      <c r="AG181" t="s">
        <v>537</v>
      </c>
      <c r="AH181" t="s">
        <v>538</v>
      </c>
      <c r="AI181" t="s">
        <v>539</v>
      </c>
      <c r="AJ181" t="s">
        <v>540</v>
      </c>
      <c r="AK181" t="s">
        <v>792</v>
      </c>
      <c r="AL181">
        <v>2017</v>
      </c>
      <c r="AM181">
        <v>26</v>
      </c>
      <c r="AN181">
        <v>4</v>
      </c>
      <c r="AO181" t="s">
        <v>53</v>
      </c>
      <c r="AP181">
        <v>337</v>
      </c>
      <c r="AQ181">
        <v>348</v>
      </c>
      <c r="AR181" t="s">
        <v>3253</v>
      </c>
      <c r="AS181" t="str">
        <f>HYPERLINK("http://dx.doi.org/10.1093/reseval/rvx016","http://dx.doi.org/10.1093/reseval/rvx016")</f>
        <v>http://dx.doi.org/10.1093/reseval/rvx016</v>
      </c>
      <c r="AT181" t="s">
        <v>53</v>
      </c>
      <c r="AU181">
        <v>12</v>
      </c>
      <c r="AV181" t="s">
        <v>191</v>
      </c>
      <c r="AW181" t="s">
        <v>76</v>
      </c>
      <c r="AX181" t="s">
        <v>191</v>
      </c>
      <c r="AY181" t="s">
        <v>53</v>
      </c>
      <c r="AZ181" t="s">
        <v>3254</v>
      </c>
    </row>
    <row r="182" spans="1:52" x14ac:dyDescent="0.25">
      <c r="A182">
        <v>181</v>
      </c>
      <c r="B182" t="s">
        <v>51</v>
      </c>
      <c r="C182" t="s">
        <v>3255</v>
      </c>
      <c r="D182" t="s">
        <v>3256</v>
      </c>
      <c r="E182" t="s">
        <v>53</v>
      </c>
      <c r="F182" t="s">
        <v>3257</v>
      </c>
      <c r="G182" t="s">
        <v>3258</v>
      </c>
      <c r="H182" t="s">
        <v>57</v>
      </c>
      <c r="I182" t="s">
        <v>58</v>
      </c>
      <c r="J182" t="s">
        <v>53</v>
      </c>
      <c r="K182" t="s">
        <v>53</v>
      </c>
      <c r="L182" t="s">
        <v>53</v>
      </c>
      <c r="M182" t="s">
        <v>53</v>
      </c>
      <c r="N182" t="s">
        <v>3259</v>
      </c>
      <c r="O182" t="s">
        <v>3260</v>
      </c>
      <c r="P182" t="s">
        <v>3261</v>
      </c>
      <c r="Q182" t="s">
        <v>3262</v>
      </c>
      <c r="R182" t="s">
        <v>3263</v>
      </c>
      <c r="S182" t="s">
        <v>3264</v>
      </c>
      <c r="T182" t="s">
        <v>3265</v>
      </c>
      <c r="U182" t="s">
        <v>3266</v>
      </c>
      <c r="V182" t="s">
        <v>3267</v>
      </c>
      <c r="W182" t="s">
        <v>3268</v>
      </c>
      <c r="X182" t="s">
        <v>3269</v>
      </c>
      <c r="Y182" t="s">
        <v>3270</v>
      </c>
      <c r="Z182" t="s">
        <v>53</v>
      </c>
      <c r="AA182">
        <v>93</v>
      </c>
      <c r="AB182">
        <v>19</v>
      </c>
      <c r="AC182">
        <v>20</v>
      </c>
      <c r="AD182">
        <v>25</v>
      </c>
      <c r="AE182">
        <v>100</v>
      </c>
      <c r="AF182" t="s">
        <v>67</v>
      </c>
      <c r="AG182" t="s">
        <v>68</v>
      </c>
      <c r="AH182" t="s">
        <v>69</v>
      </c>
      <c r="AI182" t="s">
        <v>3271</v>
      </c>
      <c r="AJ182" t="s">
        <v>3272</v>
      </c>
      <c r="AK182" t="s">
        <v>1485</v>
      </c>
      <c r="AL182">
        <v>2021</v>
      </c>
      <c r="AM182">
        <v>50</v>
      </c>
      <c r="AN182">
        <v>1</v>
      </c>
      <c r="AO182" t="s">
        <v>53</v>
      </c>
      <c r="AP182">
        <v>65</v>
      </c>
      <c r="AQ182">
        <v>88</v>
      </c>
      <c r="AR182" t="s">
        <v>3273</v>
      </c>
      <c r="AS182" t="str">
        <f>HYPERLINK("http://dx.doi.org/10.1080/02102412.2020.1712877","http://dx.doi.org/10.1080/02102412.2020.1712877")</f>
        <v>http://dx.doi.org/10.1080/02102412.2020.1712877</v>
      </c>
      <c r="AT182" t="s">
        <v>2801</v>
      </c>
      <c r="AU182">
        <v>24</v>
      </c>
      <c r="AV182" t="s">
        <v>795</v>
      </c>
      <c r="AW182" t="s">
        <v>76</v>
      </c>
      <c r="AX182" t="s">
        <v>127</v>
      </c>
      <c r="AY182" t="s">
        <v>697</v>
      </c>
      <c r="AZ182" t="s">
        <v>3274</v>
      </c>
    </row>
    <row r="183" spans="1:52" x14ac:dyDescent="0.25">
      <c r="A183">
        <v>182</v>
      </c>
      <c r="B183" t="s">
        <v>51</v>
      </c>
      <c r="C183" t="s">
        <v>3275</v>
      </c>
      <c r="D183" t="s">
        <v>3276</v>
      </c>
      <c r="E183" t="s">
        <v>53</v>
      </c>
      <c r="F183" t="s">
        <v>3277</v>
      </c>
      <c r="G183" t="s">
        <v>1585</v>
      </c>
      <c r="H183" t="s">
        <v>57</v>
      </c>
      <c r="I183" t="s">
        <v>58</v>
      </c>
      <c r="J183" t="s">
        <v>53</v>
      </c>
      <c r="K183" t="s">
        <v>53</v>
      </c>
      <c r="L183" t="s">
        <v>53</v>
      </c>
      <c r="M183" t="s">
        <v>53</v>
      </c>
      <c r="N183" t="s">
        <v>3278</v>
      </c>
      <c r="O183" t="s">
        <v>3279</v>
      </c>
      <c r="P183" t="s">
        <v>3280</v>
      </c>
      <c r="Q183" t="s">
        <v>3281</v>
      </c>
      <c r="R183" t="s">
        <v>3282</v>
      </c>
      <c r="S183" t="s">
        <v>3283</v>
      </c>
      <c r="T183" t="s">
        <v>3284</v>
      </c>
      <c r="U183" t="s">
        <v>53</v>
      </c>
      <c r="V183" t="s">
        <v>3285</v>
      </c>
      <c r="W183" t="s">
        <v>3286</v>
      </c>
      <c r="X183" t="s">
        <v>3287</v>
      </c>
      <c r="Y183" t="s">
        <v>3288</v>
      </c>
      <c r="Z183" t="s">
        <v>53</v>
      </c>
      <c r="AA183">
        <v>68</v>
      </c>
      <c r="AB183">
        <v>3</v>
      </c>
      <c r="AC183">
        <v>3</v>
      </c>
      <c r="AD183">
        <v>0</v>
      </c>
      <c r="AE183">
        <v>7</v>
      </c>
      <c r="AF183" t="s">
        <v>1376</v>
      </c>
      <c r="AG183" t="s">
        <v>1258</v>
      </c>
      <c r="AH183" t="s">
        <v>1377</v>
      </c>
      <c r="AI183" t="s">
        <v>1594</v>
      </c>
      <c r="AJ183" t="s">
        <v>1595</v>
      </c>
      <c r="AK183" t="s">
        <v>285</v>
      </c>
      <c r="AL183">
        <v>2023</v>
      </c>
      <c r="AM183">
        <v>19</v>
      </c>
      <c r="AN183">
        <v>2</v>
      </c>
      <c r="AO183" t="s">
        <v>53</v>
      </c>
      <c r="AP183">
        <v>175</v>
      </c>
      <c r="AQ183">
        <v>191</v>
      </c>
      <c r="AR183" t="s">
        <v>3289</v>
      </c>
      <c r="AS183" t="str">
        <f>HYPERLINK("http://dx.doi.org/10.1017/S1744137422000285","http://dx.doi.org/10.1017/S1744137422000285")</f>
        <v>http://dx.doi.org/10.1017/S1744137422000285</v>
      </c>
      <c r="AT183" t="s">
        <v>3290</v>
      </c>
      <c r="AU183">
        <v>17</v>
      </c>
      <c r="AV183" t="s">
        <v>125</v>
      </c>
      <c r="AW183" t="s">
        <v>76</v>
      </c>
      <c r="AX183" t="s">
        <v>127</v>
      </c>
      <c r="AY183" t="s">
        <v>53</v>
      </c>
      <c r="AZ183" t="s">
        <v>3291</v>
      </c>
    </row>
    <row r="184" spans="1:52" x14ac:dyDescent="0.25">
      <c r="A184">
        <v>183</v>
      </c>
      <c r="B184" t="s">
        <v>51</v>
      </c>
      <c r="C184" t="s">
        <v>3275</v>
      </c>
      <c r="D184" t="s">
        <v>3276</v>
      </c>
      <c r="E184" t="s">
        <v>53</v>
      </c>
      <c r="F184" t="s">
        <v>3292</v>
      </c>
      <c r="G184" t="s">
        <v>1585</v>
      </c>
      <c r="H184" t="s">
        <v>57</v>
      </c>
      <c r="I184" t="s">
        <v>58</v>
      </c>
      <c r="J184" t="s">
        <v>53</v>
      </c>
      <c r="K184" t="s">
        <v>53</v>
      </c>
      <c r="L184" t="s">
        <v>53</v>
      </c>
      <c r="M184" t="s">
        <v>53</v>
      </c>
      <c r="N184" t="s">
        <v>3293</v>
      </c>
      <c r="O184" t="s">
        <v>3294</v>
      </c>
      <c r="P184" t="s">
        <v>3295</v>
      </c>
      <c r="Q184" t="s">
        <v>3281</v>
      </c>
      <c r="R184" t="s">
        <v>3282</v>
      </c>
      <c r="S184" t="s">
        <v>3283</v>
      </c>
      <c r="T184" t="s">
        <v>3284</v>
      </c>
      <c r="U184" t="s">
        <v>3296</v>
      </c>
      <c r="V184" t="s">
        <v>3285</v>
      </c>
      <c r="W184" t="s">
        <v>3297</v>
      </c>
      <c r="X184" t="s">
        <v>3298</v>
      </c>
      <c r="Y184" t="s">
        <v>3299</v>
      </c>
      <c r="Z184" t="s">
        <v>53</v>
      </c>
      <c r="AA184">
        <v>74</v>
      </c>
      <c r="AB184">
        <v>15</v>
      </c>
      <c r="AC184">
        <v>17</v>
      </c>
      <c r="AD184">
        <v>1</v>
      </c>
      <c r="AE184">
        <v>37</v>
      </c>
      <c r="AF184" t="s">
        <v>1376</v>
      </c>
      <c r="AG184" t="s">
        <v>1258</v>
      </c>
      <c r="AH184" t="s">
        <v>1377</v>
      </c>
      <c r="AI184" t="s">
        <v>1594</v>
      </c>
      <c r="AJ184" t="s">
        <v>1595</v>
      </c>
      <c r="AK184" t="s">
        <v>950</v>
      </c>
      <c r="AL184">
        <v>2021</v>
      </c>
      <c r="AM184">
        <v>17</v>
      </c>
      <c r="AN184">
        <v>1</v>
      </c>
      <c r="AO184" t="s">
        <v>53</v>
      </c>
      <c r="AP184">
        <v>21</v>
      </c>
      <c r="AQ184">
        <v>36</v>
      </c>
      <c r="AR184" t="s">
        <v>3300</v>
      </c>
      <c r="AS184" t="str">
        <f>HYPERLINK("http://dx.doi.org/10.1017/S1744137420000272","http://dx.doi.org/10.1017/S1744137420000272")</f>
        <v>http://dx.doi.org/10.1017/S1744137420000272</v>
      </c>
      <c r="AT184" t="s">
        <v>53</v>
      </c>
      <c r="AU184">
        <v>16</v>
      </c>
      <c r="AV184" t="s">
        <v>125</v>
      </c>
      <c r="AW184" t="s">
        <v>76</v>
      </c>
      <c r="AX184" t="s">
        <v>127</v>
      </c>
      <c r="AY184" t="s">
        <v>53</v>
      </c>
      <c r="AZ184" t="s">
        <v>3301</v>
      </c>
    </row>
    <row r="185" spans="1:52" x14ac:dyDescent="0.25">
      <c r="A185">
        <v>184</v>
      </c>
      <c r="B185" t="s">
        <v>51</v>
      </c>
      <c r="C185" t="s">
        <v>3302</v>
      </c>
      <c r="D185" t="s">
        <v>3303</v>
      </c>
      <c r="E185" t="s">
        <v>53</v>
      </c>
      <c r="F185" t="s">
        <v>3304</v>
      </c>
      <c r="G185" t="s">
        <v>3305</v>
      </c>
      <c r="H185" t="s">
        <v>57</v>
      </c>
      <c r="I185" t="s">
        <v>58</v>
      </c>
      <c r="J185" t="s">
        <v>53</v>
      </c>
      <c r="K185" t="s">
        <v>53</v>
      </c>
      <c r="L185" t="s">
        <v>53</v>
      </c>
      <c r="M185" t="s">
        <v>53</v>
      </c>
      <c r="N185" t="s">
        <v>3306</v>
      </c>
      <c r="O185" t="s">
        <v>3307</v>
      </c>
      <c r="P185" t="s">
        <v>3308</v>
      </c>
      <c r="Q185" t="s">
        <v>3309</v>
      </c>
      <c r="R185" t="s">
        <v>3310</v>
      </c>
      <c r="S185" t="s">
        <v>3311</v>
      </c>
      <c r="T185" t="s">
        <v>53</v>
      </c>
      <c r="U185" t="s">
        <v>53</v>
      </c>
      <c r="V185" t="s">
        <v>53</v>
      </c>
      <c r="W185" t="s">
        <v>3312</v>
      </c>
      <c r="X185" t="s">
        <v>3313</v>
      </c>
      <c r="Y185" t="s">
        <v>3314</v>
      </c>
      <c r="Z185" t="s">
        <v>53</v>
      </c>
      <c r="AA185">
        <v>58</v>
      </c>
      <c r="AB185">
        <v>4</v>
      </c>
      <c r="AC185">
        <v>4</v>
      </c>
      <c r="AD185">
        <v>1</v>
      </c>
      <c r="AE185">
        <v>34</v>
      </c>
      <c r="AF185" t="s">
        <v>93</v>
      </c>
      <c r="AG185" t="s">
        <v>94</v>
      </c>
      <c r="AH185" t="s">
        <v>95</v>
      </c>
      <c r="AI185" t="s">
        <v>3315</v>
      </c>
      <c r="AJ185" t="s">
        <v>3316</v>
      </c>
      <c r="AK185" t="s">
        <v>98</v>
      </c>
      <c r="AL185">
        <v>2016</v>
      </c>
      <c r="AM185">
        <v>33</v>
      </c>
      <c r="AN185">
        <v>1</v>
      </c>
      <c r="AO185" t="s">
        <v>53</v>
      </c>
      <c r="AP185">
        <v>5</v>
      </c>
      <c r="AQ185">
        <v>21</v>
      </c>
      <c r="AR185" t="s">
        <v>3317</v>
      </c>
      <c r="AS185" t="str">
        <f>HYPERLINK("http://dx.doi.org/10.1111/ropr.12156","http://dx.doi.org/10.1111/ropr.12156")</f>
        <v>http://dx.doi.org/10.1111/ropr.12156</v>
      </c>
      <c r="AT185" t="s">
        <v>53</v>
      </c>
      <c r="AU185">
        <v>17</v>
      </c>
      <c r="AV185" t="s">
        <v>3318</v>
      </c>
      <c r="AW185" t="s">
        <v>76</v>
      </c>
      <c r="AX185" t="s">
        <v>3319</v>
      </c>
      <c r="AY185" t="s">
        <v>360</v>
      </c>
      <c r="AZ185" t="s">
        <v>3320</v>
      </c>
    </row>
    <row r="186" spans="1:52" x14ac:dyDescent="0.25">
      <c r="A186">
        <v>185</v>
      </c>
      <c r="B186" t="s">
        <v>51</v>
      </c>
      <c r="C186" t="s">
        <v>3321</v>
      </c>
      <c r="D186" t="s">
        <v>3322</v>
      </c>
      <c r="E186" t="s">
        <v>53</v>
      </c>
      <c r="F186" t="s">
        <v>3323</v>
      </c>
      <c r="G186" t="s">
        <v>3324</v>
      </c>
      <c r="H186" t="s">
        <v>57</v>
      </c>
      <c r="I186" t="s">
        <v>175</v>
      </c>
      <c r="J186" t="s">
        <v>53</v>
      </c>
      <c r="K186" t="s">
        <v>53</v>
      </c>
      <c r="L186" t="s">
        <v>53</v>
      </c>
      <c r="M186" t="s">
        <v>53</v>
      </c>
      <c r="N186" t="s">
        <v>3325</v>
      </c>
      <c r="O186" t="s">
        <v>53</v>
      </c>
      <c r="P186" t="s">
        <v>3326</v>
      </c>
      <c r="Q186" t="s">
        <v>3327</v>
      </c>
      <c r="R186" t="s">
        <v>3328</v>
      </c>
      <c r="S186" t="s">
        <v>3329</v>
      </c>
      <c r="T186" t="s">
        <v>3330</v>
      </c>
      <c r="U186" t="s">
        <v>3331</v>
      </c>
      <c r="V186" t="s">
        <v>3332</v>
      </c>
      <c r="W186" t="s">
        <v>3333</v>
      </c>
      <c r="X186" t="s">
        <v>3333</v>
      </c>
      <c r="Y186" t="s">
        <v>3334</v>
      </c>
      <c r="Z186" t="s">
        <v>53</v>
      </c>
      <c r="AA186">
        <v>35</v>
      </c>
      <c r="AB186">
        <v>2</v>
      </c>
      <c r="AC186">
        <v>3</v>
      </c>
      <c r="AD186">
        <v>1</v>
      </c>
      <c r="AE186">
        <v>3</v>
      </c>
      <c r="AF186" t="s">
        <v>3335</v>
      </c>
      <c r="AG186" t="s">
        <v>3336</v>
      </c>
      <c r="AH186" t="s">
        <v>3337</v>
      </c>
      <c r="AI186" t="s">
        <v>3338</v>
      </c>
      <c r="AJ186" t="s">
        <v>3339</v>
      </c>
      <c r="AK186" t="s">
        <v>792</v>
      </c>
      <c r="AL186">
        <v>2021</v>
      </c>
      <c r="AM186">
        <v>62</v>
      </c>
      <c r="AN186">
        <v>10</v>
      </c>
      <c r="AO186" t="s">
        <v>53</v>
      </c>
      <c r="AP186">
        <v>507</v>
      </c>
      <c r="AQ186">
        <v>512</v>
      </c>
      <c r="AR186" t="s">
        <v>3340</v>
      </c>
      <c r="AS186" t="str">
        <f>HYPERLINK("http://dx.doi.org/10.11622/smedj.2021199","http://dx.doi.org/10.11622/smedj.2021199")</f>
        <v>http://dx.doi.org/10.11622/smedj.2021199</v>
      </c>
      <c r="AT186" t="s">
        <v>53</v>
      </c>
      <c r="AU186">
        <v>6</v>
      </c>
      <c r="AV186" t="s">
        <v>2596</v>
      </c>
      <c r="AW186" t="s">
        <v>490</v>
      </c>
      <c r="AX186" t="s">
        <v>2597</v>
      </c>
      <c r="AY186" t="s">
        <v>169</v>
      </c>
      <c r="AZ186" t="s">
        <v>3341</v>
      </c>
    </row>
    <row r="187" spans="1:52" x14ac:dyDescent="0.25">
      <c r="A187">
        <v>186</v>
      </c>
      <c r="B187" t="s">
        <v>51</v>
      </c>
      <c r="C187" t="s">
        <v>3342</v>
      </c>
      <c r="D187" t="s">
        <v>3343</v>
      </c>
      <c r="E187" t="s">
        <v>53</v>
      </c>
      <c r="F187" t="s">
        <v>3344</v>
      </c>
      <c r="G187" t="s">
        <v>3345</v>
      </c>
      <c r="H187" t="s">
        <v>57</v>
      </c>
      <c r="I187" t="s">
        <v>58</v>
      </c>
      <c r="J187" t="s">
        <v>53</v>
      </c>
      <c r="K187" t="s">
        <v>53</v>
      </c>
      <c r="L187" t="s">
        <v>53</v>
      </c>
      <c r="M187" t="s">
        <v>53</v>
      </c>
      <c r="N187" t="s">
        <v>3346</v>
      </c>
      <c r="O187" t="s">
        <v>3347</v>
      </c>
      <c r="P187" t="s">
        <v>3348</v>
      </c>
      <c r="Q187" t="s">
        <v>3349</v>
      </c>
      <c r="R187" t="s">
        <v>3350</v>
      </c>
      <c r="S187" t="s">
        <v>3351</v>
      </c>
      <c r="T187" t="s">
        <v>3352</v>
      </c>
      <c r="U187" t="s">
        <v>3353</v>
      </c>
      <c r="V187" t="s">
        <v>3354</v>
      </c>
      <c r="W187" t="s">
        <v>53</v>
      </c>
      <c r="X187" t="s">
        <v>53</v>
      </c>
      <c r="Y187" t="s">
        <v>53</v>
      </c>
      <c r="Z187" t="s">
        <v>53</v>
      </c>
      <c r="AA187">
        <v>110</v>
      </c>
      <c r="AB187">
        <v>2</v>
      </c>
      <c r="AC187">
        <v>2</v>
      </c>
      <c r="AD187">
        <v>6</v>
      </c>
      <c r="AE187">
        <v>15</v>
      </c>
      <c r="AF187" t="s">
        <v>93</v>
      </c>
      <c r="AG187" t="s">
        <v>94</v>
      </c>
      <c r="AH187" t="s">
        <v>95</v>
      </c>
      <c r="AI187" t="s">
        <v>3355</v>
      </c>
      <c r="AJ187" t="s">
        <v>3356</v>
      </c>
      <c r="AK187" t="s">
        <v>1533</v>
      </c>
      <c r="AL187">
        <v>2023</v>
      </c>
      <c r="AM187">
        <v>60</v>
      </c>
      <c r="AN187">
        <v>6</v>
      </c>
      <c r="AO187" t="s">
        <v>53</v>
      </c>
      <c r="AP187">
        <v>1521</v>
      </c>
      <c r="AQ187">
        <v>1548</v>
      </c>
      <c r="AR187" t="s">
        <v>3357</v>
      </c>
      <c r="AS187" t="str">
        <f>HYPERLINK("http://dx.doi.org/10.1111/joms.12906","http://dx.doi.org/10.1111/joms.12906")</f>
        <v>http://dx.doi.org/10.1111/joms.12906</v>
      </c>
      <c r="AT187" t="s">
        <v>3358</v>
      </c>
      <c r="AU187">
        <v>28</v>
      </c>
      <c r="AV187" t="s">
        <v>1047</v>
      </c>
      <c r="AW187" t="s">
        <v>76</v>
      </c>
      <c r="AX187" t="s">
        <v>127</v>
      </c>
      <c r="AY187" t="s">
        <v>53</v>
      </c>
      <c r="AZ187" t="s">
        <v>3359</v>
      </c>
    </row>
    <row r="188" spans="1:52" x14ac:dyDescent="0.25">
      <c r="A188">
        <v>187</v>
      </c>
      <c r="B188" t="s">
        <v>51</v>
      </c>
      <c r="C188" t="s">
        <v>3360</v>
      </c>
      <c r="D188" t="s">
        <v>3361</v>
      </c>
      <c r="E188" t="s">
        <v>53</v>
      </c>
      <c r="F188" t="s">
        <v>3362</v>
      </c>
      <c r="G188" t="s">
        <v>3363</v>
      </c>
      <c r="H188" t="s">
        <v>57</v>
      </c>
      <c r="I188" t="s">
        <v>58</v>
      </c>
      <c r="J188" t="s">
        <v>53</v>
      </c>
      <c r="K188" t="s">
        <v>53</v>
      </c>
      <c r="L188" t="s">
        <v>53</v>
      </c>
      <c r="M188" t="s">
        <v>53</v>
      </c>
      <c r="N188" t="s">
        <v>3364</v>
      </c>
      <c r="O188" t="s">
        <v>3365</v>
      </c>
      <c r="P188" t="s">
        <v>3366</v>
      </c>
      <c r="Q188" t="s">
        <v>3367</v>
      </c>
      <c r="R188" t="s">
        <v>3368</v>
      </c>
      <c r="S188" t="s">
        <v>3369</v>
      </c>
      <c r="T188" t="s">
        <v>3370</v>
      </c>
      <c r="U188" t="s">
        <v>3371</v>
      </c>
      <c r="V188" t="s">
        <v>3372</v>
      </c>
      <c r="W188" t="s">
        <v>3373</v>
      </c>
      <c r="X188" t="s">
        <v>3373</v>
      </c>
      <c r="Y188" t="s">
        <v>3374</v>
      </c>
      <c r="Z188" t="s">
        <v>53</v>
      </c>
      <c r="AA188">
        <v>21</v>
      </c>
      <c r="AB188">
        <v>3</v>
      </c>
      <c r="AC188">
        <v>4</v>
      </c>
      <c r="AD188">
        <v>0</v>
      </c>
      <c r="AE188">
        <v>8</v>
      </c>
      <c r="AF188" t="s">
        <v>67</v>
      </c>
      <c r="AG188" t="s">
        <v>68</v>
      </c>
      <c r="AH188" t="s">
        <v>69</v>
      </c>
      <c r="AI188" t="s">
        <v>3375</v>
      </c>
      <c r="AJ188" t="s">
        <v>3376</v>
      </c>
      <c r="AK188" t="s">
        <v>1485</v>
      </c>
      <c r="AL188">
        <v>2021</v>
      </c>
      <c r="AM188">
        <v>30</v>
      </c>
      <c r="AN188">
        <v>1</v>
      </c>
      <c r="AO188" t="s">
        <v>53</v>
      </c>
      <c r="AP188">
        <v>56</v>
      </c>
      <c r="AQ188">
        <v>79</v>
      </c>
      <c r="AR188" t="s">
        <v>3377</v>
      </c>
      <c r="AS188" t="str">
        <f>HYPERLINK("http://dx.doi.org/10.1080/10538712.2020.1801932","http://dx.doi.org/10.1080/10538712.2020.1801932")</f>
        <v>http://dx.doi.org/10.1080/10538712.2020.1801932</v>
      </c>
      <c r="AT188" t="s">
        <v>2289</v>
      </c>
      <c r="AU188">
        <v>24</v>
      </c>
      <c r="AV188" t="s">
        <v>3378</v>
      </c>
      <c r="AW188" t="s">
        <v>76</v>
      </c>
      <c r="AX188" t="s">
        <v>3379</v>
      </c>
      <c r="AY188" t="s">
        <v>53</v>
      </c>
      <c r="AZ188" t="s">
        <v>3380</v>
      </c>
    </row>
    <row r="189" spans="1:52" x14ac:dyDescent="0.25">
      <c r="A189">
        <v>188</v>
      </c>
      <c r="B189" t="s">
        <v>51</v>
      </c>
      <c r="C189" t="s">
        <v>3381</v>
      </c>
      <c r="D189" t="s">
        <v>3382</v>
      </c>
      <c r="E189" t="s">
        <v>53</v>
      </c>
      <c r="F189" t="s">
        <v>3383</v>
      </c>
      <c r="G189" t="s">
        <v>3384</v>
      </c>
      <c r="H189" t="s">
        <v>57</v>
      </c>
      <c r="I189" t="s">
        <v>58</v>
      </c>
      <c r="J189" t="s">
        <v>53</v>
      </c>
      <c r="K189" t="s">
        <v>53</v>
      </c>
      <c r="L189" t="s">
        <v>53</v>
      </c>
      <c r="M189" t="s">
        <v>53</v>
      </c>
      <c r="N189" t="s">
        <v>3385</v>
      </c>
      <c r="O189" t="s">
        <v>3386</v>
      </c>
      <c r="P189" t="s">
        <v>3387</v>
      </c>
      <c r="Q189" t="s">
        <v>3388</v>
      </c>
      <c r="R189" t="s">
        <v>3389</v>
      </c>
      <c r="S189" t="s">
        <v>3390</v>
      </c>
      <c r="T189" t="s">
        <v>3391</v>
      </c>
      <c r="U189" t="s">
        <v>3392</v>
      </c>
      <c r="V189" t="s">
        <v>3393</v>
      </c>
      <c r="W189" t="s">
        <v>3394</v>
      </c>
      <c r="X189" t="s">
        <v>3395</v>
      </c>
      <c r="Y189" t="s">
        <v>3396</v>
      </c>
      <c r="Z189" t="s">
        <v>53</v>
      </c>
      <c r="AA189">
        <v>62</v>
      </c>
      <c r="AB189">
        <v>34</v>
      </c>
      <c r="AC189">
        <v>36</v>
      </c>
      <c r="AD189">
        <v>6</v>
      </c>
      <c r="AE189">
        <v>99</v>
      </c>
      <c r="AF189" t="s">
        <v>576</v>
      </c>
      <c r="AG189" t="s">
        <v>577</v>
      </c>
      <c r="AH189" t="s">
        <v>578</v>
      </c>
      <c r="AI189" t="s">
        <v>3397</v>
      </c>
      <c r="AJ189" t="s">
        <v>3398</v>
      </c>
      <c r="AK189" t="s">
        <v>950</v>
      </c>
      <c r="AL189">
        <v>2018</v>
      </c>
      <c r="AM189">
        <v>12</v>
      </c>
      <c r="AN189">
        <v>1</v>
      </c>
      <c r="AO189" t="s">
        <v>53</v>
      </c>
      <c r="AP189">
        <v>385</v>
      </c>
      <c r="AQ189">
        <v>400</v>
      </c>
      <c r="AR189" t="s">
        <v>3399</v>
      </c>
      <c r="AS189" t="str">
        <f>HYPERLINK("http://dx.doi.org/10.1016/j.joi.2017.08.002","http://dx.doi.org/10.1016/j.joi.2017.08.002")</f>
        <v>http://dx.doi.org/10.1016/j.joi.2017.08.002</v>
      </c>
      <c r="AT189" t="s">
        <v>53</v>
      </c>
      <c r="AU189">
        <v>16</v>
      </c>
      <c r="AV189" t="s">
        <v>1333</v>
      </c>
      <c r="AW189" t="s">
        <v>102</v>
      </c>
      <c r="AX189" t="s">
        <v>1335</v>
      </c>
      <c r="AY189" t="s">
        <v>53</v>
      </c>
      <c r="AZ189" t="s">
        <v>3400</v>
      </c>
    </row>
    <row r="190" spans="1:52" x14ac:dyDescent="0.25">
      <c r="A190">
        <v>189</v>
      </c>
      <c r="B190" t="s">
        <v>51</v>
      </c>
      <c r="C190" t="s">
        <v>3401</v>
      </c>
      <c r="D190" t="s">
        <v>3401</v>
      </c>
      <c r="E190" t="s">
        <v>53</v>
      </c>
      <c r="F190" t="s">
        <v>3402</v>
      </c>
      <c r="G190" t="s">
        <v>3403</v>
      </c>
      <c r="H190" t="s">
        <v>57</v>
      </c>
      <c r="I190" t="s">
        <v>58</v>
      </c>
      <c r="J190" t="s">
        <v>53</v>
      </c>
      <c r="K190" t="s">
        <v>53</v>
      </c>
      <c r="L190" t="s">
        <v>53</v>
      </c>
      <c r="M190" t="s">
        <v>53</v>
      </c>
      <c r="N190" t="s">
        <v>3404</v>
      </c>
      <c r="O190" t="s">
        <v>53</v>
      </c>
      <c r="P190" t="s">
        <v>3405</v>
      </c>
      <c r="Q190" t="s">
        <v>3406</v>
      </c>
      <c r="R190" t="s">
        <v>3407</v>
      </c>
      <c r="S190" t="s">
        <v>3408</v>
      </c>
      <c r="T190" t="s">
        <v>53</v>
      </c>
      <c r="U190" t="s">
        <v>3409</v>
      </c>
      <c r="V190" t="s">
        <v>53</v>
      </c>
      <c r="W190" t="s">
        <v>53</v>
      </c>
      <c r="X190" t="s">
        <v>53</v>
      </c>
      <c r="Y190" t="s">
        <v>53</v>
      </c>
      <c r="Z190" t="s">
        <v>53</v>
      </c>
      <c r="AA190">
        <v>11</v>
      </c>
      <c r="AB190">
        <v>26</v>
      </c>
      <c r="AC190">
        <v>27</v>
      </c>
      <c r="AD190">
        <v>0</v>
      </c>
      <c r="AE190">
        <v>4</v>
      </c>
      <c r="AF190" t="s">
        <v>3410</v>
      </c>
      <c r="AG190" t="s">
        <v>932</v>
      </c>
      <c r="AH190" t="s">
        <v>3411</v>
      </c>
      <c r="AI190" t="s">
        <v>3412</v>
      </c>
      <c r="AJ190" t="s">
        <v>3413</v>
      </c>
      <c r="AK190" t="s">
        <v>950</v>
      </c>
      <c r="AL190">
        <v>2003</v>
      </c>
      <c r="AM190">
        <v>18</v>
      </c>
      <c r="AN190">
        <v>1</v>
      </c>
      <c r="AO190" t="s">
        <v>53</v>
      </c>
      <c r="AP190">
        <v>3</v>
      </c>
      <c r="AQ190">
        <v>10</v>
      </c>
      <c r="AR190" t="s">
        <v>3414</v>
      </c>
      <c r="AS190" t="str">
        <f>HYPERLINK("http://dx.doi.org/10.3346/jkms.2003.18.1.3","http://dx.doi.org/10.3346/jkms.2003.18.1.3")</f>
        <v>http://dx.doi.org/10.3346/jkms.2003.18.1.3</v>
      </c>
      <c r="AT190" t="s">
        <v>53</v>
      </c>
      <c r="AU190">
        <v>8</v>
      </c>
      <c r="AV190" t="s">
        <v>2596</v>
      </c>
      <c r="AW190" t="s">
        <v>490</v>
      </c>
      <c r="AX190" t="s">
        <v>2597</v>
      </c>
      <c r="AY190" t="s">
        <v>3415</v>
      </c>
      <c r="AZ190" t="s">
        <v>3416</v>
      </c>
    </row>
    <row r="191" spans="1:52" x14ac:dyDescent="0.25">
      <c r="A191">
        <v>190</v>
      </c>
      <c r="B191" t="s">
        <v>51</v>
      </c>
      <c r="C191" t="s">
        <v>3417</v>
      </c>
      <c r="D191" t="s">
        <v>3418</v>
      </c>
      <c r="E191" t="s">
        <v>53</v>
      </c>
      <c r="F191" t="s">
        <v>3419</v>
      </c>
      <c r="G191" t="s">
        <v>3420</v>
      </c>
      <c r="H191" t="s">
        <v>57</v>
      </c>
      <c r="I191" t="s">
        <v>58</v>
      </c>
      <c r="J191" t="s">
        <v>53</v>
      </c>
      <c r="K191" t="s">
        <v>53</v>
      </c>
      <c r="L191" t="s">
        <v>53</v>
      </c>
      <c r="M191" t="s">
        <v>53</v>
      </c>
      <c r="N191" t="s">
        <v>3421</v>
      </c>
      <c r="O191" t="s">
        <v>3422</v>
      </c>
      <c r="P191" t="s">
        <v>3423</v>
      </c>
      <c r="Q191" t="s">
        <v>3424</v>
      </c>
      <c r="R191" t="s">
        <v>3425</v>
      </c>
      <c r="S191" t="s">
        <v>3426</v>
      </c>
      <c r="T191" t="s">
        <v>3427</v>
      </c>
      <c r="U191" t="s">
        <v>3428</v>
      </c>
      <c r="V191" t="s">
        <v>3429</v>
      </c>
      <c r="W191" t="s">
        <v>3430</v>
      </c>
      <c r="X191" t="s">
        <v>3431</v>
      </c>
      <c r="Y191" t="s">
        <v>3432</v>
      </c>
      <c r="Z191" t="s">
        <v>53</v>
      </c>
      <c r="AA191">
        <v>7</v>
      </c>
      <c r="AB191">
        <v>14</v>
      </c>
      <c r="AC191">
        <v>14</v>
      </c>
      <c r="AD191">
        <v>2</v>
      </c>
      <c r="AE191">
        <v>28</v>
      </c>
      <c r="AF191" t="s">
        <v>3433</v>
      </c>
      <c r="AG191" t="s">
        <v>161</v>
      </c>
      <c r="AH191" t="s">
        <v>3434</v>
      </c>
      <c r="AI191" t="s">
        <v>3420</v>
      </c>
      <c r="AJ191" t="s">
        <v>3435</v>
      </c>
      <c r="AK191" t="s">
        <v>3436</v>
      </c>
      <c r="AL191">
        <v>2018</v>
      </c>
      <c r="AM191">
        <v>6</v>
      </c>
      <c r="AN191" t="s">
        <v>53</v>
      </c>
      <c r="AO191" t="s">
        <v>53</v>
      </c>
      <c r="AP191" t="s">
        <v>53</v>
      </c>
      <c r="AQ191" t="s">
        <v>53</v>
      </c>
      <c r="AR191" t="s">
        <v>3437</v>
      </c>
      <c r="AS191" t="str">
        <f>HYPERLINK("http://dx.doi.org/10.7717/peerj.5664","http://dx.doi.org/10.7717/peerj.5664")</f>
        <v>http://dx.doi.org/10.7717/peerj.5664</v>
      </c>
      <c r="AT191" t="s">
        <v>53</v>
      </c>
      <c r="AU191">
        <v>8</v>
      </c>
      <c r="AV191" t="s">
        <v>1263</v>
      </c>
      <c r="AW191" t="s">
        <v>490</v>
      </c>
      <c r="AX191" t="s">
        <v>1264</v>
      </c>
      <c r="AY191" t="s">
        <v>3438</v>
      </c>
      <c r="AZ191" t="s">
        <v>3439</v>
      </c>
    </row>
    <row r="192" spans="1:52" x14ac:dyDescent="0.25">
      <c r="A192">
        <v>191</v>
      </c>
      <c r="B192" t="s">
        <v>51</v>
      </c>
      <c r="C192" t="s">
        <v>3440</v>
      </c>
      <c r="D192" t="s">
        <v>3441</v>
      </c>
      <c r="E192" t="s">
        <v>53</v>
      </c>
      <c r="F192" t="s">
        <v>3442</v>
      </c>
      <c r="G192" t="s">
        <v>3443</v>
      </c>
      <c r="H192" t="s">
        <v>57</v>
      </c>
      <c r="I192" t="s">
        <v>58</v>
      </c>
      <c r="J192" t="s">
        <v>53</v>
      </c>
      <c r="K192" t="s">
        <v>53</v>
      </c>
      <c r="L192" t="s">
        <v>53</v>
      </c>
      <c r="M192" t="s">
        <v>53</v>
      </c>
      <c r="N192" t="s">
        <v>3444</v>
      </c>
      <c r="O192" t="s">
        <v>53</v>
      </c>
      <c r="P192" t="s">
        <v>3445</v>
      </c>
      <c r="Q192" t="s">
        <v>3446</v>
      </c>
      <c r="R192" t="s">
        <v>3447</v>
      </c>
      <c r="S192" t="s">
        <v>3448</v>
      </c>
      <c r="T192" t="s">
        <v>3449</v>
      </c>
      <c r="U192" t="s">
        <v>3450</v>
      </c>
      <c r="V192" t="s">
        <v>3451</v>
      </c>
      <c r="W192" t="s">
        <v>3452</v>
      </c>
      <c r="X192" t="s">
        <v>3453</v>
      </c>
      <c r="Y192" t="s">
        <v>3454</v>
      </c>
      <c r="Z192" t="s">
        <v>53</v>
      </c>
      <c r="AA192">
        <v>21</v>
      </c>
      <c r="AB192">
        <v>2</v>
      </c>
      <c r="AC192">
        <v>2</v>
      </c>
      <c r="AD192">
        <v>1</v>
      </c>
      <c r="AE192">
        <v>9</v>
      </c>
      <c r="AF192" t="s">
        <v>3455</v>
      </c>
      <c r="AG192" t="s">
        <v>3456</v>
      </c>
      <c r="AH192" t="s">
        <v>3457</v>
      </c>
      <c r="AI192" t="s">
        <v>3458</v>
      </c>
      <c r="AJ192" t="s">
        <v>3459</v>
      </c>
      <c r="AK192" t="s">
        <v>467</v>
      </c>
      <c r="AL192">
        <v>2017</v>
      </c>
      <c r="AM192">
        <v>23</v>
      </c>
      <c r="AN192">
        <v>1</v>
      </c>
      <c r="AO192" t="s">
        <v>53</v>
      </c>
      <c r="AP192">
        <v>35</v>
      </c>
      <c r="AQ192">
        <v>46</v>
      </c>
      <c r="AR192" t="s">
        <v>3460</v>
      </c>
      <c r="AS192" t="str">
        <f>HYPERLINK("http://dx.doi.org/10.4067/S1726-569X2017000100035","http://dx.doi.org/10.4067/S1726-569X2017000100035")</f>
        <v>http://dx.doi.org/10.4067/S1726-569X2017000100035</v>
      </c>
      <c r="AT192" t="s">
        <v>53</v>
      </c>
      <c r="AU192">
        <v>12</v>
      </c>
      <c r="AV192" t="s">
        <v>3461</v>
      </c>
      <c r="AW192" t="s">
        <v>102</v>
      </c>
      <c r="AX192" t="s">
        <v>3462</v>
      </c>
      <c r="AY192" t="s">
        <v>2911</v>
      </c>
      <c r="AZ192" t="s">
        <v>3463</v>
      </c>
    </row>
    <row r="193" spans="1:52" x14ac:dyDescent="0.25">
      <c r="A193">
        <v>192</v>
      </c>
      <c r="B193" t="s">
        <v>51</v>
      </c>
      <c r="C193" t="s">
        <v>3464</v>
      </c>
      <c r="D193" t="s">
        <v>3465</v>
      </c>
      <c r="E193" t="s">
        <v>53</v>
      </c>
      <c r="F193" t="s">
        <v>3466</v>
      </c>
      <c r="G193" t="s">
        <v>3467</v>
      </c>
      <c r="H193" t="s">
        <v>57</v>
      </c>
      <c r="I193" t="s">
        <v>58</v>
      </c>
      <c r="J193" t="s">
        <v>53</v>
      </c>
      <c r="K193" t="s">
        <v>53</v>
      </c>
      <c r="L193" t="s">
        <v>53</v>
      </c>
      <c r="M193" t="s">
        <v>53</v>
      </c>
      <c r="N193" t="s">
        <v>3468</v>
      </c>
      <c r="O193" t="s">
        <v>3469</v>
      </c>
      <c r="P193" t="s">
        <v>3470</v>
      </c>
      <c r="Q193" t="s">
        <v>3471</v>
      </c>
      <c r="R193" t="s">
        <v>3472</v>
      </c>
      <c r="S193" t="s">
        <v>3473</v>
      </c>
      <c r="T193" t="s">
        <v>3474</v>
      </c>
      <c r="U193" t="s">
        <v>3475</v>
      </c>
      <c r="V193" t="s">
        <v>3476</v>
      </c>
      <c r="W193" t="s">
        <v>3477</v>
      </c>
      <c r="X193" t="s">
        <v>3478</v>
      </c>
      <c r="Y193" t="s">
        <v>3479</v>
      </c>
      <c r="Z193" t="s">
        <v>53</v>
      </c>
      <c r="AA193">
        <v>25</v>
      </c>
      <c r="AB193">
        <v>66</v>
      </c>
      <c r="AC193">
        <v>71</v>
      </c>
      <c r="AD193">
        <v>0</v>
      </c>
      <c r="AE193">
        <v>58</v>
      </c>
      <c r="AF193" t="s">
        <v>3480</v>
      </c>
      <c r="AG193" t="s">
        <v>3481</v>
      </c>
      <c r="AH193" t="s">
        <v>3482</v>
      </c>
      <c r="AI193" t="s">
        <v>3483</v>
      </c>
      <c r="AJ193" t="s">
        <v>3484</v>
      </c>
      <c r="AK193" t="s">
        <v>98</v>
      </c>
      <c r="AL193">
        <v>2010</v>
      </c>
      <c r="AM193">
        <v>5</v>
      </c>
      <c r="AN193">
        <v>1</v>
      </c>
      <c r="AO193" t="s">
        <v>53</v>
      </c>
      <c r="AP193">
        <v>115</v>
      </c>
      <c r="AQ193">
        <v>125</v>
      </c>
      <c r="AR193" t="s">
        <v>3485</v>
      </c>
      <c r="AS193" t="str">
        <f>HYPERLINK("http://dx.doi.org/10.1007/s11625-009-0090-4","http://dx.doi.org/10.1007/s11625-009-0090-4")</f>
        <v>http://dx.doi.org/10.1007/s11625-009-0090-4</v>
      </c>
      <c r="AT193" t="s">
        <v>53</v>
      </c>
      <c r="AU193">
        <v>11</v>
      </c>
      <c r="AV193" t="s">
        <v>3486</v>
      </c>
      <c r="AW193" t="s">
        <v>490</v>
      </c>
      <c r="AX193" t="s">
        <v>871</v>
      </c>
      <c r="AY193" t="s">
        <v>53</v>
      </c>
      <c r="AZ193" t="s">
        <v>3487</v>
      </c>
    </row>
    <row r="194" spans="1:52" x14ac:dyDescent="0.25">
      <c r="A194">
        <v>193</v>
      </c>
      <c r="B194" t="s">
        <v>51</v>
      </c>
      <c r="C194" t="s">
        <v>3488</v>
      </c>
      <c r="D194" t="s">
        <v>3489</v>
      </c>
      <c r="E194" t="s">
        <v>53</v>
      </c>
      <c r="F194" t="s">
        <v>3490</v>
      </c>
      <c r="G194" t="s">
        <v>1016</v>
      </c>
      <c r="H194" t="s">
        <v>57</v>
      </c>
      <c r="I194" t="s">
        <v>58</v>
      </c>
      <c r="J194" t="s">
        <v>53</v>
      </c>
      <c r="K194" t="s">
        <v>53</v>
      </c>
      <c r="L194" t="s">
        <v>53</v>
      </c>
      <c r="M194" t="s">
        <v>53</v>
      </c>
      <c r="N194" t="s">
        <v>3491</v>
      </c>
      <c r="O194" t="s">
        <v>3492</v>
      </c>
      <c r="P194" t="s">
        <v>3493</v>
      </c>
      <c r="Q194" t="s">
        <v>3494</v>
      </c>
      <c r="R194" t="s">
        <v>3495</v>
      </c>
      <c r="S194" t="s">
        <v>3496</v>
      </c>
      <c r="T194" t="s">
        <v>3497</v>
      </c>
      <c r="U194" t="s">
        <v>53</v>
      </c>
      <c r="V194" t="s">
        <v>3498</v>
      </c>
      <c r="W194" t="s">
        <v>53</v>
      </c>
      <c r="X194" t="s">
        <v>53</v>
      </c>
      <c r="Y194" t="s">
        <v>53</v>
      </c>
      <c r="Z194" t="s">
        <v>53</v>
      </c>
      <c r="AA194">
        <v>95</v>
      </c>
      <c r="AB194">
        <v>3</v>
      </c>
      <c r="AC194">
        <v>3</v>
      </c>
      <c r="AD194">
        <v>11</v>
      </c>
      <c r="AE194">
        <v>54</v>
      </c>
      <c r="AF194" t="s">
        <v>1024</v>
      </c>
      <c r="AG194" t="s">
        <v>161</v>
      </c>
      <c r="AH194" t="s">
        <v>1025</v>
      </c>
      <c r="AI194" t="s">
        <v>1026</v>
      </c>
      <c r="AJ194" t="s">
        <v>1027</v>
      </c>
      <c r="AK194" t="s">
        <v>1533</v>
      </c>
      <c r="AL194">
        <v>2023</v>
      </c>
      <c r="AM194">
        <v>55</v>
      </c>
      <c r="AN194">
        <v>3</v>
      </c>
      <c r="AO194" t="s">
        <v>53</v>
      </c>
      <c r="AP194">
        <v>782</v>
      </c>
      <c r="AQ194">
        <v>797</v>
      </c>
      <c r="AR194" t="s">
        <v>3499</v>
      </c>
      <c r="AS194" t="str">
        <f>HYPERLINK("http://dx.doi.org/10.1177/09610006221101200","http://dx.doi.org/10.1177/09610006221101200")</f>
        <v>http://dx.doi.org/10.1177/09610006221101200</v>
      </c>
      <c r="AT194" t="s">
        <v>3500</v>
      </c>
      <c r="AU194">
        <v>16</v>
      </c>
      <c r="AV194" t="s">
        <v>191</v>
      </c>
      <c r="AW194" t="s">
        <v>76</v>
      </c>
      <c r="AX194" t="s">
        <v>191</v>
      </c>
      <c r="AY194" t="s">
        <v>2419</v>
      </c>
      <c r="AZ194" t="s">
        <v>3501</v>
      </c>
    </row>
    <row r="195" spans="1:52" x14ac:dyDescent="0.25">
      <c r="A195">
        <v>194</v>
      </c>
      <c r="B195" t="s">
        <v>51</v>
      </c>
      <c r="C195" t="s">
        <v>3502</v>
      </c>
      <c r="D195" t="s">
        <v>3503</v>
      </c>
      <c r="E195" t="s">
        <v>53</v>
      </c>
      <c r="F195" t="s">
        <v>3504</v>
      </c>
      <c r="G195" t="s">
        <v>2932</v>
      </c>
      <c r="H195" t="s">
        <v>57</v>
      </c>
      <c r="I195" t="s">
        <v>429</v>
      </c>
      <c r="J195" t="s">
        <v>53</v>
      </c>
      <c r="K195" t="s">
        <v>53</v>
      </c>
      <c r="L195" t="s">
        <v>53</v>
      </c>
      <c r="M195" t="s">
        <v>53</v>
      </c>
      <c r="N195" t="s">
        <v>3505</v>
      </c>
      <c r="O195" t="s">
        <v>3506</v>
      </c>
      <c r="P195" t="s">
        <v>3507</v>
      </c>
      <c r="Q195" t="s">
        <v>3508</v>
      </c>
      <c r="R195" t="s">
        <v>3509</v>
      </c>
      <c r="S195" t="s">
        <v>3510</v>
      </c>
      <c r="T195" t="s">
        <v>3511</v>
      </c>
      <c r="U195" t="s">
        <v>53</v>
      </c>
      <c r="V195" t="s">
        <v>53</v>
      </c>
      <c r="W195" t="s">
        <v>3512</v>
      </c>
      <c r="X195" t="s">
        <v>3513</v>
      </c>
      <c r="Y195" t="s">
        <v>3514</v>
      </c>
      <c r="Z195" t="s">
        <v>53</v>
      </c>
      <c r="AA195">
        <v>44</v>
      </c>
      <c r="AB195">
        <v>1</v>
      </c>
      <c r="AC195">
        <v>1</v>
      </c>
      <c r="AD195">
        <v>1</v>
      </c>
      <c r="AE195">
        <v>4</v>
      </c>
      <c r="AF195" t="s">
        <v>636</v>
      </c>
      <c r="AG195" t="s">
        <v>484</v>
      </c>
      <c r="AH195" t="s">
        <v>637</v>
      </c>
      <c r="AI195" t="s">
        <v>1483</v>
      </c>
      <c r="AJ195" t="s">
        <v>1484</v>
      </c>
      <c r="AK195" t="s">
        <v>3515</v>
      </c>
      <c r="AL195">
        <v>2023</v>
      </c>
      <c r="AM195" t="s">
        <v>53</v>
      </c>
      <c r="AN195" t="s">
        <v>53</v>
      </c>
      <c r="AO195" t="s">
        <v>53</v>
      </c>
      <c r="AP195" t="s">
        <v>53</v>
      </c>
      <c r="AQ195" t="s">
        <v>53</v>
      </c>
      <c r="AR195" t="s">
        <v>3516</v>
      </c>
      <c r="AS195" t="str">
        <f>HYPERLINK("http://dx.doi.org/10.1080/08989621.2023.2187292","http://dx.doi.org/10.1080/08989621.2023.2187292")</f>
        <v>http://dx.doi.org/10.1080/08989621.2023.2187292</v>
      </c>
      <c r="AT195" t="s">
        <v>3517</v>
      </c>
      <c r="AU195">
        <v>33</v>
      </c>
      <c r="AV195" t="s">
        <v>1487</v>
      </c>
      <c r="AW195" t="s">
        <v>490</v>
      </c>
      <c r="AX195" t="s">
        <v>1487</v>
      </c>
      <c r="AY195" t="s">
        <v>53</v>
      </c>
      <c r="AZ195" t="s">
        <v>3518</v>
      </c>
    </row>
    <row r="196" spans="1:52" x14ac:dyDescent="0.25">
      <c r="A196">
        <v>195</v>
      </c>
      <c r="B196" t="s">
        <v>51</v>
      </c>
      <c r="C196" t="s">
        <v>3519</v>
      </c>
      <c r="D196" t="s">
        <v>3520</v>
      </c>
      <c r="E196" t="s">
        <v>53</v>
      </c>
      <c r="F196" t="s">
        <v>3521</v>
      </c>
      <c r="G196" t="s">
        <v>3522</v>
      </c>
      <c r="H196" t="s">
        <v>3523</v>
      </c>
      <c r="I196" t="s">
        <v>58</v>
      </c>
      <c r="J196" t="s">
        <v>53</v>
      </c>
      <c r="K196" t="s">
        <v>53</v>
      </c>
      <c r="L196" t="s">
        <v>53</v>
      </c>
      <c r="M196" t="s">
        <v>53</v>
      </c>
      <c r="N196" t="s">
        <v>3524</v>
      </c>
      <c r="O196" t="s">
        <v>53</v>
      </c>
      <c r="P196" t="s">
        <v>3525</v>
      </c>
      <c r="Q196" t="s">
        <v>3526</v>
      </c>
      <c r="R196" t="s">
        <v>3527</v>
      </c>
      <c r="S196" t="s">
        <v>3528</v>
      </c>
      <c r="T196" t="s">
        <v>3529</v>
      </c>
      <c r="U196" t="s">
        <v>53</v>
      </c>
      <c r="V196" t="s">
        <v>53</v>
      </c>
      <c r="W196" t="s">
        <v>53</v>
      </c>
      <c r="X196" t="s">
        <v>53</v>
      </c>
      <c r="Y196" t="s">
        <v>53</v>
      </c>
      <c r="Z196" t="s">
        <v>53</v>
      </c>
      <c r="AA196">
        <v>48</v>
      </c>
      <c r="AB196">
        <v>5</v>
      </c>
      <c r="AC196">
        <v>5</v>
      </c>
      <c r="AD196">
        <v>5</v>
      </c>
      <c r="AE196">
        <v>6</v>
      </c>
      <c r="AF196" t="s">
        <v>3530</v>
      </c>
      <c r="AG196" t="s">
        <v>3531</v>
      </c>
      <c r="AH196" t="s">
        <v>3532</v>
      </c>
      <c r="AI196" t="s">
        <v>3533</v>
      </c>
      <c r="AJ196" t="s">
        <v>3534</v>
      </c>
      <c r="AK196" t="s">
        <v>285</v>
      </c>
      <c r="AL196">
        <v>2009</v>
      </c>
      <c r="AM196">
        <v>60</v>
      </c>
      <c r="AN196" t="s">
        <v>1084</v>
      </c>
      <c r="AO196" t="s">
        <v>53</v>
      </c>
      <c r="AP196">
        <v>168</v>
      </c>
      <c r="AQ196">
        <v>195</v>
      </c>
      <c r="AR196" t="s">
        <v>53</v>
      </c>
      <c r="AS196" t="s">
        <v>53</v>
      </c>
      <c r="AT196" t="s">
        <v>53</v>
      </c>
      <c r="AU196">
        <v>28</v>
      </c>
      <c r="AV196" t="s">
        <v>125</v>
      </c>
      <c r="AW196" t="s">
        <v>126</v>
      </c>
      <c r="AX196" t="s">
        <v>127</v>
      </c>
      <c r="AY196" t="s">
        <v>53</v>
      </c>
      <c r="AZ196" t="s">
        <v>3535</v>
      </c>
    </row>
    <row r="197" spans="1:52" x14ac:dyDescent="0.25">
      <c r="A197">
        <v>196</v>
      </c>
      <c r="B197" t="s">
        <v>51</v>
      </c>
      <c r="C197" t="s">
        <v>3536</v>
      </c>
      <c r="D197" t="s">
        <v>3537</v>
      </c>
      <c r="E197" t="s">
        <v>53</v>
      </c>
      <c r="F197" t="s">
        <v>3538</v>
      </c>
      <c r="G197" t="s">
        <v>254</v>
      </c>
      <c r="H197" t="s">
        <v>57</v>
      </c>
      <c r="I197" t="s">
        <v>58</v>
      </c>
      <c r="J197" t="s">
        <v>53</v>
      </c>
      <c r="K197" t="s">
        <v>53</v>
      </c>
      <c r="L197" t="s">
        <v>53</v>
      </c>
      <c r="M197" t="s">
        <v>53</v>
      </c>
      <c r="N197" t="s">
        <v>3539</v>
      </c>
      <c r="O197" t="s">
        <v>3540</v>
      </c>
      <c r="P197" t="s">
        <v>3541</v>
      </c>
      <c r="Q197" t="s">
        <v>3542</v>
      </c>
      <c r="R197" t="s">
        <v>3543</v>
      </c>
      <c r="S197" t="s">
        <v>3544</v>
      </c>
      <c r="T197" t="s">
        <v>3545</v>
      </c>
      <c r="U197" t="s">
        <v>3546</v>
      </c>
      <c r="V197" t="s">
        <v>3547</v>
      </c>
      <c r="W197" t="s">
        <v>53</v>
      </c>
      <c r="X197" t="s">
        <v>53</v>
      </c>
      <c r="Y197" t="s">
        <v>53</v>
      </c>
      <c r="Z197" t="s">
        <v>53</v>
      </c>
      <c r="AA197">
        <v>39</v>
      </c>
      <c r="AB197">
        <v>750</v>
      </c>
      <c r="AC197">
        <v>856</v>
      </c>
      <c r="AD197">
        <v>13</v>
      </c>
      <c r="AE197">
        <v>228</v>
      </c>
      <c r="AF197" t="s">
        <v>264</v>
      </c>
      <c r="AG197" t="s">
        <v>265</v>
      </c>
      <c r="AH197" t="s">
        <v>266</v>
      </c>
      <c r="AI197" t="s">
        <v>267</v>
      </c>
      <c r="AJ197" t="s">
        <v>268</v>
      </c>
      <c r="AK197" t="s">
        <v>422</v>
      </c>
      <c r="AL197">
        <v>2011</v>
      </c>
      <c r="AM197">
        <v>20</v>
      </c>
      <c r="AN197">
        <v>1</v>
      </c>
      <c r="AO197" t="s">
        <v>53</v>
      </c>
      <c r="AP197">
        <v>52</v>
      </c>
      <c r="AQ197">
        <v>58</v>
      </c>
      <c r="AR197" t="s">
        <v>3548</v>
      </c>
      <c r="AS197" t="str">
        <f>HYPERLINK("http://dx.doi.org/10.1177/1056492610387222","http://dx.doi.org/10.1177/1056492610387222")</f>
        <v>http://dx.doi.org/10.1177/1056492610387222</v>
      </c>
      <c r="AT197" t="s">
        <v>53</v>
      </c>
      <c r="AU197">
        <v>7</v>
      </c>
      <c r="AV197" t="s">
        <v>211</v>
      </c>
      <c r="AW197" t="s">
        <v>76</v>
      </c>
      <c r="AX197" t="s">
        <v>127</v>
      </c>
      <c r="AY197" t="s">
        <v>53</v>
      </c>
      <c r="AZ197" t="s">
        <v>3549</v>
      </c>
    </row>
    <row r="198" spans="1:52" x14ac:dyDescent="0.25">
      <c r="A198">
        <v>197</v>
      </c>
      <c r="B198" t="s">
        <v>51</v>
      </c>
      <c r="C198" t="s">
        <v>3550</v>
      </c>
      <c r="D198" t="s">
        <v>3551</v>
      </c>
      <c r="E198" t="s">
        <v>53</v>
      </c>
      <c r="F198" t="s">
        <v>3552</v>
      </c>
      <c r="G198" t="s">
        <v>274</v>
      </c>
      <c r="H198" t="s">
        <v>57</v>
      </c>
      <c r="I198" t="s">
        <v>58</v>
      </c>
      <c r="J198" t="s">
        <v>53</v>
      </c>
      <c r="K198" t="s">
        <v>53</v>
      </c>
      <c r="L198" t="s">
        <v>53</v>
      </c>
      <c r="M198" t="s">
        <v>53</v>
      </c>
      <c r="N198" t="s">
        <v>3553</v>
      </c>
      <c r="O198" t="s">
        <v>3554</v>
      </c>
      <c r="P198" t="s">
        <v>3555</v>
      </c>
      <c r="Q198" t="s">
        <v>3556</v>
      </c>
      <c r="R198" t="s">
        <v>2953</v>
      </c>
      <c r="S198" t="s">
        <v>3557</v>
      </c>
      <c r="T198" t="s">
        <v>3558</v>
      </c>
      <c r="U198" t="s">
        <v>3559</v>
      </c>
      <c r="V198" t="s">
        <v>3560</v>
      </c>
      <c r="W198" t="s">
        <v>3561</v>
      </c>
      <c r="X198" t="s">
        <v>3562</v>
      </c>
      <c r="Y198" t="s">
        <v>3563</v>
      </c>
      <c r="Z198" t="s">
        <v>53</v>
      </c>
      <c r="AA198">
        <v>127</v>
      </c>
      <c r="AB198">
        <v>5</v>
      </c>
      <c r="AC198">
        <v>7</v>
      </c>
      <c r="AD198">
        <v>3</v>
      </c>
      <c r="AE198">
        <v>16</v>
      </c>
      <c r="AF198" t="s">
        <v>314</v>
      </c>
      <c r="AG198" t="s">
        <v>281</v>
      </c>
      <c r="AH198" t="s">
        <v>334</v>
      </c>
      <c r="AI198" t="s">
        <v>283</v>
      </c>
      <c r="AJ198" t="s">
        <v>284</v>
      </c>
      <c r="AK198" t="s">
        <v>950</v>
      </c>
      <c r="AL198">
        <v>2022</v>
      </c>
      <c r="AM198">
        <v>63</v>
      </c>
      <c r="AN198">
        <v>1</v>
      </c>
      <c r="AO198" t="s">
        <v>53</v>
      </c>
      <c r="AP198">
        <v>1</v>
      </c>
      <c r="AQ198">
        <v>32</v>
      </c>
      <c r="AR198" t="s">
        <v>3564</v>
      </c>
      <c r="AS198" t="str">
        <f>HYPERLINK("http://dx.doi.org/10.1007/s11162-021-09642-y","http://dx.doi.org/10.1007/s11162-021-09642-y")</f>
        <v>http://dx.doi.org/10.1007/s11162-021-09642-y</v>
      </c>
      <c r="AT198" t="s">
        <v>2251</v>
      </c>
      <c r="AU198">
        <v>32</v>
      </c>
      <c r="AV198" t="s">
        <v>75</v>
      </c>
      <c r="AW198" t="s">
        <v>76</v>
      </c>
      <c r="AX198" t="s">
        <v>75</v>
      </c>
      <c r="AY198" t="s">
        <v>53</v>
      </c>
      <c r="AZ198" t="s">
        <v>3565</v>
      </c>
    </row>
    <row r="199" spans="1:52" x14ac:dyDescent="0.25">
      <c r="A199">
        <v>198</v>
      </c>
      <c r="B199" t="s">
        <v>51</v>
      </c>
      <c r="C199" t="s">
        <v>3566</v>
      </c>
      <c r="D199" t="s">
        <v>3567</v>
      </c>
      <c r="E199" t="s">
        <v>53</v>
      </c>
      <c r="F199" t="s">
        <v>3568</v>
      </c>
      <c r="G199" t="s">
        <v>3569</v>
      </c>
      <c r="H199" t="s">
        <v>496</v>
      </c>
      <c r="I199" t="s">
        <v>58</v>
      </c>
      <c r="J199" t="s">
        <v>53</v>
      </c>
      <c r="K199" t="s">
        <v>53</v>
      </c>
      <c r="L199" t="s">
        <v>53</v>
      </c>
      <c r="M199" t="s">
        <v>53</v>
      </c>
      <c r="N199" t="s">
        <v>3570</v>
      </c>
      <c r="O199" t="s">
        <v>53</v>
      </c>
      <c r="P199" t="s">
        <v>3571</v>
      </c>
      <c r="Q199" t="s">
        <v>3572</v>
      </c>
      <c r="R199" t="s">
        <v>53</v>
      </c>
      <c r="S199" t="s">
        <v>3573</v>
      </c>
      <c r="T199" t="s">
        <v>3574</v>
      </c>
      <c r="U199" t="s">
        <v>53</v>
      </c>
      <c r="V199" t="s">
        <v>53</v>
      </c>
      <c r="W199" t="s">
        <v>53</v>
      </c>
      <c r="X199" t="s">
        <v>53</v>
      </c>
      <c r="Y199" t="s">
        <v>53</v>
      </c>
      <c r="Z199" t="s">
        <v>53</v>
      </c>
      <c r="AA199">
        <v>55</v>
      </c>
      <c r="AB199">
        <v>0</v>
      </c>
      <c r="AC199">
        <v>0</v>
      </c>
      <c r="AD199">
        <v>0</v>
      </c>
      <c r="AE199">
        <v>0</v>
      </c>
      <c r="AF199" t="s">
        <v>3575</v>
      </c>
      <c r="AG199" t="s">
        <v>3576</v>
      </c>
      <c r="AH199" t="s">
        <v>3577</v>
      </c>
      <c r="AI199" t="s">
        <v>3569</v>
      </c>
      <c r="AJ199" t="s">
        <v>3578</v>
      </c>
      <c r="AK199" t="s">
        <v>53</v>
      </c>
      <c r="AL199">
        <v>2012</v>
      </c>
      <c r="AM199">
        <v>48</v>
      </c>
      <c r="AN199">
        <v>1</v>
      </c>
      <c r="AO199" t="s">
        <v>53</v>
      </c>
      <c r="AP199">
        <v>43</v>
      </c>
      <c r="AQ199">
        <v>68</v>
      </c>
      <c r="AR199" t="s">
        <v>53</v>
      </c>
      <c r="AS199" t="s">
        <v>53</v>
      </c>
      <c r="AT199" t="s">
        <v>53</v>
      </c>
      <c r="AU199">
        <v>26</v>
      </c>
      <c r="AV199" t="s">
        <v>75</v>
      </c>
      <c r="AW199" t="s">
        <v>126</v>
      </c>
      <c r="AX199" t="s">
        <v>75</v>
      </c>
      <c r="AY199" t="s">
        <v>53</v>
      </c>
      <c r="AZ199" t="s">
        <v>3579</v>
      </c>
    </row>
    <row r="200" spans="1:52" x14ac:dyDescent="0.25">
      <c r="A200">
        <v>199</v>
      </c>
      <c r="B200" t="s">
        <v>51</v>
      </c>
      <c r="C200" t="s">
        <v>3580</v>
      </c>
      <c r="D200" t="s">
        <v>3581</v>
      </c>
      <c r="E200" t="s">
        <v>53</v>
      </c>
      <c r="F200" t="s">
        <v>3582</v>
      </c>
      <c r="G200" t="s">
        <v>3583</v>
      </c>
      <c r="H200" t="s">
        <v>57</v>
      </c>
      <c r="I200" t="s">
        <v>58</v>
      </c>
      <c r="J200" t="s">
        <v>53</v>
      </c>
      <c r="K200" t="s">
        <v>53</v>
      </c>
      <c r="L200" t="s">
        <v>53</v>
      </c>
      <c r="M200" t="s">
        <v>53</v>
      </c>
      <c r="N200" t="s">
        <v>3584</v>
      </c>
      <c r="O200" t="s">
        <v>3585</v>
      </c>
      <c r="P200" t="s">
        <v>3586</v>
      </c>
      <c r="Q200" t="s">
        <v>3587</v>
      </c>
      <c r="R200" t="s">
        <v>3588</v>
      </c>
      <c r="S200" t="s">
        <v>3589</v>
      </c>
      <c r="T200" t="s">
        <v>3590</v>
      </c>
      <c r="U200" t="s">
        <v>53</v>
      </c>
      <c r="V200" t="s">
        <v>53</v>
      </c>
      <c r="W200" t="s">
        <v>3591</v>
      </c>
      <c r="X200" t="s">
        <v>3592</v>
      </c>
      <c r="Y200" t="s">
        <v>3593</v>
      </c>
      <c r="Z200" t="s">
        <v>53</v>
      </c>
      <c r="AA200">
        <v>72</v>
      </c>
      <c r="AB200">
        <v>14</v>
      </c>
      <c r="AC200">
        <v>16</v>
      </c>
      <c r="AD200">
        <v>0</v>
      </c>
      <c r="AE200">
        <v>23</v>
      </c>
      <c r="AF200" t="s">
        <v>3594</v>
      </c>
      <c r="AG200" t="s">
        <v>94</v>
      </c>
      <c r="AH200" t="s">
        <v>95</v>
      </c>
      <c r="AI200" t="s">
        <v>3595</v>
      </c>
      <c r="AJ200" t="s">
        <v>3596</v>
      </c>
      <c r="AK200" t="s">
        <v>3597</v>
      </c>
      <c r="AL200">
        <v>2012</v>
      </c>
      <c r="AM200">
        <v>79</v>
      </c>
      <c r="AN200">
        <v>4</v>
      </c>
      <c r="AO200" t="s">
        <v>53</v>
      </c>
      <c r="AP200">
        <v>498</v>
      </c>
      <c r="AQ200">
        <v>511</v>
      </c>
      <c r="AR200" t="s">
        <v>3598</v>
      </c>
      <c r="AS200" t="str">
        <f>HYPERLINK("http://dx.doi.org/10.1002/msj.21323","http://dx.doi.org/10.1002/msj.21323")</f>
        <v>http://dx.doi.org/10.1002/msj.21323</v>
      </c>
      <c r="AT200" t="s">
        <v>53</v>
      </c>
      <c r="AU200">
        <v>14</v>
      </c>
      <c r="AV200" t="s">
        <v>2596</v>
      </c>
      <c r="AW200" t="s">
        <v>102</v>
      </c>
      <c r="AX200" t="s">
        <v>2597</v>
      </c>
      <c r="AY200" t="s">
        <v>729</v>
      </c>
      <c r="AZ200" t="s">
        <v>3599</v>
      </c>
    </row>
    <row r="201" spans="1:52" x14ac:dyDescent="0.25">
      <c r="A201">
        <v>200</v>
      </c>
      <c r="B201" t="s">
        <v>51</v>
      </c>
      <c r="C201" t="s">
        <v>3600</v>
      </c>
      <c r="D201" t="s">
        <v>3601</v>
      </c>
      <c r="E201" t="s">
        <v>53</v>
      </c>
      <c r="F201" t="s">
        <v>3602</v>
      </c>
      <c r="G201" t="s">
        <v>2003</v>
      </c>
      <c r="H201" t="s">
        <v>57</v>
      </c>
      <c r="I201" t="s">
        <v>58</v>
      </c>
      <c r="J201" t="s">
        <v>53</v>
      </c>
      <c r="K201" t="s">
        <v>53</v>
      </c>
      <c r="L201" t="s">
        <v>53</v>
      </c>
      <c r="M201" t="s">
        <v>53</v>
      </c>
      <c r="N201" t="s">
        <v>3603</v>
      </c>
      <c r="O201" t="s">
        <v>3604</v>
      </c>
      <c r="P201" t="s">
        <v>3605</v>
      </c>
      <c r="Q201" t="s">
        <v>3606</v>
      </c>
      <c r="R201" t="s">
        <v>3607</v>
      </c>
      <c r="S201" t="s">
        <v>3608</v>
      </c>
      <c r="T201" t="s">
        <v>3609</v>
      </c>
      <c r="U201" t="s">
        <v>53</v>
      </c>
      <c r="V201" t="s">
        <v>53</v>
      </c>
      <c r="W201" t="s">
        <v>3610</v>
      </c>
      <c r="X201" t="s">
        <v>3610</v>
      </c>
      <c r="Y201" t="s">
        <v>3611</v>
      </c>
      <c r="Z201" t="s">
        <v>53</v>
      </c>
      <c r="AA201">
        <v>73</v>
      </c>
      <c r="AB201">
        <v>2</v>
      </c>
      <c r="AC201">
        <v>2</v>
      </c>
      <c r="AD201">
        <v>1</v>
      </c>
      <c r="AE201">
        <v>2</v>
      </c>
      <c r="AF201" t="s">
        <v>264</v>
      </c>
      <c r="AG201" t="s">
        <v>265</v>
      </c>
      <c r="AH201" t="s">
        <v>266</v>
      </c>
      <c r="AI201" t="s">
        <v>2015</v>
      </c>
      <c r="AJ201" t="s">
        <v>2016</v>
      </c>
      <c r="AK201" t="s">
        <v>1331</v>
      </c>
      <c r="AL201">
        <v>2022</v>
      </c>
      <c r="AM201">
        <v>21</v>
      </c>
      <c r="AN201" t="s">
        <v>53</v>
      </c>
      <c r="AO201" t="s">
        <v>53</v>
      </c>
      <c r="AP201" t="s">
        <v>53</v>
      </c>
      <c r="AQ201" t="s">
        <v>53</v>
      </c>
      <c r="AR201" t="s">
        <v>3612</v>
      </c>
      <c r="AS201" t="str">
        <f>HYPERLINK("http://dx.doi.org/10.1177/16094069221100939","http://dx.doi.org/10.1177/16094069221100939")</f>
        <v>http://dx.doi.org/10.1177/16094069221100939</v>
      </c>
      <c r="AT201" t="s">
        <v>53</v>
      </c>
      <c r="AU201">
        <v>13</v>
      </c>
      <c r="AV201" t="s">
        <v>299</v>
      </c>
      <c r="AW201" t="s">
        <v>76</v>
      </c>
      <c r="AX201" t="s">
        <v>300</v>
      </c>
      <c r="AY201" t="s">
        <v>872</v>
      </c>
      <c r="AZ201" t="s">
        <v>3613</v>
      </c>
    </row>
  </sheetData>
  <phoneticPr fontId="1"/>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F0F6F-A400-4A28-B0FF-71EB208F1246}">
  <dimension ref="A1:AK201"/>
  <sheetViews>
    <sheetView topLeftCell="A199" workbookViewId="0">
      <selection activeCell="A201" sqref="A201"/>
    </sheetView>
  </sheetViews>
  <sheetFormatPr defaultRowHeight="12.5" x14ac:dyDescent="0.25"/>
  <cols>
    <col min="4" max="4" width="17.81640625" customWidth="1"/>
    <col min="5" max="5" width="26.1796875" customWidth="1"/>
    <col min="9" max="9" width="57" style="2" customWidth="1"/>
    <col min="10" max="10" width="16.81640625" style="2" customWidth="1"/>
    <col min="11" max="11" width="58.1796875" style="3" customWidth="1"/>
    <col min="33" max="33" width="12.1796875" style="2" customWidth="1"/>
    <col min="35" max="35" width="15" style="2" customWidth="1"/>
    <col min="37" max="37" width="23.54296875" bestFit="1" customWidth="1"/>
  </cols>
  <sheetData>
    <row r="1" spans="1:37" s="4" customFormat="1" x14ac:dyDescent="0.25">
      <c r="A1" s="5" t="s">
        <v>3614</v>
      </c>
      <c r="B1" s="5" t="s">
        <v>0</v>
      </c>
      <c r="C1" s="5" t="s">
        <v>1</v>
      </c>
      <c r="D1" s="5" t="s">
        <v>4</v>
      </c>
      <c r="E1" s="5" t="s">
        <v>5</v>
      </c>
      <c r="F1" s="5" t="s">
        <v>7</v>
      </c>
      <c r="G1" s="5" t="s">
        <v>8</v>
      </c>
      <c r="H1" s="5" t="s">
        <v>9</v>
      </c>
      <c r="I1" s="6" t="s">
        <v>12</v>
      </c>
      <c r="J1" s="6" t="s">
        <v>13</v>
      </c>
      <c r="K1" s="7" t="s">
        <v>14</v>
      </c>
      <c r="L1" s="5" t="s">
        <v>18</v>
      </c>
      <c r="M1" s="5" t="s">
        <v>20</v>
      </c>
      <c r="N1" s="5" t="s">
        <v>25</v>
      </c>
      <c r="O1" s="5" t="s">
        <v>26</v>
      </c>
      <c r="P1" s="5" t="s">
        <v>27</v>
      </c>
      <c r="Q1" s="5" t="s">
        <v>30</v>
      </c>
      <c r="R1" s="5" t="s">
        <v>31</v>
      </c>
      <c r="S1" s="5" t="s">
        <v>32</v>
      </c>
      <c r="T1" s="5" t="s">
        <v>33</v>
      </c>
      <c r="U1" s="5" t="s">
        <v>34</v>
      </c>
      <c r="V1" s="5" t="s">
        <v>35</v>
      </c>
      <c r="W1" s="5" t="s">
        <v>36</v>
      </c>
      <c r="X1" s="5" t="s">
        <v>37</v>
      </c>
      <c r="Y1" s="5" t="s">
        <v>38</v>
      </c>
      <c r="Z1" s="5" t="s">
        <v>39</v>
      </c>
      <c r="AA1" s="5" t="s">
        <v>40</v>
      </c>
      <c r="AB1" s="5" t="s">
        <v>41</v>
      </c>
      <c r="AC1" s="5" t="s">
        <v>42</v>
      </c>
      <c r="AD1" s="5" t="s">
        <v>43</v>
      </c>
      <c r="AE1" s="5" t="s">
        <v>44</v>
      </c>
      <c r="AF1" s="5" t="s">
        <v>45</v>
      </c>
      <c r="AG1" s="6" t="s">
        <v>46</v>
      </c>
      <c r="AH1" s="5" t="s">
        <v>47</v>
      </c>
      <c r="AI1" s="6" t="s">
        <v>48</v>
      </c>
      <c r="AJ1" s="5" t="s">
        <v>49</v>
      </c>
      <c r="AK1" s="5" t="s">
        <v>50</v>
      </c>
    </row>
    <row r="2" spans="1:37" ht="51" customHeight="1" x14ac:dyDescent="0.25">
      <c r="A2" s="8">
        <v>1</v>
      </c>
      <c r="B2" s="8" t="s">
        <v>51</v>
      </c>
      <c r="C2" s="8" t="s">
        <v>52</v>
      </c>
      <c r="D2" s="8" t="s">
        <v>55</v>
      </c>
      <c r="E2" s="8" t="s">
        <v>56</v>
      </c>
      <c r="F2" s="8" t="s">
        <v>58</v>
      </c>
      <c r="G2" s="8" t="s">
        <v>53</v>
      </c>
      <c r="H2" s="8" t="s">
        <v>53</v>
      </c>
      <c r="I2" s="9" t="s">
        <v>59</v>
      </c>
      <c r="J2" s="9" t="s">
        <v>53</v>
      </c>
      <c r="K2" s="10" t="s">
        <v>60</v>
      </c>
      <c r="L2" s="8" t="s">
        <v>64</v>
      </c>
      <c r="M2" s="8" t="s">
        <v>66</v>
      </c>
      <c r="N2" s="8">
        <v>36</v>
      </c>
      <c r="O2" s="8">
        <v>11</v>
      </c>
      <c r="P2" s="8">
        <v>15</v>
      </c>
      <c r="Q2" s="8" t="s">
        <v>67</v>
      </c>
      <c r="R2" s="8" t="s">
        <v>68</v>
      </c>
      <c r="S2" s="8" t="s">
        <v>69</v>
      </c>
      <c r="T2" s="8" t="s">
        <v>70</v>
      </c>
      <c r="U2" s="8" t="s">
        <v>71</v>
      </c>
      <c r="V2" s="8" t="s">
        <v>72</v>
      </c>
      <c r="W2" s="8">
        <v>2013</v>
      </c>
      <c r="X2" s="8">
        <v>38</v>
      </c>
      <c r="Y2" s="8">
        <v>3</v>
      </c>
      <c r="Z2" s="8" t="s">
        <v>73</v>
      </c>
      <c r="AA2" s="8">
        <v>456</v>
      </c>
      <c r="AB2" s="8">
        <v>469</v>
      </c>
      <c r="AC2" s="8" t="s">
        <v>74</v>
      </c>
      <c r="AD2" s="8" t="str">
        <f>HYPERLINK("http://dx.doi.org/10.1080/03075079.2013.773778","http://dx.doi.org/10.1080/03075079.2013.773778")</f>
        <v>http://dx.doi.org/10.1080/03075079.2013.773778</v>
      </c>
      <c r="AE2" s="8" t="s">
        <v>53</v>
      </c>
      <c r="AF2" s="8">
        <v>14</v>
      </c>
      <c r="AG2" s="11" t="s">
        <v>75</v>
      </c>
      <c r="AH2" s="8" t="s">
        <v>76</v>
      </c>
      <c r="AI2" s="11" t="s">
        <v>75</v>
      </c>
      <c r="AJ2" s="8" t="s">
        <v>53</v>
      </c>
      <c r="AK2" s="8" t="s">
        <v>77</v>
      </c>
    </row>
    <row r="3" spans="1:37" ht="51" customHeight="1" x14ac:dyDescent="0.25">
      <c r="A3" s="8">
        <v>2</v>
      </c>
      <c r="B3" s="8" t="s">
        <v>51</v>
      </c>
      <c r="C3" s="8" t="s">
        <v>78</v>
      </c>
      <c r="D3" s="8" t="s">
        <v>80</v>
      </c>
      <c r="E3" s="8" t="s">
        <v>81</v>
      </c>
      <c r="F3" s="8" t="s">
        <v>58</v>
      </c>
      <c r="G3" s="8" t="s">
        <v>53</v>
      </c>
      <c r="H3" s="8" t="s">
        <v>53</v>
      </c>
      <c r="I3" s="9" t="s">
        <v>82</v>
      </c>
      <c r="J3" s="9" t="s">
        <v>83</v>
      </c>
      <c r="K3" s="10" t="s">
        <v>84</v>
      </c>
      <c r="L3" s="8" t="s">
        <v>88</v>
      </c>
      <c r="M3" s="8" t="s">
        <v>90</v>
      </c>
      <c r="N3" s="8">
        <v>48</v>
      </c>
      <c r="O3" s="8">
        <v>6</v>
      </c>
      <c r="P3" s="8">
        <v>7</v>
      </c>
      <c r="Q3" s="8" t="s">
        <v>93</v>
      </c>
      <c r="R3" s="8" t="s">
        <v>94</v>
      </c>
      <c r="S3" s="8" t="s">
        <v>95</v>
      </c>
      <c r="T3" s="8" t="s">
        <v>96</v>
      </c>
      <c r="U3" s="8" t="s">
        <v>97</v>
      </c>
      <c r="V3" s="8" t="s">
        <v>98</v>
      </c>
      <c r="W3" s="8">
        <v>2022</v>
      </c>
      <c r="X3" s="8">
        <v>29</v>
      </c>
      <c r="Y3" s="8">
        <v>1</v>
      </c>
      <c r="Z3" s="8" t="s">
        <v>53</v>
      </c>
      <c r="AA3" s="8" t="s">
        <v>53</v>
      </c>
      <c r="AB3" s="8" t="s">
        <v>53</v>
      </c>
      <c r="AC3" s="8" t="s">
        <v>99</v>
      </c>
      <c r="AD3" s="8" t="str">
        <f>HYPERLINK("http://dx.doi.org/10.1111/nin.12474","http://dx.doi.org/10.1111/nin.12474")</f>
        <v>http://dx.doi.org/10.1111/nin.12474</v>
      </c>
      <c r="AE3" s="8" t="s">
        <v>100</v>
      </c>
      <c r="AF3" s="8">
        <v>14</v>
      </c>
      <c r="AG3" s="11" t="s">
        <v>101</v>
      </c>
      <c r="AH3" s="8" t="s">
        <v>102</v>
      </c>
      <c r="AI3" s="11" t="s">
        <v>101</v>
      </c>
      <c r="AJ3" s="8" t="s">
        <v>103</v>
      </c>
      <c r="AK3" s="8" t="s">
        <v>104</v>
      </c>
    </row>
    <row r="4" spans="1:37" ht="51" customHeight="1" x14ac:dyDescent="0.25">
      <c r="A4" s="8">
        <v>3</v>
      </c>
      <c r="B4" s="8" t="s">
        <v>51</v>
      </c>
      <c r="C4" s="8" t="s">
        <v>105</v>
      </c>
      <c r="D4" s="8" t="s">
        <v>107</v>
      </c>
      <c r="E4" s="8" t="s">
        <v>108</v>
      </c>
      <c r="F4" s="8" t="s">
        <v>58</v>
      </c>
      <c r="G4" s="8" t="s">
        <v>53</v>
      </c>
      <c r="H4" s="8" t="s">
        <v>53</v>
      </c>
      <c r="I4" s="9" t="s">
        <v>109</v>
      </c>
      <c r="J4" s="9" t="s">
        <v>110</v>
      </c>
      <c r="K4" s="10" t="s">
        <v>111</v>
      </c>
      <c r="L4" s="8" t="s">
        <v>114</v>
      </c>
      <c r="M4" s="8" t="s">
        <v>53</v>
      </c>
      <c r="N4" s="8">
        <v>90</v>
      </c>
      <c r="O4" s="8">
        <v>4</v>
      </c>
      <c r="P4" s="8">
        <v>4</v>
      </c>
      <c r="Q4" s="8" t="s">
        <v>118</v>
      </c>
      <c r="R4" s="8" t="s">
        <v>119</v>
      </c>
      <c r="S4" s="8" t="s">
        <v>120</v>
      </c>
      <c r="T4" s="8" t="s">
        <v>121</v>
      </c>
      <c r="U4" s="8" t="s">
        <v>122</v>
      </c>
      <c r="V4" s="8" t="s">
        <v>123</v>
      </c>
      <c r="W4" s="8">
        <v>2010</v>
      </c>
      <c r="X4" s="8">
        <v>22</v>
      </c>
      <c r="Y4" s="8">
        <v>4</v>
      </c>
      <c r="Z4" s="8" t="s">
        <v>53</v>
      </c>
      <c r="AA4" s="8">
        <v>391</v>
      </c>
      <c r="AB4" s="8">
        <v>403</v>
      </c>
      <c r="AC4" s="8" t="s">
        <v>124</v>
      </c>
      <c r="AD4" s="8" t="str">
        <f>HYPERLINK("http://dx.doi.org/10.1177/02601079X10002200405","http://dx.doi.org/10.1177/02601079X10002200405")</f>
        <v>http://dx.doi.org/10.1177/02601079X10002200405</v>
      </c>
      <c r="AE4" s="8" t="s">
        <v>53</v>
      </c>
      <c r="AF4" s="8">
        <v>13</v>
      </c>
      <c r="AG4" s="11" t="s">
        <v>125</v>
      </c>
      <c r="AH4" s="8" t="s">
        <v>126</v>
      </c>
      <c r="AI4" s="11" t="s">
        <v>127</v>
      </c>
      <c r="AJ4" s="8" t="s">
        <v>53</v>
      </c>
      <c r="AK4" s="8" t="s">
        <v>128</v>
      </c>
    </row>
    <row r="5" spans="1:37" ht="51" customHeight="1" x14ac:dyDescent="0.25">
      <c r="A5" s="8">
        <v>4</v>
      </c>
      <c r="B5" s="8" t="s">
        <v>51</v>
      </c>
      <c r="C5" s="8" t="s">
        <v>129</v>
      </c>
      <c r="D5" s="8" t="s">
        <v>130</v>
      </c>
      <c r="E5" s="8" t="s">
        <v>131</v>
      </c>
      <c r="F5" s="8" t="s">
        <v>58</v>
      </c>
      <c r="G5" s="8" t="s">
        <v>53</v>
      </c>
      <c r="H5" s="8" t="s">
        <v>53</v>
      </c>
      <c r="I5" s="9" t="s">
        <v>132</v>
      </c>
      <c r="J5" s="9" t="s">
        <v>53</v>
      </c>
      <c r="K5" s="10" t="s">
        <v>133</v>
      </c>
      <c r="L5" s="8" t="s">
        <v>53</v>
      </c>
      <c r="M5" s="8" t="s">
        <v>53</v>
      </c>
      <c r="N5" s="8">
        <v>11</v>
      </c>
      <c r="O5" s="8">
        <v>1</v>
      </c>
      <c r="P5" s="8">
        <v>3</v>
      </c>
      <c r="Q5" s="8" t="s">
        <v>137</v>
      </c>
      <c r="R5" s="8" t="s">
        <v>138</v>
      </c>
      <c r="S5" s="8" t="s">
        <v>139</v>
      </c>
      <c r="T5" s="8" t="s">
        <v>140</v>
      </c>
      <c r="U5" s="8" t="s">
        <v>141</v>
      </c>
      <c r="V5" s="8" t="s">
        <v>53</v>
      </c>
      <c r="W5" s="8">
        <v>2002</v>
      </c>
      <c r="X5" s="8">
        <v>34</v>
      </c>
      <c r="Y5" s="8">
        <v>2</v>
      </c>
      <c r="Z5" s="8" t="s">
        <v>53</v>
      </c>
      <c r="AA5" s="8">
        <v>159</v>
      </c>
      <c r="AB5" s="8">
        <v>164</v>
      </c>
      <c r="AC5" s="8" t="s">
        <v>142</v>
      </c>
      <c r="AD5" s="8" t="str">
        <f>HYPERLINK("http://dx.doi.org/10.1111/j.1547-5069.2002.00159.x","http://dx.doi.org/10.1111/j.1547-5069.2002.00159.x")</f>
        <v>http://dx.doi.org/10.1111/j.1547-5069.2002.00159.x</v>
      </c>
      <c r="AE5" s="8" t="s">
        <v>53</v>
      </c>
      <c r="AF5" s="8">
        <v>6</v>
      </c>
      <c r="AG5" s="11" t="s">
        <v>101</v>
      </c>
      <c r="AH5" s="8" t="s">
        <v>102</v>
      </c>
      <c r="AI5" s="11" t="s">
        <v>101</v>
      </c>
      <c r="AJ5" s="8" t="s">
        <v>53</v>
      </c>
      <c r="AK5" s="8" t="s">
        <v>143</v>
      </c>
    </row>
    <row r="6" spans="1:37" ht="51" customHeight="1" x14ac:dyDescent="0.25">
      <c r="A6" s="8">
        <v>5</v>
      </c>
      <c r="B6" s="8" t="s">
        <v>51</v>
      </c>
      <c r="C6" s="8" t="s">
        <v>144</v>
      </c>
      <c r="D6" s="8" t="s">
        <v>146</v>
      </c>
      <c r="E6" s="8" t="s">
        <v>147</v>
      </c>
      <c r="F6" s="8" t="s">
        <v>58</v>
      </c>
      <c r="G6" s="8" t="s">
        <v>53</v>
      </c>
      <c r="H6" s="8" t="s">
        <v>53</v>
      </c>
      <c r="I6" s="9" t="s">
        <v>148</v>
      </c>
      <c r="J6" s="9" t="s">
        <v>149</v>
      </c>
      <c r="K6" s="10" t="s">
        <v>150</v>
      </c>
      <c r="L6" s="8" t="s">
        <v>154</v>
      </c>
      <c r="M6" s="8" t="s">
        <v>156</v>
      </c>
      <c r="N6" s="8">
        <v>35</v>
      </c>
      <c r="O6" s="8">
        <v>1</v>
      </c>
      <c r="P6" s="8">
        <v>1</v>
      </c>
      <c r="Q6" s="8" t="s">
        <v>160</v>
      </c>
      <c r="R6" s="8" t="s">
        <v>161</v>
      </c>
      <c r="S6" s="8" t="s">
        <v>162</v>
      </c>
      <c r="T6" s="8" t="s">
        <v>163</v>
      </c>
      <c r="U6" s="8" t="s">
        <v>164</v>
      </c>
      <c r="V6" s="8" t="s">
        <v>165</v>
      </c>
      <c r="W6" s="8">
        <v>2023</v>
      </c>
      <c r="X6" s="8">
        <v>8</v>
      </c>
      <c r="Y6" s="8">
        <v>1</v>
      </c>
      <c r="Z6" s="8" t="s">
        <v>53</v>
      </c>
      <c r="AA6" s="8" t="s">
        <v>53</v>
      </c>
      <c r="AB6" s="8" t="s">
        <v>53</v>
      </c>
      <c r="AC6" s="8" t="s">
        <v>166</v>
      </c>
      <c r="AD6" s="8" t="str">
        <f>HYPERLINK("http://dx.doi.org/10.1186/s41073-023-00132-6","http://dx.doi.org/10.1186/s41073-023-00132-6")</f>
        <v>http://dx.doi.org/10.1186/s41073-023-00132-6</v>
      </c>
      <c r="AE6" s="8" t="s">
        <v>53</v>
      </c>
      <c r="AF6" s="8">
        <v>9</v>
      </c>
      <c r="AG6" s="11" t="s">
        <v>167</v>
      </c>
      <c r="AH6" s="8" t="s">
        <v>126</v>
      </c>
      <c r="AI6" s="11" t="s">
        <v>168</v>
      </c>
      <c r="AJ6" s="8" t="s">
        <v>169</v>
      </c>
      <c r="AK6" s="8" t="s">
        <v>170</v>
      </c>
    </row>
    <row r="7" spans="1:37" ht="51" customHeight="1" x14ac:dyDescent="0.25">
      <c r="A7" s="8">
        <v>6</v>
      </c>
      <c r="B7" s="8" t="s">
        <v>51</v>
      </c>
      <c r="C7" s="8" t="s">
        <v>171</v>
      </c>
      <c r="D7" s="8" t="s">
        <v>173</v>
      </c>
      <c r="E7" s="8" t="s">
        <v>174</v>
      </c>
      <c r="F7" s="8" t="s">
        <v>175</v>
      </c>
      <c r="G7" s="8" t="s">
        <v>53</v>
      </c>
      <c r="H7" s="8" t="s">
        <v>53</v>
      </c>
      <c r="I7" s="9" t="s">
        <v>176</v>
      </c>
      <c r="J7" s="9" t="s">
        <v>177</v>
      </c>
      <c r="K7" s="10" t="s">
        <v>178</v>
      </c>
      <c r="L7" s="8" t="s">
        <v>182</v>
      </c>
      <c r="M7" s="8" t="s">
        <v>184</v>
      </c>
      <c r="N7" s="8">
        <v>148</v>
      </c>
      <c r="O7" s="8">
        <v>2</v>
      </c>
      <c r="P7" s="8">
        <v>2</v>
      </c>
      <c r="Q7" s="8" t="s">
        <v>185</v>
      </c>
      <c r="R7" s="8" t="s">
        <v>186</v>
      </c>
      <c r="S7" s="8" t="s">
        <v>187</v>
      </c>
      <c r="T7" s="8" t="s">
        <v>188</v>
      </c>
      <c r="U7" s="8" t="s">
        <v>189</v>
      </c>
      <c r="V7" s="8" t="s">
        <v>98</v>
      </c>
      <c r="W7" s="8">
        <v>2020</v>
      </c>
      <c r="X7" s="8">
        <v>40</v>
      </c>
      <c r="Y7" s="8">
        <v>1</v>
      </c>
      <c r="Z7" s="8" t="s">
        <v>53</v>
      </c>
      <c r="AA7" s="8">
        <v>406</v>
      </c>
      <c r="AB7" s="8">
        <v>417</v>
      </c>
      <c r="AC7" s="8" t="s">
        <v>190</v>
      </c>
      <c r="AD7" s="8" t="str">
        <f>HYPERLINK("http://dx.doi.org/10.14429/djlit.40.1.14804","http://dx.doi.org/10.14429/djlit.40.1.14804")</f>
        <v>http://dx.doi.org/10.14429/djlit.40.1.14804</v>
      </c>
      <c r="AE7" s="8" t="s">
        <v>53</v>
      </c>
      <c r="AF7" s="8">
        <v>12</v>
      </c>
      <c r="AG7" s="11" t="s">
        <v>191</v>
      </c>
      <c r="AH7" s="8" t="s">
        <v>126</v>
      </c>
      <c r="AI7" s="11" t="s">
        <v>191</v>
      </c>
      <c r="AJ7" s="8" t="s">
        <v>53</v>
      </c>
      <c r="AK7" s="8" t="s">
        <v>192</v>
      </c>
    </row>
    <row r="8" spans="1:37" ht="51" customHeight="1" x14ac:dyDescent="0.25">
      <c r="A8" s="8">
        <v>7</v>
      </c>
      <c r="B8" s="8" t="s">
        <v>51</v>
      </c>
      <c r="C8" s="8" t="s">
        <v>193</v>
      </c>
      <c r="D8" s="8" t="s">
        <v>195</v>
      </c>
      <c r="E8" s="8" t="s">
        <v>196</v>
      </c>
      <c r="F8" s="8" t="s">
        <v>58</v>
      </c>
      <c r="G8" s="8" t="s">
        <v>53</v>
      </c>
      <c r="H8" s="8" t="s">
        <v>53</v>
      </c>
      <c r="I8" s="9" t="s">
        <v>197</v>
      </c>
      <c r="J8" s="9" t="s">
        <v>198</v>
      </c>
      <c r="K8" s="10" t="s">
        <v>199</v>
      </c>
      <c r="L8" s="8" t="s">
        <v>203</v>
      </c>
      <c r="M8" s="8" t="s">
        <v>204</v>
      </c>
      <c r="N8" s="8">
        <v>21</v>
      </c>
      <c r="O8" s="8">
        <v>2</v>
      </c>
      <c r="P8" s="8">
        <v>2</v>
      </c>
      <c r="Q8" s="8" t="s">
        <v>205</v>
      </c>
      <c r="R8" s="8" t="s">
        <v>206</v>
      </c>
      <c r="S8" s="8" t="s">
        <v>207</v>
      </c>
      <c r="T8" s="8" t="s">
        <v>208</v>
      </c>
      <c r="U8" s="8" t="s">
        <v>209</v>
      </c>
      <c r="V8" s="8" t="s">
        <v>210</v>
      </c>
      <c r="W8" s="8">
        <v>2019</v>
      </c>
      <c r="X8" s="8">
        <v>50</v>
      </c>
      <c r="Y8" s="8">
        <v>1</v>
      </c>
      <c r="Z8" s="8" t="s">
        <v>53</v>
      </c>
      <c r="AA8" s="8">
        <v>108</v>
      </c>
      <c r="AB8" s="8">
        <v>122</v>
      </c>
      <c r="AC8" s="8" t="s">
        <v>53</v>
      </c>
      <c r="AD8" s="8" t="s">
        <v>53</v>
      </c>
      <c r="AE8" s="8" t="s">
        <v>53</v>
      </c>
      <c r="AF8" s="8">
        <v>15</v>
      </c>
      <c r="AG8" s="11" t="s">
        <v>211</v>
      </c>
      <c r="AH8" s="8" t="s">
        <v>126</v>
      </c>
      <c r="AI8" s="11" t="s">
        <v>127</v>
      </c>
      <c r="AJ8" s="8" t="s">
        <v>53</v>
      </c>
      <c r="AK8" s="8" t="s">
        <v>212</v>
      </c>
    </row>
    <row r="9" spans="1:37" ht="51" customHeight="1" x14ac:dyDescent="0.25">
      <c r="A9" s="8">
        <v>8</v>
      </c>
      <c r="B9" s="8" t="s">
        <v>51</v>
      </c>
      <c r="C9" s="8" t="s">
        <v>213</v>
      </c>
      <c r="D9" s="8" t="s">
        <v>215</v>
      </c>
      <c r="E9" s="8" t="s">
        <v>216</v>
      </c>
      <c r="F9" s="8" t="s">
        <v>58</v>
      </c>
      <c r="G9" s="8" t="s">
        <v>53</v>
      </c>
      <c r="H9" s="8" t="s">
        <v>53</v>
      </c>
      <c r="I9" s="9" t="s">
        <v>217</v>
      </c>
      <c r="J9" s="9" t="s">
        <v>53</v>
      </c>
      <c r="K9" s="10" t="s">
        <v>218</v>
      </c>
      <c r="L9" s="8" t="s">
        <v>222</v>
      </c>
      <c r="M9" s="8" t="s">
        <v>53</v>
      </c>
      <c r="N9" s="8">
        <v>17</v>
      </c>
      <c r="O9" s="8">
        <v>10</v>
      </c>
      <c r="P9" s="8">
        <v>12</v>
      </c>
      <c r="Q9" s="8" t="s">
        <v>67</v>
      </c>
      <c r="R9" s="8" t="s">
        <v>68</v>
      </c>
      <c r="S9" s="8" t="s">
        <v>69</v>
      </c>
      <c r="T9" s="8" t="s">
        <v>223</v>
      </c>
      <c r="U9" s="8" t="s">
        <v>224</v>
      </c>
      <c r="V9" s="8" t="s">
        <v>53</v>
      </c>
      <c r="W9" s="8">
        <v>2009</v>
      </c>
      <c r="X9" s="8">
        <v>14</v>
      </c>
      <c r="Y9" s="8">
        <v>2</v>
      </c>
      <c r="Z9" s="8" t="s">
        <v>53</v>
      </c>
      <c r="AA9" s="8">
        <v>145</v>
      </c>
      <c r="AB9" s="8">
        <v>157</v>
      </c>
      <c r="AC9" s="8" t="s">
        <v>225</v>
      </c>
      <c r="AD9" s="8" t="str">
        <f>HYPERLINK("http://dx.doi.org/10.1080/13601440902970031","http://dx.doi.org/10.1080/13601440902970031")</f>
        <v>http://dx.doi.org/10.1080/13601440902970031</v>
      </c>
      <c r="AE9" s="8" t="s">
        <v>53</v>
      </c>
      <c r="AF9" s="8">
        <v>13</v>
      </c>
      <c r="AG9" s="11" t="s">
        <v>75</v>
      </c>
      <c r="AH9" s="8" t="s">
        <v>126</v>
      </c>
      <c r="AI9" s="11" t="s">
        <v>75</v>
      </c>
      <c r="AJ9" s="8" t="s">
        <v>53</v>
      </c>
      <c r="AK9" s="8" t="s">
        <v>226</v>
      </c>
    </row>
    <row r="10" spans="1:37" ht="51" customHeight="1" x14ac:dyDescent="0.25">
      <c r="A10" s="8">
        <v>9</v>
      </c>
      <c r="B10" s="8" t="s">
        <v>51</v>
      </c>
      <c r="C10" s="8" t="s">
        <v>227</v>
      </c>
      <c r="D10" s="8" t="s">
        <v>230</v>
      </c>
      <c r="E10" s="8" t="s">
        <v>231</v>
      </c>
      <c r="F10" s="8" t="s">
        <v>58</v>
      </c>
      <c r="G10" s="8" t="s">
        <v>53</v>
      </c>
      <c r="H10" s="8" t="s">
        <v>53</v>
      </c>
      <c r="I10" s="9" t="s">
        <v>232</v>
      </c>
      <c r="J10" s="9" t="s">
        <v>233</v>
      </c>
      <c r="K10" s="10" t="s">
        <v>234</v>
      </c>
      <c r="L10" s="8" t="s">
        <v>238</v>
      </c>
      <c r="M10" s="8" t="s">
        <v>240</v>
      </c>
      <c r="N10" s="8">
        <v>15</v>
      </c>
      <c r="O10" s="8">
        <v>26</v>
      </c>
      <c r="P10" s="8">
        <v>27</v>
      </c>
      <c r="Q10" s="8" t="s">
        <v>243</v>
      </c>
      <c r="R10" s="8" t="s">
        <v>244</v>
      </c>
      <c r="S10" s="8" t="s">
        <v>245</v>
      </c>
      <c r="T10" s="8" t="s">
        <v>246</v>
      </c>
      <c r="U10" s="8" t="s">
        <v>247</v>
      </c>
      <c r="V10" s="8" t="s">
        <v>98</v>
      </c>
      <c r="W10" s="8">
        <v>2015</v>
      </c>
      <c r="X10" s="8">
        <v>209</v>
      </c>
      <c r="Y10" s="8">
        <v>1</v>
      </c>
      <c r="Z10" s="8" t="s">
        <v>53</v>
      </c>
      <c r="AA10" s="8">
        <v>52</v>
      </c>
      <c r="AB10" s="8">
        <v>58</v>
      </c>
      <c r="AC10" s="8" t="s">
        <v>248</v>
      </c>
      <c r="AD10" s="8" t="str">
        <f>HYPERLINK("http://dx.doi.org/10.1016/j.amjsurg.2014.08.032","http://dx.doi.org/10.1016/j.amjsurg.2014.08.032")</f>
        <v>http://dx.doi.org/10.1016/j.amjsurg.2014.08.032</v>
      </c>
      <c r="AE10" s="8" t="s">
        <v>53</v>
      </c>
      <c r="AF10" s="8">
        <v>7</v>
      </c>
      <c r="AG10" s="11" t="s">
        <v>249</v>
      </c>
      <c r="AH10" s="8" t="s">
        <v>102</v>
      </c>
      <c r="AI10" s="11" t="s">
        <v>249</v>
      </c>
      <c r="AJ10" s="8" t="s">
        <v>53</v>
      </c>
      <c r="AK10" s="8" t="s">
        <v>250</v>
      </c>
    </row>
    <row r="11" spans="1:37" ht="51" customHeight="1" x14ac:dyDescent="0.25">
      <c r="A11" s="8">
        <v>10</v>
      </c>
      <c r="B11" s="8" t="s">
        <v>51</v>
      </c>
      <c r="C11" s="8" t="s">
        <v>251</v>
      </c>
      <c r="D11" s="8" t="s">
        <v>253</v>
      </c>
      <c r="E11" s="8" t="s">
        <v>254</v>
      </c>
      <c r="F11" s="8" t="s">
        <v>58</v>
      </c>
      <c r="G11" s="8" t="s">
        <v>53</v>
      </c>
      <c r="H11" s="8" t="s">
        <v>53</v>
      </c>
      <c r="I11" s="9" t="s">
        <v>255</v>
      </c>
      <c r="J11" s="9" t="s">
        <v>256</v>
      </c>
      <c r="K11" s="10" t="s">
        <v>257</v>
      </c>
      <c r="L11" s="8" t="s">
        <v>261</v>
      </c>
      <c r="M11" s="8" t="s">
        <v>263</v>
      </c>
      <c r="N11" s="8">
        <v>74</v>
      </c>
      <c r="O11" s="8">
        <v>35</v>
      </c>
      <c r="P11" s="8">
        <v>45</v>
      </c>
      <c r="Q11" s="8" t="s">
        <v>264</v>
      </c>
      <c r="R11" s="8" t="s">
        <v>265</v>
      </c>
      <c r="S11" s="8" t="s">
        <v>266</v>
      </c>
      <c r="T11" s="8" t="s">
        <v>267</v>
      </c>
      <c r="U11" s="8" t="s">
        <v>268</v>
      </c>
      <c r="V11" s="8" t="s">
        <v>269</v>
      </c>
      <c r="W11" s="8">
        <v>2010</v>
      </c>
      <c r="X11" s="8">
        <v>19</v>
      </c>
      <c r="Y11" s="8">
        <v>4</v>
      </c>
      <c r="Z11" s="8" t="s">
        <v>53</v>
      </c>
      <c r="AA11" s="8">
        <v>305</v>
      </c>
      <c r="AB11" s="8">
        <v>316</v>
      </c>
      <c r="AC11" s="8" t="s">
        <v>270</v>
      </c>
      <c r="AD11" s="8" t="str">
        <f>HYPERLINK("http://dx.doi.org/10.1177/1056492610371496","http://dx.doi.org/10.1177/1056492610371496")</f>
        <v>http://dx.doi.org/10.1177/1056492610371496</v>
      </c>
      <c r="AE11" s="8" t="s">
        <v>53</v>
      </c>
      <c r="AF11" s="8">
        <v>12</v>
      </c>
      <c r="AG11" s="11" t="s">
        <v>211</v>
      </c>
      <c r="AH11" s="8" t="s">
        <v>76</v>
      </c>
      <c r="AI11" s="11" t="s">
        <v>127</v>
      </c>
      <c r="AJ11" s="8" t="s">
        <v>53</v>
      </c>
      <c r="AK11" s="8" t="s">
        <v>271</v>
      </c>
    </row>
    <row r="12" spans="1:37" ht="51" customHeight="1" x14ac:dyDescent="0.25">
      <c r="A12" s="8">
        <v>11</v>
      </c>
      <c r="B12" s="8" t="s">
        <v>51</v>
      </c>
      <c r="C12" s="8" t="s">
        <v>272</v>
      </c>
      <c r="D12" s="8" t="s">
        <v>273</v>
      </c>
      <c r="E12" s="8" t="s">
        <v>274</v>
      </c>
      <c r="F12" s="8" t="s">
        <v>58</v>
      </c>
      <c r="G12" s="8" t="s">
        <v>53</v>
      </c>
      <c r="H12" s="8" t="s">
        <v>53</v>
      </c>
      <c r="I12" s="9" t="s">
        <v>275</v>
      </c>
      <c r="J12" s="9" t="s">
        <v>53</v>
      </c>
      <c r="K12" s="10" t="s">
        <v>276</v>
      </c>
      <c r="L12" s="8" t="s">
        <v>53</v>
      </c>
      <c r="M12" s="8" t="s">
        <v>53</v>
      </c>
      <c r="N12" s="8">
        <v>32</v>
      </c>
      <c r="O12" s="8">
        <v>4</v>
      </c>
      <c r="P12" s="8">
        <v>17</v>
      </c>
      <c r="Q12" s="8" t="s">
        <v>280</v>
      </c>
      <c r="R12" s="8" t="s">
        <v>281</v>
      </c>
      <c r="S12" s="8" t="s">
        <v>282</v>
      </c>
      <c r="T12" s="8" t="s">
        <v>283</v>
      </c>
      <c r="U12" s="8" t="s">
        <v>284</v>
      </c>
      <c r="V12" s="8" t="s">
        <v>285</v>
      </c>
      <c r="W12" s="8">
        <v>2001</v>
      </c>
      <c r="X12" s="8">
        <v>42</v>
      </c>
      <c r="Y12" s="8">
        <v>2</v>
      </c>
      <c r="Z12" s="8" t="s">
        <v>53</v>
      </c>
      <c r="AA12" s="8">
        <v>223</v>
      </c>
      <c r="AB12" s="8">
        <v>235</v>
      </c>
      <c r="AC12" s="8" t="s">
        <v>286</v>
      </c>
      <c r="AD12" s="8" t="str">
        <f>HYPERLINK("http://dx.doi.org/10.1023/A:1026529721018","http://dx.doi.org/10.1023/A:1026529721018")</f>
        <v>http://dx.doi.org/10.1023/A:1026529721018</v>
      </c>
      <c r="AE12" s="8" t="s">
        <v>53</v>
      </c>
      <c r="AF12" s="8">
        <v>13</v>
      </c>
      <c r="AG12" s="11" t="s">
        <v>75</v>
      </c>
      <c r="AH12" s="8" t="s">
        <v>76</v>
      </c>
      <c r="AI12" s="11" t="s">
        <v>75</v>
      </c>
      <c r="AJ12" s="8" t="s">
        <v>53</v>
      </c>
      <c r="AK12" s="8" t="s">
        <v>287</v>
      </c>
    </row>
    <row r="13" spans="1:37" ht="51" customHeight="1" x14ac:dyDescent="0.25">
      <c r="A13" s="8">
        <v>12</v>
      </c>
      <c r="B13" s="8" t="s">
        <v>51</v>
      </c>
      <c r="C13" s="8" t="s">
        <v>288</v>
      </c>
      <c r="D13" s="8" t="s">
        <v>289</v>
      </c>
      <c r="E13" s="8" t="s">
        <v>290</v>
      </c>
      <c r="F13" s="8" t="s">
        <v>58</v>
      </c>
      <c r="G13" s="8" t="s">
        <v>53</v>
      </c>
      <c r="H13" s="8" t="s">
        <v>53</v>
      </c>
      <c r="I13" s="9" t="s">
        <v>291</v>
      </c>
      <c r="J13" s="9" t="s">
        <v>53</v>
      </c>
      <c r="K13" s="10" t="s">
        <v>292</v>
      </c>
      <c r="L13" s="8" t="s">
        <v>53</v>
      </c>
      <c r="M13" s="8" t="s">
        <v>53</v>
      </c>
      <c r="N13" s="8">
        <v>17</v>
      </c>
      <c r="O13" s="8">
        <v>128</v>
      </c>
      <c r="P13" s="8">
        <v>161</v>
      </c>
      <c r="Q13" s="8" t="s">
        <v>264</v>
      </c>
      <c r="R13" s="8" t="s">
        <v>265</v>
      </c>
      <c r="S13" s="8" t="s">
        <v>266</v>
      </c>
      <c r="T13" s="8" t="s">
        <v>296</v>
      </c>
      <c r="U13" s="8" t="s">
        <v>297</v>
      </c>
      <c r="V13" s="8" t="s">
        <v>285</v>
      </c>
      <c r="W13" s="8">
        <v>2004</v>
      </c>
      <c r="X13" s="8">
        <v>10</v>
      </c>
      <c r="Y13" s="8">
        <v>2</v>
      </c>
      <c r="Z13" s="8" t="s">
        <v>53</v>
      </c>
      <c r="AA13" s="8">
        <v>219</v>
      </c>
      <c r="AB13" s="8">
        <v>234</v>
      </c>
      <c r="AC13" s="8" t="s">
        <v>298</v>
      </c>
      <c r="AD13" s="8" t="str">
        <f>HYPERLINK("http://dx.doi.org/10.1177/1077800403262361","http://dx.doi.org/10.1177/1077800403262361")</f>
        <v>http://dx.doi.org/10.1177/1077800403262361</v>
      </c>
      <c r="AE13" s="8" t="s">
        <v>53</v>
      </c>
      <c r="AF13" s="8">
        <v>16</v>
      </c>
      <c r="AG13" s="11" t="s">
        <v>299</v>
      </c>
      <c r="AH13" s="8" t="s">
        <v>76</v>
      </c>
      <c r="AI13" s="11" t="s">
        <v>300</v>
      </c>
      <c r="AJ13" s="8" t="s">
        <v>53</v>
      </c>
      <c r="AK13" s="8" t="s">
        <v>301</v>
      </c>
    </row>
    <row r="14" spans="1:37" ht="51" customHeight="1" x14ac:dyDescent="0.25">
      <c r="A14" s="8">
        <v>13</v>
      </c>
      <c r="B14" s="8" t="s">
        <v>51</v>
      </c>
      <c r="C14" s="8" t="s">
        <v>302</v>
      </c>
      <c r="D14" s="8" t="s">
        <v>304</v>
      </c>
      <c r="E14" s="8" t="s">
        <v>274</v>
      </c>
      <c r="F14" s="8" t="s">
        <v>58</v>
      </c>
      <c r="G14" s="8" t="s">
        <v>53</v>
      </c>
      <c r="H14" s="8" t="s">
        <v>53</v>
      </c>
      <c r="I14" s="9" t="s">
        <v>305</v>
      </c>
      <c r="J14" s="9" t="s">
        <v>306</v>
      </c>
      <c r="K14" s="10" t="s">
        <v>307</v>
      </c>
      <c r="L14" s="8" t="s">
        <v>311</v>
      </c>
      <c r="M14" s="8" t="s">
        <v>313</v>
      </c>
      <c r="N14" s="8">
        <v>56</v>
      </c>
      <c r="O14" s="8">
        <v>2</v>
      </c>
      <c r="P14" s="8">
        <v>5</v>
      </c>
      <c r="Q14" s="8" t="s">
        <v>314</v>
      </c>
      <c r="R14" s="8" t="s">
        <v>281</v>
      </c>
      <c r="S14" s="8" t="s">
        <v>315</v>
      </c>
      <c r="T14" s="8" t="s">
        <v>283</v>
      </c>
      <c r="U14" s="8" t="s">
        <v>284</v>
      </c>
      <c r="V14" s="8" t="s">
        <v>316</v>
      </c>
      <c r="W14" s="8">
        <v>2012</v>
      </c>
      <c r="X14" s="8">
        <v>53</v>
      </c>
      <c r="Y14" s="8">
        <v>7</v>
      </c>
      <c r="Z14" s="8" t="s">
        <v>53</v>
      </c>
      <c r="AA14" s="8">
        <v>695</v>
      </c>
      <c r="AB14" s="8">
        <v>716</v>
      </c>
      <c r="AC14" s="8" t="s">
        <v>317</v>
      </c>
      <c r="AD14" s="8" t="str">
        <f>HYPERLINK("http://dx.doi.org/10.1007/s11162-012-9257-4","http://dx.doi.org/10.1007/s11162-012-9257-4")</f>
        <v>http://dx.doi.org/10.1007/s11162-012-9257-4</v>
      </c>
      <c r="AE14" s="8" t="s">
        <v>53</v>
      </c>
      <c r="AF14" s="8">
        <v>22</v>
      </c>
      <c r="AG14" s="11" t="s">
        <v>75</v>
      </c>
      <c r="AH14" s="8" t="s">
        <v>76</v>
      </c>
      <c r="AI14" s="11" t="s">
        <v>75</v>
      </c>
      <c r="AJ14" s="8" t="s">
        <v>53</v>
      </c>
      <c r="AK14" s="8" t="s">
        <v>318</v>
      </c>
    </row>
    <row r="15" spans="1:37" ht="51" customHeight="1" x14ac:dyDescent="0.25">
      <c r="A15" s="8">
        <v>14</v>
      </c>
      <c r="B15" s="8" t="s">
        <v>51</v>
      </c>
      <c r="C15" s="8" t="s">
        <v>319</v>
      </c>
      <c r="D15" s="8" t="s">
        <v>321</v>
      </c>
      <c r="E15" s="8" t="s">
        <v>322</v>
      </c>
      <c r="F15" s="8" t="s">
        <v>58</v>
      </c>
      <c r="G15" s="8" t="s">
        <v>53</v>
      </c>
      <c r="H15" s="8" t="s">
        <v>53</v>
      </c>
      <c r="I15" s="9" t="s">
        <v>323</v>
      </c>
      <c r="J15" s="9" t="s">
        <v>324</v>
      </c>
      <c r="K15" s="10" t="s">
        <v>325</v>
      </c>
      <c r="L15" s="8" t="s">
        <v>329</v>
      </c>
      <c r="M15" s="8" t="s">
        <v>330</v>
      </c>
      <c r="N15" s="8">
        <v>34</v>
      </c>
      <c r="O15" s="8">
        <v>1</v>
      </c>
      <c r="P15" s="8">
        <v>1</v>
      </c>
      <c r="Q15" s="8" t="s">
        <v>314</v>
      </c>
      <c r="R15" s="8" t="s">
        <v>281</v>
      </c>
      <c r="S15" s="8" t="s">
        <v>334</v>
      </c>
      <c r="T15" s="8" t="s">
        <v>335</v>
      </c>
      <c r="U15" s="8" t="s">
        <v>336</v>
      </c>
      <c r="V15" s="8" t="s">
        <v>269</v>
      </c>
      <c r="W15" s="8">
        <v>2023</v>
      </c>
      <c r="X15" s="8">
        <v>14</v>
      </c>
      <c r="Y15" s="8">
        <v>4</v>
      </c>
      <c r="Z15" s="8" t="s">
        <v>53</v>
      </c>
      <c r="AA15" s="8">
        <v>4511</v>
      </c>
      <c r="AB15" s="8">
        <v>4533</v>
      </c>
      <c r="AC15" s="8" t="s">
        <v>337</v>
      </c>
      <c r="AD15" s="8" t="str">
        <f>HYPERLINK("http://dx.doi.org/10.1007/s13132-022-01068-w","http://dx.doi.org/10.1007/s13132-022-01068-w")</f>
        <v>http://dx.doi.org/10.1007/s13132-022-01068-w</v>
      </c>
      <c r="AE15" s="8" t="s">
        <v>338</v>
      </c>
      <c r="AF15" s="8">
        <v>23</v>
      </c>
      <c r="AG15" s="11" t="s">
        <v>125</v>
      </c>
      <c r="AH15" s="8" t="s">
        <v>76</v>
      </c>
      <c r="AI15" s="11" t="s">
        <v>127</v>
      </c>
      <c r="AJ15" s="8" t="s">
        <v>53</v>
      </c>
      <c r="AK15" s="8" t="s">
        <v>339</v>
      </c>
    </row>
    <row r="16" spans="1:37" ht="51" customHeight="1" x14ac:dyDescent="0.25">
      <c r="A16" s="8">
        <v>15</v>
      </c>
      <c r="B16" s="8" t="s">
        <v>51</v>
      </c>
      <c r="C16" s="8" t="s">
        <v>340</v>
      </c>
      <c r="D16" s="8" t="s">
        <v>342</v>
      </c>
      <c r="E16" s="8" t="s">
        <v>343</v>
      </c>
      <c r="F16" s="8" t="s">
        <v>58</v>
      </c>
      <c r="G16" s="8" t="s">
        <v>53</v>
      </c>
      <c r="H16" s="8" t="s">
        <v>53</v>
      </c>
      <c r="I16" s="9" t="s">
        <v>344</v>
      </c>
      <c r="J16" s="9" t="s">
        <v>345</v>
      </c>
      <c r="K16" s="10" t="s">
        <v>346</v>
      </c>
      <c r="L16" s="8" t="s">
        <v>350</v>
      </c>
      <c r="M16" s="8" t="s">
        <v>53</v>
      </c>
      <c r="N16" s="8">
        <v>128</v>
      </c>
      <c r="O16" s="8">
        <v>49</v>
      </c>
      <c r="P16" s="8">
        <v>49</v>
      </c>
      <c r="Q16" s="8" t="s">
        <v>351</v>
      </c>
      <c r="R16" s="8" t="s">
        <v>68</v>
      </c>
      <c r="S16" s="8" t="s">
        <v>352</v>
      </c>
      <c r="T16" s="8" t="s">
        <v>353</v>
      </c>
      <c r="U16" s="8" t="s">
        <v>354</v>
      </c>
      <c r="V16" s="8" t="s">
        <v>355</v>
      </c>
      <c r="W16" s="8">
        <v>2021</v>
      </c>
      <c r="X16" s="8">
        <v>24</v>
      </c>
      <c r="Y16" s="8">
        <v>5</v>
      </c>
      <c r="Z16" s="8" t="s">
        <v>53</v>
      </c>
      <c r="AA16" s="8">
        <v>815</v>
      </c>
      <c r="AB16" s="8">
        <v>838</v>
      </c>
      <c r="AC16" s="8" t="s">
        <v>356</v>
      </c>
      <c r="AD16" s="8" t="str">
        <f>HYPERLINK("http://dx.doi.org/10.1080/14413523.2021.1896845","http://dx.doi.org/10.1080/14413523.2021.1896845")</f>
        <v>http://dx.doi.org/10.1080/14413523.2021.1896845</v>
      </c>
      <c r="AE16" s="8" t="s">
        <v>357</v>
      </c>
      <c r="AF16" s="8">
        <v>24</v>
      </c>
      <c r="AG16" s="11" t="s">
        <v>358</v>
      </c>
      <c r="AH16" s="8" t="s">
        <v>76</v>
      </c>
      <c r="AI16" s="11" t="s">
        <v>359</v>
      </c>
      <c r="AJ16" s="8" t="s">
        <v>360</v>
      </c>
      <c r="AK16" s="8" t="s">
        <v>361</v>
      </c>
    </row>
    <row r="17" spans="1:37" ht="51" customHeight="1" x14ac:dyDescent="0.25">
      <c r="A17" s="8">
        <v>16</v>
      </c>
      <c r="B17" s="8" t="s">
        <v>51</v>
      </c>
      <c r="C17" s="8" t="s">
        <v>272</v>
      </c>
      <c r="D17" s="8" t="s">
        <v>362</v>
      </c>
      <c r="E17" s="8" t="s">
        <v>274</v>
      </c>
      <c r="F17" s="8" t="s">
        <v>58</v>
      </c>
      <c r="G17" s="8" t="s">
        <v>53</v>
      </c>
      <c r="H17" s="8" t="s">
        <v>53</v>
      </c>
      <c r="I17" s="9" t="s">
        <v>363</v>
      </c>
      <c r="J17" s="9" t="s">
        <v>364</v>
      </c>
      <c r="K17" s="10" t="s">
        <v>365</v>
      </c>
      <c r="L17" s="8" t="s">
        <v>53</v>
      </c>
      <c r="M17" s="8" t="s">
        <v>53</v>
      </c>
      <c r="N17" s="8">
        <v>25</v>
      </c>
      <c r="O17" s="8">
        <v>5</v>
      </c>
      <c r="P17" s="8">
        <v>21</v>
      </c>
      <c r="Q17" s="8" t="s">
        <v>280</v>
      </c>
      <c r="R17" s="8" t="s">
        <v>281</v>
      </c>
      <c r="S17" s="8" t="s">
        <v>282</v>
      </c>
      <c r="T17" s="8" t="s">
        <v>283</v>
      </c>
      <c r="U17" s="8" t="s">
        <v>284</v>
      </c>
      <c r="V17" s="8" t="s">
        <v>285</v>
      </c>
      <c r="W17" s="8">
        <v>2001</v>
      </c>
      <c r="X17" s="8">
        <v>42</v>
      </c>
      <c r="Y17" s="8">
        <v>2</v>
      </c>
      <c r="Z17" s="8" t="s">
        <v>53</v>
      </c>
      <c r="AA17" s="8">
        <v>211</v>
      </c>
      <c r="AB17" s="8">
        <v>221</v>
      </c>
      <c r="AC17" s="8" t="s">
        <v>369</v>
      </c>
      <c r="AD17" s="8" t="str">
        <f>HYPERLINK("http://dx.doi.org/10.1023/A:1026577604180","http://dx.doi.org/10.1023/A:1026577604180")</f>
        <v>http://dx.doi.org/10.1023/A:1026577604180</v>
      </c>
      <c r="AE17" s="8" t="s">
        <v>53</v>
      </c>
      <c r="AF17" s="8">
        <v>11</v>
      </c>
      <c r="AG17" s="11" t="s">
        <v>75</v>
      </c>
      <c r="AH17" s="8" t="s">
        <v>76</v>
      </c>
      <c r="AI17" s="11" t="s">
        <v>75</v>
      </c>
      <c r="AJ17" s="8" t="s">
        <v>53</v>
      </c>
      <c r="AK17" s="8" t="s">
        <v>370</v>
      </c>
    </row>
    <row r="18" spans="1:37" ht="51" customHeight="1" x14ac:dyDescent="0.25">
      <c r="A18" s="8">
        <v>17</v>
      </c>
      <c r="B18" s="8" t="s">
        <v>51</v>
      </c>
      <c r="C18" s="8" t="s">
        <v>371</v>
      </c>
      <c r="D18" s="8" t="s">
        <v>373</v>
      </c>
      <c r="E18" s="8" t="s">
        <v>374</v>
      </c>
      <c r="F18" s="8" t="s">
        <v>58</v>
      </c>
      <c r="G18" s="8" t="s">
        <v>53</v>
      </c>
      <c r="H18" s="8" t="s">
        <v>53</v>
      </c>
      <c r="I18" s="9" t="s">
        <v>375</v>
      </c>
      <c r="J18" s="9" t="s">
        <v>53</v>
      </c>
      <c r="K18" s="10" t="s">
        <v>376</v>
      </c>
      <c r="L18" s="8" t="s">
        <v>380</v>
      </c>
      <c r="M18" s="8" t="s">
        <v>381</v>
      </c>
      <c r="N18" s="8">
        <v>45</v>
      </c>
      <c r="O18" s="8">
        <v>16</v>
      </c>
      <c r="P18" s="8">
        <v>21</v>
      </c>
      <c r="Q18" s="8" t="s">
        <v>67</v>
      </c>
      <c r="R18" s="8" t="s">
        <v>68</v>
      </c>
      <c r="S18" s="8" t="s">
        <v>69</v>
      </c>
      <c r="T18" s="8" t="s">
        <v>384</v>
      </c>
      <c r="U18" s="8" t="s">
        <v>385</v>
      </c>
      <c r="V18" s="8" t="s">
        <v>53</v>
      </c>
      <c r="W18" s="8">
        <v>2012</v>
      </c>
      <c r="X18" s="8">
        <v>18</v>
      </c>
      <c r="Y18" s="8">
        <v>3</v>
      </c>
      <c r="Z18" s="8" t="s">
        <v>53</v>
      </c>
      <c r="AA18" s="8">
        <v>329</v>
      </c>
      <c r="AB18" s="8">
        <v>347</v>
      </c>
      <c r="AC18" s="8" t="s">
        <v>386</v>
      </c>
      <c r="AD18" s="8" t="str">
        <f>HYPERLINK("http://dx.doi.org/10.1080/13538322.2012.730338","http://dx.doi.org/10.1080/13538322.2012.730338")</f>
        <v>http://dx.doi.org/10.1080/13538322.2012.730338</v>
      </c>
      <c r="AE18" s="8" t="s">
        <v>53</v>
      </c>
      <c r="AF18" s="8">
        <v>19</v>
      </c>
      <c r="AG18" s="11" t="s">
        <v>75</v>
      </c>
      <c r="AH18" s="8" t="s">
        <v>126</v>
      </c>
      <c r="AI18" s="11" t="s">
        <v>75</v>
      </c>
      <c r="AJ18" s="8" t="s">
        <v>53</v>
      </c>
      <c r="AK18" s="8" t="s">
        <v>387</v>
      </c>
    </row>
    <row r="19" spans="1:37" ht="51" customHeight="1" x14ac:dyDescent="0.25">
      <c r="A19" s="8">
        <v>18</v>
      </c>
      <c r="B19" s="8" t="s">
        <v>51</v>
      </c>
      <c r="C19" s="8" t="s">
        <v>388</v>
      </c>
      <c r="D19" s="8" t="s">
        <v>390</v>
      </c>
      <c r="E19" s="8" t="s">
        <v>391</v>
      </c>
      <c r="F19" s="8" t="s">
        <v>175</v>
      </c>
      <c r="G19" s="8" t="s">
        <v>53</v>
      </c>
      <c r="H19" s="8" t="s">
        <v>53</v>
      </c>
      <c r="I19" s="9" t="s">
        <v>392</v>
      </c>
      <c r="J19" s="9" t="s">
        <v>393</v>
      </c>
      <c r="K19" s="10" t="s">
        <v>394</v>
      </c>
      <c r="L19" s="8" t="s">
        <v>398</v>
      </c>
      <c r="M19" s="8" t="s">
        <v>400</v>
      </c>
      <c r="N19" s="8">
        <v>77</v>
      </c>
      <c r="O19" s="8">
        <v>22</v>
      </c>
      <c r="P19" s="8">
        <v>22</v>
      </c>
      <c r="Q19" s="8" t="s">
        <v>404</v>
      </c>
      <c r="R19" s="8" t="s">
        <v>405</v>
      </c>
      <c r="S19" s="8" t="s">
        <v>406</v>
      </c>
      <c r="T19" s="8" t="s">
        <v>407</v>
      </c>
      <c r="U19" s="8" t="s">
        <v>408</v>
      </c>
      <c r="V19" s="8" t="s">
        <v>53</v>
      </c>
      <c r="W19" s="8">
        <v>2020</v>
      </c>
      <c r="X19" s="8">
        <v>34</v>
      </c>
      <c r="Y19" s="8">
        <v>3</v>
      </c>
      <c r="Z19" s="8" t="s">
        <v>73</v>
      </c>
      <c r="AA19" s="8">
        <v>373</v>
      </c>
      <c r="AB19" s="8">
        <v>387</v>
      </c>
      <c r="AC19" s="8" t="s">
        <v>409</v>
      </c>
      <c r="AD19" s="8" t="str">
        <f>HYPERLINK("http://dx.doi.org/10.1108/JSM-02-2019-0101","http://dx.doi.org/10.1108/JSM-02-2019-0101")</f>
        <v>http://dx.doi.org/10.1108/JSM-02-2019-0101</v>
      </c>
      <c r="AE19" s="8" t="s">
        <v>410</v>
      </c>
      <c r="AF19" s="8">
        <v>15</v>
      </c>
      <c r="AG19" s="11" t="s">
        <v>411</v>
      </c>
      <c r="AH19" s="8" t="s">
        <v>76</v>
      </c>
      <c r="AI19" s="11" t="s">
        <v>127</v>
      </c>
      <c r="AJ19" s="8" t="s">
        <v>53</v>
      </c>
      <c r="AK19" s="8" t="s">
        <v>412</v>
      </c>
    </row>
    <row r="20" spans="1:37" ht="51" customHeight="1" x14ac:dyDescent="0.25">
      <c r="A20" s="8">
        <v>19</v>
      </c>
      <c r="B20" s="8" t="s">
        <v>51</v>
      </c>
      <c r="C20" s="8" t="s">
        <v>413</v>
      </c>
      <c r="D20" s="8" t="s">
        <v>415</v>
      </c>
      <c r="E20" s="8" t="s">
        <v>274</v>
      </c>
      <c r="F20" s="8" t="s">
        <v>58</v>
      </c>
      <c r="G20" s="8" t="s">
        <v>53</v>
      </c>
      <c r="H20" s="8" t="s">
        <v>53</v>
      </c>
      <c r="I20" s="9" t="s">
        <v>416</v>
      </c>
      <c r="J20" s="9" t="s">
        <v>53</v>
      </c>
      <c r="K20" s="10" t="s">
        <v>417</v>
      </c>
      <c r="L20" s="8" t="s">
        <v>421</v>
      </c>
      <c r="M20" s="8" t="s">
        <v>53</v>
      </c>
      <c r="N20" s="8">
        <v>17</v>
      </c>
      <c r="O20" s="8">
        <v>23</v>
      </c>
      <c r="P20" s="8">
        <v>32</v>
      </c>
      <c r="Q20" s="8" t="s">
        <v>314</v>
      </c>
      <c r="R20" s="8" t="s">
        <v>281</v>
      </c>
      <c r="S20" s="8" t="s">
        <v>315</v>
      </c>
      <c r="T20" s="8" t="s">
        <v>283</v>
      </c>
      <c r="U20" s="8" t="s">
        <v>284</v>
      </c>
      <c r="V20" s="8" t="s">
        <v>422</v>
      </c>
      <c r="W20" s="8">
        <v>2013</v>
      </c>
      <c r="X20" s="8">
        <v>54</v>
      </c>
      <c r="Y20" s="8">
        <v>2</v>
      </c>
      <c r="Z20" s="8" t="s">
        <v>53</v>
      </c>
      <c r="AA20" s="8">
        <v>137</v>
      </c>
      <c r="AB20" s="8">
        <v>148</v>
      </c>
      <c r="AC20" s="8" t="s">
        <v>423</v>
      </c>
      <c r="AD20" s="8" t="str">
        <f>HYPERLINK("http://dx.doi.org/10.1007/s11162-012-9274-3","http://dx.doi.org/10.1007/s11162-012-9274-3")</f>
        <v>http://dx.doi.org/10.1007/s11162-012-9274-3</v>
      </c>
      <c r="AE20" s="8" t="s">
        <v>53</v>
      </c>
      <c r="AF20" s="8">
        <v>12</v>
      </c>
      <c r="AG20" s="11" t="s">
        <v>75</v>
      </c>
      <c r="AH20" s="8" t="s">
        <v>76</v>
      </c>
      <c r="AI20" s="11" t="s">
        <v>75</v>
      </c>
      <c r="AJ20" s="8" t="s">
        <v>53</v>
      </c>
      <c r="AK20" s="8" t="s">
        <v>424</v>
      </c>
    </row>
    <row r="21" spans="1:37" ht="51" customHeight="1" x14ac:dyDescent="0.25">
      <c r="A21" s="8">
        <v>20</v>
      </c>
      <c r="B21" s="8" t="s">
        <v>51</v>
      </c>
      <c r="C21" s="8" t="s">
        <v>425</v>
      </c>
      <c r="D21" s="8" t="s">
        <v>427</v>
      </c>
      <c r="E21" s="8" t="s">
        <v>428</v>
      </c>
      <c r="F21" s="8" t="s">
        <v>429</v>
      </c>
      <c r="G21" s="8" t="s">
        <v>53</v>
      </c>
      <c r="H21" s="8" t="s">
        <v>53</v>
      </c>
      <c r="I21" s="9" t="s">
        <v>430</v>
      </c>
      <c r="J21" s="9" t="s">
        <v>431</v>
      </c>
      <c r="K21" s="10" t="s">
        <v>432</v>
      </c>
      <c r="L21" s="8" t="s">
        <v>436</v>
      </c>
      <c r="M21" s="8" t="s">
        <v>437</v>
      </c>
      <c r="N21" s="8">
        <v>28</v>
      </c>
      <c r="O21" s="8">
        <v>0</v>
      </c>
      <c r="P21" s="8">
        <v>0</v>
      </c>
      <c r="Q21" s="8" t="s">
        <v>440</v>
      </c>
      <c r="R21" s="8" t="s">
        <v>441</v>
      </c>
      <c r="S21" s="8" t="s">
        <v>442</v>
      </c>
      <c r="T21" s="8" t="s">
        <v>443</v>
      </c>
      <c r="U21" s="8" t="s">
        <v>444</v>
      </c>
      <c r="V21" s="8" t="s">
        <v>445</v>
      </c>
      <c r="W21" s="8">
        <v>2024</v>
      </c>
      <c r="X21" s="8" t="s">
        <v>53</v>
      </c>
      <c r="Y21" s="8" t="s">
        <v>53</v>
      </c>
      <c r="Z21" s="8" t="s">
        <v>53</v>
      </c>
      <c r="AA21" s="8" t="s">
        <v>53</v>
      </c>
      <c r="AB21" s="8" t="s">
        <v>53</v>
      </c>
      <c r="AC21" s="8" t="s">
        <v>446</v>
      </c>
      <c r="AD21" s="8" t="str">
        <f>HYPERLINK("http://dx.doi.org/10.1057/s41307-024-00365-0","http://dx.doi.org/10.1057/s41307-024-00365-0")</f>
        <v>http://dx.doi.org/10.1057/s41307-024-00365-0</v>
      </c>
      <c r="AE21" s="8" t="s">
        <v>447</v>
      </c>
      <c r="AF21" s="8">
        <v>20</v>
      </c>
      <c r="AG21" s="11" t="s">
        <v>75</v>
      </c>
      <c r="AH21" s="8" t="s">
        <v>76</v>
      </c>
      <c r="AI21" s="11" t="s">
        <v>75</v>
      </c>
      <c r="AJ21" s="8" t="s">
        <v>53</v>
      </c>
      <c r="AK21" s="8" t="s">
        <v>448</v>
      </c>
    </row>
    <row r="22" spans="1:37" ht="51" customHeight="1" x14ac:dyDescent="0.25">
      <c r="A22" s="8">
        <v>21</v>
      </c>
      <c r="B22" s="8" t="s">
        <v>51</v>
      </c>
      <c r="C22" s="8" t="s">
        <v>449</v>
      </c>
      <c r="D22" s="8" t="s">
        <v>451</v>
      </c>
      <c r="E22" s="8" t="s">
        <v>452</v>
      </c>
      <c r="F22" s="8" t="s">
        <v>58</v>
      </c>
      <c r="G22" s="8" t="s">
        <v>53</v>
      </c>
      <c r="H22" s="8" t="s">
        <v>53</v>
      </c>
      <c r="I22" s="9" t="s">
        <v>453</v>
      </c>
      <c r="J22" s="9" t="s">
        <v>454</v>
      </c>
      <c r="K22" s="10" t="s">
        <v>455</v>
      </c>
      <c r="L22" s="8" t="s">
        <v>459</v>
      </c>
      <c r="M22" s="8" t="s">
        <v>53</v>
      </c>
      <c r="N22" s="8">
        <v>41</v>
      </c>
      <c r="O22" s="8">
        <v>25</v>
      </c>
      <c r="P22" s="8">
        <v>27</v>
      </c>
      <c r="Q22" s="8" t="s">
        <v>314</v>
      </c>
      <c r="R22" s="8" t="s">
        <v>463</v>
      </c>
      <c r="S22" s="8" t="s">
        <v>464</v>
      </c>
      <c r="T22" s="8" t="s">
        <v>465</v>
      </c>
      <c r="U22" s="8" t="s">
        <v>466</v>
      </c>
      <c r="V22" s="8" t="s">
        <v>467</v>
      </c>
      <c r="W22" s="8">
        <v>2008</v>
      </c>
      <c r="X22" s="8">
        <v>6</v>
      </c>
      <c r="Y22" s="8">
        <v>2</v>
      </c>
      <c r="Z22" s="8" t="s">
        <v>53</v>
      </c>
      <c r="AA22" s="8">
        <v>105</v>
      </c>
      <c r="AB22" s="8">
        <v>116</v>
      </c>
      <c r="AC22" s="8" t="s">
        <v>468</v>
      </c>
      <c r="AD22" s="8" t="str">
        <f>HYPERLINK("http://dx.doi.org/10.1007/s10805-008-9057-9","http://dx.doi.org/10.1007/s10805-008-9057-9")</f>
        <v>http://dx.doi.org/10.1007/s10805-008-9057-9</v>
      </c>
      <c r="AE22" s="8" t="s">
        <v>53</v>
      </c>
      <c r="AF22" s="8">
        <v>12</v>
      </c>
      <c r="AG22" s="11" t="s">
        <v>469</v>
      </c>
      <c r="AH22" s="8" t="s">
        <v>126</v>
      </c>
      <c r="AI22" s="11" t="s">
        <v>300</v>
      </c>
      <c r="AJ22" s="8" t="s">
        <v>53</v>
      </c>
      <c r="AK22" s="8" t="s">
        <v>470</v>
      </c>
    </row>
    <row r="23" spans="1:37" ht="51" customHeight="1" x14ac:dyDescent="0.25">
      <c r="A23" s="8">
        <v>22</v>
      </c>
      <c r="B23" s="8" t="s">
        <v>51</v>
      </c>
      <c r="C23" s="8" t="s">
        <v>471</v>
      </c>
      <c r="D23" s="8" t="s">
        <v>474</v>
      </c>
      <c r="E23" s="8" t="s">
        <v>475</v>
      </c>
      <c r="F23" s="8" t="s">
        <v>58</v>
      </c>
      <c r="G23" s="8" t="s">
        <v>53</v>
      </c>
      <c r="H23" s="8" t="s">
        <v>53</v>
      </c>
      <c r="I23" s="9" t="s">
        <v>476</v>
      </c>
      <c r="J23" s="9" t="s">
        <v>477</v>
      </c>
      <c r="K23" s="10" t="s">
        <v>478</v>
      </c>
      <c r="L23" s="8" t="s">
        <v>481</v>
      </c>
      <c r="M23" s="8" t="s">
        <v>482</v>
      </c>
      <c r="N23" s="8">
        <v>6</v>
      </c>
      <c r="O23" s="8">
        <v>17</v>
      </c>
      <c r="P23" s="8">
        <v>17</v>
      </c>
      <c r="Q23" s="8" t="s">
        <v>483</v>
      </c>
      <c r="R23" s="8" t="s">
        <v>484</v>
      </c>
      <c r="S23" s="8" t="s">
        <v>485</v>
      </c>
      <c r="T23" s="8" t="s">
        <v>486</v>
      </c>
      <c r="U23" s="8" t="s">
        <v>487</v>
      </c>
      <c r="V23" s="8" t="s">
        <v>123</v>
      </c>
      <c r="W23" s="8">
        <v>2017</v>
      </c>
      <c r="X23" s="8">
        <v>52</v>
      </c>
      <c r="Y23" s="8">
        <v>7</v>
      </c>
      <c r="Z23" s="8" t="s">
        <v>53</v>
      </c>
      <c r="AA23" s="8">
        <v>1084</v>
      </c>
      <c r="AB23" s="8">
        <v>1088</v>
      </c>
      <c r="AC23" s="8" t="s">
        <v>488</v>
      </c>
      <c r="AD23" s="8" t="str">
        <f>HYPERLINK("http://dx.doi.org/10.1016/j.jpedsurg.2016.11.042","http://dx.doi.org/10.1016/j.jpedsurg.2016.11.042")</f>
        <v>http://dx.doi.org/10.1016/j.jpedsurg.2016.11.042</v>
      </c>
      <c r="AE23" s="8" t="s">
        <v>53</v>
      </c>
      <c r="AF23" s="8">
        <v>5</v>
      </c>
      <c r="AG23" s="11" t="s">
        <v>489</v>
      </c>
      <c r="AH23" s="8" t="s">
        <v>490</v>
      </c>
      <c r="AI23" s="11" t="s">
        <v>489</v>
      </c>
      <c r="AJ23" s="8" t="s">
        <v>53</v>
      </c>
      <c r="AK23" s="8" t="s">
        <v>491</v>
      </c>
    </row>
    <row r="24" spans="1:37" ht="51" customHeight="1" x14ac:dyDescent="0.25">
      <c r="A24" s="8">
        <v>23</v>
      </c>
      <c r="B24" s="8" t="s">
        <v>51</v>
      </c>
      <c r="C24" s="8" t="s">
        <v>492</v>
      </c>
      <c r="D24" s="8" t="s">
        <v>494</v>
      </c>
      <c r="E24" s="8" t="s">
        <v>495</v>
      </c>
      <c r="F24" s="8" t="s">
        <v>58</v>
      </c>
      <c r="G24" s="8" t="s">
        <v>53</v>
      </c>
      <c r="H24" s="8" t="s">
        <v>53</v>
      </c>
      <c r="I24" s="9" t="s">
        <v>497</v>
      </c>
      <c r="J24" s="9" t="s">
        <v>53</v>
      </c>
      <c r="K24" s="10" t="s">
        <v>498</v>
      </c>
      <c r="L24" s="8" t="s">
        <v>53</v>
      </c>
      <c r="M24" s="8" t="s">
        <v>53</v>
      </c>
      <c r="N24" s="8">
        <v>44</v>
      </c>
      <c r="O24" s="8">
        <v>0</v>
      </c>
      <c r="P24" s="8">
        <v>0</v>
      </c>
      <c r="Q24" s="8" t="s">
        <v>502</v>
      </c>
      <c r="R24" s="8" t="s">
        <v>503</v>
      </c>
      <c r="S24" s="8" t="s">
        <v>504</v>
      </c>
      <c r="T24" s="8" t="s">
        <v>495</v>
      </c>
      <c r="U24" s="8" t="s">
        <v>505</v>
      </c>
      <c r="V24" s="8" t="s">
        <v>506</v>
      </c>
      <c r="W24" s="8">
        <v>2018</v>
      </c>
      <c r="X24" s="8">
        <v>13</v>
      </c>
      <c r="Y24" s="8">
        <v>2</v>
      </c>
      <c r="Z24" s="8" t="s">
        <v>53</v>
      </c>
      <c r="AA24" s="8">
        <v>113</v>
      </c>
      <c r="AB24" s="8">
        <v>133</v>
      </c>
      <c r="AC24" s="8" t="s">
        <v>53</v>
      </c>
      <c r="AD24" s="8" t="s">
        <v>53</v>
      </c>
      <c r="AE24" s="8" t="s">
        <v>53</v>
      </c>
      <c r="AF24" s="8">
        <v>21</v>
      </c>
      <c r="AG24" s="11" t="s">
        <v>507</v>
      </c>
      <c r="AH24" s="8" t="s">
        <v>126</v>
      </c>
      <c r="AI24" s="11" t="s">
        <v>508</v>
      </c>
      <c r="AJ24" s="8" t="s">
        <v>53</v>
      </c>
      <c r="AK24" s="8" t="s">
        <v>509</v>
      </c>
    </row>
    <row r="25" spans="1:37" ht="51" customHeight="1" x14ac:dyDescent="0.25">
      <c r="A25" s="8">
        <v>24</v>
      </c>
      <c r="B25" s="8" t="s">
        <v>51</v>
      </c>
      <c r="C25" s="8" t="s">
        <v>510</v>
      </c>
      <c r="D25" s="8" t="s">
        <v>512</v>
      </c>
      <c r="E25" s="8" t="s">
        <v>513</v>
      </c>
      <c r="F25" s="8" t="s">
        <v>175</v>
      </c>
      <c r="G25" s="8" t="s">
        <v>53</v>
      </c>
      <c r="H25" s="8" t="s">
        <v>53</v>
      </c>
      <c r="I25" s="9" t="s">
        <v>514</v>
      </c>
      <c r="J25" s="9" t="s">
        <v>53</v>
      </c>
      <c r="K25" s="10" t="s">
        <v>515</v>
      </c>
      <c r="L25" s="8" t="s">
        <v>519</v>
      </c>
      <c r="M25" s="8" t="s">
        <v>53</v>
      </c>
      <c r="N25" s="8">
        <v>12</v>
      </c>
      <c r="O25" s="8">
        <v>3</v>
      </c>
      <c r="P25" s="8">
        <v>8</v>
      </c>
      <c r="Q25" s="8" t="s">
        <v>67</v>
      </c>
      <c r="R25" s="8" t="s">
        <v>68</v>
      </c>
      <c r="S25" s="8" t="s">
        <v>69</v>
      </c>
      <c r="T25" s="8" t="s">
        <v>520</v>
      </c>
      <c r="U25" s="8" t="s">
        <v>521</v>
      </c>
      <c r="V25" s="8" t="s">
        <v>53</v>
      </c>
      <c r="W25" s="8">
        <v>2009</v>
      </c>
      <c r="X25" s="8">
        <v>29</v>
      </c>
      <c r="Y25" s="8">
        <v>3</v>
      </c>
      <c r="Z25" s="8" t="s">
        <v>53</v>
      </c>
      <c r="AA25" s="8">
        <v>329</v>
      </c>
      <c r="AB25" s="8">
        <v>345</v>
      </c>
      <c r="AC25" s="8" t="s">
        <v>522</v>
      </c>
      <c r="AD25" s="8" t="str">
        <f>HYPERLINK("http://dx.doi.org/10.1080/08841230903018413","http://dx.doi.org/10.1080/08841230903018413")</f>
        <v>http://dx.doi.org/10.1080/08841230903018413</v>
      </c>
      <c r="AE25" s="8" t="s">
        <v>53</v>
      </c>
      <c r="AF25" s="8">
        <v>17</v>
      </c>
      <c r="AG25" s="11" t="s">
        <v>75</v>
      </c>
      <c r="AH25" s="8" t="s">
        <v>126</v>
      </c>
      <c r="AI25" s="11" t="s">
        <v>75</v>
      </c>
      <c r="AJ25" s="8" t="s">
        <v>53</v>
      </c>
      <c r="AK25" s="8" t="s">
        <v>523</v>
      </c>
    </row>
    <row r="26" spans="1:37" ht="51" customHeight="1" x14ac:dyDescent="0.25">
      <c r="A26" s="8">
        <v>25</v>
      </c>
      <c r="B26" s="8" t="s">
        <v>51</v>
      </c>
      <c r="C26" s="8" t="s">
        <v>524</v>
      </c>
      <c r="D26" s="8" t="s">
        <v>526</v>
      </c>
      <c r="E26" s="8" t="s">
        <v>527</v>
      </c>
      <c r="F26" s="8" t="s">
        <v>58</v>
      </c>
      <c r="G26" s="8" t="s">
        <v>53</v>
      </c>
      <c r="H26" s="8" t="s">
        <v>53</v>
      </c>
      <c r="I26" s="9" t="s">
        <v>528</v>
      </c>
      <c r="J26" s="9" t="s">
        <v>529</v>
      </c>
      <c r="K26" s="10" t="s">
        <v>530</v>
      </c>
      <c r="L26" s="8" t="s">
        <v>534</v>
      </c>
      <c r="M26" s="8" t="s">
        <v>535</v>
      </c>
      <c r="N26" s="8">
        <v>55</v>
      </c>
      <c r="O26" s="8">
        <v>7</v>
      </c>
      <c r="P26" s="8">
        <v>11</v>
      </c>
      <c r="Q26" s="8" t="s">
        <v>536</v>
      </c>
      <c r="R26" s="8" t="s">
        <v>537</v>
      </c>
      <c r="S26" s="8" t="s">
        <v>538</v>
      </c>
      <c r="T26" s="8" t="s">
        <v>539</v>
      </c>
      <c r="U26" s="8" t="s">
        <v>540</v>
      </c>
      <c r="V26" s="8" t="s">
        <v>123</v>
      </c>
      <c r="W26" s="8">
        <v>2014</v>
      </c>
      <c r="X26" s="8">
        <v>23</v>
      </c>
      <c r="Y26" s="8">
        <v>3</v>
      </c>
      <c r="Z26" s="8" t="s">
        <v>53</v>
      </c>
      <c r="AA26" s="8">
        <v>249</v>
      </c>
      <c r="AB26" s="8">
        <v>260</v>
      </c>
      <c r="AC26" s="8" t="s">
        <v>541</v>
      </c>
      <c r="AD26" s="8" t="str">
        <f>HYPERLINK("http://dx.doi.org/10.1093/reseval/rvu009","http://dx.doi.org/10.1093/reseval/rvu009")</f>
        <v>http://dx.doi.org/10.1093/reseval/rvu009</v>
      </c>
      <c r="AE26" s="8" t="s">
        <v>53</v>
      </c>
      <c r="AF26" s="8">
        <v>12</v>
      </c>
      <c r="AG26" s="11" t="s">
        <v>191</v>
      </c>
      <c r="AH26" s="8" t="s">
        <v>76</v>
      </c>
      <c r="AI26" s="11" t="s">
        <v>191</v>
      </c>
      <c r="AJ26" s="8" t="s">
        <v>53</v>
      </c>
      <c r="AK26" s="8" t="s">
        <v>542</v>
      </c>
    </row>
    <row r="27" spans="1:37" ht="51" customHeight="1" x14ac:dyDescent="0.25">
      <c r="A27" s="8">
        <v>26</v>
      </c>
      <c r="B27" s="8" t="s">
        <v>51</v>
      </c>
      <c r="C27" s="8" t="s">
        <v>543</v>
      </c>
      <c r="D27" s="8" t="s">
        <v>545</v>
      </c>
      <c r="E27" s="8" t="s">
        <v>546</v>
      </c>
      <c r="F27" s="8" t="s">
        <v>175</v>
      </c>
      <c r="G27" s="8" t="s">
        <v>53</v>
      </c>
      <c r="H27" s="8" t="s">
        <v>53</v>
      </c>
      <c r="I27" s="9" t="s">
        <v>547</v>
      </c>
      <c r="J27" s="9" t="s">
        <v>548</v>
      </c>
      <c r="K27" s="10" t="s">
        <v>549</v>
      </c>
      <c r="L27" s="8" t="s">
        <v>553</v>
      </c>
      <c r="M27" s="8" t="s">
        <v>555</v>
      </c>
      <c r="N27" s="8">
        <v>23</v>
      </c>
      <c r="O27" s="8">
        <v>4</v>
      </c>
      <c r="P27" s="8">
        <v>4</v>
      </c>
      <c r="Q27" s="8" t="s">
        <v>556</v>
      </c>
      <c r="R27" s="8" t="s">
        <v>557</v>
      </c>
      <c r="S27" s="8" t="s">
        <v>558</v>
      </c>
      <c r="T27" s="8" t="s">
        <v>559</v>
      </c>
      <c r="U27" s="8" t="s">
        <v>560</v>
      </c>
      <c r="V27" s="8" t="s">
        <v>422</v>
      </c>
      <c r="W27" s="8">
        <v>2015</v>
      </c>
      <c r="X27" s="8">
        <v>19</v>
      </c>
      <c r="Y27" s="8">
        <v>5</v>
      </c>
      <c r="Z27" s="8" t="s">
        <v>53</v>
      </c>
      <c r="AA27" s="8">
        <v>800</v>
      </c>
      <c r="AB27" s="8">
        <v>804</v>
      </c>
      <c r="AC27" s="8" t="s">
        <v>53</v>
      </c>
      <c r="AD27" s="8" t="s">
        <v>53</v>
      </c>
      <c r="AE27" s="8" t="s">
        <v>53</v>
      </c>
      <c r="AF27" s="8">
        <v>5</v>
      </c>
      <c r="AG27" s="11" t="s">
        <v>561</v>
      </c>
      <c r="AH27" s="8" t="s">
        <v>490</v>
      </c>
      <c r="AI27" s="11" t="s">
        <v>561</v>
      </c>
      <c r="AJ27" s="8" t="s">
        <v>53</v>
      </c>
      <c r="AK27" s="8" t="s">
        <v>562</v>
      </c>
    </row>
    <row r="28" spans="1:37" ht="51" customHeight="1" x14ac:dyDescent="0.25">
      <c r="A28" s="8">
        <v>27</v>
      </c>
      <c r="B28" s="8" t="s">
        <v>51</v>
      </c>
      <c r="C28" s="8" t="s">
        <v>563</v>
      </c>
      <c r="D28" s="8" t="s">
        <v>565</v>
      </c>
      <c r="E28" s="8" t="s">
        <v>566</v>
      </c>
      <c r="F28" s="8" t="s">
        <v>58</v>
      </c>
      <c r="G28" s="8" t="s">
        <v>53</v>
      </c>
      <c r="H28" s="8" t="s">
        <v>53</v>
      </c>
      <c r="I28" s="9" t="s">
        <v>567</v>
      </c>
      <c r="J28" s="9" t="s">
        <v>568</v>
      </c>
      <c r="K28" s="10" t="s">
        <v>569</v>
      </c>
      <c r="L28" s="8" t="s">
        <v>573</v>
      </c>
      <c r="M28" s="8" t="s">
        <v>575</v>
      </c>
      <c r="N28" s="8">
        <v>53</v>
      </c>
      <c r="O28" s="8">
        <v>95</v>
      </c>
      <c r="P28" s="8">
        <v>103</v>
      </c>
      <c r="Q28" s="8" t="s">
        <v>576</v>
      </c>
      <c r="R28" s="8" t="s">
        <v>577</v>
      </c>
      <c r="S28" s="8" t="s">
        <v>578</v>
      </c>
      <c r="T28" s="8" t="s">
        <v>579</v>
      </c>
      <c r="U28" s="8" t="s">
        <v>580</v>
      </c>
      <c r="V28" s="8" t="s">
        <v>467</v>
      </c>
      <c r="W28" s="8">
        <v>2008</v>
      </c>
      <c r="X28" s="8">
        <v>37</v>
      </c>
      <c r="Y28" s="8">
        <v>5</v>
      </c>
      <c r="Z28" s="8" t="s">
        <v>53</v>
      </c>
      <c r="AA28" s="8">
        <v>888</v>
      </c>
      <c r="AB28" s="8">
        <v>899</v>
      </c>
      <c r="AC28" s="8" t="s">
        <v>581</v>
      </c>
      <c r="AD28" s="8" t="str">
        <f>HYPERLINK("http://dx.doi.org/10.1016/j.respol.2008.01.009","http://dx.doi.org/10.1016/j.respol.2008.01.009")</f>
        <v>http://dx.doi.org/10.1016/j.respol.2008.01.009</v>
      </c>
      <c r="AE28" s="8" t="s">
        <v>53</v>
      </c>
      <c r="AF28" s="8">
        <v>12</v>
      </c>
      <c r="AG28" s="11" t="s">
        <v>211</v>
      </c>
      <c r="AH28" s="8" t="s">
        <v>76</v>
      </c>
      <c r="AI28" s="11" t="s">
        <v>127</v>
      </c>
      <c r="AJ28" s="8" t="s">
        <v>103</v>
      </c>
      <c r="AK28" s="8" t="s">
        <v>582</v>
      </c>
    </row>
    <row r="29" spans="1:37" ht="51" customHeight="1" x14ac:dyDescent="0.25">
      <c r="A29" s="8">
        <v>28</v>
      </c>
      <c r="B29" s="8" t="s">
        <v>51</v>
      </c>
      <c r="C29" s="8" t="s">
        <v>583</v>
      </c>
      <c r="D29" s="8" t="s">
        <v>585</v>
      </c>
      <c r="E29" s="8" t="s">
        <v>586</v>
      </c>
      <c r="F29" s="8" t="s">
        <v>58</v>
      </c>
      <c r="G29" s="8" t="s">
        <v>53</v>
      </c>
      <c r="H29" s="8" t="s">
        <v>53</v>
      </c>
      <c r="I29" s="9" t="s">
        <v>587</v>
      </c>
      <c r="J29" s="9" t="s">
        <v>588</v>
      </c>
      <c r="K29" s="10" t="s">
        <v>589</v>
      </c>
      <c r="L29" s="8" t="s">
        <v>593</v>
      </c>
      <c r="M29" s="8" t="s">
        <v>595</v>
      </c>
      <c r="N29" s="8">
        <v>44</v>
      </c>
      <c r="O29" s="8">
        <v>1</v>
      </c>
      <c r="P29" s="8">
        <v>1</v>
      </c>
      <c r="Q29" s="8" t="s">
        <v>599</v>
      </c>
      <c r="R29" s="8" t="s">
        <v>577</v>
      </c>
      <c r="S29" s="8" t="s">
        <v>600</v>
      </c>
      <c r="T29" s="8" t="s">
        <v>601</v>
      </c>
      <c r="U29" s="8" t="s">
        <v>602</v>
      </c>
      <c r="V29" s="8" t="s">
        <v>53</v>
      </c>
      <c r="W29" s="8">
        <v>2018</v>
      </c>
      <c r="X29" s="8">
        <v>162</v>
      </c>
      <c r="Y29" s="8">
        <v>4</v>
      </c>
      <c r="Z29" s="8" t="s">
        <v>53</v>
      </c>
      <c r="AA29" s="8">
        <v>237</v>
      </c>
      <c r="AB29" s="8">
        <v>258</v>
      </c>
      <c r="AC29" s="8" t="s">
        <v>603</v>
      </c>
      <c r="AD29" s="8" t="str">
        <f>HYPERLINK("http://dx.doi.org/10.3233/FI-2018-1724","http://dx.doi.org/10.3233/FI-2018-1724")</f>
        <v>http://dx.doi.org/10.3233/FI-2018-1724</v>
      </c>
      <c r="AE29" s="8" t="s">
        <v>53</v>
      </c>
      <c r="AF29" s="8">
        <v>22</v>
      </c>
      <c r="AG29" s="11" t="s">
        <v>604</v>
      </c>
      <c r="AH29" s="8" t="s">
        <v>102</v>
      </c>
      <c r="AI29" s="11" t="s">
        <v>605</v>
      </c>
      <c r="AJ29" s="8" t="s">
        <v>53</v>
      </c>
      <c r="AK29" s="8" t="s">
        <v>606</v>
      </c>
    </row>
    <row r="30" spans="1:37" ht="51" customHeight="1" x14ac:dyDescent="0.25">
      <c r="A30" s="8">
        <v>29</v>
      </c>
      <c r="B30" s="8" t="s">
        <v>51</v>
      </c>
      <c r="C30" s="8" t="s">
        <v>607</v>
      </c>
      <c r="D30" s="8" t="s">
        <v>609</v>
      </c>
      <c r="E30" s="8" t="s">
        <v>56</v>
      </c>
      <c r="F30" s="8" t="s">
        <v>58</v>
      </c>
      <c r="G30" s="8" t="s">
        <v>53</v>
      </c>
      <c r="H30" s="8" t="s">
        <v>53</v>
      </c>
      <c r="I30" s="9" t="s">
        <v>610</v>
      </c>
      <c r="J30" s="9" t="s">
        <v>611</v>
      </c>
      <c r="K30" s="10" t="s">
        <v>612</v>
      </c>
      <c r="L30" s="8" t="s">
        <v>616</v>
      </c>
      <c r="M30" s="8" t="s">
        <v>618</v>
      </c>
      <c r="N30" s="8">
        <v>92</v>
      </c>
      <c r="O30" s="8">
        <v>22</v>
      </c>
      <c r="P30" s="8">
        <v>23</v>
      </c>
      <c r="Q30" s="8" t="s">
        <v>67</v>
      </c>
      <c r="R30" s="8" t="s">
        <v>68</v>
      </c>
      <c r="S30" s="8" t="s">
        <v>69</v>
      </c>
      <c r="T30" s="8" t="s">
        <v>70</v>
      </c>
      <c r="U30" s="8" t="s">
        <v>71</v>
      </c>
      <c r="V30" s="8" t="s">
        <v>619</v>
      </c>
      <c r="W30" s="8">
        <v>2022</v>
      </c>
      <c r="X30" s="8">
        <v>47</v>
      </c>
      <c r="Y30" s="8">
        <v>8</v>
      </c>
      <c r="Z30" s="8" t="s">
        <v>53</v>
      </c>
      <c r="AA30" s="8">
        <v>1627</v>
      </c>
      <c r="AB30" s="8">
        <v>1651</v>
      </c>
      <c r="AC30" s="8" t="s">
        <v>620</v>
      </c>
      <c r="AD30" s="8" t="str">
        <f>HYPERLINK("http://dx.doi.org/10.1080/03075079.2021.1946032","http://dx.doi.org/10.1080/03075079.2021.1946032")</f>
        <v>http://dx.doi.org/10.1080/03075079.2021.1946032</v>
      </c>
      <c r="AE30" s="8" t="s">
        <v>621</v>
      </c>
      <c r="AF30" s="8">
        <v>25</v>
      </c>
      <c r="AG30" s="11" t="s">
        <v>75</v>
      </c>
      <c r="AH30" s="8" t="s">
        <v>76</v>
      </c>
      <c r="AI30" s="11" t="s">
        <v>75</v>
      </c>
      <c r="AJ30" s="8" t="s">
        <v>622</v>
      </c>
      <c r="AK30" s="8" t="s">
        <v>623</v>
      </c>
    </row>
    <row r="31" spans="1:37" ht="51" customHeight="1" x14ac:dyDescent="0.25">
      <c r="A31" s="8">
        <v>30</v>
      </c>
      <c r="B31" s="8" t="s">
        <v>51</v>
      </c>
      <c r="C31" s="8" t="s">
        <v>624</v>
      </c>
      <c r="D31" s="8" t="s">
        <v>626</v>
      </c>
      <c r="E31" s="8" t="s">
        <v>627</v>
      </c>
      <c r="F31" s="8" t="s">
        <v>628</v>
      </c>
      <c r="G31" s="8" t="s">
        <v>53</v>
      </c>
      <c r="H31" s="8" t="s">
        <v>53</v>
      </c>
      <c r="I31" s="9" t="s">
        <v>629</v>
      </c>
      <c r="J31" s="9" t="s">
        <v>630</v>
      </c>
      <c r="K31" s="10" t="s">
        <v>631</v>
      </c>
      <c r="L31" s="8" t="s">
        <v>635</v>
      </c>
      <c r="M31" s="8" t="s">
        <v>53</v>
      </c>
      <c r="N31" s="8">
        <v>20</v>
      </c>
      <c r="O31" s="8">
        <v>7</v>
      </c>
      <c r="P31" s="8">
        <v>7</v>
      </c>
      <c r="Q31" s="8" t="s">
        <v>636</v>
      </c>
      <c r="R31" s="8" t="s">
        <v>484</v>
      </c>
      <c r="S31" s="8" t="s">
        <v>637</v>
      </c>
      <c r="T31" s="8" t="s">
        <v>638</v>
      </c>
      <c r="U31" s="8" t="s">
        <v>639</v>
      </c>
      <c r="V31" s="8" t="s">
        <v>53</v>
      </c>
      <c r="W31" s="8">
        <v>2017</v>
      </c>
      <c r="X31" s="8">
        <v>20</v>
      </c>
      <c r="Y31" s="8">
        <v>1</v>
      </c>
      <c r="Z31" s="8" t="s">
        <v>53</v>
      </c>
      <c r="AA31" s="8">
        <v>1</v>
      </c>
      <c r="AB31" s="8">
        <v>7</v>
      </c>
      <c r="AC31" s="8" t="s">
        <v>640</v>
      </c>
      <c r="AD31" s="8" t="str">
        <f>HYPERLINK("http://dx.doi.org/10.1080/1097198X.2017.1280310","http://dx.doi.org/10.1080/1097198X.2017.1280310")</f>
        <v>http://dx.doi.org/10.1080/1097198X.2017.1280310</v>
      </c>
      <c r="AE31" s="8" t="s">
        <v>53</v>
      </c>
      <c r="AF31" s="8">
        <v>7</v>
      </c>
      <c r="AG31" s="11" t="s">
        <v>191</v>
      </c>
      <c r="AH31" s="8" t="s">
        <v>76</v>
      </c>
      <c r="AI31" s="11" t="s">
        <v>191</v>
      </c>
      <c r="AJ31" s="8" t="s">
        <v>53</v>
      </c>
      <c r="AK31" s="8" t="s">
        <v>641</v>
      </c>
    </row>
    <row r="32" spans="1:37" ht="51" customHeight="1" x14ac:dyDescent="0.25">
      <c r="A32" s="8">
        <v>31</v>
      </c>
      <c r="B32" s="8" t="s">
        <v>51</v>
      </c>
      <c r="C32" s="8" t="s">
        <v>642</v>
      </c>
      <c r="D32" s="8" t="s">
        <v>644</v>
      </c>
      <c r="E32" s="8" t="s">
        <v>645</v>
      </c>
      <c r="F32" s="8" t="s">
        <v>58</v>
      </c>
      <c r="G32" s="8" t="s">
        <v>53</v>
      </c>
      <c r="H32" s="8" t="s">
        <v>53</v>
      </c>
      <c r="I32" s="9" t="s">
        <v>646</v>
      </c>
      <c r="J32" s="9" t="s">
        <v>53</v>
      </c>
      <c r="K32" s="10" t="s">
        <v>647</v>
      </c>
      <c r="L32" s="8" t="s">
        <v>53</v>
      </c>
      <c r="M32" s="8" t="s">
        <v>652</v>
      </c>
      <c r="N32" s="8">
        <v>35</v>
      </c>
      <c r="O32" s="8">
        <v>0</v>
      </c>
      <c r="P32" s="8">
        <v>0</v>
      </c>
      <c r="Q32" s="8" t="s">
        <v>67</v>
      </c>
      <c r="R32" s="8" t="s">
        <v>68</v>
      </c>
      <c r="S32" s="8" t="s">
        <v>69</v>
      </c>
      <c r="T32" s="8" t="s">
        <v>654</v>
      </c>
      <c r="U32" s="8" t="s">
        <v>655</v>
      </c>
      <c r="V32" s="8" t="s">
        <v>656</v>
      </c>
      <c r="W32" s="8">
        <v>2023</v>
      </c>
      <c r="X32" s="8">
        <v>31</v>
      </c>
      <c r="Y32" s="8">
        <v>4</v>
      </c>
      <c r="Z32" s="8" t="s">
        <v>53</v>
      </c>
      <c r="AA32" s="8">
        <v>709</v>
      </c>
      <c r="AB32" s="8">
        <v>727</v>
      </c>
      <c r="AC32" s="8" t="s">
        <v>657</v>
      </c>
      <c r="AD32" s="8" t="str">
        <f>HYPERLINK("http://dx.doi.org/10.1080/09650792.2022.2062408","http://dx.doi.org/10.1080/09650792.2022.2062408")</f>
        <v>http://dx.doi.org/10.1080/09650792.2022.2062408</v>
      </c>
      <c r="AE32" s="8" t="s">
        <v>658</v>
      </c>
      <c r="AF32" s="8">
        <v>19</v>
      </c>
      <c r="AG32" s="11" t="s">
        <v>75</v>
      </c>
      <c r="AH32" s="8" t="s">
        <v>126</v>
      </c>
      <c r="AI32" s="11" t="s">
        <v>75</v>
      </c>
      <c r="AJ32" s="8" t="s">
        <v>53</v>
      </c>
      <c r="AK32" s="8" t="s">
        <v>659</v>
      </c>
    </row>
    <row r="33" spans="1:37" ht="51" customHeight="1" x14ac:dyDescent="0.25">
      <c r="A33" s="8">
        <v>32</v>
      </c>
      <c r="B33" s="8" t="s">
        <v>51</v>
      </c>
      <c r="C33" s="8" t="s">
        <v>660</v>
      </c>
      <c r="D33" s="8" t="s">
        <v>662</v>
      </c>
      <c r="E33" s="8" t="s">
        <v>663</v>
      </c>
      <c r="F33" s="8" t="s">
        <v>175</v>
      </c>
      <c r="G33" s="8" t="s">
        <v>53</v>
      </c>
      <c r="H33" s="8" t="s">
        <v>53</v>
      </c>
      <c r="I33" s="9" t="s">
        <v>664</v>
      </c>
      <c r="J33" s="9" t="s">
        <v>665</v>
      </c>
      <c r="K33" s="10" t="s">
        <v>666</v>
      </c>
      <c r="L33" s="8" t="s">
        <v>670</v>
      </c>
      <c r="M33" s="8" t="s">
        <v>671</v>
      </c>
      <c r="N33" s="8">
        <v>12</v>
      </c>
      <c r="O33" s="8">
        <v>0</v>
      </c>
      <c r="P33" s="8">
        <v>1</v>
      </c>
      <c r="Q33" s="8" t="s">
        <v>93</v>
      </c>
      <c r="R33" s="8" t="s">
        <v>94</v>
      </c>
      <c r="S33" s="8" t="s">
        <v>95</v>
      </c>
      <c r="T33" s="8" t="s">
        <v>672</v>
      </c>
      <c r="U33" s="8" t="s">
        <v>673</v>
      </c>
      <c r="V33" s="8" t="s">
        <v>269</v>
      </c>
      <c r="W33" s="8">
        <v>2017</v>
      </c>
      <c r="X33" s="8">
        <v>53</v>
      </c>
      <c r="Y33" s="8">
        <v>12</v>
      </c>
      <c r="Z33" s="8" t="s">
        <v>53</v>
      </c>
      <c r="AA33" s="8">
        <v>1149</v>
      </c>
      <c r="AB33" s="8">
        <v>1151</v>
      </c>
      <c r="AC33" s="8" t="s">
        <v>674</v>
      </c>
      <c r="AD33" s="8" t="str">
        <f>HYPERLINK("http://dx.doi.org/10.1111/jpc.13711","http://dx.doi.org/10.1111/jpc.13711")</f>
        <v>http://dx.doi.org/10.1111/jpc.13711</v>
      </c>
      <c r="AE33" s="8" t="s">
        <v>53</v>
      </c>
      <c r="AF33" s="8">
        <v>3</v>
      </c>
      <c r="AG33" s="11" t="s">
        <v>675</v>
      </c>
      <c r="AH33" s="8" t="s">
        <v>490</v>
      </c>
      <c r="AI33" s="11" t="s">
        <v>675</v>
      </c>
      <c r="AJ33" s="8" t="s">
        <v>53</v>
      </c>
      <c r="AK33" s="8" t="s">
        <v>676</v>
      </c>
    </row>
    <row r="34" spans="1:37" ht="51" customHeight="1" x14ac:dyDescent="0.25">
      <c r="A34" s="8">
        <v>33</v>
      </c>
      <c r="B34" s="8" t="s">
        <v>51</v>
      </c>
      <c r="C34" s="8" t="s">
        <v>677</v>
      </c>
      <c r="D34" s="8" t="s">
        <v>679</v>
      </c>
      <c r="E34" s="8" t="s">
        <v>680</v>
      </c>
      <c r="F34" s="8" t="s">
        <v>628</v>
      </c>
      <c r="G34" s="8" t="s">
        <v>53</v>
      </c>
      <c r="H34" s="8" t="s">
        <v>53</v>
      </c>
      <c r="I34" s="9" t="s">
        <v>681</v>
      </c>
      <c r="J34" s="9" t="s">
        <v>682</v>
      </c>
      <c r="K34" s="10" t="s">
        <v>683</v>
      </c>
      <c r="L34" s="8" t="s">
        <v>687</v>
      </c>
      <c r="M34" s="8" t="s">
        <v>689</v>
      </c>
      <c r="N34" s="8">
        <v>59</v>
      </c>
      <c r="O34" s="8">
        <v>20</v>
      </c>
      <c r="P34" s="8">
        <v>22</v>
      </c>
      <c r="Q34" s="8" t="s">
        <v>67</v>
      </c>
      <c r="R34" s="8" t="s">
        <v>68</v>
      </c>
      <c r="S34" s="8" t="s">
        <v>69</v>
      </c>
      <c r="T34" s="8" t="s">
        <v>692</v>
      </c>
      <c r="U34" s="8" t="s">
        <v>693</v>
      </c>
      <c r="V34" s="8" t="s">
        <v>53</v>
      </c>
      <c r="W34" s="8">
        <v>2018</v>
      </c>
      <c r="X34" s="8">
        <v>60</v>
      </c>
      <c r="Y34" s="8">
        <v>5</v>
      </c>
      <c r="Z34" s="8" t="s">
        <v>73</v>
      </c>
      <c r="AA34" s="8">
        <v>613</v>
      </c>
      <c r="AB34" s="8">
        <v>627</v>
      </c>
      <c r="AC34" s="8" t="s">
        <v>694</v>
      </c>
      <c r="AD34" s="8" t="str">
        <f>HYPERLINK("http://dx.doi.org/10.1080/00076791.2018.1427736","http://dx.doi.org/10.1080/00076791.2018.1427736")</f>
        <v>http://dx.doi.org/10.1080/00076791.2018.1427736</v>
      </c>
      <c r="AE34" s="8" t="s">
        <v>53</v>
      </c>
      <c r="AF34" s="8">
        <v>15</v>
      </c>
      <c r="AG34" s="11" t="s">
        <v>695</v>
      </c>
      <c r="AH34" s="8" t="s">
        <v>76</v>
      </c>
      <c r="AI34" s="11" t="s">
        <v>696</v>
      </c>
      <c r="AJ34" s="8" t="s">
        <v>697</v>
      </c>
      <c r="AK34" s="8" t="s">
        <v>698</v>
      </c>
    </row>
    <row r="35" spans="1:37" ht="51" customHeight="1" x14ac:dyDescent="0.25">
      <c r="A35" s="8">
        <v>34</v>
      </c>
      <c r="B35" s="8" t="s">
        <v>51</v>
      </c>
      <c r="C35" s="8" t="s">
        <v>699</v>
      </c>
      <c r="D35" s="8" t="s">
        <v>701</v>
      </c>
      <c r="E35" s="8" t="s">
        <v>702</v>
      </c>
      <c r="F35" s="8" t="s">
        <v>58</v>
      </c>
      <c r="G35" s="8" t="s">
        <v>53</v>
      </c>
      <c r="H35" s="8" t="s">
        <v>53</v>
      </c>
      <c r="I35" s="9" t="s">
        <v>703</v>
      </c>
      <c r="J35" s="9" t="s">
        <v>53</v>
      </c>
      <c r="K35" s="10" t="s">
        <v>704</v>
      </c>
      <c r="L35" s="8" t="s">
        <v>708</v>
      </c>
      <c r="M35" s="8" t="s">
        <v>709</v>
      </c>
      <c r="N35" s="8">
        <v>26</v>
      </c>
      <c r="O35" s="8">
        <v>1</v>
      </c>
      <c r="P35" s="8">
        <v>1</v>
      </c>
      <c r="Q35" s="8" t="s">
        <v>67</v>
      </c>
      <c r="R35" s="8" t="s">
        <v>68</v>
      </c>
      <c r="S35" s="8" t="s">
        <v>69</v>
      </c>
      <c r="T35" s="8" t="s">
        <v>710</v>
      </c>
      <c r="U35" s="8" t="s">
        <v>711</v>
      </c>
      <c r="V35" s="8" t="s">
        <v>53</v>
      </c>
      <c r="W35" s="8">
        <v>2012</v>
      </c>
      <c r="X35" s="8">
        <v>35</v>
      </c>
      <c r="Y35" s="8">
        <v>1</v>
      </c>
      <c r="Z35" s="8" t="s">
        <v>53</v>
      </c>
      <c r="AA35" s="8">
        <v>93</v>
      </c>
      <c r="AB35" s="8">
        <v>104</v>
      </c>
      <c r="AC35" s="8" t="s">
        <v>712</v>
      </c>
      <c r="AD35" s="8" t="str">
        <f>HYPERLINK("http://dx.doi.org/10.1080/1743727X.2012.666716","http://dx.doi.org/10.1080/1743727X.2012.666716")</f>
        <v>http://dx.doi.org/10.1080/1743727X.2012.666716</v>
      </c>
      <c r="AE35" s="8" t="s">
        <v>53</v>
      </c>
      <c r="AF35" s="8">
        <v>12</v>
      </c>
      <c r="AG35" s="11" t="s">
        <v>75</v>
      </c>
      <c r="AH35" s="8" t="s">
        <v>126</v>
      </c>
      <c r="AI35" s="11" t="s">
        <v>75</v>
      </c>
      <c r="AJ35" s="8" t="s">
        <v>53</v>
      </c>
      <c r="AK35" s="8" t="s">
        <v>713</v>
      </c>
    </row>
    <row r="36" spans="1:37" ht="51" customHeight="1" x14ac:dyDescent="0.25">
      <c r="A36" s="8">
        <v>35</v>
      </c>
      <c r="B36" s="8" t="s">
        <v>51</v>
      </c>
      <c r="C36" s="8" t="s">
        <v>714</v>
      </c>
      <c r="D36" s="8" t="s">
        <v>716</v>
      </c>
      <c r="E36" s="8" t="s">
        <v>717</v>
      </c>
      <c r="F36" s="8" t="s">
        <v>58</v>
      </c>
      <c r="G36" s="8" t="s">
        <v>53</v>
      </c>
      <c r="H36" s="8" t="s">
        <v>53</v>
      </c>
      <c r="I36" s="9" t="s">
        <v>718</v>
      </c>
      <c r="J36" s="9" t="s">
        <v>53</v>
      </c>
      <c r="K36" s="10" t="s">
        <v>719</v>
      </c>
      <c r="L36" s="8" t="s">
        <v>723</v>
      </c>
      <c r="M36" s="8" t="s">
        <v>725</v>
      </c>
      <c r="N36" s="8">
        <v>14</v>
      </c>
      <c r="O36" s="8">
        <v>3</v>
      </c>
      <c r="P36" s="8">
        <v>3</v>
      </c>
      <c r="Q36" s="8" t="s">
        <v>67</v>
      </c>
      <c r="R36" s="8" t="s">
        <v>68</v>
      </c>
      <c r="S36" s="8" t="s">
        <v>69</v>
      </c>
      <c r="T36" s="8" t="s">
        <v>726</v>
      </c>
      <c r="U36" s="8" t="s">
        <v>727</v>
      </c>
      <c r="V36" s="8" t="s">
        <v>53</v>
      </c>
      <c r="W36" s="8">
        <v>2016</v>
      </c>
      <c r="X36" s="8">
        <v>23</v>
      </c>
      <c r="Y36" s="8">
        <v>1</v>
      </c>
      <c r="Z36" s="8" t="s">
        <v>53</v>
      </c>
      <c r="AA36" s="8">
        <v>16</v>
      </c>
      <c r="AB36" s="8">
        <v>27</v>
      </c>
      <c r="AC36" s="8" t="s">
        <v>728</v>
      </c>
      <c r="AD36" s="8" t="str">
        <f>HYPERLINK("http://dx.doi.org/10.1080/10691316.2014.950782","http://dx.doi.org/10.1080/10691316.2014.950782")</f>
        <v>http://dx.doi.org/10.1080/10691316.2014.950782</v>
      </c>
      <c r="AE36" s="8" t="s">
        <v>53</v>
      </c>
      <c r="AF36" s="8">
        <v>12</v>
      </c>
      <c r="AG36" s="11" t="s">
        <v>191</v>
      </c>
      <c r="AH36" s="8" t="s">
        <v>126</v>
      </c>
      <c r="AI36" s="11" t="s">
        <v>191</v>
      </c>
      <c r="AJ36" s="8" t="s">
        <v>729</v>
      </c>
      <c r="AK36" s="8" t="s">
        <v>730</v>
      </c>
    </row>
    <row r="37" spans="1:37" ht="51" customHeight="1" x14ac:dyDescent="0.25">
      <c r="A37" s="8">
        <v>36</v>
      </c>
      <c r="B37" s="8" t="s">
        <v>51</v>
      </c>
      <c r="C37" s="8" t="s">
        <v>731</v>
      </c>
      <c r="D37" s="8" t="s">
        <v>733</v>
      </c>
      <c r="E37" s="8" t="s">
        <v>734</v>
      </c>
      <c r="F37" s="8" t="s">
        <v>58</v>
      </c>
      <c r="G37" s="8" t="s">
        <v>53</v>
      </c>
      <c r="H37" s="8" t="s">
        <v>53</v>
      </c>
      <c r="I37" s="9" t="s">
        <v>735</v>
      </c>
      <c r="J37" s="9" t="s">
        <v>53</v>
      </c>
      <c r="K37" s="10" t="s">
        <v>736</v>
      </c>
      <c r="L37" s="8" t="s">
        <v>740</v>
      </c>
      <c r="M37" s="8" t="s">
        <v>53</v>
      </c>
      <c r="N37" s="8">
        <v>35</v>
      </c>
      <c r="O37" s="8">
        <v>9</v>
      </c>
      <c r="P37" s="8">
        <v>11</v>
      </c>
      <c r="Q37" s="8" t="s">
        <v>93</v>
      </c>
      <c r="R37" s="8" t="s">
        <v>94</v>
      </c>
      <c r="S37" s="8" t="s">
        <v>95</v>
      </c>
      <c r="T37" s="8" t="s">
        <v>741</v>
      </c>
      <c r="U37" s="8" t="s">
        <v>742</v>
      </c>
      <c r="V37" s="8" t="s">
        <v>743</v>
      </c>
      <c r="W37" s="8">
        <v>2018</v>
      </c>
      <c r="X37" s="8">
        <v>23</v>
      </c>
      <c r="Y37" s="8">
        <v>3</v>
      </c>
      <c r="Z37" s="8" t="s">
        <v>53</v>
      </c>
      <c r="AA37" s="8">
        <v>451</v>
      </c>
      <c r="AB37" s="8">
        <v>457</v>
      </c>
      <c r="AC37" s="8" t="s">
        <v>744</v>
      </c>
      <c r="AD37" s="8" t="str">
        <f>HYPERLINK("http://dx.doi.org/10.1111/cfs.12436","http://dx.doi.org/10.1111/cfs.12436")</f>
        <v>http://dx.doi.org/10.1111/cfs.12436</v>
      </c>
      <c r="AE37" s="8" t="s">
        <v>53</v>
      </c>
      <c r="AF37" s="8">
        <v>7</v>
      </c>
      <c r="AG37" s="11" t="s">
        <v>745</v>
      </c>
      <c r="AH37" s="8" t="s">
        <v>76</v>
      </c>
      <c r="AI37" s="11" t="s">
        <v>745</v>
      </c>
      <c r="AJ37" s="8" t="s">
        <v>53</v>
      </c>
      <c r="AK37" s="8" t="s">
        <v>746</v>
      </c>
    </row>
    <row r="38" spans="1:37" ht="51" customHeight="1" x14ac:dyDescent="0.25">
      <c r="A38" s="8">
        <v>37</v>
      </c>
      <c r="B38" s="8" t="s">
        <v>51</v>
      </c>
      <c r="C38" s="8" t="s">
        <v>747</v>
      </c>
      <c r="D38" s="8" t="s">
        <v>749</v>
      </c>
      <c r="E38" s="8" t="s">
        <v>750</v>
      </c>
      <c r="F38" s="8" t="s">
        <v>58</v>
      </c>
      <c r="G38" s="8" t="s">
        <v>53</v>
      </c>
      <c r="H38" s="8" t="s">
        <v>53</v>
      </c>
      <c r="I38" s="9" t="s">
        <v>751</v>
      </c>
      <c r="J38" s="9" t="s">
        <v>53</v>
      </c>
      <c r="K38" s="10" t="s">
        <v>752</v>
      </c>
      <c r="L38" s="8" t="s">
        <v>754</v>
      </c>
      <c r="M38" s="8" t="s">
        <v>53</v>
      </c>
      <c r="N38" s="8">
        <v>22</v>
      </c>
      <c r="O38" s="8">
        <v>3</v>
      </c>
      <c r="P38" s="8">
        <v>3</v>
      </c>
      <c r="Q38" s="8" t="s">
        <v>67</v>
      </c>
      <c r="R38" s="8" t="s">
        <v>68</v>
      </c>
      <c r="S38" s="8" t="s">
        <v>69</v>
      </c>
      <c r="T38" s="8" t="s">
        <v>755</v>
      </c>
      <c r="U38" s="8" t="s">
        <v>756</v>
      </c>
      <c r="V38" s="8" t="s">
        <v>53</v>
      </c>
      <c r="W38" s="8">
        <v>2010</v>
      </c>
      <c r="X38" s="8">
        <v>32</v>
      </c>
      <c r="Y38" s="8">
        <v>3</v>
      </c>
      <c r="Z38" s="8" t="s">
        <v>53</v>
      </c>
      <c r="AA38" s="8">
        <v>261</v>
      </c>
      <c r="AB38" s="8">
        <v>273</v>
      </c>
      <c r="AC38" s="8" t="s">
        <v>757</v>
      </c>
      <c r="AD38" s="8" t="str">
        <f>HYPERLINK("http://dx.doi.org/10.1080/13600801003743356","http://dx.doi.org/10.1080/13600801003743356")</f>
        <v>http://dx.doi.org/10.1080/13600801003743356</v>
      </c>
      <c r="AE38" s="8" t="s">
        <v>53</v>
      </c>
      <c r="AF38" s="8">
        <v>13</v>
      </c>
      <c r="AG38" s="11" t="s">
        <v>75</v>
      </c>
      <c r="AH38" s="8" t="s">
        <v>126</v>
      </c>
      <c r="AI38" s="11" t="s">
        <v>75</v>
      </c>
      <c r="AJ38" s="8" t="s">
        <v>53</v>
      </c>
      <c r="AK38" s="8" t="s">
        <v>758</v>
      </c>
    </row>
    <row r="39" spans="1:37" ht="51" customHeight="1" x14ac:dyDescent="0.25">
      <c r="A39" s="8">
        <v>38</v>
      </c>
      <c r="B39" s="8" t="s">
        <v>51</v>
      </c>
      <c r="C39" s="8" t="s">
        <v>759</v>
      </c>
      <c r="D39" s="8" t="s">
        <v>761</v>
      </c>
      <c r="E39" s="8" t="s">
        <v>762</v>
      </c>
      <c r="F39" s="8" t="s">
        <v>58</v>
      </c>
      <c r="G39" s="8" t="s">
        <v>53</v>
      </c>
      <c r="H39" s="8" t="s">
        <v>53</v>
      </c>
      <c r="I39" s="9" t="s">
        <v>763</v>
      </c>
      <c r="J39" s="9" t="s">
        <v>764</v>
      </c>
      <c r="K39" s="10" t="s">
        <v>765</v>
      </c>
      <c r="L39" s="8" t="s">
        <v>769</v>
      </c>
      <c r="M39" s="8" t="s">
        <v>771</v>
      </c>
      <c r="N39" s="8">
        <v>41</v>
      </c>
      <c r="O39" s="8">
        <v>14</v>
      </c>
      <c r="P39" s="8">
        <v>15</v>
      </c>
      <c r="Q39" s="8" t="s">
        <v>67</v>
      </c>
      <c r="R39" s="8" t="s">
        <v>68</v>
      </c>
      <c r="S39" s="8" t="s">
        <v>772</v>
      </c>
      <c r="T39" s="8" t="s">
        <v>773</v>
      </c>
      <c r="U39" s="8" t="s">
        <v>774</v>
      </c>
      <c r="V39" s="8" t="s">
        <v>53</v>
      </c>
      <c r="W39" s="8">
        <v>2011</v>
      </c>
      <c r="X39" s="8">
        <v>28</v>
      </c>
      <c r="Y39" s="8">
        <v>4</v>
      </c>
      <c r="Z39" s="8" t="s">
        <v>53</v>
      </c>
      <c r="AA39" s="8">
        <v>432</v>
      </c>
      <c r="AB39" s="8">
        <v>450</v>
      </c>
      <c r="AC39" s="8" t="s">
        <v>775</v>
      </c>
      <c r="AD39" s="8" t="str">
        <f>HYPERLINK("http://dx.doi.org/10.1080/10548408.2011.571580","http://dx.doi.org/10.1080/10548408.2011.571580")</f>
        <v>http://dx.doi.org/10.1080/10548408.2011.571580</v>
      </c>
      <c r="AE39" s="8" t="s">
        <v>53</v>
      </c>
      <c r="AF39" s="8">
        <v>19</v>
      </c>
      <c r="AG39" s="11" t="s">
        <v>776</v>
      </c>
      <c r="AH39" s="8" t="s">
        <v>76</v>
      </c>
      <c r="AI39" s="11" t="s">
        <v>300</v>
      </c>
      <c r="AJ39" s="8" t="s">
        <v>53</v>
      </c>
      <c r="AK39" s="8" t="s">
        <v>777</v>
      </c>
    </row>
    <row r="40" spans="1:37" ht="51" customHeight="1" x14ac:dyDescent="0.25">
      <c r="A40" s="8">
        <v>39</v>
      </c>
      <c r="B40" s="8" t="s">
        <v>51</v>
      </c>
      <c r="C40" s="8" t="s">
        <v>778</v>
      </c>
      <c r="D40" s="8" t="s">
        <v>780</v>
      </c>
      <c r="E40" s="8" t="s">
        <v>781</v>
      </c>
      <c r="F40" s="8" t="s">
        <v>58</v>
      </c>
      <c r="G40" s="8" t="s">
        <v>53</v>
      </c>
      <c r="H40" s="8" t="s">
        <v>53</v>
      </c>
      <c r="I40" s="9" t="s">
        <v>782</v>
      </c>
      <c r="J40" s="9" t="s">
        <v>783</v>
      </c>
      <c r="K40" s="10" t="s">
        <v>784</v>
      </c>
      <c r="L40" s="8" t="s">
        <v>53</v>
      </c>
      <c r="M40" s="8" t="s">
        <v>53</v>
      </c>
      <c r="N40" s="8">
        <v>232</v>
      </c>
      <c r="O40" s="8">
        <v>9</v>
      </c>
      <c r="P40" s="8">
        <v>9</v>
      </c>
      <c r="Q40" s="8" t="s">
        <v>93</v>
      </c>
      <c r="R40" s="8" t="s">
        <v>94</v>
      </c>
      <c r="S40" s="8" t="s">
        <v>95</v>
      </c>
      <c r="T40" s="8" t="s">
        <v>790</v>
      </c>
      <c r="U40" s="8" t="s">
        <v>791</v>
      </c>
      <c r="V40" s="8" t="s">
        <v>792</v>
      </c>
      <c r="W40" s="8">
        <v>2022</v>
      </c>
      <c r="X40" s="8">
        <v>39</v>
      </c>
      <c r="Y40" s="8">
        <v>4</v>
      </c>
      <c r="Z40" s="8" t="s">
        <v>53</v>
      </c>
      <c r="AA40" s="8">
        <v>2560</v>
      </c>
      <c r="AB40" s="8">
        <v>2595</v>
      </c>
      <c r="AC40" s="8" t="s">
        <v>793</v>
      </c>
      <c r="AD40" s="8" t="str">
        <f>HYPERLINK("http://dx.doi.org/10.1111/1911-3846.12792","http://dx.doi.org/10.1111/1911-3846.12792")</f>
        <v>http://dx.doi.org/10.1111/1911-3846.12792</v>
      </c>
      <c r="AE40" s="8" t="s">
        <v>794</v>
      </c>
      <c r="AF40" s="8">
        <v>36</v>
      </c>
      <c r="AG40" s="11" t="s">
        <v>795</v>
      </c>
      <c r="AH40" s="8" t="s">
        <v>76</v>
      </c>
      <c r="AI40" s="11" t="s">
        <v>127</v>
      </c>
      <c r="AJ40" s="8" t="s">
        <v>796</v>
      </c>
      <c r="AK40" s="8" t="s">
        <v>797</v>
      </c>
    </row>
    <row r="41" spans="1:37" ht="51" customHeight="1" x14ac:dyDescent="0.25">
      <c r="A41" s="8">
        <v>40</v>
      </c>
      <c r="B41" s="8" t="s">
        <v>51</v>
      </c>
      <c r="C41" s="8" t="s">
        <v>798</v>
      </c>
      <c r="D41" s="8" t="s">
        <v>800</v>
      </c>
      <c r="E41" s="8" t="s">
        <v>801</v>
      </c>
      <c r="F41" s="8" t="s">
        <v>58</v>
      </c>
      <c r="G41" s="8" t="s">
        <v>53</v>
      </c>
      <c r="H41" s="8" t="s">
        <v>53</v>
      </c>
      <c r="I41" s="9" t="s">
        <v>802</v>
      </c>
      <c r="J41" s="9" t="s">
        <v>53</v>
      </c>
      <c r="K41" s="10" t="s">
        <v>803</v>
      </c>
      <c r="L41" s="8" t="s">
        <v>807</v>
      </c>
      <c r="M41" s="8" t="s">
        <v>53</v>
      </c>
      <c r="N41" s="8">
        <v>19</v>
      </c>
      <c r="O41" s="8">
        <v>0</v>
      </c>
      <c r="P41" s="8">
        <v>0</v>
      </c>
      <c r="Q41" s="8" t="s">
        <v>67</v>
      </c>
      <c r="R41" s="8" t="s">
        <v>68</v>
      </c>
      <c r="S41" s="8" t="s">
        <v>69</v>
      </c>
      <c r="T41" s="8" t="s">
        <v>808</v>
      </c>
      <c r="U41" s="8" t="s">
        <v>809</v>
      </c>
      <c r="V41" s="8" t="s">
        <v>53</v>
      </c>
      <c r="W41" s="8">
        <v>2012</v>
      </c>
      <c r="X41" s="8">
        <v>20</v>
      </c>
      <c r="Y41" s="8">
        <v>1</v>
      </c>
      <c r="Z41" s="8" t="s">
        <v>53</v>
      </c>
      <c r="AA41" s="8">
        <v>127</v>
      </c>
      <c r="AB41" s="8">
        <v>140</v>
      </c>
      <c r="AC41" s="8" t="s">
        <v>810</v>
      </c>
      <c r="AD41" s="8" t="str">
        <f>HYPERLINK("http://dx.doi.org/10.1080/19761597.2012.683642","http://dx.doi.org/10.1080/19761597.2012.683642")</f>
        <v>http://dx.doi.org/10.1080/19761597.2012.683642</v>
      </c>
      <c r="AE41" s="8" t="s">
        <v>53</v>
      </c>
      <c r="AF41" s="8">
        <v>14</v>
      </c>
      <c r="AG41" s="11" t="s">
        <v>811</v>
      </c>
      <c r="AH41" s="8" t="s">
        <v>76</v>
      </c>
      <c r="AI41" s="11" t="s">
        <v>127</v>
      </c>
      <c r="AJ41" s="8" t="s">
        <v>53</v>
      </c>
      <c r="AK41" s="8" t="s">
        <v>812</v>
      </c>
    </row>
    <row r="42" spans="1:37" ht="51" customHeight="1" x14ac:dyDescent="0.25">
      <c r="A42" s="8">
        <v>41</v>
      </c>
      <c r="B42" s="8" t="s">
        <v>51</v>
      </c>
      <c r="C42" s="8" t="s">
        <v>813</v>
      </c>
      <c r="D42" s="8" t="s">
        <v>815</v>
      </c>
      <c r="E42" s="8" t="s">
        <v>816</v>
      </c>
      <c r="F42" s="8" t="s">
        <v>58</v>
      </c>
      <c r="G42" s="8" t="s">
        <v>53</v>
      </c>
      <c r="H42" s="8" t="s">
        <v>53</v>
      </c>
      <c r="I42" s="9" t="s">
        <v>817</v>
      </c>
      <c r="J42" s="9" t="s">
        <v>53</v>
      </c>
      <c r="K42" s="10" t="s">
        <v>818</v>
      </c>
      <c r="L42" s="8" t="s">
        <v>822</v>
      </c>
      <c r="M42" s="8" t="s">
        <v>53</v>
      </c>
      <c r="N42" s="8">
        <v>20</v>
      </c>
      <c r="O42" s="8">
        <v>1</v>
      </c>
      <c r="P42" s="8">
        <v>1</v>
      </c>
      <c r="Q42" s="8" t="s">
        <v>825</v>
      </c>
      <c r="R42" s="8" t="s">
        <v>826</v>
      </c>
      <c r="S42" s="8" t="s">
        <v>827</v>
      </c>
      <c r="T42" s="8" t="s">
        <v>828</v>
      </c>
      <c r="U42" s="8" t="s">
        <v>829</v>
      </c>
      <c r="V42" s="8" t="s">
        <v>830</v>
      </c>
      <c r="W42" s="8">
        <v>2018</v>
      </c>
      <c r="X42" s="8">
        <v>2</v>
      </c>
      <c r="Y42" s="8">
        <v>2</v>
      </c>
      <c r="Z42" s="8" t="s">
        <v>53</v>
      </c>
      <c r="AA42" s="8">
        <v>55</v>
      </c>
      <c r="AB42" s="8">
        <v>63</v>
      </c>
      <c r="AC42" s="8" t="s">
        <v>831</v>
      </c>
      <c r="AD42" s="8" t="str">
        <f>HYPERLINK("http://dx.doi.org/10.18833/spur/2/2/4","http://dx.doi.org/10.18833/spur/2/2/4")</f>
        <v>http://dx.doi.org/10.18833/spur/2/2/4</v>
      </c>
      <c r="AE42" s="8" t="s">
        <v>53</v>
      </c>
      <c r="AF42" s="8">
        <v>9</v>
      </c>
      <c r="AG42" s="11" t="s">
        <v>75</v>
      </c>
      <c r="AH42" s="8" t="s">
        <v>126</v>
      </c>
      <c r="AI42" s="11" t="s">
        <v>75</v>
      </c>
      <c r="AJ42" s="8" t="s">
        <v>53</v>
      </c>
      <c r="AK42" s="8" t="s">
        <v>832</v>
      </c>
    </row>
    <row r="43" spans="1:37" ht="51" customHeight="1" x14ac:dyDescent="0.25">
      <c r="A43" s="8">
        <v>42</v>
      </c>
      <c r="B43" s="8" t="s">
        <v>51</v>
      </c>
      <c r="C43" s="8" t="s">
        <v>833</v>
      </c>
      <c r="D43" s="8" t="s">
        <v>835</v>
      </c>
      <c r="E43" s="8" t="s">
        <v>836</v>
      </c>
      <c r="F43" s="8" t="s">
        <v>58</v>
      </c>
      <c r="G43" s="8" t="s">
        <v>53</v>
      </c>
      <c r="H43" s="8" t="s">
        <v>53</v>
      </c>
      <c r="I43" s="9" t="s">
        <v>837</v>
      </c>
      <c r="J43" s="9" t="s">
        <v>838</v>
      </c>
      <c r="K43" s="10" t="s">
        <v>839</v>
      </c>
      <c r="L43" s="8" t="s">
        <v>843</v>
      </c>
      <c r="M43" s="8" t="s">
        <v>53</v>
      </c>
      <c r="N43" s="8">
        <v>39</v>
      </c>
      <c r="O43" s="8">
        <v>21</v>
      </c>
      <c r="P43" s="8">
        <v>21</v>
      </c>
      <c r="Q43" s="8" t="s">
        <v>844</v>
      </c>
      <c r="R43" s="8" t="s">
        <v>845</v>
      </c>
      <c r="S43" s="8" t="s">
        <v>846</v>
      </c>
      <c r="T43" s="8" t="s">
        <v>847</v>
      </c>
      <c r="U43" s="8" t="s">
        <v>848</v>
      </c>
      <c r="V43" s="8" t="s">
        <v>123</v>
      </c>
      <c r="W43" s="8">
        <v>2021</v>
      </c>
      <c r="X43" s="8">
        <v>41</v>
      </c>
      <c r="Y43" s="8" t="s">
        <v>53</v>
      </c>
      <c r="Z43" s="8" t="s">
        <v>53</v>
      </c>
      <c r="AA43" s="8" t="s">
        <v>53</v>
      </c>
      <c r="AB43" s="8" t="s">
        <v>53</v>
      </c>
      <c r="AC43" s="8" t="s">
        <v>849</v>
      </c>
      <c r="AD43" s="8" t="str">
        <f>HYPERLINK("http://dx.doi.org/10.1016/j.frl.2020.101834","http://dx.doi.org/10.1016/j.frl.2020.101834")</f>
        <v>http://dx.doi.org/10.1016/j.frl.2020.101834</v>
      </c>
      <c r="AE43" s="8" t="s">
        <v>357</v>
      </c>
      <c r="AF43" s="8">
        <v>11</v>
      </c>
      <c r="AG43" s="11" t="s">
        <v>795</v>
      </c>
      <c r="AH43" s="8" t="s">
        <v>76</v>
      </c>
      <c r="AI43" s="11" t="s">
        <v>127</v>
      </c>
      <c r="AJ43" s="8" t="s">
        <v>53</v>
      </c>
      <c r="AK43" s="8" t="s">
        <v>850</v>
      </c>
    </row>
    <row r="44" spans="1:37" ht="51" customHeight="1" x14ac:dyDescent="0.25">
      <c r="A44" s="8">
        <v>43</v>
      </c>
      <c r="B44" s="8" t="s">
        <v>51</v>
      </c>
      <c r="C44" s="8" t="s">
        <v>851</v>
      </c>
      <c r="D44" s="8" t="s">
        <v>853</v>
      </c>
      <c r="E44" s="8" t="s">
        <v>854</v>
      </c>
      <c r="F44" s="8" t="s">
        <v>58</v>
      </c>
      <c r="G44" s="8" t="s">
        <v>53</v>
      </c>
      <c r="H44" s="8" t="s">
        <v>53</v>
      </c>
      <c r="I44" s="9" t="s">
        <v>855</v>
      </c>
      <c r="J44" s="9" t="s">
        <v>856</v>
      </c>
      <c r="K44" s="10" t="s">
        <v>857</v>
      </c>
      <c r="L44" s="8" t="s">
        <v>861</v>
      </c>
      <c r="M44" s="8" t="s">
        <v>53</v>
      </c>
      <c r="N44" s="8">
        <v>56</v>
      </c>
      <c r="O44" s="8">
        <v>1</v>
      </c>
      <c r="P44" s="8">
        <v>1</v>
      </c>
      <c r="Q44" s="8" t="s">
        <v>864</v>
      </c>
      <c r="R44" s="8" t="s">
        <v>865</v>
      </c>
      <c r="S44" s="8" t="s">
        <v>866</v>
      </c>
      <c r="T44" s="8" t="s">
        <v>867</v>
      </c>
      <c r="U44" s="8" t="s">
        <v>868</v>
      </c>
      <c r="V44" s="8" t="s">
        <v>269</v>
      </c>
      <c r="W44" s="8">
        <v>2022</v>
      </c>
      <c r="X44" s="8">
        <v>14</v>
      </c>
      <c r="Y44" s="8">
        <v>24</v>
      </c>
      <c r="Z44" s="8" t="s">
        <v>53</v>
      </c>
      <c r="AA44" s="8" t="s">
        <v>53</v>
      </c>
      <c r="AB44" s="8" t="s">
        <v>53</v>
      </c>
      <c r="AC44" s="8" t="s">
        <v>869</v>
      </c>
      <c r="AD44" s="8" t="str">
        <f>HYPERLINK("http://dx.doi.org/10.3390/su142416887","http://dx.doi.org/10.3390/su142416887")</f>
        <v>http://dx.doi.org/10.3390/su142416887</v>
      </c>
      <c r="AE44" s="8" t="s">
        <v>53</v>
      </c>
      <c r="AF44" s="8">
        <v>19</v>
      </c>
      <c r="AG44" s="11" t="s">
        <v>870</v>
      </c>
      <c r="AH44" s="8" t="s">
        <v>102</v>
      </c>
      <c r="AI44" s="11" t="s">
        <v>871</v>
      </c>
      <c r="AJ44" s="8" t="s">
        <v>872</v>
      </c>
      <c r="AK44" s="8" t="s">
        <v>873</v>
      </c>
    </row>
    <row r="45" spans="1:37" ht="51" customHeight="1" x14ac:dyDescent="0.25">
      <c r="A45" s="8">
        <v>44</v>
      </c>
      <c r="B45" s="8" t="s">
        <v>51</v>
      </c>
      <c r="C45" s="8" t="s">
        <v>874</v>
      </c>
      <c r="D45" s="8" t="s">
        <v>876</v>
      </c>
      <c r="E45" s="8" t="s">
        <v>877</v>
      </c>
      <c r="F45" s="8" t="s">
        <v>628</v>
      </c>
      <c r="G45" s="8" t="s">
        <v>53</v>
      </c>
      <c r="H45" s="8" t="s">
        <v>53</v>
      </c>
      <c r="I45" s="9" t="s">
        <v>878</v>
      </c>
      <c r="J45" s="9" t="s">
        <v>879</v>
      </c>
      <c r="K45" s="10" t="s">
        <v>880</v>
      </c>
      <c r="L45" s="8" t="s">
        <v>884</v>
      </c>
      <c r="M45" s="8" t="s">
        <v>886</v>
      </c>
      <c r="N45" s="8">
        <v>48</v>
      </c>
      <c r="O45" s="8">
        <v>9</v>
      </c>
      <c r="P45" s="8">
        <v>9</v>
      </c>
      <c r="Q45" s="8" t="s">
        <v>404</v>
      </c>
      <c r="R45" s="8" t="s">
        <v>887</v>
      </c>
      <c r="S45" s="8" t="s">
        <v>888</v>
      </c>
      <c r="T45" s="8" t="s">
        <v>889</v>
      </c>
      <c r="U45" s="8" t="s">
        <v>890</v>
      </c>
      <c r="V45" s="8" t="s">
        <v>53</v>
      </c>
      <c r="W45" s="8">
        <v>2015</v>
      </c>
      <c r="X45" s="8">
        <v>6</v>
      </c>
      <c r="Y45" s="8">
        <v>1</v>
      </c>
      <c r="Z45" s="8" t="s">
        <v>53</v>
      </c>
      <c r="AA45" s="8">
        <v>2</v>
      </c>
      <c r="AB45" s="8">
        <v>13</v>
      </c>
      <c r="AC45" s="8" t="s">
        <v>891</v>
      </c>
      <c r="AD45" s="8" t="str">
        <f>HYPERLINK("http://dx.doi.org/10.1108/JCHRM-03-2015-0010","http://dx.doi.org/10.1108/JCHRM-03-2015-0010")</f>
        <v>http://dx.doi.org/10.1108/JCHRM-03-2015-0010</v>
      </c>
      <c r="AE45" s="8" t="s">
        <v>53</v>
      </c>
      <c r="AF45" s="8">
        <v>12</v>
      </c>
      <c r="AG45" s="11" t="s">
        <v>211</v>
      </c>
      <c r="AH45" s="8" t="s">
        <v>126</v>
      </c>
      <c r="AI45" s="11" t="s">
        <v>127</v>
      </c>
      <c r="AJ45" s="8" t="s">
        <v>53</v>
      </c>
      <c r="AK45" s="8" t="s">
        <v>892</v>
      </c>
    </row>
    <row r="46" spans="1:37" ht="51" customHeight="1" x14ac:dyDescent="0.25">
      <c r="A46" s="8">
        <v>45</v>
      </c>
      <c r="B46" s="8" t="s">
        <v>51</v>
      </c>
      <c r="C46" s="8" t="s">
        <v>778</v>
      </c>
      <c r="D46" s="8" t="s">
        <v>893</v>
      </c>
      <c r="E46" s="8" t="s">
        <v>894</v>
      </c>
      <c r="F46" s="8" t="s">
        <v>58</v>
      </c>
      <c r="G46" s="8" t="s">
        <v>53</v>
      </c>
      <c r="H46" s="8" t="s">
        <v>53</v>
      </c>
      <c r="I46" s="9" t="s">
        <v>895</v>
      </c>
      <c r="J46" s="9" t="s">
        <v>896</v>
      </c>
      <c r="K46" s="10" t="s">
        <v>897</v>
      </c>
      <c r="L46" s="8" t="s">
        <v>901</v>
      </c>
      <c r="M46" s="8" t="s">
        <v>903</v>
      </c>
      <c r="N46" s="8">
        <v>162</v>
      </c>
      <c r="O46" s="8">
        <v>54</v>
      </c>
      <c r="P46" s="8">
        <v>57</v>
      </c>
      <c r="Q46" s="8" t="s">
        <v>404</v>
      </c>
      <c r="R46" s="8" t="s">
        <v>887</v>
      </c>
      <c r="S46" s="8" t="s">
        <v>888</v>
      </c>
      <c r="T46" s="8" t="s">
        <v>904</v>
      </c>
      <c r="U46" s="8" t="s">
        <v>905</v>
      </c>
      <c r="V46" s="8" t="s">
        <v>53</v>
      </c>
      <c r="W46" s="8">
        <v>2015</v>
      </c>
      <c r="X46" s="8">
        <v>28</v>
      </c>
      <c r="Y46" s="8">
        <v>5</v>
      </c>
      <c r="Z46" s="8" t="s">
        <v>73</v>
      </c>
      <c r="AA46" s="8">
        <v>773</v>
      </c>
      <c r="AB46" s="8">
        <v>808</v>
      </c>
      <c r="AC46" s="8" t="s">
        <v>906</v>
      </c>
      <c r="AD46" s="8" t="str">
        <f>HYPERLINK("http://dx.doi.org/10.1108/AAAJ-09-2013-1457","http://dx.doi.org/10.1108/AAAJ-09-2013-1457")</f>
        <v>http://dx.doi.org/10.1108/AAAJ-09-2013-1457</v>
      </c>
      <c r="AE46" s="8" t="s">
        <v>53</v>
      </c>
      <c r="AF46" s="8">
        <v>36</v>
      </c>
      <c r="AG46" s="11" t="s">
        <v>795</v>
      </c>
      <c r="AH46" s="8" t="s">
        <v>76</v>
      </c>
      <c r="AI46" s="11" t="s">
        <v>127</v>
      </c>
      <c r="AJ46" s="8" t="s">
        <v>53</v>
      </c>
      <c r="AK46" s="8" t="s">
        <v>907</v>
      </c>
    </row>
    <row r="47" spans="1:37" ht="51" customHeight="1" x14ac:dyDescent="0.25">
      <c r="A47" s="8">
        <v>46</v>
      </c>
      <c r="B47" s="8" t="s">
        <v>51</v>
      </c>
      <c r="C47" s="8" t="s">
        <v>908</v>
      </c>
      <c r="D47" s="8" t="s">
        <v>910</v>
      </c>
      <c r="E47" s="8" t="s">
        <v>911</v>
      </c>
      <c r="F47" s="8" t="s">
        <v>58</v>
      </c>
      <c r="G47" s="8" t="s">
        <v>53</v>
      </c>
      <c r="H47" s="8" t="s">
        <v>53</v>
      </c>
      <c r="I47" s="9" t="s">
        <v>912</v>
      </c>
      <c r="J47" s="9" t="s">
        <v>53</v>
      </c>
      <c r="K47" s="10" t="s">
        <v>913</v>
      </c>
      <c r="L47" s="8" t="s">
        <v>53</v>
      </c>
      <c r="M47" s="8" t="s">
        <v>914</v>
      </c>
      <c r="N47" s="8">
        <v>0</v>
      </c>
      <c r="O47" s="8">
        <v>1</v>
      </c>
      <c r="P47" s="8">
        <v>1</v>
      </c>
      <c r="Q47" s="8" t="s">
        <v>915</v>
      </c>
      <c r="R47" s="8" t="s">
        <v>281</v>
      </c>
      <c r="S47" s="8" t="s">
        <v>916</v>
      </c>
      <c r="T47" s="8" t="s">
        <v>917</v>
      </c>
      <c r="U47" s="8" t="s">
        <v>918</v>
      </c>
      <c r="V47" s="8" t="s">
        <v>269</v>
      </c>
      <c r="W47" s="8">
        <v>2008</v>
      </c>
      <c r="X47" s="8">
        <v>35</v>
      </c>
      <c r="Y47" s="8">
        <v>6</v>
      </c>
      <c r="Z47" s="8" t="s">
        <v>53</v>
      </c>
      <c r="AA47" s="8">
        <v>269</v>
      </c>
      <c r="AB47" s="8">
        <v>273</v>
      </c>
      <c r="AC47" s="8" t="s">
        <v>919</v>
      </c>
      <c r="AD47" s="8" t="str">
        <f>HYPERLINK("http://dx.doi.org/10.3103/S0147688208060075","http://dx.doi.org/10.3103/S0147688208060075")</f>
        <v>http://dx.doi.org/10.3103/S0147688208060075</v>
      </c>
      <c r="AE47" s="8" t="s">
        <v>53</v>
      </c>
      <c r="AF47" s="8">
        <v>5</v>
      </c>
      <c r="AG47" s="11" t="s">
        <v>191</v>
      </c>
      <c r="AH47" s="8" t="s">
        <v>126</v>
      </c>
      <c r="AI47" s="11" t="s">
        <v>191</v>
      </c>
      <c r="AJ47" s="8" t="s">
        <v>53</v>
      </c>
      <c r="AK47" s="8" t="s">
        <v>920</v>
      </c>
    </row>
    <row r="48" spans="1:37" ht="51" customHeight="1" x14ac:dyDescent="0.25">
      <c r="A48" s="8">
        <v>47</v>
      </c>
      <c r="B48" s="8" t="s">
        <v>51</v>
      </c>
      <c r="C48" s="8" t="s">
        <v>921</v>
      </c>
      <c r="D48" s="8" t="s">
        <v>923</v>
      </c>
      <c r="E48" s="8" t="s">
        <v>924</v>
      </c>
      <c r="F48" s="8" t="s">
        <v>175</v>
      </c>
      <c r="G48" s="8" t="s">
        <v>53</v>
      </c>
      <c r="H48" s="8" t="s">
        <v>53</v>
      </c>
      <c r="I48" s="9" t="s">
        <v>925</v>
      </c>
      <c r="J48" s="9" t="s">
        <v>53</v>
      </c>
      <c r="K48" s="10" t="s">
        <v>926</v>
      </c>
      <c r="L48" s="8" t="s">
        <v>930</v>
      </c>
      <c r="M48" s="8" t="s">
        <v>53</v>
      </c>
      <c r="N48" s="8">
        <v>10</v>
      </c>
      <c r="O48" s="8">
        <v>26</v>
      </c>
      <c r="P48" s="8">
        <v>75</v>
      </c>
      <c r="Q48" s="8" t="s">
        <v>931</v>
      </c>
      <c r="R48" s="8" t="s">
        <v>932</v>
      </c>
      <c r="S48" s="8" t="s">
        <v>933</v>
      </c>
      <c r="T48" s="8" t="s">
        <v>934</v>
      </c>
      <c r="U48" s="8" t="s">
        <v>935</v>
      </c>
      <c r="V48" s="8" t="s">
        <v>98</v>
      </c>
      <c r="W48" s="8">
        <v>2012</v>
      </c>
      <c r="X48" s="8">
        <v>62</v>
      </c>
      <c r="Y48" s="8">
        <v>1</v>
      </c>
      <c r="Z48" s="8" t="s">
        <v>53</v>
      </c>
      <c r="AA48" s="8">
        <v>3</v>
      </c>
      <c r="AB48" s="8">
        <v>12</v>
      </c>
      <c r="AC48" s="8" t="s">
        <v>936</v>
      </c>
      <c r="AD48" s="8" t="str">
        <f>HYPERLINK("http://dx.doi.org/10.4097/kjae.2012.62.1.3","http://dx.doi.org/10.4097/kjae.2012.62.1.3")</f>
        <v>http://dx.doi.org/10.4097/kjae.2012.62.1.3</v>
      </c>
      <c r="AE48" s="8" t="s">
        <v>53</v>
      </c>
      <c r="AF48" s="8">
        <v>10</v>
      </c>
      <c r="AG48" s="11" t="s">
        <v>937</v>
      </c>
      <c r="AH48" s="8" t="s">
        <v>126</v>
      </c>
      <c r="AI48" s="11" t="s">
        <v>937</v>
      </c>
      <c r="AJ48" s="8" t="s">
        <v>169</v>
      </c>
      <c r="AK48" s="8" t="s">
        <v>938</v>
      </c>
    </row>
    <row r="49" spans="1:37" ht="51" customHeight="1" x14ac:dyDescent="0.25">
      <c r="A49" s="8">
        <v>48</v>
      </c>
      <c r="B49" s="8" t="s">
        <v>51</v>
      </c>
      <c r="C49" s="8" t="s">
        <v>939</v>
      </c>
      <c r="D49" s="8" t="s">
        <v>941</v>
      </c>
      <c r="E49" s="8" t="s">
        <v>343</v>
      </c>
      <c r="F49" s="8" t="s">
        <v>175</v>
      </c>
      <c r="G49" s="8" t="s">
        <v>53</v>
      </c>
      <c r="H49" s="8" t="s">
        <v>53</v>
      </c>
      <c r="I49" s="9" t="s">
        <v>942</v>
      </c>
      <c r="J49" s="9" t="s">
        <v>943</v>
      </c>
      <c r="K49" s="10" t="s">
        <v>944</v>
      </c>
      <c r="L49" s="8" t="s">
        <v>948</v>
      </c>
      <c r="M49" s="8" t="s">
        <v>53</v>
      </c>
      <c r="N49" s="8">
        <v>85</v>
      </c>
      <c r="O49" s="8">
        <v>125</v>
      </c>
      <c r="P49" s="8">
        <v>154</v>
      </c>
      <c r="Q49" s="8" t="s">
        <v>351</v>
      </c>
      <c r="R49" s="8" t="s">
        <v>68</v>
      </c>
      <c r="S49" s="8" t="s">
        <v>352</v>
      </c>
      <c r="T49" s="8" t="s">
        <v>353</v>
      </c>
      <c r="U49" s="8" t="s">
        <v>354</v>
      </c>
      <c r="V49" s="8" t="s">
        <v>950</v>
      </c>
      <c r="W49" s="8">
        <v>2011</v>
      </c>
      <c r="X49" s="8">
        <v>14</v>
      </c>
      <c r="Y49" s="8">
        <v>1</v>
      </c>
      <c r="Z49" s="8" t="s">
        <v>53</v>
      </c>
      <c r="AA49" s="8">
        <v>1</v>
      </c>
      <c r="AB49" s="8">
        <v>12</v>
      </c>
      <c r="AC49" s="8" t="s">
        <v>951</v>
      </c>
      <c r="AD49" s="8" t="str">
        <f>HYPERLINK("http://dx.doi.org/10.1016/j.smr.2010.06.003","http://dx.doi.org/10.1016/j.smr.2010.06.003")</f>
        <v>http://dx.doi.org/10.1016/j.smr.2010.06.003</v>
      </c>
      <c r="AE49" s="8" t="s">
        <v>53</v>
      </c>
      <c r="AF49" s="8">
        <v>12</v>
      </c>
      <c r="AG49" s="11" t="s">
        <v>358</v>
      </c>
      <c r="AH49" s="8" t="s">
        <v>76</v>
      </c>
      <c r="AI49" s="11" t="s">
        <v>359</v>
      </c>
      <c r="AJ49" s="8" t="s">
        <v>53</v>
      </c>
      <c r="AK49" s="8" t="s">
        <v>952</v>
      </c>
    </row>
    <row r="50" spans="1:37" ht="51" customHeight="1" x14ac:dyDescent="0.25">
      <c r="A50" s="8">
        <v>49</v>
      </c>
      <c r="B50" s="8" t="s">
        <v>51</v>
      </c>
      <c r="C50" s="8" t="s">
        <v>953</v>
      </c>
      <c r="D50" s="8" t="s">
        <v>955</v>
      </c>
      <c r="E50" s="8" t="s">
        <v>956</v>
      </c>
      <c r="F50" s="8" t="s">
        <v>58</v>
      </c>
      <c r="G50" s="8" t="s">
        <v>53</v>
      </c>
      <c r="H50" s="8" t="s">
        <v>53</v>
      </c>
      <c r="I50" s="9" t="s">
        <v>957</v>
      </c>
      <c r="J50" s="9" t="s">
        <v>958</v>
      </c>
      <c r="K50" s="10" t="s">
        <v>959</v>
      </c>
      <c r="L50" s="8" t="s">
        <v>963</v>
      </c>
      <c r="M50" s="8" t="s">
        <v>965</v>
      </c>
      <c r="N50" s="8">
        <v>61</v>
      </c>
      <c r="O50" s="8">
        <v>4</v>
      </c>
      <c r="P50" s="8">
        <v>4</v>
      </c>
      <c r="Q50" s="8" t="s">
        <v>314</v>
      </c>
      <c r="R50" s="8" t="s">
        <v>463</v>
      </c>
      <c r="S50" s="8" t="s">
        <v>464</v>
      </c>
      <c r="T50" s="8" t="s">
        <v>969</v>
      </c>
      <c r="U50" s="8" t="s">
        <v>970</v>
      </c>
      <c r="V50" s="8" t="s">
        <v>269</v>
      </c>
      <c r="W50" s="8">
        <v>2020</v>
      </c>
      <c r="X50" s="8">
        <v>26</v>
      </c>
      <c r="Y50" s="8">
        <v>6</v>
      </c>
      <c r="Z50" s="8" t="s">
        <v>53</v>
      </c>
      <c r="AA50" s="8">
        <v>3037</v>
      </c>
      <c r="AB50" s="8">
        <v>3052</v>
      </c>
      <c r="AC50" s="8" t="s">
        <v>971</v>
      </c>
      <c r="AD50" s="8" t="str">
        <f>HYPERLINK("http://dx.doi.org/10.1007/s11948-020-00257-7","http://dx.doi.org/10.1007/s11948-020-00257-7")</f>
        <v>http://dx.doi.org/10.1007/s11948-020-00257-7</v>
      </c>
      <c r="AE50" s="8" t="s">
        <v>972</v>
      </c>
      <c r="AF50" s="8">
        <v>16</v>
      </c>
      <c r="AG50" s="11" t="s">
        <v>973</v>
      </c>
      <c r="AH50" s="8" t="s">
        <v>102</v>
      </c>
      <c r="AI50" s="11" t="s">
        <v>974</v>
      </c>
      <c r="AJ50" s="8" t="s">
        <v>975</v>
      </c>
      <c r="AK50" s="8" t="s">
        <v>976</v>
      </c>
    </row>
    <row r="51" spans="1:37" ht="51" customHeight="1" x14ac:dyDescent="0.25">
      <c r="A51" s="8">
        <v>50</v>
      </c>
      <c r="B51" s="8" t="s">
        <v>51</v>
      </c>
      <c r="C51" s="8" t="s">
        <v>977</v>
      </c>
      <c r="D51" s="8" t="s">
        <v>978</v>
      </c>
      <c r="E51" s="8" t="s">
        <v>979</v>
      </c>
      <c r="F51" s="8" t="s">
        <v>58</v>
      </c>
      <c r="G51" s="8" t="s">
        <v>53</v>
      </c>
      <c r="H51" s="8" t="s">
        <v>53</v>
      </c>
      <c r="I51" s="9" t="s">
        <v>980</v>
      </c>
      <c r="J51" s="9" t="s">
        <v>981</v>
      </c>
      <c r="K51" s="10" t="s">
        <v>982</v>
      </c>
      <c r="L51" s="8" t="s">
        <v>53</v>
      </c>
      <c r="M51" s="8" t="s">
        <v>53</v>
      </c>
      <c r="N51" s="8">
        <v>16</v>
      </c>
      <c r="O51" s="8">
        <v>51</v>
      </c>
      <c r="P51" s="8">
        <v>55</v>
      </c>
      <c r="Q51" s="8" t="s">
        <v>985</v>
      </c>
      <c r="R51" s="8" t="s">
        <v>281</v>
      </c>
      <c r="S51" s="8" t="s">
        <v>986</v>
      </c>
      <c r="T51" s="8" t="s">
        <v>987</v>
      </c>
      <c r="U51" s="8" t="s">
        <v>988</v>
      </c>
      <c r="V51" s="8" t="s">
        <v>316</v>
      </c>
      <c r="W51" s="8">
        <v>1995</v>
      </c>
      <c r="X51" s="8">
        <v>17</v>
      </c>
      <c r="Y51" s="8">
        <v>5</v>
      </c>
      <c r="Z51" s="8" t="s">
        <v>53</v>
      </c>
      <c r="AA51" s="8">
        <v>323</v>
      </c>
      <c r="AB51" s="8">
        <v>330</v>
      </c>
      <c r="AC51" s="8" t="s">
        <v>989</v>
      </c>
      <c r="AD51" s="8" t="str">
        <f>HYPERLINK("http://dx.doi.org/10.1016/1054-139X(95)00176-S","http://dx.doi.org/10.1016/1054-139X(95)00176-S")</f>
        <v>http://dx.doi.org/10.1016/1054-139X(95)00176-S</v>
      </c>
      <c r="AE51" s="8" t="s">
        <v>53</v>
      </c>
      <c r="AF51" s="8">
        <v>8</v>
      </c>
      <c r="AG51" s="11" t="s">
        <v>990</v>
      </c>
      <c r="AH51" s="8" t="s">
        <v>102</v>
      </c>
      <c r="AI51" s="11" t="s">
        <v>991</v>
      </c>
      <c r="AJ51" s="8" t="s">
        <v>53</v>
      </c>
      <c r="AK51" s="8" t="s">
        <v>992</v>
      </c>
    </row>
    <row r="52" spans="1:37" ht="51" customHeight="1" x14ac:dyDescent="0.25">
      <c r="A52" s="8">
        <v>51</v>
      </c>
      <c r="B52" s="8" t="s">
        <v>51</v>
      </c>
      <c r="C52" s="8" t="s">
        <v>993</v>
      </c>
      <c r="D52" s="8" t="s">
        <v>995</v>
      </c>
      <c r="E52" s="8" t="s">
        <v>996</v>
      </c>
      <c r="F52" s="8" t="s">
        <v>58</v>
      </c>
      <c r="G52" s="8" t="s">
        <v>53</v>
      </c>
      <c r="H52" s="8" t="s">
        <v>53</v>
      </c>
      <c r="I52" s="9" t="s">
        <v>997</v>
      </c>
      <c r="J52" s="9" t="s">
        <v>998</v>
      </c>
      <c r="K52" s="10" t="s">
        <v>999</v>
      </c>
      <c r="L52" s="8" t="s">
        <v>1003</v>
      </c>
      <c r="M52" s="8" t="s">
        <v>53</v>
      </c>
      <c r="N52" s="8">
        <v>14</v>
      </c>
      <c r="O52" s="8">
        <v>2</v>
      </c>
      <c r="P52" s="8">
        <v>2</v>
      </c>
      <c r="Q52" s="8" t="s">
        <v>1004</v>
      </c>
      <c r="R52" s="8" t="s">
        <v>484</v>
      </c>
      <c r="S52" s="8" t="s">
        <v>1005</v>
      </c>
      <c r="T52" s="8" t="s">
        <v>1006</v>
      </c>
      <c r="U52" s="8" t="s">
        <v>1007</v>
      </c>
      <c r="V52" s="8" t="s">
        <v>1008</v>
      </c>
      <c r="W52" s="8">
        <v>2017</v>
      </c>
      <c r="X52" s="8">
        <v>42</v>
      </c>
      <c r="Y52" s="8">
        <v>6</v>
      </c>
      <c r="Z52" s="8" t="s">
        <v>53</v>
      </c>
      <c r="AA52" s="8" t="s">
        <v>1009</v>
      </c>
      <c r="AB52" s="8" t="s">
        <v>1010</v>
      </c>
      <c r="AC52" s="8" t="s">
        <v>1011</v>
      </c>
      <c r="AD52" s="8" t="str">
        <f>HYPERLINK("http://dx.doi.org/10.1097/NNE.0000000000000377","http://dx.doi.org/10.1097/NNE.0000000000000377")</f>
        <v>http://dx.doi.org/10.1097/NNE.0000000000000377</v>
      </c>
      <c r="AE52" s="8" t="s">
        <v>53</v>
      </c>
      <c r="AF52" s="8">
        <v>5</v>
      </c>
      <c r="AG52" s="11" t="s">
        <v>101</v>
      </c>
      <c r="AH52" s="8" t="s">
        <v>102</v>
      </c>
      <c r="AI52" s="11" t="s">
        <v>101</v>
      </c>
      <c r="AJ52" s="8" t="s">
        <v>53</v>
      </c>
      <c r="AK52" s="8" t="s">
        <v>1012</v>
      </c>
    </row>
    <row r="53" spans="1:37" ht="51" customHeight="1" x14ac:dyDescent="0.25">
      <c r="A53" s="8">
        <v>52</v>
      </c>
      <c r="B53" s="8" t="s">
        <v>51</v>
      </c>
      <c r="C53" s="8" t="s">
        <v>1013</v>
      </c>
      <c r="D53" s="8" t="s">
        <v>1015</v>
      </c>
      <c r="E53" s="8" t="s">
        <v>1016</v>
      </c>
      <c r="F53" s="8" t="s">
        <v>58</v>
      </c>
      <c r="G53" s="8" t="s">
        <v>53</v>
      </c>
      <c r="H53" s="8" t="s">
        <v>53</v>
      </c>
      <c r="I53" s="9" t="s">
        <v>1017</v>
      </c>
      <c r="J53" s="9" t="s">
        <v>1018</v>
      </c>
      <c r="K53" s="10" t="s">
        <v>1019</v>
      </c>
      <c r="L53" s="8" t="s">
        <v>1023</v>
      </c>
      <c r="M53" s="8" t="s">
        <v>53</v>
      </c>
      <c r="N53" s="8">
        <v>30</v>
      </c>
      <c r="O53" s="8">
        <v>13</v>
      </c>
      <c r="P53" s="8">
        <v>14</v>
      </c>
      <c r="Q53" s="8" t="s">
        <v>1024</v>
      </c>
      <c r="R53" s="8" t="s">
        <v>161</v>
      </c>
      <c r="S53" s="8" t="s">
        <v>1025</v>
      </c>
      <c r="T53" s="8" t="s">
        <v>1026</v>
      </c>
      <c r="U53" s="8" t="s">
        <v>1027</v>
      </c>
      <c r="V53" s="8" t="s">
        <v>269</v>
      </c>
      <c r="W53" s="8">
        <v>2006</v>
      </c>
      <c r="X53" s="8">
        <v>38</v>
      </c>
      <c r="Y53" s="8">
        <v>4</v>
      </c>
      <c r="Z53" s="8" t="s">
        <v>53</v>
      </c>
      <c r="AA53" s="8">
        <v>203</v>
      </c>
      <c r="AB53" s="8">
        <v>219</v>
      </c>
      <c r="AC53" s="8" t="s">
        <v>1028</v>
      </c>
      <c r="AD53" s="8" t="str">
        <f>HYPERLINK("http://dx.doi.org/10.1177/0961000606066572","http://dx.doi.org/10.1177/0961000606066572")</f>
        <v>http://dx.doi.org/10.1177/0961000606066572</v>
      </c>
      <c r="AE53" s="8" t="s">
        <v>53</v>
      </c>
      <c r="AF53" s="8">
        <v>17</v>
      </c>
      <c r="AG53" s="11" t="s">
        <v>191</v>
      </c>
      <c r="AH53" s="8" t="s">
        <v>76</v>
      </c>
      <c r="AI53" s="11" t="s">
        <v>191</v>
      </c>
      <c r="AJ53" s="8" t="s">
        <v>975</v>
      </c>
      <c r="AK53" s="8" t="s">
        <v>1029</v>
      </c>
    </row>
    <row r="54" spans="1:37" ht="51" customHeight="1" x14ac:dyDescent="0.25">
      <c r="A54" s="8">
        <v>53</v>
      </c>
      <c r="B54" s="8" t="s">
        <v>51</v>
      </c>
      <c r="C54" s="8" t="s">
        <v>1030</v>
      </c>
      <c r="D54" s="8" t="s">
        <v>1032</v>
      </c>
      <c r="E54" s="8" t="s">
        <v>1033</v>
      </c>
      <c r="F54" s="8" t="s">
        <v>58</v>
      </c>
      <c r="G54" s="8" t="s">
        <v>53</v>
      </c>
      <c r="H54" s="8" t="s">
        <v>53</v>
      </c>
      <c r="I54" s="9" t="s">
        <v>1034</v>
      </c>
      <c r="J54" s="9" t="s">
        <v>53</v>
      </c>
      <c r="K54" s="10" t="s">
        <v>1035</v>
      </c>
      <c r="L54" s="8" t="s">
        <v>1039</v>
      </c>
      <c r="M54" s="8" t="s">
        <v>53</v>
      </c>
      <c r="N54" s="8">
        <v>25</v>
      </c>
      <c r="O54" s="8">
        <v>26</v>
      </c>
      <c r="P54" s="8">
        <v>27</v>
      </c>
      <c r="Q54" s="8" t="s">
        <v>1040</v>
      </c>
      <c r="R54" s="8" t="s">
        <v>1041</v>
      </c>
      <c r="S54" s="8" t="s">
        <v>1042</v>
      </c>
      <c r="T54" s="8" t="s">
        <v>1043</v>
      </c>
      <c r="U54" s="8" t="s">
        <v>1044</v>
      </c>
      <c r="V54" s="8" t="s">
        <v>1045</v>
      </c>
      <c r="W54" s="8">
        <v>2018</v>
      </c>
      <c r="X54" s="8">
        <v>53</v>
      </c>
      <c r="Y54" s="8">
        <v>1</v>
      </c>
      <c r="Z54" s="8" t="s">
        <v>53</v>
      </c>
      <c r="AA54" s="8">
        <v>3</v>
      </c>
      <c r="AB54" s="8">
        <v>10</v>
      </c>
      <c r="AC54" s="8" t="s">
        <v>1046</v>
      </c>
      <c r="AD54" s="8" t="str">
        <f>HYPERLINK("http://dx.doi.org/10.1016/j.rauspm.2017.12.002","http://dx.doi.org/10.1016/j.rauspm.2017.12.002")</f>
        <v>http://dx.doi.org/10.1016/j.rauspm.2017.12.002</v>
      </c>
      <c r="AE54" s="8" t="s">
        <v>53</v>
      </c>
      <c r="AF54" s="8">
        <v>8</v>
      </c>
      <c r="AG54" s="11" t="s">
        <v>1047</v>
      </c>
      <c r="AH54" s="8" t="s">
        <v>126</v>
      </c>
      <c r="AI54" s="11" t="s">
        <v>127</v>
      </c>
      <c r="AJ54" s="8" t="s">
        <v>169</v>
      </c>
      <c r="AK54" s="8" t="s">
        <v>1048</v>
      </c>
    </row>
    <row r="55" spans="1:37" ht="51" customHeight="1" x14ac:dyDescent="0.25">
      <c r="A55" s="8">
        <v>54</v>
      </c>
      <c r="B55" s="8" t="s">
        <v>51</v>
      </c>
      <c r="C55" s="8" t="s">
        <v>1049</v>
      </c>
      <c r="D55" s="8" t="s">
        <v>1051</v>
      </c>
      <c r="E55" s="8" t="s">
        <v>1052</v>
      </c>
      <c r="F55" s="8" t="s">
        <v>58</v>
      </c>
      <c r="G55" s="8" t="s">
        <v>53</v>
      </c>
      <c r="H55" s="8" t="s">
        <v>53</v>
      </c>
      <c r="I55" s="9" t="s">
        <v>1054</v>
      </c>
      <c r="J55" s="9" t="s">
        <v>1055</v>
      </c>
      <c r="K55" s="10" t="s">
        <v>1056</v>
      </c>
      <c r="L55" s="8" t="s">
        <v>1060</v>
      </c>
      <c r="M55" s="8" t="s">
        <v>1061</v>
      </c>
      <c r="N55" s="8">
        <v>36</v>
      </c>
      <c r="O55" s="8">
        <v>1</v>
      </c>
      <c r="P55" s="8">
        <v>1</v>
      </c>
      <c r="Q55" s="8" t="s">
        <v>1062</v>
      </c>
      <c r="R55" s="8" t="s">
        <v>1063</v>
      </c>
      <c r="S55" s="8" t="s">
        <v>1064</v>
      </c>
      <c r="T55" s="8" t="s">
        <v>1065</v>
      </c>
      <c r="U55" s="8" t="s">
        <v>1066</v>
      </c>
      <c r="V55" s="8" t="s">
        <v>269</v>
      </c>
      <c r="W55" s="8">
        <v>2017</v>
      </c>
      <c r="X55" s="8">
        <v>62</v>
      </c>
      <c r="Y55" s="8">
        <v>4</v>
      </c>
      <c r="Z55" s="8" t="s">
        <v>53</v>
      </c>
      <c r="AA55" s="8">
        <v>27</v>
      </c>
      <c r="AB55" s="8">
        <v>51</v>
      </c>
      <c r="AC55" s="8" t="s">
        <v>1067</v>
      </c>
      <c r="AD55" s="8" t="str">
        <f>HYPERLINK("http://dx.doi.org/10.6209/JORIES.2017.62(4).02","http://dx.doi.org/10.6209/JORIES.2017.62(4).02")</f>
        <v>http://dx.doi.org/10.6209/JORIES.2017.62(4).02</v>
      </c>
      <c r="AE55" s="8" t="s">
        <v>53</v>
      </c>
      <c r="AF55" s="8">
        <v>25</v>
      </c>
      <c r="AG55" s="11" t="s">
        <v>75</v>
      </c>
      <c r="AH55" s="8" t="s">
        <v>126</v>
      </c>
      <c r="AI55" s="11" t="s">
        <v>75</v>
      </c>
      <c r="AJ55" s="8" t="s">
        <v>53</v>
      </c>
      <c r="AK55" s="8" t="s">
        <v>1068</v>
      </c>
    </row>
    <row r="56" spans="1:37" ht="51" customHeight="1" x14ac:dyDescent="0.25">
      <c r="A56" s="8">
        <v>55</v>
      </c>
      <c r="B56" s="8" t="s">
        <v>51</v>
      </c>
      <c r="C56" s="8" t="s">
        <v>1069</v>
      </c>
      <c r="D56" s="8" t="s">
        <v>1071</v>
      </c>
      <c r="E56" s="8" t="s">
        <v>1072</v>
      </c>
      <c r="F56" s="8" t="s">
        <v>628</v>
      </c>
      <c r="G56" s="8" t="s">
        <v>53</v>
      </c>
      <c r="H56" s="8" t="s">
        <v>53</v>
      </c>
      <c r="I56" s="9" t="s">
        <v>1073</v>
      </c>
      <c r="J56" s="9" t="s">
        <v>1074</v>
      </c>
      <c r="K56" s="10" t="s">
        <v>1075</v>
      </c>
      <c r="L56" s="8" t="s">
        <v>1079</v>
      </c>
      <c r="M56" s="8" t="s">
        <v>1081</v>
      </c>
      <c r="N56" s="8">
        <v>67</v>
      </c>
      <c r="O56" s="8">
        <v>42</v>
      </c>
      <c r="P56" s="8">
        <v>47</v>
      </c>
      <c r="Q56" s="8" t="s">
        <v>67</v>
      </c>
      <c r="R56" s="8" t="s">
        <v>68</v>
      </c>
      <c r="S56" s="8" t="s">
        <v>69</v>
      </c>
      <c r="T56" s="8" t="s">
        <v>1082</v>
      </c>
      <c r="U56" s="8" t="s">
        <v>1083</v>
      </c>
      <c r="V56" s="8" t="s">
        <v>53</v>
      </c>
      <c r="W56" s="8">
        <v>2012</v>
      </c>
      <c r="X56" s="8">
        <v>24</v>
      </c>
      <c r="Y56" s="8" t="s">
        <v>1084</v>
      </c>
      <c r="Z56" s="8" t="s">
        <v>73</v>
      </c>
      <c r="AA56" s="8">
        <v>199</v>
      </c>
      <c r="AB56" s="8">
        <v>214</v>
      </c>
      <c r="AC56" s="8" t="s">
        <v>1085</v>
      </c>
      <c r="AD56" s="8" t="str">
        <f>HYPERLINK("http://dx.doi.org/10.1080/08985626.2012.670913","http://dx.doi.org/10.1080/08985626.2012.670913")</f>
        <v>http://dx.doi.org/10.1080/08985626.2012.670913</v>
      </c>
      <c r="AE56" s="8" t="s">
        <v>53</v>
      </c>
      <c r="AF56" s="8">
        <v>16</v>
      </c>
      <c r="AG56" s="11" t="s">
        <v>1086</v>
      </c>
      <c r="AH56" s="8" t="s">
        <v>76</v>
      </c>
      <c r="AI56" s="11" t="s">
        <v>1087</v>
      </c>
      <c r="AJ56" s="8" t="s">
        <v>1088</v>
      </c>
      <c r="AK56" s="8" t="s">
        <v>1089</v>
      </c>
    </row>
    <row r="57" spans="1:37" ht="51" customHeight="1" x14ac:dyDescent="0.25">
      <c r="A57" s="8">
        <v>56</v>
      </c>
      <c r="B57" s="8" t="s">
        <v>51</v>
      </c>
      <c r="C57" s="8" t="s">
        <v>1090</v>
      </c>
      <c r="D57" s="8" t="s">
        <v>1092</v>
      </c>
      <c r="E57" s="8" t="s">
        <v>1093</v>
      </c>
      <c r="F57" s="8" t="s">
        <v>58</v>
      </c>
      <c r="G57" s="8" t="s">
        <v>53</v>
      </c>
      <c r="H57" s="8" t="s">
        <v>53</v>
      </c>
      <c r="I57" s="9" t="s">
        <v>1094</v>
      </c>
      <c r="J57" s="9" t="s">
        <v>1095</v>
      </c>
      <c r="K57" s="10" t="s">
        <v>1096</v>
      </c>
      <c r="L57" s="8" t="s">
        <v>1100</v>
      </c>
      <c r="M57" s="8" t="s">
        <v>1101</v>
      </c>
      <c r="N57" s="8">
        <v>74</v>
      </c>
      <c r="O57" s="8">
        <v>2</v>
      </c>
      <c r="P57" s="8">
        <v>2</v>
      </c>
      <c r="Q57" s="8" t="s">
        <v>576</v>
      </c>
      <c r="R57" s="8" t="s">
        <v>577</v>
      </c>
      <c r="S57" s="8" t="s">
        <v>578</v>
      </c>
      <c r="T57" s="8" t="s">
        <v>1105</v>
      </c>
      <c r="U57" s="8" t="s">
        <v>1106</v>
      </c>
      <c r="V57" s="8" t="s">
        <v>422</v>
      </c>
      <c r="W57" s="8">
        <v>2024</v>
      </c>
      <c r="X57" s="8">
        <v>52</v>
      </c>
      <c r="Y57" s="8" t="s">
        <v>53</v>
      </c>
      <c r="Z57" s="8" t="s">
        <v>53</v>
      </c>
      <c r="AA57" s="8" t="s">
        <v>53</v>
      </c>
      <c r="AB57" s="8" t="s">
        <v>53</v>
      </c>
      <c r="AC57" s="8" t="s">
        <v>1107</v>
      </c>
      <c r="AD57" s="8" t="str">
        <f>HYPERLINK("http://dx.doi.org/10.1016/j.accinf.2023.100662","http://dx.doi.org/10.1016/j.accinf.2023.100662")</f>
        <v>http://dx.doi.org/10.1016/j.accinf.2023.100662</v>
      </c>
      <c r="AE57" s="8" t="s">
        <v>1108</v>
      </c>
      <c r="AF57" s="8">
        <v>13</v>
      </c>
      <c r="AG57" s="11" t="s">
        <v>1109</v>
      </c>
      <c r="AH57" s="8" t="s">
        <v>76</v>
      </c>
      <c r="AI57" s="11" t="s">
        <v>127</v>
      </c>
      <c r="AJ57" s="8" t="s">
        <v>53</v>
      </c>
      <c r="AK57" s="8" t="s">
        <v>1110</v>
      </c>
    </row>
    <row r="58" spans="1:37" ht="51" customHeight="1" x14ac:dyDescent="0.25">
      <c r="A58" s="8">
        <v>57</v>
      </c>
      <c r="B58" s="8" t="s">
        <v>51</v>
      </c>
      <c r="C58" s="8" t="s">
        <v>1111</v>
      </c>
      <c r="D58" s="8" t="s">
        <v>1113</v>
      </c>
      <c r="E58" s="8" t="s">
        <v>1114</v>
      </c>
      <c r="F58" s="8" t="s">
        <v>58</v>
      </c>
      <c r="G58" s="8" t="s">
        <v>53</v>
      </c>
      <c r="H58" s="8" t="s">
        <v>53</v>
      </c>
      <c r="I58" s="9" t="s">
        <v>1115</v>
      </c>
      <c r="J58" s="9" t="s">
        <v>53</v>
      </c>
      <c r="K58" s="10" t="s">
        <v>1116</v>
      </c>
      <c r="L58" s="8" t="s">
        <v>1120</v>
      </c>
      <c r="M58" s="8" t="s">
        <v>53</v>
      </c>
      <c r="N58" s="8">
        <v>14</v>
      </c>
      <c r="O58" s="8">
        <v>11</v>
      </c>
      <c r="P58" s="8">
        <v>15</v>
      </c>
      <c r="Q58" s="8" t="s">
        <v>1121</v>
      </c>
      <c r="R58" s="8" t="s">
        <v>1122</v>
      </c>
      <c r="S58" s="8" t="s">
        <v>1123</v>
      </c>
      <c r="T58" s="8" t="s">
        <v>1124</v>
      </c>
      <c r="U58" s="8" t="s">
        <v>1125</v>
      </c>
      <c r="V58" s="8" t="s">
        <v>53</v>
      </c>
      <c r="W58" s="8">
        <v>2012</v>
      </c>
      <c r="X58" s="8">
        <v>8</v>
      </c>
      <c r="Y58" s="8">
        <v>1</v>
      </c>
      <c r="Z58" s="8" t="s">
        <v>53</v>
      </c>
      <c r="AA58" s="8" t="s">
        <v>53</v>
      </c>
      <c r="AB58" s="8" t="s">
        <v>53</v>
      </c>
      <c r="AC58" s="8" t="s">
        <v>53</v>
      </c>
      <c r="AD58" s="8" t="s">
        <v>53</v>
      </c>
      <c r="AE58" s="8" t="s">
        <v>53</v>
      </c>
      <c r="AF58" s="8">
        <v>9</v>
      </c>
      <c r="AG58" s="11" t="s">
        <v>299</v>
      </c>
      <c r="AH58" s="8" t="s">
        <v>126</v>
      </c>
      <c r="AI58" s="11" t="s">
        <v>300</v>
      </c>
      <c r="AJ58" s="8" t="s">
        <v>53</v>
      </c>
      <c r="AK58" s="8" t="s">
        <v>1126</v>
      </c>
    </row>
    <row r="59" spans="1:37" ht="51" customHeight="1" x14ac:dyDescent="0.25">
      <c r="A59" s="8">
        <v>58</v>
      </c>
      <c r="B59" s="8" t="s">
        <v>51</v>
      </c>
      <c r="C59" s="8" t="s">
        <v>1127</v>
      </c>
      <c r="D59" s="8" t="s">
        <v>1129</v>
      </c>
      <c r="E59" s="8" t="s">
        <v>1130</v>
      </c>
      <c r="F59" s="8" t="s">
        <v>58</v>
      </c>
      <c r="G59" s="8" t="s">
        <v>53</v>
      </c>
      <c r="H59" s="8" t="s">
        <v>53</v>
      </c>
      <c r="I59" s="9" t="s">
        <v>1131</v>
      </c>
      <c r="J59" s="9" t="s">
        <v>1132</v>
      </c>
      <c r="K59" s="10" t="s">
        <v>1133</v>
      </c>
      <c r="L59" s="8" t="s">
        <v>1137</v>
      </c>
      <c r="M59" s="8" t="s">
        <v>53</v>
      </c>
      <c r="N59" s="8">
        <v>27</v>
      </c>
      <c r="O59" s="8">
        <v>7</v>
      </c>
      <c r="P59" s="8">
        <v>7</v>
      </c>
      <c r="Q59" s="8" t="s">
        <v>404</v>
      </c>
      <c r="R59" s="8" t="s">
        <v>887</v>
      </c>
      <c r="S59" s="8" t="s">
        <v>888</v>
      </c>
      <c r="T59" s="8" t="s">
        <v>1138</v>
      </c>
      <c r="U59" s="8" t="s">
        <v>1139</v>
      </c>
      <c r="V59" s="8" t="s">
        <v>53</v>
      </c>
      <c r="W59" s="8">
        <v>2020</v>
      </c>
      <c r="X59" s="8">
        <v>10</v>
      </c>
      <c r="Y59" s="8">
        <v>3</v>
      </c>
      <c r="Z59" s="8" t="s">
        <v>53</v>
      </c>
      <c r="AA59" s="8">
        <v>347</v>
      </c>
      <c r="AB59" s="8">
        <v>360</v>
      </c>
      <c r="AC59" s="8" t="s">
        <v>1140</v>
      </c>
      <c r="AD59" s="8" t="str">
        <f>HYPERLINK("http://dx.doi.org/10.1108/CFRI-12-2018-0151","http://dx.doi.org/10.1108/CFRI-12-2018-0151")</f>
        <v>http://dx.doi.org/10.1108/CFRI-12-2018-0151</v>
      </c>
      <c r="AE59" s="8" t="s">
        <v>53</v>
      </c>
      <c r="AF59" s="8">
        <v>14</v>
      </c>
      <c r="AG59" s="11" t="s">
        <v>795</v>
      </c>
      <c r="AH59" s="8" t="s">
        <v>126</v>
      </c>
      <c r="AI59" s="11" t="s">
        <v>127</v>
      </c>
      <c r="AJ59" s="8" t="s">
        <v>53</v>
      </c>
      <c r="AK59" s="8" t="s">
        <v>1141</v>
      </c>
    </row>
    <row r="60" spans="1:37" ht="51" customHeight="1" x14ac:dyDescent="0.25">
      <c r="A60" s="8">
        <v>59</v>
      </c>
      <c r="B60" s="8" t="s">
        <v>51</v>
      </c>
      <c r="C60" s="8" t="s">
        <v>1142</v>
      </c>
      <c r="D60" s="8" t="s">
        <v>1144</v>
      </c>
      <c r="E60" s="8" t="s">
        <v>1145</v>
      </c>
      <c r="F60" s="8" t="s">
        <v>58</v>
      </c>
      <c r="G60" s="8" t="s">
        <v>53</v>
      </c>
      <c r="H60" s="8" t="s">
        <v>53</v>
      </c>
      <c r="I60" s="9" t="s">
        <v>1146</v>
      </c>
      <c r="J60" s="9" t="s">
        <v>53</v>
      </c>
      <c r="K60" s="10" t="s">
        <v>1147</v>
      </c>
      <c r="L60" s="8" t="s">
        <v>1151</v>
      </c>
      <c r="M60" s="8" t="s">
        <v>1152</v>
      </c>
      <c r="N60" s="8">
        <v>12</v>
      </c>
      <c r="O60" s="8">
        <v>0</v>
      </c>
      <c r="P60" s="8">
        <v>0</v>
      </c>
      <c r="Q60" s="8" t="s">
        <v>1153</v>
      </c>
      <c r="R60" s="8" t="s">
        <v>537</v>
      </c>
      <c r="S60" s="8" t="s">
        <v>1154</v>
      </c>
      <c r="T60" s="8" t="s">
        <v>1155</v>
      </c>
      <c r="U60" s="8" t="s">
        <v>1156</v>
      </c>
      <c r="V60" s="8" t="s">
        <v>285</v>
      </c>
      <c r="W60" s="8">
        <v>2010</v>
      </c>
      <c r="X60" s="8">
        <v>30</v>
      </c>
      <c r="Y60" s="8">
        <v>2</v>
      </c>
      <c r="Z60" s="8" t="s">
        <v>53</v>
      </c>
      <c r="AA60" s="8">
        <v>174</v>
      </c>
      <c r="AB60" s="8">
        <v>179</v>
      </c>
      <c r="AC60" s="8" t="s">
        <v>1157</v>
      </c>
      <c r="AD60" s="8" t="str">
        <f>HYPERLINK("http://dx.doi.org/10.1016/j.ijinfomgt.2009.12.004","http://dx.doi.org/10.1016/j.ijinfomgt.2009.12.004")</f>
        <v>http://dx.doi.org/10.1016/j.ijinfomgt.2009.12.004</v>
      </c>
      <c r="AE60" s="8" t="s">
        <v>53</v>
      </c>
      <c r="AF60" s="8">
        <v>6</v>
      </c>
      <c r="AG60" s="11" t="s">
        <v>191</v>
      </c>
      <c r="AH60" s="8" t="s">
        <v>76</v>
      </c>
      <c r="AI60" s="11" t="s">
        <v>191</v>
      </c>
      <c r="AJ60" s="8" t="s">
        <v>1088</v>
      </c>
      <c r="AK60" s="8" t="s">
        <v>1158</v>
      </c>
    </row>
    <row r="61" spans="1:37" ht="51" customHeight="1" x14ac:dyDescent="0.25">
      <c r="A61" s="8">
        <v>60</v>
      </c>
      <c r="B61" s="8" t="s">
        <v>51</v>
      </c>
      <c r="C61" s="8" t="s">
        <v>1159</v>
      </c>
      <c r="D61" s="8" t="s">
        <v>1161</v>
      </c>
      <c r="E61" s="8" t="s">
        <v>996</v>
      </c>
      <c r="F61" s="8" t="s">
        <v>58</v>
      </c>
      <c r="G61" s="8" t="s">
        <v>53</v>
      </c>
      <c r="H61" s="8" t="s">
        <v>53</v>
      </c>
      <c r="I61" s="9" t="s">
        <v>1162</v>
      </c>
      <c r="J61" s="9" t="s">
        <v>1163</v>
      </c>
      <c r="K61" s="10" t="s">
        <v>1164</v>
      </c>
      <c r="L61" s="8" t="s">
        <v>1168</v>
      </c>
      <c r="M61" s="8" t="s">
        <v>1169</v>
      </c>
      <c r="N61" s="8">
        <v>15</v>
      </c>
      <c r="O61" s="8">
        <v>4</v>
      </c>
      <c r="P61" s="8">
        <v>14</v>
      </c>
      <c r="Q61" s="8" t="s">
        <v>1004</v>
      </c>
      <c r="R61" s="8" t="s">
        <v>484</v>
      </c>
      <c r="S61" s="8" t="s">
        <v>1005</v>
      </c>
      <c r="T61" s="8" t="s">
        <v>1006</v>
      </c>
      <c r="U61" s="8" t="s">
        <v>1007</v>
      </c>
      <c r="V61" s="8" t="s">
        <v>1170</v>
      </c>
      <c r="W61" s="8">
        <v>2016</v>
      </c>
      <c r="X61" s="8">
        <v>41</v>
      </c>
      <c r="Y61" s="8">
        <v>2</v>
      </c>
      <c r="Z61" s="8" t="s">
        <v>53</v>
      </c>
      <c r="AA61" s="8">
        <v>55</v>
      </c>
      <c r="AB61" s="8">
        <v>59</v>
      </c>
      <c r="AC61" s="8" t="s">
        <v>1171</v>
      </c>
      <c r="AD61" s="8" t="str">
        <f>HYPERLINK("http://dx.doi.org/10.1097/NNE.0000000000000230","http://dx.doi.org/10.1097/NNE.0000000000000230")</f>
        <v>http://dx.doi.org/10.1097/NNE.0000000000000230</v>
      </c>
      <c r="AE61" s="8" t="s">
        <v>53</v>
      </c>
      <c r="AF61" s="8">
        <v>5</v>
      </c>
      <c r="AG61" s="11" t="s">
        <v>101</v>
      </c>
      <c r="AH61" s="8" t="s">
        <v>102</v>
      </c>
      <c r="AI61" s="11" t="s">
        <v>101</v>
      </c>
      <c r="AJ61" s="8" t="s">
        <v>1172</v>
      </c>
      <c r="AK61" s="8" t="s">
        <v>1173</v>
      </c>
    </row>
    <row r="62" spans="1:37" ht="51" customHeight="1" x14ac:dyDescent="0.25">
      <c r="A62" s="8">
        <v>61</v>
      </c>
      <c r="B62" s="8" t="s">
        <v>51</v>
      </c>
      <c r="C62" s="8" t="s">
        <v>1174</v>
      </c>
      <c r="D62" s="8" t="s">
        <v>1176</v>
      </c>
      <c r="E62" s="8" t="s">
        <v>1177</v>
      </c>
      <c r="F62" s="8" t="s">
        <v>58</v>
      </c>
      <c r="G62" s="8" t="s">
        <v>53</v>
      </c>
      <c r="H62" s="8" t="s">
        <v>53</v>
      </c>
      <c r="I62" s="9" t="s">
        <v>1178</v>
      </c>
      <c r="J62" s="9" t="s">
        <v>1179</v>
      </c>
      <c r="K62" s="10" t="s">
        <v>1180</v>
      </c>
      <c r="L62" s="8" t="s">
        <v>1184</v>
      </c>
      <c r="M62" s="8" t="s">
        <v>1185</v>
      </c>
      <c r="N62" s="8">
        <v>88</v>
      </c>
      <c r="O62" s="8">
        <v>4</v>
      </c>
      <c r="P62" s="8">
        <v>6</v>
      </c>
      <c r="Q62" s="8" t="s">
        <v>1186</v>
      </c>
      <c r="R62" s="8" t="s">
        <v>1187</v>
      </c>
      <c r="S62" s="8" t="s">
        <v>1188</v>
      </c>
      <c r="T62" s="8" t="s">
        <v>1189</v>
      </c>
      <c r="U62" s="8" t="s">
        <v>1190</v>
      </c>
      <c r="V62" s="8" t="s">
        <v>285</v>
      </c>
      <c r="W62" s="8">
        <v>2018</v>
      </c>
      <c r="X62" s="8">
        <v>5</v>
      </c>
      <c r="Y62" s="8">
        <v>1</v>
      </c>
      <c r="Z62" s="8" t="s">
        <v>53</v>
      </c>
      <c r="AA62" s="8" t="s">
        <v>53</v>
      </c>
      <c r="AB62" s="8" t="s">
        <v>53</v>
      </c>
      <c r="AC62" s="8" t="s">
        <v>1191</v>
      </c>
      <c r="AD62" s="8" t="str">
        <f>HYPERLINK("http://dx.doi.org/10.1186/s40604-018-0057-5","http://dx.doi.org/10.1186/s40604-018-0057-5")</f>
        <v>http://dx.doi.org/10.1186/s40604-018-0057-5</v>
      </c>
      <c r="AE62" s="8" t="s">
        <v>53</v>
      </c>
      <c r="AF62" s="8">
        <v>23</v>
      </c>
      <c r="AG62" s="11" t="s">
        <v>211</v>
      </c>
      <c r="AH62" s="8" t="s">
        <v>126</v>
      </c>
      <c r="AI62" s="11" t="s">
        <v>127</v>
      </c>
      <c r="AJ62" s="8" t="s">
        <v>1192</v>
      </c>
      <c r="AK62" s="8" t="s">
        <v>1193</v>
      </c>
    </row>
    <row r="63" spans="1:37" ht="51" customHeight="1" x14ac:dyDescent="0.25">
      <c r="A63" s="8">
        <v>62</v>
      </c>
      <c r="B63" s="8" t="s">
        <v>51</v>
      </c>
      <c r="C63" s="8" t="s">
        <v>1194</v>
      </c>
      <c r="D63" s="8" t="s">
        <v>1196</v>
      </c>
      <c r="E63" s="8" t="s">
        <v>196</v>
      </c>
      <c r="F63" s="8" t="s">
        <v>58</v>
      </c>
      <c r="G63" s="8" t="s">
        <v>53</v>
      </c>
      <c r="H63" s="8" t="s">
        <v>53</v>
      </c>
      <c r="I63" s="9" t="s">
        <v>1197</v>
      </c>
      <c r="J63" s="9" t="s">
        <v>53</v>
      </c>
      <c r="K63" s="10" t="s">
        <v>1198</v>
      </c>
      <c r="L63" s="8" t="s">
        <v>1202</v>
      </c>
      <c r="M63" s="8" t="s">
        <v>53</v>
      </c>
      <c r="N63" s="8">
        <v>6</v>
      </c>
      <c r="O63" s="8">
        <v>10</v>
      </c>
      <c r="P63" s="8">
        <v>11</v>
      </c>
      <c r="Q63" s="8" t="s">
        <v>205</v>
      </c>
      <c r="R63" s="8" t="s">
        <v>206</v>
      </c>
      <c r="S63" s="8" t="s">
        <v>207</v>
      </c>
      <c r="T63" s="8" t="s">
        <v>208</v>
      </c>
      <c r="U63" s="8" t="s">
        <v>209</v>
      </c>
      <c r="V63" s="8" t="s">
        <v>1206</v>
      </c>
      <c r="W63" s="8">
        <v>2007</v>
      </c>
      <c r="X63" s="8">
        <v>38</v>
      </c>
      <c r="Y63" s="8">
        <v>2</v>
      </c>
      <c r="Z63" s="8" t="s">
        <v>53</v>
      </c>
      <c r="AA63" s="8">
        <v>28</v>
      </c>
      <c r="AB63" s="8">
        <v>36</v>
      </c>
      <c r="AC63" s="8" t="s">
        <v>53</v>
      </c>
      <c r="AD63" s="8" t="s">
        <v>53</v>
      </c>
      <c r="AE63" s="8" t="s">
        <v>53</v>
      </c>
      <c r="AF63" s="8">
        <v>9</v>
      </c>
      <c r="AG63" s="11" t="s">
        <v>211</v>
      </c>
      <c r="AH63" s="8" t="s">
        <v>126</v>
      </c>
      <c r="AI63" s="11" t="s">
        <v>127</v>
      </c>
      <c r="AJ63" s="8" t="s">
        <v>53</v>
      </c>
      <c r="AK63" s="8" t="s">
        <v>1207</v>
      </c>
    </row>
    <row r="64" spans="1:37" ht="51" customHeight="1" x14ac:dyDescent="0.25">
      <c r="A64" s="8">
        <v>63</v>
      </c>
      <c r="B64" s="8" t="s">
        <v>51</v>
      </c>
      <c r="C64" s="8" t="s">
        <v>1208</v>
      </c>
      <c r="D64" s="8" t="s">
        <v>1210</v>
      </c>
      <c r="E64" s="8" t="s">
        <v>1211</v>
      </c>
      <c r="F64" s="8" t="s">
        <v>58</v>
      </c>
      <c r="G64" s="8" t="s">
        <v>53</v>
      </c>
      <c r="H64" s="8" t="s">
        <v>53</v>
      </c>
      <c r="I64" s="9" t="s">
        <v>1212</v>
      </c>
      <c r="J64" s="9" t="s">
        <v>1213</v>
      </c>
      <c r="K64" s="10" t="s">
        <v>1214</v>
      </c>
      <c r="L64" s="8" t="s">
        <v>1218</v>
      </c>
      <c r="M64" s="8" t="s">
        <v>1220</v>
      </c>
      <c r="N64" s="8">
        <v>76</v>
      </c>
      <c r="O64" s="8">
        <v>1</v>
      </c>
      <c r="P64" s="8">
        <v>2</v>
      </c>
      <c r="Q64" s="8" t="s">
        <v>576</v>
      </c>
      <c r="R64" s="8" t="s">
        <v>577</v>
      </c>
      <c r="S64" s="8" t="s">
        <v>578</v>
      </c>
      <c r="T64" s="8" t="s">
        <v>1221</v>
      </c>
      <c r="U64" s="8" t="s">
        <v>1222</v>
      </c>
      <c r="V64" s="8" t="s">
        <v>269</v>
      </c>
      <c r="W64" s="8">
        <v>2021</v>
      </c>
      <c r="X64" s="8">
        <v>10</v>
      </c>
      <c r="Y64" s="8">
        <v>4</v>
      </c>
      <c r="Z64" s="8" t="s">
        <v>53</v>
      </c>
      <c r="AA64" s="8">
        <v>357</v>
      </c>
      <c r="AB64" s="8">
        <v>368</v>
      </c>
      <c r="AC64" s="8" t="s">
        <v>1223</v>
      </c>
      <c r="AD64" s="8" t="str">
        <f>HYPERLINK("http://dx.doi.org/10.1016/j.jum.2021.08.001","http://dx.doi.org/10.1016/j.jum.2021.08.001")</f>
        <v>http://dx.doi.org/10.1016/j.jum.2021.08.001</v>
      </c>
      <c r="AE64" s="8" t="s">
        <v>1224</v>
      </c>
      <c r="AF64" s="8">
        <v>12</v>
      </c>
      <c r="AG64" s="11" t="s">
        <v>1225</v>
      </c>
      <c r="AH64" s="8" t="s">
        <v>126</v>
      </c>
      <c r="AI64" s="11" t="s">
        <v>1225</v>
      </c>
      <c r="AJ64" s="8" t="s">
        <v>1192</v>
      </c>
      <c r="AK64" s="8" t="s">
        <v>1226</v>
      </c>
    </row>
    <row r="65" spans="1:37" ht="51" customHeight="1" x14ac:dyDescent="0.25">
      <c r="A65" s="8">
        <v>64</v>
      </c>
      <c r="B65" s="8" t="s">
        <v>51</v>
      </c>
      <c r="C65" s="8" t="s">
        <v>1194</v>
      </c>
      <c r="D65" s="8" t="s">
        <v>1196</v>
      </c>
      <c r="E65" s="8" t="s">
        <v>196</v>
      </c>
      <c r="F65" s="8" t="s">
        <v>58</v>
      </c>
      <c r="G65" s="8" t="s">
        <v>53</v>
      </c>
      <c r="H65" s="8" t="s">
        <v>53</v>
      </c>
      <c r="I65" s="9" t="s">
        <v>1197</v>
      </c>
      <c r="J65" s="9" t="s">
        <v>53</v>
      </c>
      <c r="K65" s="10" t="s">
        <v>1198</v>
      </c>
      <c r="L65" s="8" t="s">
        <v>1202</v>
      </c>
      <c r="M65" s="8" t="s">
        <v>53</v>
      </c>
      <c r="N65" s="8">
        <v>5</v>
      </c>
      <c r="O65" s="8">
        <v>0</v>
      </c>
      <c r="P65" s="8">
        <v>0</v>
      </c>
      <c r="Q65" s="8" t="s">
        <v>205</v>
      </c>
      <c r="R65" s="8" t="s">
        <v>206</v>
      </c>
      <c r="S65" s="8" t="s">
        <v>207</v>
      </c>
      <c r="T65" s="8" t="s">
        <v>208</v>
      </c>
      <c r="U65" s="8" t="s">
        <v>209</v>
      </c>
      <c r="V65" s="8" t="s">
        <v>53</v>
      </c>
      <c r="W65" s="8">
        <v>2007</v>
      </c>
      <c r="X65" s="8">
        <v>38</v>
      </c>
      <c r="Y65" s="8" t="s">
        <v>53</v>
      </c>
      <c r="Z65" s="8" t="s">
        <v>53</v>
      </c>
      <c r="AA65" s="8">
        <v>153</v>
      </c>
      <c r="AB65" s="8">
        <v>160</v>
      </c>
      <c r="AC65" s="8" t="s">
        <v>53</v>
      </c>
      <c r="AD65" s="8" t="s">
        <v>53</v>
      </c>
      <c r="AE65" s="8" t="s">
        <v>53</v>
      </c>
      <c r="AF65" s="8">
        <v>8</v>
      </c>
      <c r="AG65" s="11" t="s">
        <v>211</v>
      </c>
      <c r="AH65" s="8" t="s">
        <v>126</v>
      </c>
      <c r="AI65" s="11" t="s">
        <v>127</v>
      </c>
      <c r="AJ65" s="8" t="s">
        <v>53</v>
      </c>
      <c r="AK65" s="8" t="s">
        <v>1229</v>
      </c>
    </row>
    <row r="66" spans="1:37" ht="51" customHeight="1" x14ac:dyDescent="0.25">
      <c r="A66" s="8">
        <v>65</v>
      </c>
      <c r="B66" s="8" t="s">
        <v>51</v>
      </c>
      <c r="C66" s="8" t="s">
        <v>1230</v>
      </c>
      <c r="D66" s="8" t="s">
        <v>1231</v>
      </c>
      <c r="E66" s="8" t="s">
        <v>274</v>
      </c>
      <c r="F66" s="8" t="s">
        <v>1232</v>
      </c>
      <c r="G66" s="8" t="s">
        <v>1233</v>
      </c>
      <c r="H66" s="8" t="s">
        <v>1234</v>
      </c>
      <c r="I66" s="9" t="s">
        <v>53</v>
      </c>
      <c r="J66" s="9" t="s">
        <v>53</v>
      </c>
      <c r="K66" s="10" t="s">
        <v>1236</v>
      </c>
      <c r="L66" s="8" t="s">
        <v>53</v>
      </c>
      <c r="M66" s="8" t="s">
        <v>53</v>
      </c>
      <c r="N66" s="8">
        <v>13</v>
      </c>
      <c r="O66" s="8">
        <v>0</v>
      </c>
      <c r="P66" s="8">
        <v>0</v>
      </c>
      <c r="Q66" s="8" t="s">
        <v>1240</v>
      </c>
      <c r="R66" s="8" t="s">
        <v>281</v>
      </c>
      <c r="S66" s="8" t="s">
        <v>1241</v>
      </c>
      <c r="T66" s="8" t="s">
        <v>283</v>
      </c>
      <c r="U66" s="8" t="s">
        <v>284</v>
      </c>
      <c r="V66" s="8" t="s">
        <v>950</v>
      </c>
      <c r="W66" s="8">
        <v>1992</v>
      </c>
      <c r="X66" s="8">
        <v>33</v>
      </c>
      <c r="Y66" s="8">
        <v>1</v>
      </c>
      <c r="Z66" s="8" t="s">
        <v>53</v>
      </c>
      <c r="AA66" s="8">
        <v>19</v>
      </c>
      <c r="AB66" s="8">
        <v>29</v>
      </c>
      <c r="AC66" s="8" t="s">
        <v>1242</v>
      </c>
      <c r="AD66" s="8" t="str">
        <f>HYPERLINK("http://dx.doi.org/10.1007/BF00991969","http://dx.doi.org/10.1007/BF00991969")</f>
        <v>http://dx.doi.org/10.1007/BF00991969</v>
      </c>
      <c r="AE66" s="8" t="s">
        <v>53</v>
      </c>
      <c r="AF66" s="8">
        <v>11</v>
      </c>
      <c r="AG66" s="11" t="s">
        <v>75</v>
      </c>
      <c r="AH66" s="8" t="s">
        <v>1243</v>
      </c>
      <c r="AI66" s="11" t="s">
        <v>75</v>
      </c>
      <c r="AJ66" s="8" t="s">
        <v>53</v>
      </c>
      <c r="AK66" s="8" t="s">
        <v>1244</v>
      </c>
    </row>
    <row r="67" spans="1:37" ht="51" customHeight="1" x14ac:dyDescent="0.25">
      <c r="A67" s="8">
        <v>66</v>
      </c>
      <c r="B67" s="8" t="s">
        <v>51</v>
      </c>
      <c r="C67" s="8" t="s">
        <v>1245</v>
      </c>
      <c r="D67" s="8" t="s">
        <v>1247</v>
      </c>
      <c r="E67" s="8" t="s">
        <v>1248</v>
      </c>
      <c r="F67" s="8" t="s">
        <v>58</v>
      </c>
      <c r="G67" s="8" t="s">
        <v>53</v>
      </c>
      <c r="H67" s="8" t="s">
        <v>53</v>
      </c>
      <c r="I67" s="9" t="s">
        <v>1249</v>
      </c>
      <c r="J67" s="9" t="s">
        <v>1250</v>
      </c>
      <c r="K67" s="10" t="s">
        <v>1251</v>
      </c>
      <c r="L67" s="8" t="s">
        <v>1255</v>
      </c>
      <c r="M67" s="8" t="s">
        <v>1256</v>
      </c>
      <c r="N67" s="8">
        <v>58</v>
      </c>
      <c r="O67" s="8">
        <v>4</v>
      </c>
      <c r="P67" s="8">
        <v>4</v>
      </c>
      <c r="Q67" s="8" t="s">
        <v>1257</v>
      </c>
      <c r="R67" s="8" t="s">
        <v>1258</v>
      </c>
      <c r="S67" s="8" t="s">
        <v>1259</v>
      </c>
      <c r="T67" s="8" t="s">
        <v>1248</v>
      </c>
      <c r="U67" s="8" t="s">
        <v>1260</v>
      </c>
      <c r="V67" s="8" t="s">
        <v>98</v>
      </c>
      <c r="W67" s="8">
        <v>2021</v>
      </c>
      <c r="X67" s="8">
        <v>7</v>
      </c>
      <c r="Y67" s="8">
        <v>1</v>
      </c>
      <c r="Z67" s="8" t="s">
        <v>53</v>
      </c>
      <c r="AA67" s="8" t="s">
        <v>53</v>
      </c>
      <c r="AB67" s="8" t="s">
        <v>53</v>
      </c>
      <c r="AC67" s="8" t="s">
        <v>1261</v>
      </c>
      <c r="AD67" s="8" t="str">
        <f>HYPERLINK("http://dx.doi.org/10.1016/j.heliyon.2021.e06024","http://dx.doi.org/10.1016/j.heliyon.2021.e06024")</f>
        <v>http://dx.doi.org/10.1016/j.heliyon.2021.e06024</v>
      </c>
      <c r="AE67" s="8" t="s">
        <v>1262</v>
      </c>
      <c r="AF67" s="8">
        <v>9</v>
      </c>
      <c r="AG67" s="11" t="s">
        <v>1263</v>
      </c>
      <c r="AH67" s="8" t="s">
        <v>490</v>
      </c>
      <c r="AI67" s="11" t="s">
        <v>1264</v>
      </c>
      <c r="AJ67" s="8" t="s">
        <v>1192</v>
      </c>
      <c r="AK67" s="8" t="s">
        <v>1265</v>
      </c>
    </row>
    <row r="68" spans="1:37" ht="51" customHeight="1" x14ac:dyDescent="0.25">
      <c r="A68" s="8">
        <v>67</v>
      </c>
      <c r="B68" s="8" t="s">
        <v>51</v>
      </c>
      <c r="C68" s="8" t="s">
        <v>1266</v>
      </c>
      <c r="D68" s="8" t="s">
        <v>1268</v>
      </c>
      <c r="E68" s="8" t="s">
        <v>1269</v>
      </c>
      <c r="F68" s="8" t="s">
        <v>58</v>
      </c>
      <c r="G68" s="8" t="s">
        <v>53</v>
      </c>
      <c r="H68" s="8" t="s">
        <v>53</v>
      </c>
      <c r="I68" s="9" t="s">
        <v>1270</v>
      </c>
      <c r="J68" s="9" t="s">
        <v>1271</v>
      </c>
      <c r="K68" s="10" t="s">
        <v>1272</v>
      </c>
      <c r="L68" s="8" t="s">
        <v>1276</v>
      </c>
      <c r="M68" s="8" t="s">
        <v>1278</v>
      </c>
      <c r="N68" s="8">
        <v>67</v>
      </c>
      <c r="O68" s="8">
        <v>13</v>
      </c>
      <c r="P68" s="8">
        <v>14</v>
      </c>
      <c r="Q68" s="8" t="s">
        <v>864</v>
      </c>
      <c r="R68" s="8" t="s">
        <v>865</v>
      </c>
      <c r="S68" s="8" t="s">
        <v>866</v>
      </c>
      <c r="T68" s="8" t="s">
        <v>1282</v>
      </c>
      <c r="U68" s="8" t="s">
        <v>1283</v>
      </c>
      <c r="V68" s="8" t="s">
        <v>467</v>
      </c>
      <c r="W68" s="8">
        <v>2013</v>
      </c>
      <c r="X68" s="8">
        <v>5</v>
      </c>
      <c r="Y68" s="8">
        <v>2</v>
      </c>
      <c r="Z68" s="8" t="s">
        <v>53</v>
      </c>
      <c r="AA68" s="8">
        <v>356</v>
      </c>
      <c r="AB68" s="8">
        <v>378</v>
      </c>
      <c r="AC68" s="8" t="s">
        <v>1284</v>
      </c>
      <c r="AD68" s="8" t="str">
        <f>HYPERLINK("http://dx.doi.org/10.3390/w5020356","http://dx.doi.org/10.3390/w5020356")</f>
        <v>http://dx.doi.org/10.3390/w5020356</v>
      </c>
      <c r="AE68" s="8" t="s">
        <v>53</v>
      </c>
      <c r="AF68" s="8">
        <v>23</v>
      </c>
      <c r="AG68" s="11" t="s">
        <v>1285</v>
      </c>
      <c r="AH68" s="8" t="s">
        <v>102</v>
      </c>
      <c r="AI68" s="11" t="s">
        <v>1286</v>
      </c>
      <c r="AJ68" s="8" t="s">
        <v>1287</v>
      </c>
      <c r="AK68" s="8" t="s">
        <v>1288</v>
      </c>
    </row>
    <row r="69" spans="1:37" ht="51" customHeight="1" x14ac:dyDescent="0.25">
      <c r="A69" s="8">
        <v>68</v>
      </c>
      <c r="B69" s="8" t="s">
        <v>51</v>
      </c>
      <c r="C69" s="8" t="s">
        <v>1289</v>
      </c>
      <c r="D69" s="8" t="s">
        <v>1291</v>
      </c>
      <c r="E69" s="8" t="s">
        <v>1292</v>
      </c>
      <c r="F69" s="8" t="s">
        <v>58</v>
      </c>
      <c r="G69" s="8" t="s">
        <v>53</v>
      </c>
      <c r="H69" s="8" t="s">
        <v>53</v>
      </c>
      <c r="I69" s="9" t="s">
        <v>1293</v>
      </c>
      <c r="J69" s="9" t="s">
        <v>53</v>
      </c>
      <c r="K69" s="10" t="s">
        <v>1294</v>
      </c>
      <c r="L69" s="8" t="s">
        <v>1298</v>
      </c>
      <c r="M69" s="8" t="s">
        <v>1300</v>
      </c>
      <c r="N69" s="8">
        <v>18</v>
      </c>
      <c r="O69" s="8">
        <v>7</v>
      </c>
      <c r="P69" s="8">
        <v>7</v>
      </c>
      <c r="Q69" s="8" t="s">
        <v>864</v>
      </c>
      <c r="R69" s="8" t="s">
        <v>865</v>
      </c>
      <c r="S69" s="8" t="s">
        <v>866</v>
      </c>
      <c r="T69" s="8" t="s">
        <v>1304</v>
      </c>
      <c r="U69" s="8" t="s">
        <v>1305</v>
      </c>
      <c r="V69" s="8" t="s">
        <v>422</v>
      </c>
      <c r="W69" s="8">
        <v>2021</v>
      </c>
      <c r="X69" s="8">
        <v>18</v>
      </c>
      <c r="Y69" s="8">
        <v>5</v>
      </c>
      <c r="Z69" s="8" t="s">
        <v>53</v>
      </c>
      <c r="AA69" s="8" t="s">
        <v>53</v>
      </c>
      <c r="AB69" s="8" t="s">
        <v>53</v>
      </c>
      <c r="AC69" s="8" t="s">
        <v>1306</v>
      </c>
      <c r="AD69" s="8" t="str">
        <f>HYPERLINK("http://dx.doi.org/10.3390/ijerph18052727","http://dx.doi.org/10.3390/ijerph18052727")</f>
        <v>http://dx.doi.org/10.3390/ijerph18052727</v>
      </c>
      <c r="AE69" s="8" t="s">
        <v>53</v>
      </c>
      <c r="AF69" s="8">
        <v>13</v>
      </c>
      <c r="AG69" s="11" t="s">
        <v>1307</v>
      </c>
      <c r="AH69" s="8" t="s">
        <v>102</v>
      </c>
      <c r="AI69" s="11" t="s">
        <v>1308</v>
      </c>
      <c r="AJ69" s="8" t="s">
        <v>169</v>
      </c>
      <c r="AK69" s="8" t="s">
        <v>1309</v>
      </c>
    </row>
    <row r="70" spans="1:37" ht="51" customHeight="1" x14ac:dyDescent="0.25">
      <c r="A70" s="8">
        <v>69</v>
      </c>
      <c r="B70" s="8" t="s">
        <v>51</v>
      </c>
      <c r="C70" s="8" t="s">
        <v>1310</v>
      </c>
      <c r="D70" s="8" t="s">
        <v>1312</v>
      </c>
      <c r="E70" s="8" t="s">
        <v>1313</v>
      </c>
      <c r="F70" s="8" t="s">
        <v>1232</v>
      </c>
      <c r="G70" s="8" t="s">
        <v>1314</v>
      </c>
      <c r="H70" s="8" t="s">
        <v>1315</v>
      </c>
      <c r="I70" s="9" t="s">
        <v>1318</v>
      </c>
      <c r="J70" s="9" t="s">
        <v>1319</v>
      </c>
      <c r="K70" s="10" t="s">
        <v>1320</v>
      </c>
      <c r="L70" s="8" t="s">
        <v>1324</v>
      </c>
      <c r="M70" s="8" t="s">
        <v>1326</v>
      </c>
      <c r="N70" s="8">
        <v>32</v>
      </c>
      <c r="O70" s="8">
        <v>3</v>
      </c>
      <c r="P70" s="8">
        <v>3</v>
      </c>
      <c r="Q70" s="8" t="s">
        <v>314</v>
      </c>
      <c r="R70" s="8" t="s">
        <v>463</v>
      </c>
      <c r="S70" s="8" t="s">
        <v>464</v>
      </c>
      <c r="T70" s="8" t="s">
        <v>1313</v>
      </c>
      <c r="U70" s="8" t="s">
        <v>1330</v>
      </c>
      <c r="V70" s="8" t="s">
        <v>1331</v>
      </c>
      <c r="W70" s="8">
        <v>2016</v>
      </c>
      <c r="X70" s="8">
        <v>107</v>
      </c>
      <c r="Y70" s="8">
        <v>2</v>
      </c>
      <c r="Z70" s="8" t="s">
        <v>53</v>
      </c>
      <c r="AA70" s="8">
        <v>521</v>
      </c>
      <c r="AB70" s="8">
        <v>535</v>
      </c>
      <c r="AC70" s="8" t="s">
        <v>1332</v>
      </c>
      <c r="AD70" s="8" t="str">
        <f>HYPERLINK("http://dx.doi.org/10.1007/s11192-016-1850-4","http://dx.doi.org/10.1007/s11192-016-1850-4")</f>
        <v>http://dx.doi.org/10.1007/s11192-016-1850-4</v>
      </c>
      <c r="AE70" s="8" t="s">
        <v>53</v>
      </c>
      <c r="AF70" s="8">
        <v>15</v>
      </c>
      <c r="AG70" s="11" t="s">
        <v>1333</v>
      </c>
      <c r="AH70" s="8" t="s">
        <v>1334</v>
      </c>
      <c r="AI70" s="11" t="s">
        <v>1335</v>
      </c>
      <c r="AJ70" s="8" t="s">
        <v>53</v>
      </c>
      <c r="AK70" s="8" t="s">
        <v>1336</v>
      </c>
    </row>
    <row r="71" spans="1:37" ht="51" customHeight="1" x14ac:dyDescent="0.25">
      <c r="A71" s="8">
        <v>70</v>
      </c>
      <c r="B71" s="8" t="s">
        <v>51</v>
      </c>
      <c r="C71" s="8" t="s">
        <v>1337</v>
      </c>
      <c r="D71" s="8" t="s">
        <v>1338</v>
      </c>
      <c r="E71" s="8" t="s">
        <v>274</v>
      </c>
      <c r="F71" s="8" t="s">
        <v>58</v>
      </c>
      <c r="G71" s="8" t="s">
        <v>53</v>
      </c>
      <c r="H71" s="8" t="s">
        <v>53</v>
      </c>
      <c r="I71" s="9" t="s">
        <v>1339</v>
      </c>
      <c r="J71" s="9" t="s">
        <v>1340</v>
      </c>
      <c r="K71" s="10" t="s">
        <v>1341</v>
      </c>
      <c r="L71" s="8" t="s">
        <v>1345</v>
      </c>
      <c r="M71" s="8" t="s">
        <v>53</v>
      </c>
      <c r="N71" s="8">
        <v>16</v>
      </c>
      <c r="O71" s="8">
        <v>3</v>
      </c>
      <c r="P71" s="8">
        <v>8</v>
      </c>
      <c r="Q71" s="8" t="s">
        <v>280</v>
      </c>
      <c r="R71" s="8" t="s">
        <v>281</v>
      </c>
      <c r="S71" s="8" t="s">
        <v>282</v>
      </c>
      <c r="T71" s="8" t="s">
        <v>283</v>
      </c>
      <c r="U71" s="8" t="s">
        <v>284</v>
      </c>
      <c r="V71" s="8" t="s">
        <v>1331</v>
      </c>
      <c r="W71" s="8">
        <v>2005</v>
      </c>
      <c r="X71" s="8">
        <v>46</v>
      </c>
      <c r="Y71" s="8">
        <v>3</v>
      </c>
      <c r="Z71" s="8" t="s">
        <v>53</v>
      </c>
      <c r="AA71" s="8">
        <v>349</v>
      </c>
      <c r="AB71" s="8">
        <v>363</v>
      </c>
      <c r="AC71" s="8" t="s">
        <v>1346</v>
      </c>
      <c r="AD71" s="8" t="str">
        <f>HYPERLINK("http://dx.doi.org/10.1007/s11162-004-1688-0","http://dx.doi.org/10.1007/s11162-004-1688-0")</f>
        <v>http://dx.doi.org/10.1007/s11162-004-1688-0</v>
      </c>
      <c r="AE71" s="8" t="s">
        <v>53</v>
      </c>
      <c r="AF71" s="8">
        <v>15</v>
      </c>
      <c r="AG71" s="11" t="s">
        <v>75</v>
      </c>
      <c r="AH71" s="8" t="s">
        <v>76</v>
      </c>
      <c r="AI71" s="11" t="s">
        <v>75</v>
      </c>
      <c r="AJ71" s="8" t="s">
        <v>53</v>
      </c>
      <c r="AK71" s="8" t="s">
        <v>1347</v>
      </c>
    </row>
    <row r="72" spans="1:37" ht="51" customHeight="1" x14ac:dyDescent="0.25">
      <c r="A72" s="8">
        <v>71</v>
      </c>
      <c r="B72" s="8" t="s">
        <v>51</v>
      </c>
      <c r="C72" s="8" t="s">
        <v>1348</v>
      </c>
      <c r="D72" s="8" t="s">
        <v>1350</v>
      </c>
      <c r="E72" s="8" t="s">
        <v>1351</v>
      </c>
      <c r="F72" s="8" t="s">
        <v>175</v>
      </c>
      <c r="G72" s="8" t="s">
        <v>53</v>
      </c>
      <c r="H72" s="8" t="s">
        <v>53</v>
      </c>
      <c r="I72" s="9" t="s">
        <v>1352</v>
      </c>
      <c r="J72" s="9" t="s">
        <v>1353</v>
      </c>
      <c r="K72" s="10" t="s">
        <v>1354</v>
      </c>
      <c r="L72" s="8" t="s">
        <v>1358</v>
      </c>
      <c r="M72" s="8" t="s">
        <v>1360</v>
      </c>
      <c r="N72" s="8">
        <v>459</v>
      </c>
      <c r="O72" s="8">
        <v>47</v>
      </c>
      <c r="P72" s="8">
        <v>50</v>
      </c>
      <c r="Q72" s="8" t="s">
        <v>576</v>
      </c>
      <c r="R72" s="8" t="s">
        <v>577</v>
      </c>
      <c r="S72" s="8" t="s">
        <v>578</v>
      </c>
      <c r="T72" s="8" t="s">
        <v>1361</v>
      </c>
      <c r="U72" s="8" t="s">
        <v>1362</v>
      </c>
      <c r="V72" s="8" t="s">
        <v>422</v>
      </c>
      <c r="W72" s="8">
        <v>2021</v>
      </c>
      <c r="X72" s="8">
        <v>27</v>
      </c>
      <c r="Y72" s="8">
        <v>1</v>
      </c>
      <c r="Z72" s="8" t="s">
        <v>53</v>
      </c>
      <c r="AA72" s="8" t="s">
        <v>53</v>
      </c>
      <c r="AB72" s="8" t="s">
        <v>53</v>
      </c>
      <c r="AC72" s="8" t="s">
        <v>1363</v>
      </c>
      <c r="AD72" s="8" t="str">
        <f>HYPERLINK("http://dx.doi.org/10.1016/j.intman.2020.100811","http://dx.doi.org/10.1016/j.intman.2020.100811")</f>
        <v>http://dx.doi.org/10.1016/j.intman.2020.100811</v>
      </c>
      <c r="AE72" s="8" t="s">
        <v>53</v>
      </c>
      <c r="AF72" s="8">
        <v>26</v>
      </c>
      <c r="AG72" s="11" t="s">
        <v>211</v>
      </c>
      <c r="AH72" s="8" t="s">
        <v>76</v>
      </c>
      <c r="AI72" s="11" t="s">
        <v>127</v>
      </c>
      <c r="AJ72" s="8" t="s">
        <v>53</v>
      </c>
      <c r="AK72" s="8" t="s">
        <v>1364</v>
      </c>
    </row>
    <row r="73" spans="1:37" ht="51" customHeight="1" x14ac:dyDescent="0.25">
      <c r="A73" s="8">
        <v>72</v>
      </c>
      <c r="B73" s="8" t="s">
        <v>51</v>
      </c>
      <c r="C73" s="8" t="s">
        <v>1365</v>
      </c>
      <c r="D73" s="8" t="s">
        <v>1367</v>
      </c>
      <c r="E73" s="8" t="s">
        <v>1368</v>
      </c>
      <c r="F73" s="8" t="s">
        <v>175</v>
      </c>
      <c r="G73" s="8" t="s">
        <v>53</v>
      </c>
      <c r="H73" s="8" t="s">
        <v>53</v>
      </c>
      <c r="I73" s="9" t="s">
        <v>1369</v>
      </c>
      <c r="J73" s="9" t="s">
        <v>1370</v>
      </c>
      <c r="K73" s="10" t="s">
        <v>1371</v>
      </c>
      <c r="L73" s="8" t="s">
        <v>1375</v>
      </c>
      <c r="M73" s="8" t="s">
        <v>53</v>
      </c>
      <c r="N73" s="8">
        <v>32</v>
      </c>
      <c r="O73" s="8">
        <v>0</v>
      </c>
      <c r="P73" s="8">
        <v>0</v>
      </c>
      <c r="Q73" s="8" t="s">
        <v>1376</v>
      </c>
      <c r="R73" s="8" t="s">
        <v>1258</v>
      </c>
      <c r="S73" s="8" t="s">
        <v>1377</v>
      </c>
      <c r="T73" s="8" t="s">
        <v>1378</v>
      </c>
      <c r="U73" s="8" t="s">
        <v>1379</v>
      </c>
      <c r="V73" s="8" t="s">
        <v>269</v>
      </c>
      <c r="W73" s="8">
        <v>2023</v>
      </c>
      <c r="X73" s="8">
        <v>19</v>
      </c>
      <c r="Y73" s="8">
        <v>6</v>
      </c>
      <c r="Z73" s="8" t="s">
        <v>53</v>
      </c>
      <c r="AA73" s="8">
        <v>1185</v>
      </c>
      <c r="AB73" s="8">
        <v>1188</v>
      </c>
      <c r="AC73" s="8" t="s">
        <v>1380</v>
      </c>
      <c r="AD73" s="8" t="str">
        <f>HYPERLINK("http://dx.doi.org/10.1017/mor.2023.24","http://dx.doi.org/10.1017/mor.2023.24")</f>
        <v>http://dx.doi.org/10.1017/mor.2023.24</v>
      </c>
      <c r="AE73" s="8" t="s">
        <v>1381</v>
      </c>
      <c r="AF73" s="8">
        <v>4</v>
      </c>
      <c r="AG73" s="11" t="s">
        <v>211</v>
      </c>
      <c r="AH73" s="8" t="s">
        <v>76</v>
      </c>
      <c r="AI73" s="11" t="s">
        <v>127</v>
      </c>
      <c r="AJ73" s="8" t="s">
        <v>796</v>
      </c>
      <c r="AK73" s="8" t="s">
        <v>1382</v>
      </c>
    </row>
    <row r="74" spans="1:37" ht="51" customHeight="1" x14ac:dyDescent="0.25">
      <c r="A74" s="8">
        <v>73</v>
      </c>
      <c r="B74" s="8" t="s">
        <v>51</v>
      </c>
      <c r="C74" s="8" t="s">
        <v>1383</v>
      </c>
      <c r="D74" s="8" t="s">
        <v>1385</v>
      </c>
      <c r="E74" s="8" t="s">
        <v>1386</v>
      </c>
      <c r="F74" s="8" t="s">
        <v>58</v>
      </c>
      <c r="G74" s="8" t="s">
        <v>53</v>
      </c>
      <c r="H74" s="8" t="s">
        <v>53</v>
      </c>
      <c r="I74" s="9" t="s">
        <v>1387</v>
      </c>
      <c r="J74" s="9" t="s">
        <v>1388</v>
      </c>
      <c r="K74" s="10" t="s">
        <v>1389</v>
      </c>
      <c r="L74" s="8" t="s">
        <v>1392</v>
      </c>
      <c r="M74" s="8" t="s">
        <v>53</v>
      </c>
      <c r="N74" s="8">
        <v>28</v>
      </c>
      <c r="O74" s="8">
        <v>10</v>
      </c>
      <c r="P74" s="8">
        <v>11</v>
      </c>
      <c r="Q74" s="8" t="s">
        <v>404</v>
      </c>
      <c r="R74" s="8" t="s">
        <v>887</v>
      </c>
      <c r="S74" s="8" t="s">
        <v>888</v>
      </c>
      <c r="T74" s="8" t="s">
        <v>1394</v>
      </c>
      <c r="U74" s="8" t="s">
        <v>1395</v>
      </c>
      <c r="V74" s="8" t="s">
        <v>53</v>
      </c>
      <c r="W74" s="8">
        <v>2014</v>
      </c>
      <c r="X74" s="8">
        <v>48</v>
      </c>
      <c r="Y74" s="8">
        <v>2</v>
      </c>
      <c r="Z74" s="8" t="s">
        <v>53</v>
      </c>
      <c r="AA74" s="8">
        <v>206</v>
      </c>
      <c r="AB74" s="8">
        <v>216</v>
      </c>
      <c r="AC74" s="8" t="s">
        <v>1396</v>
      </c>
      <c r="AD74" s="8" t="str">
        <f>HYPERLINK("http://dx.doi.org/10.1108/PROG-07-2012-0036","http://dx.doi.org/10.1108/PROG-07-2012-0036")</f>
        <v>http://dx.doi.org/10.1108/PROG-07-2012-0036</v>
      </c>
      <c r="AE74" s="8" t="s">
        <v>53</v>
      </c>
      <c r="AF74" s="8">
        <v>11</v>
      </c>
      <c r="AG74" s="11" t="s">
        <v>1397</v>
      </c>
      <c r="AH74" s="8" t="s">
        <v>102</v>
      </c>
      <c r="AI74" s="11" t="s">
        <v>1335</v>
      </c>
      <c r="AJ74" s="8" t="s">
        <v>53</v>
      </c>
      <c r="AK74" s="8" t="s">
        <v>1398</v>
      </c>
    </row>
    <row r="75" spans="1:37" ht="51" customHeight="1" x14ac:dyDescent="0.25">
      <c r="A75" s="8">
        <v>74</v>
      </c>
      <c r="B75" s="8" t="s">
        <v>51</v>
      </c>
      <c r="C75" s="8" t="s">
        <v>1399</v>
      </c>
      <c r="D75" s="8" t="s">
        <v>1401</v>
      </c>
      <c r="E75" s="8" t="s">
        <v>1402</v>
      </c>
      <c r="F75" s="8" t="s">
        <v>58</v>
      </c>
      <c r="G75" s="8" t="s">
        <v>53</v>
      </c>
      <c r="H75" s="8" t="s">
        <v>53</v>
      </c>
      <c r="I75" s="9" t="s">
        <v>1403</v>
      </c>
      <c r="J75" s="9" t="s">
        <v>1404</v>
      </c>
      <c r="K75" s="10" t="s">
        <v>1405</v>
      </c>
      <c r="L75" s="8" t="s">
        <v>1409</v>
      </c>
      <c r="M75" s="8" t="s">
        <v>1411</v>
      </c>
      <c r="N75" s="8">
        <v>77</v>
      </c>
      <c r="O75" s="8">
        <v>1</v>
      </c>
      <c r="P75" s="8">
        <v>1</v>
      </c>
      <c r="Q75" s="8" t="s">
        <v>314</v>
      </c>
      <c r="R75" s="8" t="s">
        <v>463</v>
      </c>
      <c r="S75" s="8" t="s">
        <v>464</v>
      </c>
      <c r="T75" s="8" t="s">
        <v>1412</v>
      </c>
      <c r="U75" s="8" t="s">
        <v>1413</v>
      </c>
      <c r="V75" s="8" t="s">
        <v>950</v>
      </c>
      <c r="W75" s="8">
        <v>2024</v>
      </c>
      <c r="X75" s="8">
        <v>23</v>
      </c>
      <c r="Y75" s="8">
        <v>1</v>
      </c>
      <c r="Z75" s="8" t="s">
        <v>53</v>
      </c>
      <c r="AA75" s="8">
        <v>19</v>
      </c>
      <c r="AB75" s="8">
        <v>44</v>
      </c>
      <c r="AC75" s="8" t="s">
        <v>1414</v>
      </c>
      <c r="AD75" s="8" t="str">
        <f>HYPERLINK("http://dx.doi.org/10.1007/s10671-023-09354-3","http://dx.doi.org/10.1007/s10671-023-09354-3")</f>
        <v>http://dx.doi.org/10.1007/s10671-023-09354-3</v>
      </c>
      <c r="AE75" s="8" t="s">
        <v>1415</v>
      </c>
      <c r="AF75" s="8">
        <v>26</v>
      </c>
      <c r="AG75" s="11" t="s">
        <v>75</v>
      </c>
      <c r="AH75" s="8" t="s">
        <v>126</v>
      </c>
      <c r="AI75" s="11" t="s">
        <v>75</v>
      </c>
      <c r="AJ75" s="8" t="s">
        <v>53</v>
      </c>
      <c r="AK75" s="8" t="s">
        <v>1416</v>
      </c>
    </row>
    <row r="76" spans="1:37" ht="51" customHeight="1" x14ac:dyDescent="0.25">
      <c r="A76" s="8">
        <v>75</v>
      </c>
      <c r="B76" s="8" t="s">
        <v>51</v>
      </c>
      <c r="C76" s="8" t="s">
        <v>1417</v>
      </c>
      <c r="D76" s="8" t="s">
        <v>1419</v>
      </c>
      <c r="E76" s="8" t="s">
        <v>1420</v>
      </c>
      <c r="F76" s="8" t="s">
        <v>175</v>
      </c>
      <c r="G76" s="8" t="s">
        <v>53</v>
      </c>
      <c r="H76" s="8" t="s">
        <v>53</v>
      </c>
      <c r="I76" s="9" t="s">
        <v>1421</v>
      </c>
      <c r="J76" s="9" t="s">
        <v>1422</v>
      </c>
      <c r="K76" s="10" t="s">
        <v>1423</v>
      </c>
      <c r="L76" s="8" t="s">
        <v>1427</v>
      </c>
      <c r="M76" s="8" t="s">
        <v>1428</v>
      </c>
      <c r="N76" s="8">
        <v>16</v>
      </c>
      <c r="O76" s="8">
        <v>10</v>
      </c>
      <c r="P76" s="8">
        <v>14</v>
      </c>
      <c r="Q76" s="8" t="s">
        <v>93</v>
      </c>
      <c r="R76" s="8" t="s">
        <v>94</v>
      </c>
      <c r="S76" s="8" t="s">
        <v>95</v>
      </c>
      <c r="T76" s="8" t="s">
        <v>1429</v>
      </c>
      <c r="U76" s="8" t="s">
        <v>1430</v>
      </c>
      <c r="V76" s="8" t="s">
        <v>467</v>
      </c>
      <c r="W76" s="8">
        <v>2021</v>
      </c>
      <c r="X76" s="8">
        <v>36</v>
      </c>
      <c r="Y76" s="8">
        <v>3</v>
      </c>
      <c r="Z76" s="8" t="s">
        <v>53</v>
      </c>
      <c r="AA76" s="8">
        <v>560</v>
      </c>
      <c r="AB76" s="8">
        <v>567</v>
      </c>
      <c r="AC76" s="8" t="s">
        <v>1431</v>
      </c>
      <c r="AD76" s="8" t="str">
        <f>HYPERLINK("http://dx.doi.org/10.1002/ncp.10623","http://dx.doi.org/10.1002/ncp.10623")</f>
        <v>http://dx.doi.org/10.1002/ncp.10623</v>
      </c>
      <c r="AE76" s="8" t="s">
        <v>1262</v>
      </c>
      <c r="AF76" s="8">
        <v>8</v>
      </c>
      <c r="AG76" s="11" t="s">
        <v>1432</v>
      </c>
      <c r="AH76" s="8" t="s">
        <v>102</v>
      </c>
      <c r="AI76" s="11" t="s">
        <v>1432</v>
      </c>
      <c r="AJ76" s="8" t="s">
        <v>53</v>
      </c>
      <c r="AK76" s="8" t="s">
        <v>1433</v>
      </c>
    </row>
    <row r="77" spans="1:37" ht="51" customHeight="1" x14ac:dyDescent="0.25">
      <c r="A77" s="8">
        <v>76</v>
      </c>
      <c r="B77" s="8" t="s">
        <v>51</v>
      </c>
      <c r="C77" s="8" t="s">
        <v>1434</v>
      </c>
      <c r="D77" s="8" t="s">
        <v>1436</v>
      </c>
      <c r="E77" s="8" t="s">
        <v>1437</v>
      </c>
      <c r="F77" s="8" t="s">
        <v>58</v>
      </c>
      <c r="G77" s="8" t="s">
        <v>53</v>
      </c>
      <c r="H77" s="8" t="s">
        <v>53</v>
      </c>
      <c r="I77" s="9" t="s">
        <v>1438</v>
      </c>
      <c r="J77" s="9" t="s">
        <v>1439</v>
      </c>
      <c r="K77" s="10" t="s">
        <v>1440</v>
      </c>
      <c r="L77" s="8" t="s">
        <v>1444</v>
      </c>
      <c r="M77" s="8" t="s">
        <v>53</v>
      </c>
      <c r="N77" s="8">
        <v>86</v>
      </c>
      <c r="O77" s="8">
        <v>158</v>
      </c>
      <c r="P77" s="8">
        <v>175</v>
      </c>
      <c r="Q77" s="8" t="s">
        <v>1024</v>
      </c>
      <c r="R77" s="8" t="s">
        <v>161</v>
      </c>
      <c r="S77" s="8" t="s">
        <v>1025</v>
      </c>
      <c r="T77" s="8" t="s">
        <v>1448</v>
      </c>
      <c r="U77" s="8" t="s">
        <v>1449</v>
      </c>
      <c r="V77" s="8" t="s">
        <v>269</v>
      </c>
      <c r="W77" s="8">
        <v>2009</v>
      </c>
      <c r="X77" s="8">
        <v>24</v>
      </c>
      <c r="Y77" s="8">
        <v>4</v>
      </c>
      <c r="Z77" s="8" t="s">
        <v>53</v>
      </c>
      <c r="AA77" s="8">
        <v>369</v>
      </c>
      <c r="AB77" s="8">
        <v>391</v>
      </c>
      <c r="AC77" s="8" t="s">
        <v>1450</v>
      </c>
      <c r="AD77" s="8" t="str">
        <f>HYPERLINK("http://dx.doi.org/10.1057/jit.2009.13","http://dx.doi.org/10.1057/jit.2009.13")</f>
        <v>http://dx.doi.org/10.1057/jit.2009.13</v>
      </c>
      <c r="AE77" s="8" t="s">
        <v>53</v>
      </c>
      <c r="AF77" s="8">
        <v>23</v>
      </c>
      <c r="AG77" s="11" t="s">
        <v>1451</v>
      </c>
      <c r="AH77" s="8" t="s">
        <v>102</v>
      </c>
      <c r="AI77" s="11" t="s">
        <v>1452</v>
      </c>
      <c r="AJ77" s="8" t="s">
        <v>53</v>
      </c>
      <c r="AK77" s="8" t="s">
        <v>1453</v>
      </c>
    </row>
    <row r="78" spans="1:37" ht="51" customHeight="1" x14ac:dyDescent="0.25">
      <c r="A78" s="8">
        <v>77</v>
      </c>
      <c r="B78" s="8" t="s">
        <v>51</v>
      </c>
      <c r="C78" s="8" t="s">
        <v>1454</v>
      </c>
      <c r="D78" s="8" t="s">
        <v>1456</v>
      </c>
      <c r="E78" s="8" t="s">
        <v>1457</v>
      </c>
      <c r="F78" s="8" t="s">
        <v>175</v>
      </c>
      <c r="G78" s="8" t="s">
        <v>53</v>
      </c>
      <c r="H78" s="8" t="s">
        <v>53</v>
      </c>
      <c r="I78" s="9" t="s">
        <v>1458</v>
      </c>
      <c r="J78" s="9" t="s">
        <v>1459</v>
      </c>
      <c r="K78" s="10" t="s">
        <v>1460</v>
      </c>
      <c r="L78" s="8" t="s">
        <v>1464</v>
      </c>
      <c r="M78" s="8" t="s">
        <v>1466</v>
      </c>
      <c r="N78" s="8">
        <v>128</v>
      </c>
      <c r="O78" s="8">
        <v>200</v>
      </c>
      <c r="P78" s="8">
        <v>228</v>
      </c>
      <c r="Q78" s="8" t="s">
        <v>264</v>
      </c>
      <c r="R78" s="8" t="s">
        <v>265</v>
      </c>
      <c r="S78" s="8" t="s">
        <v>266</v>
      </c>
      <c r="T78" s="8" t="s">
        <v>1467</v>
      </c>
      <c r="U78" s="8" t="s">
        <v>1468</v>
      </c>
      <c r="V78" s="8" t="s">
        <v>123</v>
      </c>
      <c r="W78" s="8">
        <v>2017</v>
      </c>
      <c r="X78" s="8">
        <v>43</v>
      </c>
      <c r="Y78" s="8">
        <v>6</v>
      </c>
      <c r="Z78" s="8" t="s">
        <v>53</v>
      </c>
      <c r="AA78" s="8">
        <v>1885</v>
      </c>
      <c r="AB78" s="8">
        <v>1910</v>
      </c>
      <c r="AC78" s="8" t="s">
        <v>1469</v>
      </c>
      <c r="AD78" s="8" t="str">
        <f>HYPERLINK("http://dx.doi.org/10.1177/0149206317699522","http://dx.doi.org/10.1177/0149206317699522")</f>
        <v>http://dx.doi.org/10.1177/0149206317699522</v>
      </c>
      <c r="AE78" s="8" t="s">
        <v>53</v>
      </c>
      <c r="AF78" s="8">
        <v>26</v>
      </c>
      <c r="AG78" s="11" t="s">
        <v>1470</v>
      </c>
      <c r="AH78" s="8" t="s">
        <v>76</v>
      </c>
      <c r="AI78" s="11" t="s">
        <v>1471</v>
      </c>
      <c r="AJ78" s="8" t="s">
        <v>729</v>
      </c>
      <c r="AK78" s="8" t="s">
        <v>1472</v>
      </c>
    </row>
    <row r="79" spans="1:37" ht="51" customHeight="1" x14ac:dyDescent="0.25">
      <c r="A79" s="8">
        <v>78</v>
      </c>
      <c r="B79" s="8" t="s">
        <v>51</v>
      </c>
      <c r="C79" s="8" t="s">
        <v>1473</v>
      </c>
      <c r="D79" s="8" t="s">
        <v>1475</v>
      </c>
      <c r="E79" s="8" t="s">
        <v>1476</v>
      </c>
      <c r="F79" s="8" t="s">
        <v>628</v>
      </c>
      <c r="G79" s="8" t="s">
        <v>53</v>
      </c>
      <c r="H79" s="8" t="s">
        <v>53</v>
      </c>
      <c r="I79" s="9" t="s">
        <v>1477</v>
      </c>
      <c r="J79" s="9" t="s">
        <v>53</v>
      </c>
      <c r="K79" s="10" t="s">
        <v>1478</v>
      </c>
      <c r="L79" s="8" t="s">
        <v>1482</v>
      </c>
      <c r="M79" s="8" t="s">
        <v>53</v>
      </c>
      <c r="N79" s="8">
        <v>12</v>
      </c>
      <c r="O79" s="8">
        <v>0</v>
      </c>
      <c r="P79" s="8">
        <v>0</v>
      </c>
      <c r="Q79" s="8" t="s">
        <v>636</v>
      </c>
      <c r="R79" s="8" t="s">
        <v>484</v>
      </c>
      <c r="S79" s="8" t="s">
        <v>637</v>
      </c>
      <c r="T79" s="8" t="s">
        <v>1483</v>
      </c>
      <c r="U79" s="8" t="s">
        <v>1484</v>
      </c>
      <c r="V79" s="8" t="s">
        <v>1485</v>
      </c>
      <c r="W79" s="8">
        <v>2021</v>
      </c>
      <c r="X79" s="8">
        <v>28</v>
      </c>
      <c r="Y79" s="8">
        <v>1</v>
      </c>
      <c r="Z79" s="8" t="s">
        <v>53</v>
      </c>
      <c r="AA79" s="8">
        <v>54</v>
      </c>
      <c r="AB79" s="8">
        <v>57</v>
      </c>
      <c r="AC79" s="8" t="s">
        <v>1486</v>
      </c>
      <c r="AD79" s="8" t="str">
        <f>HYPERLINK("http://dx.doi.org/10.1080/08989621.2020.1801431","http://dx.doi.org/10.1080/08989621.2020.1801431")</f>
        <v>http://dx.doi.org/10.1080/08989621.2020.1801431</v>
      </c>
      <c r="AE79" s="8" t="s">
        <v>972</v>
      </c>
      <c r="AF79" s="8">
        <v>4</v>
      </c>
      <c r="AG79" s="11" t="s">
        <v>1487</v>
      </c>
      <c r="AH79" s="8" t="s">
        <v>490</v>
      </c>
      <c r="AI79" s="11" t="s">
        <v>1487</v>
      </c>
      <c r="AJ79" s="8" t="s">
        <v>53</v>
      </c>
      <c r="AK79" s="8" t="s">
        <v>1488</v>
      </c>
    </row>
    <row r="80" spans="1:37" ht="51" customHeight="1" x14ac:dyDescent="0.25">
      <c r="A80" s="8">
        <v>79</v>
      </c>
      <c r="B80" s="8" t="s">
        <v>51</v>
      </c>
      <c r="C80" s="8" t="s">
        <v>1489</v>
      </c>
      <c r="D80" s="8" t="s">
        <v>1491</v>
      </c>
      <c r="E80" s="8" t="s">
        <v>1492</v>
      </c>
      <c r="F80" s="8" t="s">
        <v>58</v>
      </c>
      <c r="G80" s="8" t="s">
        <v>53</v>
      </c>
      <c r="H80" s="8" t="s">
        <v>53</v>
      </c>
      <c r="I80" s="9" t="s">
        <v>1493</v>
      </c>
      <c r="J80" s="9" t="s">
        <v>1494</v>
      </c>
      <c r="K80" s="10" t="s">
        <v>1495</v>
      </c>
      <c r="L80" s="8" t="s">
        <v>1499</v>
      </c>
      <c r="M80" s="8" t="s">
        <v>1501</v>
      </c>
      <c r="N80" s="8">
        <v>37</v>
      </c>
      <c r="O80" s="8">
        <v>32</v>
      </c>
      <c r="P80" s="8">
        <v>41</v>
      </c>
      <c r="Q80" s="8" t="s">
        <v>1505</v>
      </c>
      <c r="R80" s="8" t="s">
        <v>1506</v>
      </c>
      <c r="S80" s="8" t="s">
        <v>1507</v>
      </c>
      <c r="T80" s="8" t="s">
        <v>1508</v>
      </c>
      <c r="U80" s="8" t="s">
        <v>1509</v>
      </c>
      <c r="V80" s="8" t="s">
        <v>422</v>
      </c>
      <c r="W80" s="8">
        <v>2017</v>
      </c>
      <c r="X80" s="8">
        <v>38</v>
      </c>
      <c r="Y80" s="8">
        <v>2</v>
      </c>
      <c r="Z80" s="8" t="s">
        <v>53</v>
      </c>
      <c r="AA80" s="8">
        <v>107</v>
      </c>
      <c r="AB80" s="8">
        <v>114</v>
      </c>
      <c r="AC80" s="8" t="s">
        <v>1510</v>
      </c>
      <c r="AD80" s="8" t="str">
        <f>HYPERLINK("http://dx.doi.org/10.1027/0227-5910/a000415","http://dx.doi.org/10.1027/0227-5910/a000415")</f>
        <v>http://dx.doi.org/10.1027/0227-5910/a000415</v>
      </c>
      <c r="AE80" s="8" t="s">
        <v>53</v>
      </c>
      <c r="AF80" s="8">
        <v>8</v>
      </c>
      <c r="AG80" s="11" t="s">
        <v>1511</v>
      </c>
      <c r="AH80" s="8" t="s">
        <v>76</v>
      </c>
      <c r="AI80" s="11" t="s">
        <v>1512</v>
      </c>
      <c r="AJ80" s="8" t="s">
        <v>53</v>
      </c>
      <c r="AK80" s="8" t="s">
        <v>1513</v>
      </c>
    </row>
    <row r="81" spans="1:37" ht="51" customHeight="1" x14ac:dyDescent="0.25">
      <c r="A81" s="8">
        <v>80</v>
      </c>
      <c r="B81" s="8" t="s">
        <v>51</v>
      </c>
      <c r="C81" s="8" t="s">
        <v>1514</v>
      </c>
      <c r="D81" s="8" t="s">
        <v>1516</v>
      </c>
      <c r="E81" s="8" t="s">
        <v>1517</v>
      </c>
      <c r="F81" s="8" t="s">
        <v>58</v>
      </c>
      <c r="G81" s="8" t="s">
        <v>53</v>
      </c>
      <c r="H81" s="8" t="s">
        <v>53</v>
      </c>
      <c r="I81" s="9" t="s">
        <v>1518</v>
      </c>
      <c r="J81" s="9" t="s">
        <v>1519</v>
      </c>
      <c r="K81" s="10" t="s">
        <v>1520</v>
      </c>
      <c r="L81" s="8" t="s">
        <v>1524</v>
      </c>
      <c r="M81" s="8" t="s">
        <v>53</v>
      </c>
      <c r="N81" s="8">
        <v>35</v>
      </c>
      <c r="O81" s="8">
        <v>13</v>
      </c>
      <c r="P81" s="8">
        <v>15</v>
      </c>
      <c r="Q81" s="8" t="s">
        <v>1528</v>
      </c>
      <c r="R81" s="8" t="s">
        <v>1529</v>
      </c>
      <c r="S81" s="8" t="s">
        <v>1530</v>
      </c>
      <c r="T81" s="8" t="s">
        <v>1531</v>
      </c>
      <c r="U81" s="8" t="s">
        <v>1532</v>
      </c>
      <c r="V81" s="8" t="s">
        <v>1533</v>
      </c>
      <c r="W81" s="8">
        <v>2009</v>
      </c>
      <c r="X81" s="8">
        <v>4</v>
      </c>
      <c r="Y81" s="8">
        <v>3</v>
      </c>
      <c r="Z81" s="8" t="s">
        <v>53</v>
      </c>
      <c r="AA81" s="8">
        <v>3</v>
      </c>
      <c r="AB81" s="8">
        <v>20</v>
      </c>
      <c r="AC81" s="8" t="s">
        <v>1534</v>
      </c>
      <c r="AD81" s="8" t="str">
        <f>HYPERLINK("http://dx.doi.org/10.1525/jer.2009.4.3.3","http://dx.doi.org/10.1525/jer.2009.4.3.3")</f>
        <v>http://dx.doi.org/10.1525/jer.2009.4.3.3</v>
      </c>
      <c r="AE81" s="8" t="s">
        <v>53</v>
      </c>
      <c r="AF81" s="8">
        <v>18</v>
      </c>
      <c r="AG81" s="11" t="s">
        <v>1535</v>
      </c>
      <c r="AH81" s="8" t="s">
        <v>102</v>
      </c>
      <c r="AI81" s="11" t="s">
        <v>1536</v>
      </c>
      <c r="AJ81" s="8" t="s">
        <v>53</v>
      </c>
      <c r="AK81" s="8" t="s">
        <v>1537</v>
      </c>
    </row>
    <row r="82" spans="1:37" ht="51" customHeight="1" x14ac:dyDescent="0.25">
      <c r="A82" s="8">
        <v>81</v>
      </c>
      <c r="B82" s="8" t="s">
        <v>51</v>
      </c>
      <c r="C82" s="8" t="s">
        <v>1538</v>
      </c>
      <c r="D82" s="8" t="s">
        <v>1540</v>
      </c>
      <c r="E82" s="8" t="s">
        <v>1541</v>
      </c>
      <c r="F82" s="8" t="s">
        <v>429</v>
      </c>
      <c r="G82" s="8" t="s">
        <v>53</v>
      </c>
      <c r="H82" s="8" t="s">
        <v>53</v>
      </c>
      <c r="I82" s="9" t="s">
        <v>1542</v>
      </c>
      <c r="J82" s="9" t="s">
        <v>1543</v>
      </c>
      <c r="K82" s="10" t="s">
        <v>1544</v>
      </c>
      <c r="L82" s="8" t="s">
        <v>1548</v>
      </c>
      <c r="M82" s="8" t="s">
        <v>1549</v>
      </c>
      <c r="N82" s="8">
        <v>46</v>
      </c>
      <c r="O82" s="8">
        <v>1</v>
      </c>
      <c r="P82" s="8">
        <v>1</v>
      </c>
      <c r="Q82" s="8" t="s">
        <v>67</v>
      </c>
      <c r="R82" s="8" t="s">
        <v>68</v>
      </c>
      <c r="S82" s="8" t="s">
        <v>69</v>
      </c>
      <c r="T82" s="8" t="s">
        <v>1553</v>
      </c>
      <c r="U82" s="8" t="s">
        <v>1554</v>
      </c>
      <c r="V82" s="8" t="s">
        <v>1555</v>
      </c>
      <c r="W82" s="8">
        <v>2023</v>
      </c>
      <c r="X82" s="8" t="s">
        <v>53</v>
      </c>
      <c r="Y82" s="8" t="s">
        <v>53</v>
      </c>
      <c r="Z82" s="8" t="s">
        <v>53</v>
      </c>
      <c r="AA82" s="8" t="s">
        <v>53</v>
      </c>
      <c r="AB82" s="8" t="s">
        <v>53</v>
      </c>
      <c r="AC82" s="8" t="s">
        <v>1556</v>
      </c>
      <c r="AD82" s="8" t="str">
        <f>HYPERLINK("http://dx.doi.org/10.1080/14733285.2023.2237923","http://dx.doi.org/10.1080/14733285.2023.2237923")</f>
        <v>http://dx.doi.org/10.1080/14733285.2023.2237923</v>
      </c>
      <c r="AE82" s="8" t="s">
        <v>1557</v>
      </c>
      <c r="AF82" s="8">
        <v>15</v>
      </c>
      <c r="AG82" s="11" t="s">
        <v>1558</v>
      </c>
      <c r="AH82" s="8" t="s">
        <v>76</v>
      </c>
      <c r="AI82" s="11" t="s">
        <v>1558</v>
      </c>
      <c r="AJ82" s="8" t="s">
        <v>729</v>
      </c>
      <c r="AK82" s="8" t="s">
        <v>1559</v>
      </c>
    </row>
    <row r="83" spans="1:37" ht="51" customHeight="1" x14ac:dyDescent="0.25">
      <c r="A83" s="8">
        <v>82</v>
      </c>
      <c r="B83" s="8" t="s">
        <v>51</v>
      </c>
      <c r="C83" s="8" t="s">
        <v>1560</v>
      </c>
      <c r="D83" s="8" t="s">
        <v>1562</v>
      </c>
      <c r="E83" s="8" t="s">
        <v>1563</v>
      </c>
      <c r="F83" s="8" t="s">
        <v>58</v>
      </c>
      <c r="G83" s="8" t="s">
        <v>53</v>
      </c>
      <c r="H83" s="8" t="s">
        <v>53</v>
      </c>
      <c r="I83" s="9" t="s">
        <v>1564</v>
      </c>
      <c r="J83" s="9" t="s">
        <v>1565</v>
      </c>
      <c r="K83" s="10" t="s">
        <v>1566</v>
      </c>
      <c r="L83" s="8" t="s">
        <v>1570</v>
      </c>
      <c r="M83" s="8" t="s">
        <v>53</v>
      </c>
      <c r="N83" s="8">
        <v>45</v>
      </c>
      <c r="O83" s="8">
        <v>5</v>
      </c>
      <c r="P83" s="8">
        <v>5</v>
      </c>
      <c r="Q83" s="8" t="s">
        <v>536</v>
      </c>
      <c r="R83" s="8" t="s">
        <v>537</v>
      </c>
      <c r="S83" s="8" t="s">
        <v>538</v>
      </c>
      <c r="T83" s="8" t="s">
        <v>1574</v>
      </c>
      <c r="U83" s="8" t="s">
        <v>1575</v>
      </c>
      <c r="V83" s="8" t="s">
        <v>1576</v>
      </c>
      <c r="W83" s="8">
        <v>2022</v>
      </c>
      <c r="X83" s="8">
        <v>14</v>
      </c>
      <c r="Y83" s="8">
        <v>2</v>
      </c>
      <c r="Z83" s="8" t="s">
        <v>73</v>
      </c>
      <c r="AA83" s="8">
        <v>535</v>
      </c>
      <c r="AB83" s="8">
        <v>553</v>
      </c>
      <c r="AC83" s="8" t="s">
        <v>1577</v>
      </c>
      <c r="AD83" s="8" t="str">
        <f>HYPERLINK("http://dx.doi.org/10.1093/jhuman/huac002","http://dx.doi.org/10.1093/jhuman/huac002")</f>
        <v>http://dx.doi.org/10.1093/jhuman/huac002</v>
      </c>
      <c r="AE83" s="8" t="s">
        <v>1578</v>
      </c>
      <c r="AF83" s="8">
        <v>19</v>
      </c>
      <c r="AG83" s="11" t="s">
        <v>1579</v>
      </c>
      <c r="AH83" s="8" t="s">
        <v>126</v>
      </c>
      <c r="AI83" s="11" t="s">
        <v>1580</v>
      </c>
      <c r="AJ83" s="8" t="s">
        <v>53</v>
      </c>
      <c r="AK83" s="8" t="s">
        <v>1581</v>
      </c>
    </row>
    <row r="84" spans="1:37" ht="51" customHeight="1" x14ac:dyDescent="0.25">
      <c r="A84" s="8">
        <v>83</v>
      </c>
      <c r="B84" s="8" t="s">
        <v>51</v>
      </c>
      <c r="C84" s="8" t="s">
        <v>1582</v>
      </c>
      <c r="D84" s="8" t="s">
        <v>1584</v>
      </c>
      <c r="E84" s="8" t="s">
        <v>1585</v>
      </c>
      <c r="F84" s="8" t="s">
        <v>58</v>
      </c>
      <c r="G84" s="8" t="s">
        <v>53</v>
      </c>
      <c r="H84" s="8" t="s">
        <v>53</v>
      </c>
      <c r="I84" s="9" t="s">
        <v>1586</v>
      </c>
      <c r="J84" s="9" t="s">
        <v>1587</v>
      </c>
      <c r="K84" s="10" t="s">
        <v>1588</v>
      </c>
      <c r="L84" s="8" t="s">
        <v>1592</v>
      </c>
      <c r="M84" s="8" t="s">
        <v>1593</v>
      </c>
      <c r="N84" s="8">
        <v>55</v>
      </c>
      <c r="O84" s="8">
        <v>44</v>
      </c>
      <c r="P84" s="8">
        <v>58</v>
      </c>
      <c r="Q84" s="8" t="s">
        <v>1376</v>
      </c>
      <c r="R84" s="8" t="s">
        <v>1258</v>
      </c>
      <c r="S84" s="8" t="s">
        <v>1377</v>
      </c>
      <c r="T84" s="8" t="s">
        <v>1594</v>
      </c>
      <c r="U84" s="8" t="s">
        <v>1595</v>
      </c>
      <c r="V84" s="8" t="s">
        <v>743</v>
      </c>
      <c r="W84" s="8">
        <v>2020</v>
      </c>
      <c r="X84" s="8">
        <v>16</v>
      </c>
      <c r="Y84" s="8">
        <v>4</v>
      </c>
      <c r="Z84" s="8" t="s">
        <v>53</v>
      </c>
      <c r="AA84" s="8">
        <v>409</v>
      </c>
      <c r="AB84" s="8">
        <v>422</v>
      </c>
      <c r="AC84" s="8" t="s">
        <v>1596</v>
      </c>
      <c r="AD84" s="8" t="str">
        <f>HYPERLINK("http://dx.doi.org/10.1017/S174413741900078X","http://dx.doi.org/10.1017/S174413741900078X")</f>
        <v>http://dx.doi.org/10.1017/S174413741900078X</v>
      </c>
      <c r="AE84" s="8" t="s">
        <v>53</v>
      </c>
      <c r="AF84" s="8">
        <v>14</v>
      </c>
      <c r="AG84" s="11" t="s">
        <v>125</v>
      </c>
      <c r="AH84" s="8" t="s">
        <v>76</v>
      </c>
      <c r="AI84" s="11" t="s">
        <v>127</v>
      </c>
      <c r="AJ84" s="8" t="s">
        <v>360</v>
      </c>
      <c r="AK84" s="8" t="s">
        <v>1597</v>
      </c>
    </row>
    <row r="85" spans="1:37" ht="51" customHeight="1" x14ac:dyDescent="0.25">
      <c r="A85" s="8">
        <v>84</v>
      </c>
      <c r="B85" s="8" t="s">
        <v>51</v>
      </c>
      <c r="C85" s="8" t="s">
        <v>1598</v>
      </c>
      <c r="D85" s="8" t="s">
        <v>1600</v>
      </c>
      <c r="E85" s="8" t="s">
        <v>1601</v>
      </c>
      <c r="F85" s="8" t="s">
        <v>58</v>
      </c>
      <c r="G85" s="8" t="s">
        <v>53</v>
      </c>
      <c r="H85" s="8" t="s">
        <v>53</v>
      </c>
      <c r="I85" s="9" t="s">
        <v>1602</v>
      </c>
      <c r="J85" s="9" t="s">
        <v>53</v>
      </c>
      <c r="K85" s="10" t="s">
        <v>1603</v>
      </c>
      <c r="L85" s="8" t="s">
        <v>1607</v>
      </c>
      <c r="M85" s="8" t="s">
        <v>53</v>
      </c>
      <c r="N85" s="8">
        <v>21</v>
      </c>
      <c r="O85" s="8">
        <v>0</v>
      </c>
      <c r="P85" s="8">
        <v>0</v>
      </c>
      <c r="Q85" s="8" t="s">
        <v>93</v>
      </c>
      <c r="R85" s="8" t="s">
        <v>94</v>
      </c>
      <c r="S85" s="8" t="s">
        <v>95</v>
      </c>
      <c r="T85" s="8" t="s">
        <v>1608</v>
      </c>
      <c r="U85" s="8" t="s">
        <v>1609</v>
      </c>
      <c r="V85" s="8" t="s">
        <v>316</v>
      </c>
      <c r="W85" s="8">
        <v>2010</v>
      </c>
      <c r="X85" s="8">
        <v>26</v>
      </c>
      <c r="Y85" s="8">
        <v>4</v>
      </c>
      <c r="Z85" s="8" t="s">
        <v>53</v>
      </c>
      <c r="AA85" s="8">
        <v>458</v>
      </c>
      <c r="AB85" s="8">
        <v>464</v>
      </c>
      <c r="AC85" s="8" t="s">
        <v>1610</v>
      </c>
      <c r="AD85" s="8" t="str">
        <f>HYPERLINK("http://dx.doi.org/10.1111/j.1752-0118.2010.01206.x","http://dx.doi.org/10.1111/j.1752-0118.2010.01206.x")</f>
        <v>http://dx.doi.org/10.1111/j.1752-0118.2010.01206.x</v>
      </c>
      <c r="AE85" s="8" t="s">
        <v>53</v>
      </c>
      <c r="AF85" s="8">
        <v>7</v>
      </c>
      <c r="AG85" s="11" t="s">
        <v>1611</v>
      </c>
      <c r="AH85" s="8" t="s">
        <v>126</v>
      </c>
      <c r="AI85" s="11" t="s">
        <v>1611</v>
      </c>
      <c r="AJ85" s="8" t="s">
        <v>53</v>
      </c>
      <c r="AK85" s="8" t="s">
        <v>1612</v>
      </c>
    </row>
    <row r="86" spans="1:37" ht="51" customHeight="1" x14ac:dyDescent="0.25">
      <c r="A86" s="8">
        <v>85</v>
      </c>
      <c r="B86" s="8" t="s">
        <v>51</v>
      </c>
      <c r="C86" s="8" t="s">
        <v>1613</v>
      </c>
      <c r="D86" s="8" t="s">
        <v>1614</v>
      </c>
      <c r="E86" s="8" t="s">
        <v>1615</v>
      </c>
      <c r="F86" s="8" t="s">
        <v>1232</v>
      </c>
      <c r="G86" s="8" t="s">
        <v>1616</v>
      </c>
      <c r="H86" s="8" t="s">
        <v>1617</v>
      </c>
      <c r="I86" s="9" t="s">
        <v>1619</v>
      </c>
      <c r="J86" s="9" t="s">
        <v>1620</v>
      </c>
      <c r="K86" s="10" t="s">
        <v>1621</v>
      </c>
      <c r="L86" s="8" t="s">
        <v>1625</v>
      </c>
      <c r="M86" s="8" t="s">
        <v>1626</v>
      </c>
      <c r="N86" s="8">
        <v>53</v>
      </c>
      <c r="O86" s="8">
        <v>27</v>
      </c>
      <c r="P86" s="8">
        <v>44</v>
      </c>
      <c r="Q86" s="8" t="s">
        <v>93</v>
      </c>
      <c r="R86" s="8" t="s">
        <v>94</v>
      </c>
      <c r="S86" s="8" t="s">
        <v>95</v>
      </c>
      <c r="T86" s="8" t="s">
        <v>1627</v>
      </c>
      <c r="U86" s="8" t="s">
        <v>1628</v>
      </c>
      <c r="V86" s="8" t="s">
        <v>743</v>
      </c>
      <c r="W86" s="8">
        <v>2004</v>
      </c>
      <c r="X86" s="8">
        <v>40</v>
      </c>
      <c r="Y86" s="8">
        <v>4</v>
      </c>
      <c r="Z86" s="8" t="s">
        <v>53</v>
      </c>
      <c r="AA86" s="8">
        <v>925</v>
      </c>
      <c r="AB86" s="8">
        <v>936</v>
      </c>
      <c r="AC86" s="8" t="s">
        <v>1629</v>
      </c>
      <c r="AD86" s="8" t="str">
        <f>HYPERLINK("http://dx.doi.org/10.1111/j.1752-1688.2004.tb01056.x","http://dx.doi.org/10.1111/j.1752-1688.2004.tb01056.x")</f>
        <v>http://dx.doi.org/10.1111/j.1752-1688.2004.tb01056.x</v>
      </c>
      <c r="AE86" s="8" t="s">
        <v>53</v>
      </c>
      <c r="AF86" s="8">
        <v>12</v>
      </c>
      <c r="AG86" s="11" t="s">
        <v>1630</v>
      </c>
      <c r="AH86" s="8" t="s">
        <v>1631</v>
      </c>
      <c r="AI86" s="11" t="s">
        <v>1632</v>
      </c>
      <c r="AJ86" s="8" t="s">
        <v>103</v>
      </c>
      <c r="AK86" s="8" t="s">
        <v>1633</v>
      </c>
    </row>
    <row r="87" spans="1:37" ht="51" customHeight="1" x14ac:dyDescent="0.25">
      <c r="A87" s="8">
        <v>86</v>
      </c>
      <c r="B87" s="8" t="s">
        <v>51</v>
      </c>
      <c r="C87" s="8" t="s">
        <v>1634</v>
      </c>
      <c r="D87" s="8" t="s">
        <v>1635</v>
      </c>
      <c r="E87" s="8" t="s">
        <v>1636</v>
      </c>
      <c r="F87" s="8" t="s">
        <v>1232</v>
      </c>
      <c r="G87" s="8" t="s">
        <v>1637</v>
      </c>
      <c r="H87" s="8" t="s">
        <v>1638</v>
      </c>
      <c r="I87" s="9" t="s">
        <v>1641</v>
      </c>
      <c r="J87" s="9" t="s">
        <v>53</v>
      </c>
      <c r="K87" s="10" t="s">
        <v>1642</v>
      </c>
      <c r="L87" s="8" t="s">
        <v>53</v>
      </c>
      <c r="M87" s="8" t="s">
        <v>1646</v>
      </c>
      <c r="N87" s="8">
        <v>29</v>
      </c>
      <c r="O87" s="8">
        <v>96</v>
      </c>
      <c r="P87" s="8">
        <v>113</v>
      </c>
      <c r="Q87" s="8" t="s">
        <v>264</v>
      </c>
      <c r="R87" s="8" t="s">
        <v>265</v>
      </c>
      <c r="S87" s="8" t="s">
        <v>266</v>
      </c>
      <c r="T87" s="8" t="s">
        <v>1647</v>
      </c>
      <c r="U87" s="8" t="s">
        <v>1648</v>
      </c>
      <c r="V87" s="8" t="s">
        <v>1533</v>
      </c>
      <c r="W87" s="8">
        <v>2004</v>
      </c>
      <c r="X87" s="8">
        <v>595</v>
      </c>
      <c r="Y87" s="8" t="s">
        <v>53</v>
      </c>
      <c r="Z87" s="8" t="s">
        <v>53</v>
      </c>
      <c r="AA87" s="8">
        <v>249</v>
      </c>
      <c r="AB87" s="8">
        <v>263</v>
      </c>
      <c r="AC87" s="8" t="s">
        <v>1649</v>
      </c>
      <c r="AD87" s="8" t="str">
        <f>HYPERLINK("http://dx.doi.org/10.1177/0002716204266913","http://dx.doi.org/10.1177/0002716204266913")</f>
        <v>http://dx.doi.org/10.1177/0002716204266913</v>
      </c>
      <c r="AE87" s="8" t="s">
        <v>53</v>
      </c>
      <c r="AF87" s="8">
        <v>15</v>
      </c>
      <c r="AG87" s="11" t="s">
        <v>1650</v>
      </c>
      <c r="AH87" s="8" t="s">
        <v>1651</v>
      </c>
      <c r="AI87" s="11" t="s">
        <v>1652</v>
      </c>
      <c r="AJ87" s="8" t="s">
        <v>53</v>
      </c>
      <c r="AK87" s="8" t="s">
        <v>1653</v>
      </c>
    </row>
    <row r="88" spans="1:37" ht="51" customHeight="1" x14ac:dyDescent="0.25">
      <c r="A88" s="8">
        <v>87</v>
      </c>
      <c r="B88" s="8" t="s">
        <v>51</v>
      </c>
      <c r="C88" s="8" t="s">
        <v>1654</v>
      </c>
      <c r="D88" s="8" t="s">
        <v>1655</v>
      </c>
      <c r="E88" s="8" t="s">
        <v>1656</v>
      </c>
      <c r="F88" s="8" t="s">
        <v>58</v>
      </c>
      <c r="G88" s="8" t="s">
        <v>53</v>
      </c>
      <c r="H88" s="8" t="s">
        <v>53</v>
      </c>
      <c r="I88" s="9" t="s">
        <v>1657</v>
      </c>
      <c r="J88" s="9" t="s">
        <v>53</v>
      </c>
      <c r="K88" s="10" t="s">
        <v>1658</v>
      </c>
      <c r="L88" s="8" t="s">
        <v>53</v>
      </c>
      <c r="M88" s="8" t="s">
        <v>1660</v>
      </c>
      <c r="N88" s="8">
        <v>5</v>
      </c>
      <c r="O88" s="8">
        <v>10</v>
      </c>
      <c r="P88" s="8">
        <v>13</v>
      </c>
      <c r="Q88" s="8" t="s">
        <v>1661</v>
      </c>
      <c r="R88" s="8" t="s">
        <v>577</v>
      </c>
      <c r="S88" s="8" t="s">
        <v>1662</v>
      </c>
      <c r="T88" s="8" t="s">
        <v>1663</v>
      </c>
      <c r="U88" s="8" t="s">
        <v>1664</v>
      </c>
      <c r="V88" s="8" t="s">
        <v>743</v>
      </c>
      <c r="W88" s="8">
        <v>1994</v>
      </c>
      <c r="X88" s="8">
        <v>57</v>
      </c>
      <c r="Y88" s="8" t="s">
        <v>1665</v>
      </c>
      <c r="Z88" s="8" t="s">
        <v>53</v>
      </c>
      <c r="AA88" s="8">
        <v>139</v>
      </c>
      <c r="AB88" s="8">
        <v>145</v>
      </c>
      <c r="AC88" s="8" t="s">
        <v>1666</v>
      </c>
      <c r="AD88" s="8" t="str">
        <f>HYPERLINK("http://dx.doi.org/10.1016/0001-706X(94)90004-3","http://dx.doi.org/10.1016/0001-706X(94)90004-3")</f>
        <v>http://dx.doi.org/10.1016/0001-706X(94)90004-3</v>
      </c>
      <c r="AE88" s="8" t="s">
        <v>53</v>
      </c>
      <c r="AF88" s="8">
        <v>7</v>
      </c>
      <c r="AG88" s="11" t="s">
        <v>1667</v>
      </c>
      <c r="AH88" s="8" t="s">
        <v>102</v>
      </c>
      <c r="AI88" s="11" t="s">
        <v>1667</v>
      </c>
      <c r="AJ88" s="8" t="s">
        <v>53</v>
      </c>
      <c r="AK88" s="8" t="s">
        <v>1668</v>
      </c>
    </row>
    <row r="89" spans="1:37" ht="51" customHeight="1" x14ac:dyDescent="0.25">
      <c r="A89" s="8">
        <v>88</v>
      </c>
      <c r="B89" s="8" t="s">
        <v>51</v>
      </c>
      <c r="C89" s="8" t="s">
        <v>1669</v>
      </c>
      <c r="D89" s="8" t="s">
        <v>1671</v>
      </c>
      <c r="E89" s="8" t="s">
        <v>566</v>
      </c>
      <c r="F89" s="8" t="s">
        <v>1232</v>
      </c>
      <c r="G89" s="8" t="s">
        <v>1672</v>
      </c>
      <c r="H89" s="8" t="s">
        <v>1673</v>
      </c>
      <c r="I89" s="9" t="s">
        <v>1676</v>
      </c>
      <c r="J89" s="9" t="s">
        <v>1677</v>
      </c>
      <c r="K89" s="10" t="s">
        <v>1678</v>
      </c>
      <c r="L89" s="8" t="s">
        <v>1682</v>
      </c>
      <c r="M89" s="8" t="s">
        <v>1684</v>
      </c>
      <c r="N89" s="8">
        <v>91</v>
      </c>
      <c r="O89" s="8">
        <v>218</v>
      </c>
      <c r="P89" s="8">
        <v>234</v>
      </c>
      <c r="Q89" s="8" t="s">
        <v>576</v>
      </c>
      <c r="R89" s="8" t="s">
        <v>577</v>
      </c>
      <c r="S89" s="8" t="s">
        <v>578</v>
      </c>
      <c r="T89" s="8" t="s">
        <v>579</v>
      </c>
      <c r="U89" s="8" t="s">
        <v>580</v>
      </c>
      <c r="V89" s="8" t="s">
        <v>1331</v>
      </c>
      <c r="W89" s="8">
        <v>2009</v>
      </c>
      <c r="X89" s="8">
        <v>38</v>
      </c>
      <c r="Y89" s="8">
        <v>4</v>
      </c>
      <c r="Z89" s="8" t="s">
        <v>73</v>
      </c>
      <c r="AA89" s="8">
        <v>610</v>
      </c>
      <c r="AB89" s="8">
        <v>623</v>
      </c>
      <c r="AC89" s="8" t="s">
        <v>1687</v>
      </c>
      <c r="AD89" s="8" t="str">
        <f>HYPERLINK("http://dx.doi.org/10.1016/j.respol.2009.01.014","http://dx.doi.org/10.1016/j.respol.2009.01.014")</f>
        <v>http://dx.doi.org/10.1016/j.respol.2009.01.014</v>
      </c>
      <c r="AE89" s="8" t="s">
        <v>53</v>
      </c>
      <c r="AF89" s="8">
        <v>14</v>
      </c>
      <c r="AG89" s="11" t="s">
        <v>211</v>
      </c>
      <c r="AH89" s="8" t="s">
        <v>1651</v>
      </c>
      <c r="AI89" s="11" t="s">
        <v>127</v>
      </c>
      <c r="AJ89" s="8" t="s">
        <v>53</v>
      </c>
      <c r="AK89" s="8" t="s">
        <v>1688</v>
      </c>
    </row>
    <row r="90" spans="1:37" ht="51" customHeight="1" x14ac:dyDescent="0.25">
      <c r="A90" s="8">
        <v>89</v>
      </c>
      <c r="B90" s="8" t="s">
        <v>51</v>
      </c>
      <c r="C90" s="8" t="s">
        <v>1689</v>
      </c>
      <c r="D90" s="8" t="s">
        <v>1691</v>
      </c>
      <c r="E90" s="8" t="s">
        <v>1692</v>
      </c>
      <c r="F90" s="8" t="s">
        <v>58</v>
      </c>
      <c r="G90" s="8" t="s">
        <v>53</v>
      </c>
      <c r="H90" s="8" t="s">
        <v>53</v>
      </c>
      <c r="I90" s="9" t="s">
        <v>1693</v>
      </c>
      <c r="J90" s="9" t="s">
        <v>1694</v>
      </c>
      <c r="K90" s="10" t="s">
        <v>1695</v>
      </c>
      <c r="L90" s="8" t="s">
        <v>1699</v>
      </c>
      <c r="M90" s="8" t="s">
        <v>1700</v>
      </c>
      <c r="N90" s="8">
        <v>61</v>
      </c>
      <c r="O90" s="8">
        <v>58</v>
      </c>
      <c r="P90" s="8">
        <v>67</v>
      </c>
      <c r="Q90" s="8" t="s">
        <v>1701</v>
      </c>
      <c r="R90" s="8" t="s">
        <v>1702</v>
      </c>
      <c r="S90" s="8" t="s">
        <v>1703</v>
      </c>
      <c r="T90" s="8" t="s">
        <v>1704</v>
      </c>
      <c r="U90" s="8" t="s">
        <v>1705</v>
      </c>
      <c r="V90" s="8" t="s">
        <v>285</v>
      </c>
      <c r="W90" s="8">
        <v>2014</v>
      </c>
      <c r="X90" s="8">
        <v>96</v>
      </c>
      <c r="Y90" s="8">
        <v>3</v>
      </c>
      <c r="Z90" s="8" t="s">
        <v>53</v>
      </c>
      <c r="AA90" s="8">
        <v>862</v>
      </c>
      <c r="AB90" s="8">
        <v>883</v>
      </c>
      <c r="AC90" s="8" t="s">
        <v>1706</v>
      </c>
      <c r="AD90" s="8" t="str">
        <f>HYPERLINK("http://dx.doi.org/10.1093/ajae/aat107","http://dx.doi.org/10.1093/ajae/aat107")</f>
        <v>http://dx.doi.org/10.1093/ajae/aat107</v>
      </c>
      <c r="AE90" s="8" t="s">
        <v>53</v>
      </c>
      <c r="AF90" s="8">
        <v>22</v>
      </c>
      <c r="AG90" s="11" t="s">
        <v>1707</v>
      </c>
      <c r="AH90" s="8" t="s">
        <v>102</v>
      </c>
      <c r="AI90" s="11" t="s">
        <v>1708</v>
      </c>
      <c r="AJ90" s="8" t="s">
        <v>53</v>
      </c>
      <c r="AK90" s="8" t="s">
        <v>1709</v>
      </c>
    </row>
    <row r="91" spans="1:37" ht="51" customHeight="1" x14ac:dyDescent="0.25">
      <c r="A91" s="8">
        <v>90</v>
      </c>
      <c r="B91" s="8" t="s">
        <v>51</v>
      </c>
      <c r="C91" s="8" t="s">
        <v>1710</v>
      </c>
      <c r="D91" s="8" t="s">
        <v>1712</v>
      </c>
      <c r="E91" s="8" t="s">
        <v>1713</v>
      </c>
      <c r="F91" s="8" t="s">
        <v>58</v>
      </c>
      <c r="G91" s="8" t="s">
        <v>53</v>
      </c>
      <c r="H91" s="8" t="s">
        <v>53</v>
      </c>
      <c r="I91" s="9" t="s">
        <v>1714</v>
      </c>
      <c r="J91" s="9" t="s">
        <v>1715</v>
      </c>
      <c r="K91" s="10" t="s">
        <v>1716</v>
      </c>
      <c r="L91" s="8" t="s">
        <v>1720</v>
      </c>
      <c r="M91" s="8" t="s">
        <v>1722</v>
      </c>
      <c r="N91" s="8">
        <v>76</v>
      </c>
      <c r="O91" s="8">
        <v>0</v>
      </c>
      <c r="P91" s="8">
        <v>0</v>
      </c>
      <c r="Q91" s="8" t="s">
        <v>1153</v>
      </c>
      <c r="R91" s="8" t="s">
        <v>1723</v>
      </c>
      <c r="S91" s="8" t="s">
        <v>1724</v>
      </c>
      <c r="T91" s="8" t="s">
        <v>1713</v>
      </c>
      <c r="U91" s="8" t="s">
        <v>1725</v>
      </c>
      <c r="V91" s="8" t="s">
        <v>285</v>
      </c>
      <c r="W91" s="8">
        <v>2024</v>
      </c>
      <c r="X91" s="8">
        <v>121</v>
      </c>
      <c r="Y91" s="8" t="s">
        <v>53</v>
      </c>
      <c r="Z91" s="8" t="s">
        <v>53</v>
      </c>
      <c r="AA91" s="8" t="s">
        <v>53</v>
      </c>
      <c r="AB91" s="8" t="s">
        <v>53</v>
      </c>
      <c r="AC91" s="8" t="s">
        <v>1726</v>
      </c>
      <c r="AD91" s="8" t="str">
        <f>HYPERLINK("http://dx.doi.org/10.1016/j.system.2024.103272","http://dx.doi.org/10.1016/j.system.2024.103272")</f>
        <v>http://dx.doi.org/10.1016/j.system.2024.103272</v>
      </c>
      <c r="AE91" s="8" t="s">
        <v>1727</v>
      </c>
      <c r="AF91" s="8">
        <v>11</v>
      </c>
      <c r="AG91" s="11" t="s">
        <v>1728</v>
      </c>
      <c r="AH91" s="8" t="s">
        <v>76</v>
      </c>
      <c r="AI91" s="11" t="s">
        <v>1728</v>
      </c>
      <c r="AJ91" s="8" t="s">
        <v>796</v>
      </c>
      <c r="AK91" s="8" t="s">
        <v>1729</v>
      </c>
    </row>
    <row r="92" spans="1:37" ht="51" customHeight="1" x14ac:dyDescent="0.25">
      <c r="A92" s="8">
        <v>91</v>
      </c>
      <c r="B92" s="8" t="s">
        <v>51</v>
      </c>
      <c r="C92" s="8" t="s">
        <v>1127</v>
      </c>
      <c r="D92" s="8" t="s">
        <v>1730</v>
      </c>
      <c r="E92" s="8" t="s">
        <v>1130</v>
      </c>
      <c r="F92" s="8" t="s">
        <v>58</v>
      </c>
      <c r="G92" s="8" t="s">
        <v>53</v>
      </c>
      <c r="H92" s="8" t="s">
        <v>53</v>
      </c>
      <c r="I92" s="9" t="s">
        <v>1731</v>
      </c>
      <c r="J92" s="9" t="s">
        <v>53</v>
      </c>
      <c r="K92" s="10" t="s">
        <v>1732</v>
      </c>
      <c r="L92" s="8" t="s">
        <v>1137</v>
      </c>
      <c r="M92" s="8" t="s">
        <v>53</v>
      </c>
      <c r="N92" s="8">
        <v>33</v>
      </c>
      <c r="O92" s="8">
        <v>4</v>
      </c>
      <c r="P92" s="8">
        <v>4</v>
      </c>
      <c r="Q92" s="8" t="s">
        <v>404</v>
      </c>
      <c r="R92" s="8" t="s">
        <v>405</v>
      </c>
      <c r="S92" s="8" t="s">
        <v>1735</v>
      </c>
      <c r="T92" s="8" t="s">
        <v>1138</v>
      </c>
      <c r="U92" s="8" t="s">
        <v>1139</v>
      </c>
      <c r="V92" s="8" t="s">
        <v>1736</v>
      </c>
      <c r="W92" s="8">
        <v>2023</v>
      </c>
      <c r="X92" s="8">
        <v>13</v>
      </c>
      <c r="Y92" s="8">
        <v>4</v>
      </c>
      <c r="Z92" s="8" t="s">
        <v>53</v>
      </c>
      <c r="AA92" s="8">
        <v>714</v>
      </c>
      <c r="AB92" s="8">
        <v>733</v>
      </c>
      <c r="AC92" s="8" t="s">
        <v>1737</v>
      </c>
      <c r="AD92" s="8" t="str">
        <f>HYPERLINK("http://dx.doi.org/10.1108/CFRI-08-2020-0112","http://dx.doi.org/10.1108/CFRI-08-2020-0112")</f>
        <v>http://dx.doi.org/10.1108/CFRI-08-2020-0112</v>
      </c>
      <c r="AE92" s="8" t="s">
        <v>1262</v>
      </c>
      <c r="AF92" s="8">
        <v>20</v>
      </c>
      <c r="AG92" s="11" t="s">
        <v>795</v>
      </c>
      <c r="AH92" s="8" t="s">
        <v>126</v>
      </c>
      <c r="AI92" s="11" t="s">
        <v>127</v>
      </c>
      <c r="AJ92" s="8" t="s">
        <v>53</v>
      </c>
      <c r="AK92" s="8" t="s">
        <v>1738</v>
      </c>
    </row>
    <row r="93" spans="1:37" ht="51" customHeight="1" x14ac:dyDescent="0.25">
      <c r="A93" s="8">
        <v>92</v>
      </c>
      <c r="B93" s="8" t="s">
        <v>51</v>
      </c>
      <c r="C93" s="8" t="s">
        <v>1739</v>
      </c>
      <c r="D93" s="8" t="s">
        <v>1741</v>
      </c>
      <c r="E93" s="8" t="s">
        <v>1742</v>
      </c>
      <c r="F93" s="8" t="s">
        <v>628</v>
      </c>
      <c r="G93" s="8" t="s">
        <v>53</v>
      </c>
      <c r="H93" s="8" t="s">
        <v>53</v>
      </c>
      <c r="I93" s="9" t="s">
        <v>1744</v>
      </c>
      <c r="J93" s="9" t="s">
        <v>53</v>
      </c>
      <c r="K93" s="10" t="s">
        <v>1745</v>
      </c>
      <c r="L93" s="8" t="s">
        <v>53</v>
      </c>
      <c r="M93" s="8" t="s">
        <v>53</v>
      </c>
      <c r="N93" s="8">
        <v>7</v>
      </c>
      <c r="O93" s="8">
        <v>0</v>
      </c>
      <c r="P93" s="8">
        <v>0</v>
      </c>
      <c r="Q93" s="8" t="s">
        <v>1750</v>
      </c>
      <c r="R93" s="8" t="s">
        <v>1751</v>
      </c>
      <c r="S93" s="8" t="s">
        <v>1752</v>
      </c>
      <c r="T93" s="8" t="s">
        <v>1753</v>
      </c>
      <c r="U93" s="8" t="s">
        <v>1754</v>
      </c>
      <c r="V93" s="8" t="s">
        <v>1755</v>
      </c>
      <c r="W93" s="8">
        <v>2023</v>
      </c>
      <c r="X93" s="8">
        <v>9</v>
      </c>
      <c r="Y93" s="8">
        <v>3</v>
      </c>
      <c r="Z93" s="8" t="s">
        <v>53</v>
      </c>
      <c r="AA93" s="8" t="s">
        <v>1756</v>
      </c>
      <c r="AB93" s="8" t="s">
        <v>1757</v>
      </c>
      <c r="AC93" s="8" t="s">
        <v>53</v>
      </c>
      <c r="AD93" s="8" t="s">
        <v>53</v>
      </c>
      <c r="AE93" s="8" t="s">
        <v>53</v>
      </c>
      <c r="AF93" s="8">
        <v>9</v>
      </c>
      <c r="AG93" s="11" t="s">
        <v>1758</v>
      </c>
      <c r="AH93" s="8" t="s">
        <v>126</v>
      </c>
      <c r="AI93" s="11" t="s">
        <v>508</v>
      </c>
      <c r="AJ93" s="8" t="s">
        <v>53</v>
      </c>
      <c r="AK93" s="8" t="s">
        <v>1759</v>
      </c>
    </row>
    <row r="94" spans="1:37" ht="51" customHeight="1" x14ac:dyDescent="0.25">
      <c r="A94" s="8">
        <v>93</v>
      </c>
      <c r="B94" s="8" t="s">
        <v>51</v>
      </c>
      <c r="C94" s="8" t="s">
        <v>1760</v>
      </c>
      <c r="D94" s="8" t="s">
        <v>1762</v>
      </c>
      <c r="E94" s="8" t="s">
        <v>428</v>
      </c>
      <c r="F94" s="8" t="s">
        <v>58</v>
      </c>
      <c r="G94" s="8" t="s">
        <v>53</v>
      </c>
      <c r="H94" s="8" t="s">
        <v>53</v>
      </c>
      <c r="I94" s="9" t="s">
        <v>1763</v>
      </c>
      <c r="J94" s="9" t="s">
        <v>1764</v>
      </c>
      <c r="K94" s="10" t="s">
        <v>1765</v>
      </c>
      <c r="L94" s="8" t="s">
        <v>1769</v>
      </c>
      <c r="M94" s="8" t="s">
        <v>1771</v>
      </c>
      <c r="N94" s="8">
        <v>46</v>
      </c>
      <c r="O94" s="8">
        <v>10</v>
      </c>
      <c r="P94" s="8">
        <v>11</v>
      </c>
      <c r="Q94" s="8" t="s">
        <v>440</v>
      </c>
      <c r="R94" s="8" t="s">
        <v>441</v>
      </c>
      <c r="S94" s="8" t="s">
        <v>442</v>
      </c>
      <c r="T94" s="8" t="s">
        <v>443</v>
      </c>
      <c r="U94" s="8" t="s">
        <v>444</v>
      </c>
      <c r="V94" s="8" t="s">
        <v>422</v>
      </c>
      <c r="W94" s="8">
        <v>2022</v>
      </c>
      <c r="X94" s="8">
        <v>35</v>
      </c>
      <c r="Y94" s="8">
        <v>1</v>
      </c>
      <c r="Z94" s="8" t="s">
        <v>53</v>
      </c>
      <c r="AA94" s="8">
        <v>178</v>
      </c>
      <c r="AB94" s="8">
        <v>198</v>
      </c>
      <c r="AC94" s="8" t="s">
        <v>1775</v>
      </c>
      <c r="AD94" s="8" t="str">
        <f>HYPERLINK("http://dx.doi.org/10.1057/s41307-020-00201-1","http://dx.doi.org/10.1057/s41307-020-00201-1")</f>
        <v>http://dx.doi.org/10.1057/s41307-020-00201-1</v>
      </c>
      <c r="AE94" s="8" t="s">
        <v>1776</v>
      </c>
      <c r="AF94" s="8">
        <v>21</v>
      </c>
      <c r="AG94" s="11" t="s">
        <v>75</v>
      </c>
      <c r="AH94" s="8" t="s">
        <v>76</v>
      </c>
      <c r="AI94" s="11" t="s">
        <v>75</v>
      </c>
      <c r="AJ94" s="8" t="s">
        <v>53</v>
      </c>
      <c r="AK94" s="8" t="s">
        <v>1777</v>
      </c>
    </row>
    <row r="95" spans="1:37" ht="51" customHeight="1" x14ac:dyDescent="0.25">
      <c r="A95" s="8">
        <v>94</v>
      </c>
      <c r="B95" s="8" t="s">
        <v>51</v>
      </c>
      <c r="C95" s="8" t="s">
        <v>1778</v>
      </c>
      <c r="D95" s="8" t="s">
        <v>1780</v>
      </c>
      <c r="E95" s="8" t="s">
        <v>1781</v>
      </c>
      <c r="F95" s="8" t="s">
        <v>58</v>
      </c>
      <c r="G95" s="8" t="s">
        <v>53</v>
      </c>
      <c r="H95" s="8" t="s">
        <v>53</v>
      </c>
      <c r="I95" s="9" t="s">
        <v>1782</v>
      </c>
      <c r="J95" s="9" t="s">
        <v>1783</v>
      </c>
      <c r="K95" s="10" t="s">
        <v>1784</v>
      </c>
      <c r="L95" s="8" t="s">
        <v>1788</v>
      </c>
      <c r="M95" s="8" t="s">
        <v>1790</v>
      </c>
      <c r="N95" s="8">
        <v>107</v>
      </c>
      <c r="O95" s="8">
        <v>10</v>
      </c>
      <c r="P95" s="8">
        <v>11</v>
      </c>
      <c r="Q95" s="8" t="s">
        <v>1153</v>
      </c>
      <c r="R95" s="8" t="s">
        <v>537</v>
      </c>
      <c r="S95" s="8" t="s">
        <v>1154</v>
      </c>
      <c r="T95" s="8" t="s">
        <v>1793</v>
      </c>
      <c r="U95" s="8" t="s">
        <v>1794</v>
      </c>
      <c r="V95" s="8" t="s">
        <v>316</v>
      </c>
      <c r="W95" s="8">
        <v>2019</v>
      </c>
      <c r="X95" s="8">
        <v>101</v>
      </c>
      <c r="Y95" s="8" t="s">
        <v>53</v>
      </c>
      <c r="Z95" s="8" t="s">
        <v>53</v>
      </c>
      <c r="AA95" s="8">
        <v>97</v>
      </c>
      <c r="AB95" s="8">
        <v>105</v>
      </c>
      <c r="AC95" s="8" t="s">
        <v>1795</v>
      </c>
      <c r="AD95" s="8" t="str">
        <f>HYPERLINK("http://dx.doi.org/10.1016/j.envsci.2019.08.003","http://dx.doi.org/10.1016/j.envsci.2019.08.003")</f>
        <v>http://dx.doi.org/10.1016/j.envsci.2019.08.003</v>
      </c>
      <c r="AE95" s="8" t="s">
        <v>53</v>
      </c>
      <c r="AF95" s="8">
        <v>9</v>
      </c>
      <c r="AG95" s="11" t="s">
        <v>1796</v>
      </c>
      <c r="AH95" s="8" t="s">
        <v>102</v>
      </c>
      <c r="AI95" s="11" t="s">
        <v>1797</v>
      </c>
      <c r="AJ95" s="8" t="s">
        <v>697</v>
      </c>
      <c r="AK95" s="8" t="s">
        <v>1798</v>
      </c>
    </row>
    <row r="96" spans="1:37" ht="51" customHeight="1" x14ac:dyDescent="0.25">
      <c r="A96" s="8">
        <v>95</v>
      </c>
      <c r="B96" s="8" t="s">
        <v>51</v>
      </c>
      <c r="C96" s="8" t="s">
        <v>1799</v>
      </c>
      <c r="D96" s="8" t="s">
        <v>1801</v>
      </c>
      <c r="E96" s="8" t="s">
        <v>1802</v>
      </c>
      <c r="F96" s="8" t="s">
        <v>58</v>
      </c>
      <c r="G96" s="8" t="s">
        <v>53</v>
      </c>
      <c r="H96" s="8" t="s">
        <v>53</v>
      </c>
      <c r="I96" s="9" t="s">
        <v>1803</v>
      </c>
      <c r="J96" s="9" t="s">
        <v>53</v>
      </c>
      <c r="K96" s="10" t="s">
        <v>1804</v>
      </c>
      <c r="L96" s="8" t="s">
        <v>1808</v>
      </c>
      <c r="M96" s="8" t="s">
        <v>1810</v>
      </c>
      <c r="N96" s="8">
        <v>40</v>
      </c>
      <c r="O96" s="8">
        <v>4</v>
      </c>
      <c r="P96" s="8">
        <v>7</v>
      </c>
      <c r="Q96" s="8" t="s">
        <v>1811</v>
      </c>
      <c r="R96" s="8" t="s">
        <v>1812</v>
      </c>
      <c r="S96" s="8" t="s">
        <v>1813</v>
      </c>
      <c r="T96" s="8" t="s">
        <v>1814</v>
      </c>
      <c r="U96" s="8" t="s">
        <v>1815</v>
      </c>
      <c r="V96" s="8" t="s">
        <v>53</v>
      </c>
      <c r="W96" s="8">
        <v>2014</v>
      </c>
      <c r="X96" s="8">
        <v>18</v>
      </c>
      <c r="Y96" s="8" t="s">
        <v>53</v>
      </c>
      <c r="Z96" s="8" t="s">
        <v>53</v>
      </c>
      <c r="AA96" s="8">
        <v>885</v>
      </c>
      <c r="AB96" s="8">
        <v>894</v>
      </c>
      <c r="AC96" s="8" t="s">
        <v>1816</v>
      </c>
      <c r="AD96" s="8" t="str">
        <f>HYPERLINK("http://dx.doi.org/10.1590/1807-57622013.0285","http://dx.doi.org/10.1590/1807-57622013.0285")</f>
        <v>http://dx.doi.org/10.1590/1807-57622013.0285</v>
      </c>
      <c r="AE96" s="8" t="s">
        <v>53</v>
      </c>
      <c r="AF96" s="8">
        <v>10</v>
      </c>
      <c r="AG96" s="11" t="s">
        <v>1817</v>
      </c>
      <c r="AH96" s="8" t="s">
        <v>126</v>
      </c>
      <c r="AI96" s="11" t="s">
        <v>1817</v>
      </c>
      <c r="AJ96" s="8" t="s">
        <v>1818</v>
      </c>
      <c r="AK96" s="8" t="s">
        <v>1819</v>
      </c>
    </row>
    <row r="97" spans="1:37" ht="51" customHeight="1" x14ac:dyDescent="0.25">
      <c r="A97" s="8">
        <v>96</v>
      </c>
      <c r="B97" s="8" t="s">
        <v>51</v>
      </c>
      <c r="C97" s="8" t="s">
        <v>1820</v>
      </c>
      <c r="D97" s="8" t="s">
        <v>1822</v>
      </c>
      <c r="E97" s="8" t="s">
        <v>1823</v>
      </c>
      <c r="F97" s="8" t="s">
        <v>58</v>
      </c>
      <c r="G97" s="8" t="s">
        <v>53</v>
      </c>
      <c r="H97" s="8" t="s">
        <v>53</v>
      </c>
      <c r="I97" s="9" t="s">
        <v>1824</v>
      </c>
      <c r="J97" s="9" t="s">
        <v>1825</v>
      </c>
      <c r="K97" s="10" t="s">
        <v>1826</v>
      </c>
      <c r="L97" s="8" t="s">
        <v>1830</v>
      </c>
      <c r="M97" s="8" t="s">
        <v>1831</v>
      </c>
      <c r="N97" s="8">
        <v>121</v>
      </c>
      <c r="O97" s="8">
        <v>40</v>
      </c>
      <c r="P97" s="8">
        <v>42</v>
      </c>
      <c r="Q97" s="8" t="s">
        <v>1835</v>
      </c>
      <c r="R97" s="8" t="s">
        <v>1836</v>
      </c>
      <c r="S97" s="8" t="s">
        <v>1837</v>
      </c>
      <c r="T97" s="8" t="s">
        <v>1838</v>
      </c>
      <c r="U97" s="8" t="s">
        <v>1839</v>
      </c>
      <c r="V97" s="8" t="s">
        <v>269</v>
      </c>
      <c r="W97" s="8">
        <v>2017</v>
      </c>
      <c r="X97" s="8">
        <v>57</v>
      </c>
      <c r="Y97" s="8">
        <v>6</v>
      </c>
      <c r="Z97" s="8" t="s">
        <v>53</v>
      </c>
      <c r="AA97" s="8">
        <v>793</v>
      </c>
      <c r="AB97" s="8">
        <v>814</v>
      </c>
      <c r="AC97" s="8" t="s">
        <v>1840</v>
      </c>
      <c r="AD97" s="8" t="str">
        <f>HYPERLINK("http://dx.doi.org/10.1007/s11575-017-0327-x","http://dx.doi.org/10.1007/s11575-017-0327-x")</f>
        <v>http://dx.doi.org/10.1007/s11575-017-0327-x</v>
      </c>
      <c r="AE97" s="8" t="s">
        <v>53</v>
      </c>
      <c r="AF97" s="8">
        <v>22</v>
      </c>
      <c r="AG97" s="11" t="s">
        <v>211</v>
      </c>
      <c r="AH97" s="8" t="s">
        <v>76</v>
      </c>
      <c r="AI97" s="11" t="s">
        <v>127</v>
      </c>
      <c r="AJ97" s="8" t="s">
        <v>53</v>
      </c>
      <c r="AK97" s="8" t="s">
        <v>1841</v>
      </c>
    </row>
    <row r="98" spans="1:37" ht="51" customHeight="1" x14ac:dyDescent="0.25">
      <c r="A98" s="8">
        <v>97</v>
      </c>
      <c r="B98" s="8" t="s">
        <v>51</v>
      </c>
      <c r="C98" s="8" t="s">
        <v>1842</v>
      </c>
      <c r="D98" s="8" t="s">
        <v>1844</v>
      </c>
      <c r="E98" s="8" t="s">
        <v>1845</v>
      </c>
      <c r="F98" s="8" t="s">
        <v>58</v>
      </c>
      <c r="G98" s="8" t="s">
        <v>53</v>
      </c>
      <c r="H98" s="8" t="s">
        <v>53</v>
      </c>
      <c r="I98" s="9" t="s">
        <v>1846</v>
      </c>
      <c r="J98" s="9" t="s">
        <v>1847</v>
      </c>
      <c r="K98" s="10" t="s">
        <v>1848</v>
      </c>
      <c r="L98" s="8" t="s">
        <v>1852</v>
      </c>
      <c r="M98" s="8" t="s">
        <v>1854</v>
      </c>
      <c r="N98" s="8">
        <v>41</v>
      </c>
      <c r="O98" s="8">
        <v>17</v>
      </c>
      <c r="P98" s="8">
        <v>17</v>
      </c>
      <c r="Q98" s="8" t="s">
        <v>576</v>
      </c>
      <c r="R98" s="8" t="s">
        <v>577</v>
      </c>
      <c r="S98" s="8" t="s">
        <v>578</v>
      </c>
      <c r="T98" s="8" t="s">
        <v>1855</v>
      </c>
      <c r="U98" s="8" t="s">
        <v>1856</v>
      </c>
      <c r="V98" s="8" t="s">
        <v>98</v>
      </c>
      <c r="W98" s="8">
        <v>2016</v>
      </c>
      <c r="X98" s="8">
        <v>52</v>
      </c>
      <c r="Y98" s="8" t="s">
        <v>53</v>
      </c>
      <c r="Z98" s="8" t="s">
        <v>53</v>
      </c>
      <c r="AA98" s="8">
        <v>851</v>
      </c>
      <c r="AB98" s="8">
        <v>858</v>
      </c>
      <c r="AC98" s="8" t="s">
        <v>1857</v>
      </c>
      <c r="AD98" s="8" t="str">
        <f>HYPERLINK("http://dx.doi.org/10.1016/j.econmod.2015.10.021","http://dx.doi.org/10.1016/j.econmod.2015.10.021")</f>
        <v>http://dx.doi.org/10.1016/j.econmod.2015.10.021</v>
      </c>
      <c r="AE98" s="8" t="s">
        <v>53</v>
      </c>
      <c r="AF98" s="8">
        <v>8</v>
      </c>
      <c r="AG98" s="11" t="s">
        <v>125</v>
      </c>
      <c r="AH98" s="8" t="s">
        <v>76</v>
      </c>
      <c r="AI98" s="11" t="s">
        <v>127</v>
      </c>
      <c r="AJ98" s="8" t="s">
        <v>53</v>
      </c>
      <c r="AK98" s="8" t="s">
        <v>1858</v>
      </c>
    </row>
    <row r="99" spans="1:37" ht="51" customHeight="1" x14ac:dyDescent="0.25">
      <c r="A99" s="8">
        <v>98</v>
      </c>
      <c r="B99" s="8" t="s">
        <v>51</v>
      </c>
      <c r="C99" s="8" t="s">
        <v>1859</v>
      </c>
      <c r="D99" s="8" t="s">
        <v>1861</v>
      </c>
      <c r="E99" s="8" t="s">
        <v>1313</v>
      </c>
      <c r="F99" s="8" t="s">
        <v>58</v>
      </c>
      <c r="G99" s="8" t="s">
        <v>53</v>
      </c>
      <c r="H99" s="8" t="s">
        <v>53</v>
      </c>
      <c r="I99" s="9" t="s">
        <v>1862</v>
      </c>
      <c r="J99" s="9" t="s">
        <v>1863</v>
      </c>
      <c r="K99" s="10" t="s">
        <v>1864</v>
      </c>
      <c r="L99" s="8" t="s">
        <v>1866</v>
      </c>
      <c r="M99" s="8" t="s">
        <v>1868</v>
      </c>
      <c r="N99" s="8">
        <v>40</v>
      </c>
      <c r="O99" s="8">
        <v>10</v>
      </c>
      <c r="P99" s="8">
        <v>10</v>
      </c>
      <c r="Q99" s="8" t="s">
        <v>314</v>
      </c>
      <c r="R99" s="8" t="s">
        <v>463</v>
      </c>
      <c r="S99" s="8" t="s">
        <v>464</v>
      </c>
      <c r="T99" s="8" t="s">
        <v>1313</v>
      </c>
      <c r="U99" s="8" t="s">
        <v>1330</v>
      </c>
      <c r="V99" s="8" t="s">
        <v>98</v>
      </c>
      <c r="W99" s="8">
        <v>2017</v>
      </c>
      <c r="X99" s="8">
        <v>110</v>
      </c>
      <c r="Y99" s="8">
        <v>1</v>
      </c>
      <c r="Z99" s="8" t="s">
        <v>53</v>
      </c>
      <c r="AA99" s="8">
        <v>195</v>
      </c>
      <c r="AB99" s="8">
        <v>216</v>
      </c>
      <c r="AC99" s="8" t="s">
        <v>1872</v>
      </c>
      <c r="AD99" s="8" t="str">
        <f>HYPERLINK("http://dx.doi.org/10.1007/s11192-016-2167-z","http://dx.doi.org/10.1007/s11192-016-2167-z")</f>
        <v>http://dx.doi.org/10.1007/s11192-016-2167-z</v>
      </c>
      <c r="AE99" s="8" t="s">
        <v>53</v>
      </c>
      <c r="AF99" s="8">
        <v>22</v>
      </c>
      <c r="AG99" s="11" t="s">
        <v>1333</v>
      </c>
      <c r="AH99" s="8" t="s">
        <v>102</v>
      </c>
      <c r="AI99" s="11" t="s">
        <v>1335</v>
      </c>
      <c r="AJ99" s="8" t="s">
        <v>53</v>
      </c>
      <c r="AK99" s="8" t="s">
        <v>1873</v>
      </c>
    </row>
    <row r="100" spans="1:37" ht="51" customHeight="1" x14ac:dyDescent="0.25">
      <c r="A100" s="8">
        <v>99</v>
      </c>
      <c r="B100" s="8" t="s">
        <v>51</v>
      </c>
      <c r="C100" s="8" t="s">
        <v>1874</v>
      </c>
      <c r="D100" s="8" t="s">
        <v>1876</v>
      </c>
      <c r="E100" s="8" t="s">
        <v>1877</v>
      </c>
      <c r="F100" s="8" t="s">
        <v>58</v>
      </c>
      <c r="G100" s="8" t="s">
        <v>53</v>
      </c>
      <c r="H100" s="8" t="s">
        <v>53</v>
      </c>
      <c r="I100" s="9" t="s">
        <v>1878</v>
      </c>
      <c r="J100" s="9" t="s">
        <v>1879</v>
      </c>
      <c r="K100" s="10" t="s">
        <v>1880</v>
      </c>
      <c r="L100" s="8" t="s">
        <v>1884</v>
      </c>
      <c r="M100" s="8" t="s">
        <v>1886</v>
      </c>
      <c r="N100" s="8">
        <v>43</v>
      </c>
      <c r="O100" s="8">
        <v>1</v>
      </c>
      <c r="P100" s="8">
        <v>1</v>
      </c>
      <c r="Q100" s="8" t="s">
        <v>314</v>
      </c>
      <c r="R100" s="8" t="s">
        <v>463</v>
      </c>
      <c r="S100" s="8" t="s">
        <v>464</v>
      </c>
      <c r="T100" s="8" t="s">
        <v>1887</v>
      </c>
      <c r="U100" s="8" t="s">
        <v>1888</v>
      </c>
      <c r="V100" s="8" t="s">
        <v>285</v>
      </c>
      <c r="W100" s="8">
        <v>2017</v>
      </c>
      <c r="X100" s="8">
        <v>42</v>
      </c>
      <c r="Y100" s="8">
        <v>2</v>
      </c>
      <c r="Z100" s="8" t="s">
        <v>53</v>
      </c>
      <c r="AA100" s="8">
        <v>127</v>
      </c>
      <c r="AB100" s="8">
        <v>143</v>
      </c>
      <c r="AC100" s="8" t="s">
        <v>1889</v>
      </c>
      <c r="AD100" s="8" t="str">
        <f>HYPERLINK("http://dx.doi.org/10.1007/s10755-016-9372-9","http://dx.doi.org/10.1007/s10755-016-9372-9")</f>
        <v>http://dx.doi.org/10.1007/s10755-016-9372-9</v>
      </c>
      <c r="AE100" s="8" t="s">
        <v>53</v>
      </c>
      <c r="AF100" s="8">
        <v>17</v>
      </c>
      <c r="AG100" s="11" t="s">
        <v>75</v>
      </c>
      <c r="AH100" s="8" t="s">
        <v>126</v>
      </c>
      <c r="AI100" s="11" t="s">
        <v>75</v>
      </c>
      <c r="AJ100" s="8" t="s">
        <v>53</v>
      </c>
      <c r="AK100" s="8" t="s">
        <v>1890</v>
      </c>
    </row>
    <row r="101" spans="1:37" ht="51" customHeight="1" x14ac:dyDescent="0.25">
      <c r="A101" s="8">
        <v>100</v>
      </c>
      <c r="B101" s="8" t="s">
        <v>51</v>
      </c>
      <c r="C101" s="8" t="s">
        <v>1891</v>
      </c>
      <c r="D101" s="8" t="s">
        <v>1893</v>
      </c>
      <c r="E101" s="8" t="s">
        <v>1894</v>
      </c>
      <c r="F101" s="8" t="s">
        <v>58</v>
      </c>
      <c r="G101" s="8" t="s">
        <v>53</v>
      </c>
      <c r="H101" s="8" t="s">
        <v>53</v>
      </c>
      <c r="I101" s="9" t="s">
        <v>1895</v>
      </c>
      <c r="J101" s="9" t="s">
        <v>1896</v>
      </c>
      <c r="K101" s="10" t="s">
        <v>1897</v>
      </c>
      <c r="L101" s="8" t="s">
        <v>1901</v>
      </c>
      <c r="M101" s="8" t="s">
        <v>53</v>
      </c>
      <c r="N101" s="8">
        <v>20</v>
      </c>
      <c r="O101" s="8">
        <v>0</v>
      </c>
      <c r="P101" s="8">
        <v>0</v>
      </c>
      <c r="Q101" s="8" t="s">
        <v>1902</v>
      </c>
      <c r="R101" s="8" t="s">
        <v>1903</v>
      </c>
      <c r="S101" s="8" t="s">
        <v>1904</v>
      </c>
      <c r="T101" s="8" t="s">
        <v>1905</v>
      </c>
      <c r="U101" s="8" t="s">
        <v>1906</v>
      </c>
      <c r="V101" s="8" t="s">
        <v>1533</v>
      </c>
      <c r="W101" s="8">
        <v>2018</v>
      </c>
      <c r="X101" s="8">
        <v>17</v>
      </c>
      <c r="Y101" s="8">
        <v>3</v>
      </c>
      <c r="Z101" s="8" t="s">
        <v>53</v>
      </c>
      <c r="AA101" s="8">
        <v>279</v>
      </c>
      <c r="AB101" s="8">
        <v>287</v>
      </c>
      <c r="AC101" s="8" t="s">
        <v>1907</v>
      </c>
      <c r="AD101" s="8" t="str">
        <f>HYPERLINK("http://dx.doi.org/10.12775/EiP.2018.020","http://dx.doi.org/10.12775/EiP.2018.020")</f>
        <v>http://dx.doi.org/10.12775/EiP.2018.020</v>
      </c>
      <c r="AE101" s="8" t="s">
        <v>53</v>
      </c>
      <c r="AF101" s="8">
        <v>9</v>
      </c>
      <c r="AG101" s="11" t="s">
        <v>125</v>
      </c>
      <c r="AH101" s="8" t="s">
        <v>126</v>
      </c>
      <c r="AI101" s="11" t="s">
        <v>127</v>
      </c>
      <c r="AJ101" s="8" t="s">
        <v>1287</v>
      </c>
      <c r="AK101" s="8" t="s">
        <v>1908</v>
      </c>
    </row>
    <row r="102" spans="1:37" ht="51" customHeight="1" x14ac:dyDescent="0.25">
      <c r="A102" s="8">
        <v>101</v>
      </c>
      <c r="B102" s="8" t="s">
        <v>51</v>
      </c>
      <c r="C102" s="8" t="s">
        <v>1909</v>
      </c>
      <c r="D102" s="8" t="s">
        <v>1911</v>
      </c>
      <c r="E102" s="8" t="s">
        <v>1912</v>
      </c>
      <c r="F102" s="8" t="s">
        <v>58</v>
      </c>
      <c r="G102" s="8" t="s">
        <v>53</v>
      </c>
      <c r="H102" s="8" t="s">
        <v>53</v>
      </c>
      <c r="I102" s="9" t="s">
        <v>1913</v>
      </c>
      <c r="J102" s="9" t="s">
        <v>53</v>
      </c>
      <c r="K102" s="10" t="s">
        <v>1914</v>
      </c>
      <c r="L102" s="8" t="s">
        <v>1918</v>
      </c>
      <c r="M102" s="8" t="s">
        <v>53</v>
      </c>
      <c r="N102" s="8">
        <v>6</v>
      </c>
      <c r="O102" s="8">
        <v>6</v>
      </c>
      <c r="P102" s="8">
        <v>7</v>
      </c>
      <c r="Q102" s="8" t="s">
        <v>67</v>
      </c>
      <c r="R102" s="8" t="s">
        <v>68</v>
      </c>
      <c r="S102" s="8" t="s">
        <v>69</v>
      </c>
      <c r="T102" s="8" t="s">
        <v>1920</v>
      </c>
      <c r="U102" s="8" t="s">
        <v>1921</v>
      </c>
      <c r="V102" s="8" t="s">
        <v>1533</v>
      </c>
      <c r="W102" s="8">
        <v>2009</v>
      </c>
      <c r="X102" s="8">
        <v>35</v>
      </c>
      <c r="Y102" s="8">
        <v>3</v>
      </c>
      <c r="Z102" s="8" t="s">
        <v>53</v>
      </c>
      <c r="AA102" s="8">
        <v>133</v>
      </c>
      <c r="AB102" s="8">
        <v>137</v>
      </c>
      <c r="AC102" s="8" t="s">
        <v>1922</v>
      </c>
      <c r="AD102" s="8" t="str">
        <f>HYPERLINK("http://dx.doi.org/10.1016/j.serrev.2009.06.001","http://dx.doi.org/10.1016/j.serrev.2009.06.001")</f>
        <v>http://dx.doi.org/10.1016/j.serrev.2009.06.001</v>
      </c>
      <c r="AE102" s="8" t="s">
        <v>53</v>
      </c>
      <c r="AF102" s="8">
        <v>5</v>
      </c>
      <c r="AG102" s="11" t="s">
        <v>191</v>
      </c>
      <c r="AH102" s="8" t="s">
        <v>76</v>
      </c>
      <c r="AI102" s="11" t="s">
        <v>191</v>
      </c>
      <c r="AJ102" s="8" t="s">
        <v>53</v>
      </c>
      <c r="AK102" s="8" t="s">
        <v>1923</v>
      </c>
    </row>
    <row r="103" spans="1:37" ht="51" customHeight="1" x14ac:dyDescent="0.25">
      <c r="A103" s="8">
        <v>102</v>
      </c>
      <c r="B103" s="8" t="s">
        <v>51</v>
      </c>
      <c r="C103" s="8" t="s">
        <v>1924</v>
      </c>
      <c r="D103" s="8" t="s">
        <v>1926</v>
      </c>
      <c r="E103" s="8" t="s">
        <v>1927</v>
      </c>
      <c r="F103" s="8" t="s">
        <v>58</v>
      </c>
      <c r="G103" s="8" t="s">
        <v>53</v>
      </c>
      <c r="H103" s="8" t="s">
        <v>53</v>
      </c>
      <c r="I103" s="9" t="s">
        <v>1928</v>
      </c>
      <c r="J103" s="9" t="s">
        <v>1929</v>
      </c>
      <c r="K103" s="10" t="s">
        <v>1930</v>
      </c>
      <c r="L103" s="8" t="s">
        <v>1934</v>
      </c>
      <c r="M103" s="8" t="s">
        <v>1935</v>
      </c>
      <c r="N103" s="8">
        <v>60</v>
      </c>
      <c r="O103" s="8">
        <v>12</v>
      </c>
      <c r="P103" s="8">
        <v>17</v>
      </c>
      <c r="Q103" s="8" t="s">
        <v>67</v>
      </c>
      <c r="R103" s="8" t="s">
        <v>68</v>
      </c>
      <c r="S103" s="8" t="s">
        <v>69</v>
      </c>
      <c r="T103" s="8" t="s">
        <v>1939</v>
      </c>
      <c r="U103" s="8" t="s">
        <v>1940</v>
      </c>
      <c r="V103" s="8" t="s">
        <v>1941</v>
      </c>
      <c r="W103" s="8">
        <v>2020</v>
      </c>
      <c r="X103" s="8">
        <v>30</v>
      </c>
      <c r="Y103" s="8">
        <v>2</v>
      </c>
      <c r="Z103" s="8" t="s">
        <v>53</v>
      </c>
      <c r="AA103" s="8">
        <v>220</v>
      </c>
      <c r="AB103" s="8">
        <v>231</v>
      </c>
      <c r="AC103" s="8" t="s">
        <v>1942</v>
      </c>
      <c r="AD103" s="8" t="str">
        <f>HYPERLINK("http://dx.doi.org/10.1080/09581596.2018.1541228","http://dx.doi.org/10.1080/09581596.2018.1541228")</f>
        <v>http://dx.doi.org/10.1080/09581596.2018.1541228</v>
      </c>
      <c r="AE103" s="8" t="s">
        <v>53</v>
      </c>
      <c r="AF103" s="8">
        <v>12</v>
      </c>
      <c r="AG103" s="11" t="s">
        <v>1943</v>
      </c>
      <c r="AH103" s="8" t="s">
        <v>76</v>
      </c>
      <c r="AI103" s="11" t="s">
        <v>1944</v>
      </c>
      <c r="AJ103" s="8" t="s">
        <v>53</v>
      </c>
      <c r="AK103" s="8" t="s">
        <v>1945</v>
      </c>
    </row>
    <row r="104" spans="1:37" ht="51" customHeight="1" x14ac:dyDescent="0.25">
      <c r="A104" s="8">
        <v>103</v>
      </c>
      <c r="B104" s="8" t="s">
        <v>51</v>
      </c>
      <c r="C104" s="8" t="s">
        <v>1946</v>
      </c>
      <c r="D104" s="8" t="s">
        <v>1948</v>
      </c>
      <c r="E104" s="8" t="s">
        <v>1949</v>
      </c>
      <c r="F104" s="8" t="s">
        <v>175</v>
      </c>
      <c r="G104" s="8" t="s">
        <v>53</v>
      </c>
      <c r="H104" s="8" t="s">
        <v>53</v>
      </c>
      <c r="I104" s="9" t="s">
        <v>1950</v>
      </c>
      <c r="J104" s="9" t="s">
        <v>1951</v>
      </c>
      <c r="K104" s="10" t="s">
        <v>1952</v>
      </c>
      <c r="L104" s="8" t="s">
        <v>1956</v>
      </c>
      <c r="M104" s="8" t="s">
        <v>53</v>
      </c>
      <c r="N104" s="8">
        <v>98</v>
      </c>
      <c r="O104" s="8">
        <v>30</v>
      </c>
      <c r="P104" s="8">
        <v>30</v>
      </c>
      <c r="Q104" s="8" t="s">
        <v>404</v>
      </c>
      <c r="R104" s="8" t="s">
        <v>887</v>
      </c>
      <c r="S104" s="8" t="s">
        <v>888</v>
      </c>
      <c r="T104" s="8" t="s">
        <v>1958</v>
      </c>
      <c r="U104" s="8" t="s">
        <v>1959</v>
      </c>
      <c r="V104" s="8" t="s">
        <v>53</v>
      </c>
      <c r="W104" s="8">
        <v>2017</v>
      </c>
      <c r="X104" s="8">
        <v>13</v>
      </c>
      <c r="Y104" s="8">
        <v>4</v>
      </c>
      <c r="Z104" s="8" t="s">
        <v>53</v>
      </c>
      <c r="AA104" s="8">
        <v>520</v>
      </c>
      <c r="AB104" s="8">
        <v>547</v>
      </c>
      <c r="AC104" s="8" t="s">
        <v>1960</v>
      </c>
      <c r="AD104" s="8" t="str">
        <f>HYPERLINK("http://dx.doi.org/10.1108/JAOC-01-2017-0002","http://dx.doi.org/10.1108/JAOC-01-2017-0002")</f>
        <v>http://dx.doi.org/10.1108/JAOC-01-2017-0002</v>
      </c>
      <c r="AE104" s="8" t="s">
        <v>53</v>
      </c>
      <c r="AF104" s="8">
        <v>28</v>
      </c>
      <c r="AG104" s="11" t="s">
        <v>795</v>
      </c>
      <c r="AH104" s="8" t="s">
        <v>126</v>
      </c>
      <c r="AI104" s="11" t="s">
        <v>127</v>
      </c>
      <c r="AJ104" s="8" t="s">
        <v>53</v>
      </c>
      <c r="AK104" s="8" t="s">
        <v>1961</v>
      </c>
    </row>
    <row r="105" spans="1:37" ht="51" customHeight="1" x14ac:dyDescent="0.25">
      <c r="A105" s="8">
        <v>104</v>
      </c>
      <c r="B105" s="8" t="s">
        <v>51</v>
      </c>
      <c r="C105" s="8" t="s">
        <v>1962</v>
      </c>
      <c r="D105" s="8" t="s">
        <v>1964</v>
      </c>
      <c r="E105" s="8" t="s">
        <v>1052</v>
      </c>
      <c r="F105" s="8" t="s">
        <v>58</v>
      </c>
      <c r="G105" s="8" t="s">
        <v>53</v>
      </c>
      <c r="H105" s="8" t="s">
        <v>53</v>
      </c>
      <c r="I105" s="9" t="s">
        <v>1965</v>
      </c>
      <c r="J105" s="9" t="s">
        <v>1966</v>
      </c>
      <c r="K105" s="10" t="s">
        <v>1967</v>
      </c>
      <c r="L105" s="8" t="s">
        <v>1971</v>
      </c>
      <c r="M105" s="8" t="s">
        <v>53</v>
      </c>
      <c r="N105" s="8">
        <v>43</v>
      </c>
      <c r="O105" s="8">
        <v>2</v>
      </c>
      <c r="P105" s="8">
        <v>2</v>
      </c>
      <c r="Q105" s="8" t="s">
        <v>1062</v>
      </c>
      <c r="R105" s="8" t="s">
        <v>1063</v>
      </c>
      <c r="S105" s="8" t="s">
        <v>1064</v>
      </c>
      <c r="T105" s="8" t="s">
        <v>1065</v>
      </c>
      <c r="U105" s="8" t="s">
        <v>1066</v>
      </c>
      <c r="V105" s="8" t="s">
        <v>269</v>
      </c>
      <c r="W105" s="8">
        <v>2017</v>
      </c>
      <c r="X105" s="8">
        <v>62</v>
      </c>
      <c r="Y105" s="8">
        <v>4</v>
      </c>
      <c r="Z105" s="8" t="s">
        <v>53</v>
      </c>
      <c r="AA105" s="8">
        <v>1</v>
      </c>
      <c r="AB105" s="8">
        <v>25</v>
      </c>
      <c r="AC105" s="8" t="s">
        <v>1972</v>
      </c>
      <c r="AD105" s="8" t="str">
        <f>HYPERLINK("http://dx.doi.org/10.6209/JORIES.2017.62(4).01","http://dx.doi.org/10.6209/JORIES.2017.62(4).01")</f>
        <v>http://dx.doi.org/10.6209/JORIES.2017.62(4).01</v>
      </c>
      <c r="AE105" s="8" t="s">
        <v>53</v>
      </c>
      <c r="AF105" s="8">
        <v>25</v>
      </c>
      <c r="AG105" s="11" t="s">
        <v>75</v>
      </c>
      <c r="AH105" s="8" t="s">
        <v>126</v>
      </c>
      <c r="AI105" s="11" t="s">
        <v>75</v>
      </c>
      <c r="AJ105" s="8" t="s">
        <v>53</v>
      </c>
      <c r="AK105" s="8" t="s">
        <v>1973</v>
      </c>
    </row>
    <row r="106" spans="1:37" ht="51" customHeight="1" x14ac:dyDescent="0.25">
      <c r="A106" s="8">
        <v>105</v>
      </c>
      <c r="B106" s="8" t="s">
        <v>51</v>
      </c>
      <c r="C106" s="8" t="s">
        <v>1974</v>
      </c>
      <c r="D106" s="8" t="s">
        <v>1976</v>
      </c>
      <c r="E106" s="8" t="s">
        <v>1977</v>
      </c>
      <c r="F106" s="8" t="s">
        <v>58</v>
      </c>
      <c r="G106" s="8" t="s">
        <v>53</v>
      </c>
      <c r="H106" s="8" t="s">
        <v>53</v>
      </c>
      <c r="I106" s="9" t="s">
        <v>1978</v>
      </c>
      <c r="J106" s="9" t="s">
        <v>1979</v>
      </c>
      <c r="K106" s="10" t="s">
        <v>1980</v>
      </c>
      <c r="L106" s="8" t="s">
        <v>1984</v>
      </c>
      <c r="M106" s="8" t="s">
        <v>53</v>
      </c>
      <c r="N106" s="8">
        <v>60</v>
      </c>
      <c r="O106" s="8">
        <v>83</v>
      </c>
      <c r="P106" s="8">
        <v>86</v>
      </c>
      <c r="Q106" s="8" t="s">
        <v>314</v>
      </c>
      <c r="R106" s="8" t="s">
        <v>281</v>
      </c>
      <c r="S106" s="8" t="s">
        <v>334</v>
      </c>
      <c r="T106" s="8" t="s">
        <v>1985</v>
      </c>
      <c r="U106" s="8" t="s">
        <v>1986</v>
      </c>
      <c r="V106" s="8" t="s">
        <v>467</v>
      </c>
      <c r="W106" s="8">
        <v>2006</v>
      </c>
      <c r="X106" s="8">
        <v>1</v>
      </c>
      <c r="Y106" s="8">
        <v>2</v>
      </c>
      <c r="Z106" s="8" t="s">
        <v>53</v>
      </c>
      <c r="AA106" s="8">
        <v>167</v>
      </c>
      <c r="AB106" s="8">
        <v>185</v>
      </c>
      <c r="AC106" s="8" t="s">
        <v>1987</v>
      </c>
      <c r="AD106" s="8" t="str">
        <f>HYPERLINK("http://dx.doi.org/10.1007/s11412-006-8874-3","http://dx.doi.org/10.1007/s11412-006-8874-3")</f>
        <v>http://dx.doi.org/10.1007/s11412-006-8874-3</v>
      </c>
      <c r="AE106" s="8" t="s">
        <v>53</v>
      </c>
      <c r="AF106" s="8">
        <v>19</v>
      </c>
      <c r="AG106" s="11" t="s">
        <v>1988</v>
      </c>
      <c r="AH106" s="8" t="s">
        <v>76</v>
      </c>
      <c r="AI106" s="11" t="s">
        <v>1988</v>
      </c>
      <c r="AJ106" s="8" t="s">
        <v>53</v>
      </c>
      <c r="AK106" s="8" t="s">
        <v>1989</v>
      </c>
    </row>
    <row r="107" spans="1:37" ht="51" customHeight="1" x14ac:dyDescent="0.25">
      <c r="A107" s="8">
        <v>106</v>
      </c>
      <c r="B107" s="8" t="s">
        <v>51</v>
      </c>
      <c r="C107" s="8" t="s">
        <v>1990</v>
      </c>
      <c r="D107" s="8" t="s">
        <v>1992</v>
      </c>
      <c r="E107" s="8" t="s">
        <v>1517</v>
      </c>
      <c r="F107" s="8" t="s">
        <v>58</v>
      </c>
      <c r="G107" s="8" t="s">
        <v>53</v>
      </c>
      <c r="H107" s="8" t="s">
        <v>53</v>
      </c>
      <c r="I107" s="9" t="s">
        <v>1993</v>
      </c>
      <c r="J107" s="9" t="s">
        <v>53</v>
      </c>
      <c r="K107" s="10" t="s">
        <v>1994</v>
      </c>
      <c r="L107" s="8" t="s">
        <v>1997</v>
      </c>
      <c r="M107" s="8" t="s">
        <v>53</v>
      </c>
      <c r="N107" s="8">
        <v>10</v>
      </c>
      <c r="O107" s="8">
        <v>10</v>
      </c>
      <c r="P107" s="8">
        <v>13</v>
      </c>
      <c r="Q107" s="8" t="s">
        <v>1528</v>
      </c>
      <c r="R107" s="8" t="s">
        <v>1529</v>
      </c>
      <c r="S107" s="8" t="s">
        <v>1530</v>
      </c>
      <c r="T107" s="8" t="s">
        <v>1531</v>
      </c>
      <c r="U107" s="8" t="s">
        <v>1532</v>
      </c>
      <c r="V107" s="8" t="s">
        <v>269</v>
      </c>
      <c r="W107" s="8">
        <v>2008</v>
      </c>
      <c r="X107" s="8">
        <v>3</v>
      </c>
      <c r="Y107" s="8">
        <v>4</v>
      </c>
      <c r="Z107" s="8" t="s">
        <v>53</v>
      </c>
      <c r="AA107" s="8">
        <v>49</v>
      </c>
      <c r="AB107" s="8">
        <v>56</v>
      </c>
      <c r="AC107" s="8" t="s">
        <v>1998</v>
      </c>
      <c r="AD107" s="8" t="str">
        <f>HYPERLINK("http://dx.doi.org/10.1525/jer.2008.3.4.49","http://dx.doi.org/10.1525/jer.2008.3.4.49")</f>
        <v>http://dx.doi.org/10.1525/jer.2008.3.4.49</v>
      </c>
      <c r="AE107" s="8" t="s">
        <v>53</v>
      </c>
      <c r="AF107" s="8">
        <v>8</v>
      </c>
      <c r="AG107" s="11" t="s">
        <v>1535</v>
      </c>
      <c r="AH107" s="8" t="s">
        <v>102</v>
      </c>
      <c r="AI107" s="11" t="s">
        <v>1536</v>
      </c>
      <c r="AJ107" s="8" t="s">
        <v>53</v>
      </c>
      <c r="AK107" s="8" t="s">
        <v>1999</v>
      </c>
    </row>
    <row r="108" spans="1:37" ht="51" customHeight="1" x14ac:dyDescent="0.25">
      <c r="A108" s="8">
        <v>107</v>
      </c>
      <c r="B108" s="8" t="s">
        <v>51</v>
      </c>
      <c r="C108" s="8" t="s">
        <v>2000</v>
      </c>
      <c r="D108" s="8" t="s">
        <v>2002</v>
      </c>
      <c r="E108" s="8" t="s">
        <v>2003</v>
      </c>
      <c r="F108" s="8" t="s">
        <v>175</v>
      </c>
      <c r="G108" s="8" t="s">
        <v>53</v>
      </c>
      <c r="H108" s="8" t="s">
        <v>53</v>
      </c>
      <c r="I108" s="9" t="s">
        <v>2004</v>
      </c>
      <c r="J108" s="9" t="s">
        <v>2005</v>
      </c>
      <c r="K108" s="10" t="s">
        <v>2006</v>
      </c>
      <c r="L108" s="8" t="s">
        <v>2010</v>
      </c>
      <c r="M108" s="8" t="s">
        <v>2011</v>
      </c>
      <c r="N108" s="8">
        <v>66</v>
      </c>
      <c r="O108" s="8">
        <v>6</v>
      </c>
      <c r="P108" s="8">
        <v>6</v>
      </c>
      <c r="Q108" s="8" t="s">
        <v>264</v>
      </c>
      <c r="R108" s="8" t="s">
        <v>265</v>
      </c>
      <c r="S108" s="8" t="s">
        <v>266</v>
      </c>
      <c r="T108" s="8" t="s">
        <v>2015</v>
      </c>
      <c r="U108" s="8" t="s">
        <v>2016</v>
      </c>
      <c r="V108" s="8" t="s">
        <v>2017</v>
      </c>
      <c r="W108" s="8">
        <v>2021</v>
      </c>
      <c r="X108" s="8">
        <v>20</v>
      </c>
      <c r="Y108" s="8" t="s">
        <v>53</v>
      </c>
      <c r="Z108" s="8" t="s">
        <v>53</v>
      </c>
      <c r="AA108" s="8" t="s">
        <v>53</v>
      </c>
      <c r="AB108" s="8" t="s">
        <v>53</v>
      </c>
      <c r="AC108" s="8" t="s">
        <v>2018</v>
      </c>
      <c r="AD108" s="8" t="str">
        <f>HYPERLINK("http://dx.doi.org/10.1177/16094069211033437","http://dx.doi.org/10.1177/16094069211033437")</f>
        <v>http://dx.doi.org/10.1177/16094069211033437</v>
      </c>
      <c r="AE108" s="8" t="s">
        <v>53</v>
      </c>
      <c r="AF108" s="8">
        <v>12</v>
      </c>
      <c r="AG108" s="11" t="s">
        <v>299</v>
      </c>
      <c r="AH108" s="8" t="s">
        <v>76</v>
      </c>
      <c r="AI108" s="11" t="s">
        <v>300</v>
      </c>
      <c r="AJ108" s="8" t="s">
        <v>872</v>
      </c>
      <c r="AK108" s="8" t="s">
        <v>2019</v>
      </c>
    </row>
    <row r="109" spans="1:37" ht="51" customHeight="1" x14ac:dyDescent="0.25">
      <c r="A109" s="8">
        <v>108</v>
      </c>
      <c r="B109" s="8" t="s">
        <v>51</v>
      </c>
      <c r="C109" s="8" t="s">
        <v>2020</v>
      </c>
      <c r="D109" s="8" t="s">
        <v>2022</v>
      </c>
      <c r="E109" s="8" t="s">
        <v>2023</v>
      </c>
      <c r="F109" s="8" t="s">
        <v>58</v>
      </c>
      <c r="G109" s="8" t="s">
        <v>53</v>
      </c>
      <c r="H109" s="8" t="s">
        <v>53</v>
      </c>
      <c r="I109" s="9" t="s">
        <v>2024</v>
      </c>
      <c r="J109" s="9" t="s">
        <v>2025</v>
      </c>
      <c r="K109" s="10" t="s">
        <v>2026</v>
      </c>
      <c r="L109" s="8" t="s">
        <v>2030</v>
      </c>
      <c r="M109" s="8" t="s">
        <v>53</v>
      </c>
      <c r="N109" s="8">
        <v>36</v>
      </c>
      <c r="O109" s="8">
        <v>6</v>
      </c>
      <c r="P109" s="8">
        <v>6</v>
      </c>
      <c r="Q109" s="8" t="s">
        <v>314</v>
      </c>
      <c r="R109" s="8" t="s">
        <v>463</v>
      </c>
      <c r="S109" s="8" t="s">
        <v>464</v>
      </c>
      <c r="T109" s="8" t="s">
        <v>2031</v>
      </c>
      <c r="U109" s="8" t="s">
        <v>2032</v>
      </c>
      <c r="V109" s="8" t="s">
        <v>743</v>
      </c>
      <c r="W109" s="8">
        <v>2008</v>
      </c>
      <c r="X109" s="8">
        <v>17</v>
      </c>
      <c r="Y109" s="8">
        <v>4</v>
      </c>
      <c r="Z109" s="8" t="s">
        <v>53</v>
      </c>
      <c r="AA109" s="8">
        <v>357</v>
      </c>
      <c r="AB109" s="8">
        <v>365</v>
      </c>
      <c r="AC109" s="8" t="s">
        <v>2033</v>
      </c>
      <c r="AD109" s="8" t="str">
        <f>HYPERLINK("http://dx.doi.org/10.1007/s10956-008-9105-7","http://dx.doi.org/10.1007/s10956-008-9105-7")</f>
        <v>http://dx.doi.org/10.1007/s10956-008-9105-7</v>
      </c>
      <c r="AE109" s="8" t="s">
        <v>53</v>
      </c>
      <c r="AF109" s="8">
        <v>9</v>
      </c>
      <c r="AG109" s="11" t="s">
        <v>2034</v>
      </c>
      <c r="AH109" s="8" t="s">
        <v>102</v>
      </c>
      <c r="AI109" s="11" t="s">
        <v>75</v>
      </c>
      <c r="AJ109" s="8" t="s">
        <v>53</v>
      </c>
      <c r="AK109" s="8" t="s">
        <v>2035</v>
      </c>
    </row>
    <row r="110" spans="1:37" ht="51" customHeight="1" x14ac:dyDescent="0.25">
      <c r="A110" s="8">
        <v>109</v>
      </c>
      <c r="B110" s="8" t="s">
        <v>51</v>
      </c>
      <c r="C110" s="8" t="s">
        <v>2036</v>
      </c>
      <c r="D110" s="8" t="s">
        <v>2038</v>
      </c>
      <c r="E110" s="8" t="s">
        <v>750</v>
      </c>
      <c r="F110" s="8" t="s">
        <v>58</v>
      </c>
      <c r="G110" s="8" t="s">
        <v>53</v>
      </c>
      <c r="H110" s="8" t="s">
        <v>53</v>
      </c>
      <c r="I110" s="9" t="s">
        <v>2039</v>
      </c>
      <c r="J110" s="9" t="s">
        <v>2040</v>
      </c>
      <c r="K110" s="10" t="s">
        <v>2041</v>
      </c>
      <c r="L110" s="8" t="s">
        <v>2045</v>
      </c>
      <c r="M110" s="8" t="s">
        <v>2047</v>
      </c>
      <c r="N110" s="8">
        <v>32</v>
      </c>
      <c r="O110" s="8">
        <v>22</v>
      </c>
      <c r="P110" s="8">
        <v>32</v>
      </c>
      <c r="Q110" s="8" t="s">
        <v>67</v>
      </c>
      <c r="R110" s="8" t="s">
        <v>68</v>
      </c>
      <c r="S110" s="8" t="s">
        <v>69</v>
      </c>
      <c r="T110" s="8" t="s">
        <v>755</v>
      </c>
      <c r="U110" s="8" t="s">
        <v>756</v>
      </c>
      <c r="V110" s="8" t="s">
        <v>950</v>
      </c>
      <c r="W110" s="8">
        <v>2017</v>
      </c>
      <c r="X110" s="8">
        <v>39</v>
      </c>
      <c r="Y110" s="8">
        <v>1</v>
      </c>
      <c r="Z110" s="8" t="s">
        <v>53</v>
      </c>
      <c r="AA110" s="8">
        <v>89</v>
      </c>
      <c r="AB110" s="8">
        <v>103</v>
      </c>
      <c r="AC110" s="8" t="s">
        <v>2048</v>
      </c>
      <c r="AD110" s="8" t="str">
        <f>HYPERLINK("http://dx.doi.org/10.1080/1360080X.2017.1254380","http://dx.doi.org/10.1080/1360080X.2017.1254380")</f>
        <v>http://dx.doi.org/10.1080/1360080X.2017.1254380</v>
      </c>
      <c r="AE110" s="8" t="s">
        <v>53</v>
      </c>
      <c r="AF110" s="8">
        <v>15</v>
      </c>
      <c r="AG110" s="11" t="s">
        <v>75</v>
      </c>
      <c r="AH110" s="8" t="s">
        <v>76</v>
      </c>
      <c r="AI110" s="11" t="s">
        <v>75</v>
      </c>
      <c r="AJ110" s="8" t="s">
        <v>2049</v>
      </c>
      <c r="AK110" s="8" t="s">
        <v>2050</v>
      </c>
    </row>
    <row r="111" spans="1:37" ht="51" customHeight="1" x14ac:dyDescent="0.25">
      <c r="A111" s="8">
        <v>110</v>
      </c>
      <c r="B111" s="8" t="s">
        <v>51</v>
      </c>
      <c r="C111" s="8" t="s">
        <v>2051</v>
      </c>
      <c r="D111" s="8" t="s">
        <v>2053</v>
      </c>
      <c r="E111" s="8" t="s">
        <v>2054</v>
      </c>
      <c r="F111" s="8" t="s">
        <v>58</v>
      </c>
      <c r="G111" s="8" t="s">
        <v>53</v>
      </c>
      <c r="H111" s="8" t="s">
        <v>53</v>
      </c>
      <c r="I111" s="9" t="s">
        <v>2055</v>
      </c>
      <c r="J111" s="9" t="s">
        <v>53</v>
      </c>
      <c r="K111" s="10" t="s">
        <v>2056</v>
      </c>
      <c r="L111" s="8" t="s">
        <v>2060</v>
      </c>
      <c r="M111" s="8" t="s">
        <v>53</v>
      </c>
      <c r="N111" s="8">
        <v>12</v>
      </c>
      <c r="O111" s="8">
        <v>3</v>
      </c>
      <c r="P111" s="8">
        <v>4</v>
      </c>
      <c r="Q111" s="8" t="s">
        <v>314</v>
      </c>
      <c r="R111" s="8" t="s">
        <v>463</v>
      </c>
      <c r="S111" s="8" t="s">
        <v>464</v>
      </c>
      <c r="T111" s="8" t="s">
        <v>2061</v>
      </c>
      <c r="U111" s="8" t="s">
        <v>2062</v>
      </c>
      <c r="V111" s="8" t="s">
        <v>422</v>
      </c>
      <c r="W111" s="8">
        <v>2009</v>
      </c>
      <c r="X111" s="8">
        <v>10</v>
      </c>
      <c r="Y111" s="8">
        <v>1</v>
      </c>
      <c r="Z111" s="8" t="s">
        <v>53</v>
      </c>
      <c r="AA111" s="8">
        <v>69</v>
      </c>
      <c r="AB111" s="8">
        <v>81</v>
      </c>
      <c r="AC111" s="8" t="s">
        <v>2063</v>
      </c>
      <c r="AD111" s="8" t="str">
        <f>HYPERLINK("http://dx.doi.org/10.1007/s12564-009-9003-6","http://dx.doi.org/10.1007/s12564-009-9003-6")</f>
        <v>http://dx.doi.org/10.1007/s12564-009-9003-6</v>
      </c>
      <c r="AE111" s="8" t="s">
        <v>53</v>
      </c>
      <c r="AF111" s="8">
        <v>13</v>
      </c>
      <c r="AG111" s="11" t="s">
        <v>75</v>
      </c>
      <c r="AH111" s="8" t="s">
        <v>76</v>
      </c>
      <c r="AI111" s="11" t="s">
        <v>75</v>
      </c>
      <c r="AJ111" s="8" t="s">
        <v>53</v>
      </c>
      <c r="AK111" s="8" t="s">
        <v>2064</v>
      </c>
    </row>
    <row r="112" spans="1:37" ht="51" customHeight="1" x14ac:dyDescent="0.25">
      <c r="A112" s="8">
        <v>111</v>
      </c>
      <c r="B112" s="8" t="s">
        <v>51</v>
      </c>
      <c r="C112" s="8" t="s">
        <v>2065</v>
      </c>
      <c r="D112" s="8" t="s">
        <v>2067</v>
      </c>
      <c r="E112" s="8" t="s">
        <v>2068</v>
      </c>
      <c r="F112" s="8" t="s">
        <v>58</v>
      </c>
      <c r="G112" s="8" t="s">
        <v>53</v>
      </c>
      <c r="H112" s="8" t="s">
        <v>53</v>
      </c>
      <c r="I112" s="9" t="s">
        <v>2069</v>
      </c>
      <c r="J112" s="9" t="s">
        <v>2070</v>
      </c>
      <c r="K112" s="10" t="s">
        <v>2071</v>
      </c>
      <c r="L112" s="8" t="s">
        <v>2075</v>
      </c>
      <c r="M112" s="8" t="s">
        <v>2076</v>
      </c>
      <c r="N112" s="8">
        <v>67</v>
      </c>
      <c r="O112" s="8">
        <v>2</v>
      </c>
      <c r="P112" s="8">
        <v>2</v>
      </c>
      <c r="Q112" s="8" t="s">
        <v>264</v>
      </c>
      <c r="R112" s="8" t="s">
        <v>265</v>
      </c>
      <c r="S112" s="8" t="s">
        <v>266</v>
      </c>
      <c r="T112" s="8" t="s">
        <v>2077</v>
      </c>
      <c r="U112" s="8" t="s">
        <v>2078</v>
      </c>
      <c r="V112" s="8" t="s">
        <v>123</v>
      </c>
      <c r="W112" s="8">
        <v>2024</v>
      </c>
      <c r="X112" s="8">
        <v>42</v>
      </c>
      <c r="Y112" s="8">
        <v>2</v>
      </c>
      <c r="Z112" s="8" t="s">
        <v>53</v>
      </c>
      <c r="AA112" s="8">
        <v>230</v>
      </c>
      <c r="AB112" s="8">
        <v>250</v>
      </c>
      <c r="AC112" s="8" t="s">
        <v>2079</v>
      </c>
      <c r="AD112" s="8" t="str">
        <f>HYPERLINK("http://dx.doi.org/10.1177/01447394231191935","http://dx.doi.org/10.1177/01447394231191935")</f>
        <v>http://dx.doi.org/10.1177/01447394231191935</v>
      </c>
      <c r="AE112" s="8" t="s">
        <v>2080</v>
      </c>
      <c r="AF112" s="8">
        <v>21</v>
      </c>
      <c r="AG112" s="11" t="s">
        <v>75</v>
      </c>
      <c r="AH112" s="8" t="s">
        <v>126</v>
      </c>
      <c r="AI112" s="11" t="s">
        <v>75</v>
      </c>
      <c r="AJ112" s="8" t="s">
        <v>796</v>
      </c>
      <c r="AK112" s="8" t="s">
        <v>2081</v>
      </c>
    </row>
    <row r="113" spans="1:37" ht="51" customHeight="1" x14ac:dyDescent="0.25">
      <c r="A113" s="8">
        <v>112</v>
      </c>
      <c r="B113" s="8" t="s">
        <v>51</v>
      </c>
      <c r="C113" s="8" t="s">
        <v>2082</v>
      </c>
      <c r="D113" s="8" t="s">
        <v>2084</v>
      </c>
      <c r="E113" s="8" t="s">
        <v>2085</v>
      </c>
      <c r="F113" s="8" t="s">
        <v>58</v>
      </c>
      <c r="G113" s="8" t="s">
        <v>53</v>
      </c>
      <c r="H113" s="8" t="s">
        <v>53</v>
      </c>
      <c r="I113" s="9" t="s">
        <v>2086</v>
      </c>
      <c r="J113" s="9" t="s">
        <v>2087</v>
      </c>
      <c r="K113" s="10" t="s">
        <v>2088</v>
      </c>
      <c r="L113" s="8" t="s">
        <v>53</v>
      </c>
      <c r="M113" s="8" t="s">
        <v>2091</v>
      </c>
      <c r="N113" s="8">
        <v>92</v>
      </c>
      <c r="O113" s="8">
        <v>8</v>
      </c>
      <c r="P113" s="8">
        <v>15</v>
      </c>
      <c r="Q113" s="8" t="s">
        <v>264</v>
      </c>
      <c r="R113" s="8" t="s">
        <v>265</v>
      </c>
      <c r="S113" s="8" t="s">
        <v>266</v>
      </c>
      <c r="T113" s="8" t="s">
        <v>2092</v>
      </c>
      <c r="U113" s="8" t="s">
        <v>2093</v>
      </c>
      <c r="V113" s="8" t="s">
        <v>123</v>
      </c>
      <c r="W113" s="8">
        <v>2014</v>
      </c>
      <c r="X113" s="8">
        <v>14</v>
      </c>
      <c r="Y113" s="8">
        <v>3</v>
      </c>
      <c r="Z113" s="8" t="s">
        <v>53</v>
      </c>
      <c r="AA113" s="8">
        <v>221</v>
      </c>
      <c r="AB113" s="8">
        <v>235</v>
      </c>
      <c r="AC113" s="8" t="s">
        <v>2094</v>
      </c>
      <c r="AD113" s="8" t="str">
        <f>HYPERLINK("http://dx.doi.org/10.1177/1464993414521338","http://dx.doi.org/10.1177/1464993414521338")</f>
        <v>http://dx.doi.org/10.1177/1464993414521338</v>
      </c>
      <c r="AE113" s="8" t="s">
        <v>53</v>
      </c>
      <c r="AF113" s="8">
        <v>15</v>
      </c>
      <c r="AG113" s="11" t="s">
        <v>2095</v>
      </c>
      <c r="AH113" s="8" t="s">
        <v>76</v>
      </c>
      <c r="AI113" s="11" t="s">
        <v>2095</v>
      </c>
      <c r="AJ113" s="8" t="s">
        <v>53</v>
      </c>
      <c r="AK113" s="8" t="s">
        <v>2096</v>
      </c>
    </row>
    <row r="114" spans="1:37" ht="51" customHeight="1" x14ac:dyDescent="0.25">
      <c r="A114" s="8">
        <v>113</v>
      </c>
      <c r="B114" s="8" t="s">
        <v>51</v>
      </c>
      <c r="C114" s="8" t="s">
        <v>2097</v>
      </c>
      <c r="D114" s="8" t="s">
        <v>2099</v>
      </c>
      <c r="E114" s="8" t="s">
        <v>2100</v>
      </c>
      <c r="F114" s="8" t="s">
        <v>175</v>
      </c>
      <c r="G114" s="8" t="s">
        <v>53</v>
      </c>
      <c r="H114" s="8" t="s">
        <v>53</v>
      </c>
      <c r="I114" s="9" t="s">
        <v>2101</v>
      </c>
      <c r="J114" s="9" t="s">
        <v>2102</v>
      </c>
      <c r="K114" s="10" t="s">
        <v>2103</v>
      </c>
      <c r="L114" s="8" t="s">
        <v>2107</v>
      </c>
      <c r="M114" s="8" t="s">
        <v>2109</v>
      </c>
      <c r="N114" s="8">
        <v>36</v>
      </c>
      <c r="O114" s="8">
        <v>86</v>
      </c>
      <c r="P114" s="8">
        <v>88</v>
      </c>
      <c r="Q114" s="8" t="s">
        <v>576</v>
      </c>
      <c r="R114" s="8" t="s">
        <v>577</v>
      </c>
      <c r="S114" s="8" t="s">
        <v>578</v>
      </c>
      <c r="T114" s="8" t="s">
        <v>2113</v>
      </c>
      <c r="U114" s="8" t="s">
        <v>2114</v>
      </c>
      <c r="V114" s="8" t="s">
        <v>2115</v>
      </c>
      <c r="W114" s="8">
        <v>2012</v>
      </c>
      <c r="X114" s="8" t="s">
        <v>1665</v>
      </c>
      <c r="Y114" s="8" t="s">
        <v>53</v>
      </c>
      <c r="Z114" s="8" t="s">
        <v>53</v>
      </c>
      <c r="AA114" s="8">
        <v>55</v>
      </c>
      <c r="AB114" s="8">
        <v>64</v>
      </c>
      <c r="AC114" s="8" t="s">
        <v>2116</v>
      </c>
      <c r="AD114" s="8" t="str">
        <f>HYPERLINK("http://dx.doi.org/10.1016/j.tmp.2012.03.002","http://dx.doi.org/10.1016/j.tmp.2012.03.002")</f>
        <v>http://dx.doi.org/10.1016/j.tmp.2012.03.002</v>
      </c>
      <c r="AE114" s="8" t="s">
        <v>53</v>
      </c>
      <c r="AF114" s="8">
        <v>10</v>
      </c>
      <c r="AG114" s="11" t="s">
        <v>358</v>
      </c>
      <c r="AH114" s="8" t="s">
        <v>126</v>
      </c>
      <c r="AI114" s="11" t="s">
        <v>359</v>
      </c>
      <c r="AJ114" s="8" t="s">
        <v>53</v>
      </c>
      <c r="AK114" s="8" t="s">
        <v>2117</v>
      </c>
    </row>
    <row r="115" spans="1:37" ht="51" customHeight="1" x14ac:dyDescent="0.25">
      <c r="A115" s="8">
        <v>114</v>
      </c>
      <c r="B115" s="8" t="s">
        <v>51</v>
      </c>
      <c r="C115" s="8" t="s">
        <v>2118</v>
      </c>
      <c r="D115" s="8" t="s">
        <v>2120</v>
      </c>
      <c r="E115" s="8" t="s">
        <v>750</v>
      </c>
      <c r="F115" s="8" t="s">
        <v>58</v>
      </c>
      <c r="G115" s="8" t="s">
        <v>53</v>
      </c>
      <c r="H115" s="8" t="s">
        <v>53</v>
      </c>
      <c r="I115" s="9" t="s">
        <v>2121</v>
      </c>
      <c r="J115" s="9" t="s">
        <v>2122</v>
      </c>
      <c r="K115" s="10" t="s">
        <v>2123</v>
      </c>
      <c r="L115" s="8" t="s">
        <v>2127</v>
      </c>
      <c r="M115" s="8" t="s">
        <v>2129</v>
      </c>
      <c r="N115" s="8">
        <v>26</v>
      </c>
      <c r="O115" s="8">
        <v>14</v>
      </c>
      <c r="P115" s="8">
        <v>16</v>
      </c>
      <c r="Q115" s="8" t="s">
        <v>67</v>
      </c>
      <c r="R115" s="8" t="s">
        <v>68</v>
      </c>
      <c r="S115" s="8" t="s">
        <v>69</v>
      </c>
      <c r="T115" s="8" t="s">
        <v>755</v>
      </c>
      <c r="U115" s="8" t="s">
        <v>756</v>
      </c>
      <c r="V115" s="8" t="s">
        <v>53</v>
      </c>
      <c r="W115" s="8">
        <v>2010</v>
      </c>
      <c r="X115" s="8">
        <v>32</v>
      </c>
      <c r="Y115" s="8">
        <v>5</v>
      </c>
      <c r="Z115" s="8" t="s">
        <v>53</v>
      </c>
      <c r="AA115" s="8">
        <v>499</v>
      </c>
      <c r="AB115" s="8">
        <v>510</v>
      </c>
      <c r="AC115" s="8" t="s">
        <v>2130</v>
      </c>
      <c r="AD115" s="8" t="str">
        <f>HYPERLINK("http://dx.doi.org/10.1080/1360080X.2010.511122","http://dx.doi.org/10.1080/1360080X.2010.511122")</f>
        <v>http://dx.doi.org/10.1080/1360080X.2010.511122</v>
      </c>
      <c r="AE115" s="8" t="s">
        <v>53</v>
      </c>
      <c r="AF115" s="8">
        <v>12</v>
      </c>
      <c r="AG115" s="11" t="s">
        <v>75</v>
      </c>
      <c r="AH115" s="8" t="s">
        <v>126</v>
      </c>
      <c r="AI115" s="11" t="s">
        <v>75</v>
      </c>
      <c r="AJ115" s="8" t="s">
        <v>1088</v>
      </c>
      <c r="AK115" s="8" t="s">
        <v>2131</v>
      </c>
    </row>
    <row r="116" spans="1:37" ht="51" customHeight="1" x14ac:dyDescent="0.25">
      <c r="A116" s="8">
        <v>115</v>
      </c>
      <c r="B116" s="8" t="s">
        <v>51</v>
      </c>
      <c r="C116" s="8" t="s">
        <v>2132</v>
      </c>
      <c r="D116" s="8" t="s">
        <v>2134</v>
      </c>
      <c r="E116" s="8" t="s">
        <v>2135</v>
      </c>
      <c r="F116" s="8" t="s">
        <v>58</v>
      </c>
      <c r="G116" s="8" t="s">
        <v>53</v>
      </c>
      <c r="H116" s="8" t="s">
        <v>53</v>
      </c>
      <c r="I116" s="9" t="s">
        <v>2136</v>
      </c>
      <c r="J116" s="9" t="s">
        <v>53</v>
      </c>
      <c r="K116" s="10" t="s">
        <v>2137</v>
      </c>
      <c r="L116" s="8" t="s">
        <v>2141</v>
      </c>
      <c r="M116" s="8" t="s">
        <v>53</v>
      </c>
      <c r="N116" s="8">
        <v>23</v>
      </c>
      <c r="O116" s="8">
        <v>16</v>
      </c>
      <c r="P116" s="8">
        <v>21</v>
      </c>
      <c r="Q116" s="8" t="s">
        <v>1004</v>
      </c>
      <c r="R116" s="8" t="s">
        <v>484</v>
      </c>
      <c r="S116" s="8" t="s">
        <v>1005</v>
      </c>
      <c r="T116" s="8" t="s">
        <v>2145</v>
      </c>
      <c r="U116" s="8" t="s">
        <v>2146</v>
      </c>
      <c r="V116" s="8" t="s">
        <v>123</v>
      </c>
      <c r="W116" s="8">
        <v>2012</v>
      </c>
      <c r="X116" s="8">
        <v>50</v>
      </c>
      <c r="Y116" s="8">
        <v>7</v>
      </c>
      <c r="Z116" s="8" t="s">
        <v>53</v>
      </c>
      <c r="AA116" s="8" t="s">
        <v>2147</v>
      </c>
      <c r="AB116" s="8" t="s">
        <v>2148</v>
      </c>
      <c r="AC116" s="8" t="s">
        <v>2149</v>
      </c>
      <c r="AD116" s="8" t="str">
        <f>HYPERLINK("http://dx.doi.org/10.1097/MLR.0b013e31825a76eb","http://dx.doi.org/10.1097/MLR.0b013e31825a76eb")</f>
        <v>http://dx.doi.org/10.1097/MLR.0b013e31825a76eb</v>
      </c>
      <c r="AE116" s="8" t="s">
        <v>53</v>
      </c>
      <c r="AF116" s="8">
        <v>5</v>
      </c>
      <c r="AG116" s="11" t="s">
        <v>2150</v>
      </c>
      <c r="AH116" s="8" t="s">
        <v>102</v>
      </c>
      <c r="AI116" s="11" t="s">
        <v>2151</v>
      </c>
      <c r="AJ116" s="8" t="s">
        <v>360</v>
      </c>
      <c r="AK116" s="8" t="s">
        <v>2152</v>
      </c>
    </row>
    <row r="117" spans="1:37" ht="51" customHeight="1" x14ac:dyDescent="0.25">
      <c r="A117" s="8">
        <v>116</v>
      </c>
      <c r="B117" s="8" t="s">
        <v>51</v>
      </c>
      <c r="C117" s="8" t="s">
        <v>2153</v>
      </c>
      <c r="D117" s="8" t="s">
        <v>2155</v>
      </c>
      <c r="E117" s="8" t="s">
        <v>2156</v>
      </c>
      <c r="F117" s="8" t="s">
        <v>2157</v>
      </c>
      <c r="G117" s="8" t="s">
        <v>53</v>
      </c>
      <c r="H117" s="8" t="s">
        <v>53</v>
      </c>
      <c r="I117" s="9" t="s">
        <v>2158</v>
      </c>
      <c r="J117" s="9" t="s">
        <v>2159</v>
      </c>
      <c r="K117" s="10" t="s">
        <v>2160</v>
      </c>
      <c r="L117" s="8" t="s">
        <v>2164</v>
      </c>
      <c r="M117" s="8" t="s">
        <v>2166</v>
      </c>
      <c r="N117" s="8">
        <v>65</v>
      </c>
      <c r="O117" s="8">
        <v>0</v>
      </c>
      <c r="P117" s="8">
        <v>0</v>
      </c>
      <c r="Q117" s="8" t="s">
        <v>264</v>
      </c>
      <c r="R117" s="8" t="s">
        <v>265</v>
      </c>
      <c r="S117" s="8" t="s">
        <v>266</v>
      </c>
      <c r="T117" s="8" t="s">
        <v>2167</v>
      </c>
      <c r="U117" s="8" t="s">
        <v>2168</v>
      </c>
      <c r="V117" s="8" t="s">
        <v>2169</v>
      </c>
      <c r="W117" s="8">
        <v>2023</v>
      </c>
      <c r="X117" s="8" t="s">
        <v>53</v>
      </c>
      <c r="Y117" s="8" t="s">
        <v>53</v>
      </c>
      <c r="Z117" s="8" t="s">
        <v>53</v>
      </c>
      <c r="AA117" s="8" t="s">
        <v>53</v>
      </c>
      <c r="AB117" s="8" t="s">
        <v>53</v>
      </c>
      <c r="AC117" s="8" t="s">
        <v>2170</v>
      </c>
      <c r="AD117" s="8" t="str">
        <f>HYPERLINK("http://dx.doi.org/10.1177/17470161231187099","http://dx.doi.org/10.1177/17470161231187099")</f>
        <v>http://dx.doi.org/10.1177/17470161231187099</v>
      </c>
      <c r="AE117" s="8" t="s">
        <v>2080</v>
      </c>
      <c r="AF117" s="8">
        <v>17</v>
      </c>
      <c r="AG117" s="11" t="s">
        <v>2171</v>
      </c>
      <c r="AH117" s="8" t="s">
        <v>126</v>
      </c>
      <c r="AI117" s="11" t="s">
        <v>2172</v>
      </c>
      <c r="AJ117" s="8" t="s">
        <v>872</v>
      </c>
      <c r="AK117" s="8" t="s">
        <v>2173</v>
      </c>
    </row>
    <row r="118" spans="1:37" ht="51" customHeight="1" x14ac:dyDescent="0.25">
      <c r="A118" s="8">
        <v>117</v>
      </c>
      <c r="B118" s="8" t="s">
        <v>51</v>
      </c>
      <c r="C118" s="8" t="s">
        <v>2174</v>
      </c>
      <c r="D118" s="8" t="s">
        <v>2176</v>
      </c>
      <c r="E118" s="8" t="s">
        <v>1517</v>
      </c>
      <c r="F118" s="8" t="s">
        <v>175</v>
      </c>
      <c r="G118" s="8" t="s">
        <v>53</v>
      </c>
      <c r="H118" s="8" t="s">
        <v>53</v>
      </c>
      <c r="I118" s="9" t="s">
        <v>2177</v>
      </c>
      <c r="J118" s="9" t="s">
        <v>53</v>
      </c>
      <c r="K118" s="10" t="s">
        <v>2178</v>
      </c>
      <c r="L118" s="8" t="s">
        <v>2182</v>
      </c>
      <c r="M118" s="8" t="s">
        <v>2183</v>
      </c>
      <c r="N118" s="8">
        <v>10</v>
      </c>
      <c r="O118" s="8">
        <v>3</v>
      </c>
      <c r="P118" s="8">
        <v>4</v>
      </c>
      <c r="Q118" s="8" t="s">
        <v>264</v>
      </c>
      <c r="R118" s="8" t="s">
        <v>265</v>
      </c>
      <c r="S118" s="8" t="s">
        <v>266</v>
      </c>
      <c r="T118" s="8" t="s">
        <v>1531</v>
      </c>
      <c r="U118" s="8" t="s">
        <v>1532</v>
      </c>
      <c r="V118" s="8" t="s">
        <v>123</v>
      </c>
      <c r="W118" s="8">
        <v>2017</v>
      </c>
      <c r="X118" s="8">
        <v>12</v>
      </c>
      <c r="Y118" s="8">
        <v>3</v>
      </c>
      <c r="Z118" s="8" t="s">
        <v>53</v>
      </c>
      <c r="AA118" s="8">
        <v>150</v>
      </c>
      <c r="AB118" s="8">
        <v>160</v>
      </c>
      <c r="AC118" s="8" t="s">
        <v>2184</v>
      </c>
      <c r="AD118" s="8" t="str">
        <f>HYPERLINK("http://dx.doi.org/10.1177/1556264617703893","http://dx.doi.org/10.1177/1556264617703893")</f>
        <v>http://dx.doi.org/10.1177/1556264617703893</v>
      </c>
      <c r="AE118" s="8" t="s">
        <v>53</v>
      </c>
      <c r="AF118" s="8">
        <v>11</v>
      </c>
      <c r="AG118" s="11" t="s">
        <v>1535</v>
      </c>
      <c r="AH118" s="8" t="s">
        <v>102</v>
      </c>
      <c r="AI118" s="11" t="s">
        <v>1536</v>
      </c>
      <c r="AJ118" s="8" t="s">
        <v>53</v>
      </c>
      <c r="AK118" s="8" t="s">
        <v>2185</v>
      </c>
    </row>
    <row r="119" spans="1:37" ht="51" customHeight="1" x14ac:dyDescent="0.25">
      <c r="A119" s="8">
        <v>118</v>
      </c>
      <c r="B119" s="8" t="s">
        <v>51</v>
      </c>
      <c r="C119" s="8" t="s">
        <v>2186</v>
      </c>
      <c r="D119" s="8" t="s">
        <v>2188</v>
      </c>
      <c r="E119" s="8" t="s">
        <v>2189</v>
      </c>
      <c r="F119" s="8" t="s">
        <v>58</v>
      </c>
      <c r="G119" s="8" t="s">
        <v>53</v>
      </c>
      <c r="H119" s="8" t="s">
        <v>53</v>
      </c>
      <c r="I119" s="9" t="s">
        <v>2190</v>
      </c>
      <c r="J119" s="9" t="s">
        <v>2191</v>
      </c>
      <c r="K119" s="10" t="s">
        <v>2192</v>
      </c>
      <c r="L119" s="8" t="s">
        <v>2196</v>
      </c>
      <c r="M119" s="8" t="s">
        <v>2198</v>
      </c>
      <c r="N119" s="8">
        <v>44</v>
      </c>
      <c r="O119" s="8">
        <v>15</v>
      </c>
      <c r="P119" s="8">
        <v>18</v>
      </c>
      <c r="Q119" s="8" t="s">
        <v>985</v>
      </c>
      <c r="R119" s="8" t="s">
        <v>281</v>
      </c>
      <c r="S119" s="8" t="s">
        <v>2202</v>
      </c>
      <c r="T119" s="8" t="s">
        <v>2203</v>
      </c>
      <c r="U119" s="8" t="s">
        <v>2204</v>
      </c>
      <c r="V119" s="8" t="s">
        <v>269</v>
      </c>
      <c r="W119" s="8">
        <v>2014</v>
      </c>
      <c r="X119" s="8">
        <v>48</v>
      </c>
      <c r="Y119" s="8">
        <v>6</v>
      </c>
      <c r="Z119" s="8" t="s">
        <v>53</v>
      </c>
      <c r="AA119" s="8">
        <v>1211</v>
      </c>
      <c r="AB119" s="8">
        <v>1221</v>
      </c>
      <c r="AC119" s="8" t="s">
        <v>2205</v>
      </c>
      <c r="AD119" s="8" t="str">
        <f>HYPERLINK("http://dx.doi.org/10.1016/j.jpainsymman.2014.05.005","http://dx.doi.org/10.1016/j.jpainsymman.2014.05.005")</f>
        <v>http://dx.doi.org/10.1016/j.jpainsymman.2014.05.005</v>
      </c>
      <c r="AE119" s="8" t="s">
        <v>53</v>
      </c>
      <c r="AF119" s="8">
        <v>11</v>
      </c>
      <c r="AG119" s="11" t="s">
        <v>2206</v>
      </c>
      <c r="AH119" s="8" t="s">
        <v>102</v>
      </c>
      <c r="AI119" s="11" t="s">
        <v>2207</v>
      </c>
      <c r="AJ119" s="8" t="s">
        <v>697</v>
      </c>
      <c r="AK119" s="8" t="s">
        <v>2208</v>
      </c>
    </row>
    <row r="120" spans="1:37" ht="51" customHeight="1" x14ac:dyDescent="0.25">
      <c r="A120" s="8">
        <v>119</v>
      </c>
      <c r="B120" s="8" t="s">
        <v>51</v>
      </c>
      <c r="C120" s="8" t="s">
        <v>2209</v>
      </c>
      <c r="D120" s="8" t="s">
        <v>2211</v>
      </c>
      <c r="E120" s="8" t="s">
        <v>2212</v>
      </c>
      <c r="F120" s="8" t="s">
        <v>58</v>
      </c>
      <c r="G120" s="8" t="s">
        <v>53</v>
      </c>
      <c r="H120" s="8" t="s">
        <v>53</v>
      </c>
      <c r="I120" s="9" t="s">
        <v>2213</v>
      </c>
      <c r="J120" s="9" t="s">
        <v>2214</v>
      </c>
      <c r="K120" s="10" t="s">
        <v>2215</v>
      </c>
      <c r="L120" s="8" t="s">
        <v>2219</v>
      </c>
      <c r="M120" s="8" t="s">
        <v>2221</v>
      </c>
      <c r="N120" s="8">
        <v>93</v>
      </c>
      <c r="O120" s="8">
        <v>22</v>
      </c>
      <c r="P120" s="8">
        <v>24</v>
      </c>
      <c r="Q120" s="8" t="s">
        <v>2225</v>
      </c>
      <c r="R120" s="8" t="s">
        <v>2226</v>
      </c>
      <c r="S120" s="8" t="s">
        <v>2227</v>
      </c>
      <c r="T120" s="8" t="s">
        <v>2228</v>
      </c>
      <c r="U120" s="8" t="s">
        <v>2229</v>
      </c>
      <c r="V120" s="8" t="s">
        <v>53</v>
      </c>
      <c r="W120" s="8">
        <v>2020</v>
      </c>
      <c r="X120" s="8" t="s">
        <v>53</v>
      </c>
      <c r="Y120" s="8">
        <v>75</v>
      </c>
      <c r="Z120" s="8" t="s">
        <v>53</v>
      </c>
      <c r="AA120" s="8">
        <v>383</v>
      </c>
      <c r="AB120" s="8">
        <v>413</v>
      </c>
      <c r="AC120" s="8" t="s">
        <v>2230</v>
      </c>
      <c r="AD120" s="8" t="str">
        <f>HYPERLINK("http://dx.doi.org/10.4185/RLCS-2020-1432","http://dx.doi.org/10.4185/RLCS-2020-1432")</f>
        <v>http://dx.doi.org/10.4185/RLCS-2020-1432</v>
      </c>
      <c r="AE120" s="8" t="s">
        <v>53</v>
      </c>
      <c r="AF120" s="8">
        <v>31</v>
      </c>
      <c r="AG120" s="11" t="s">
        <v>2231</v>
      </c>
      <c r="AH120" s="8" t="s">
        <v>126</v>
      </c>
      <c r="AI120" s="11" t="s">
        <v>2231</v>
      </c>
      <c r="AJ120" s="8" t="s">
        <v>872</v>
      </c>
      <c r="AK120" s="8" t="s">
        <v>2232</v>
      </c>
    </row>
    <row r="121" spans="1:37" ht="51" customHeight="1" x14ac:dyDescent="0.25">
      <c r="A121" s="8">
        <v>120</v>
      </c>
      <c r="B121" s="8" t="s">
        <v>51</v>
      </c>
      <c r="C121" s="8" t="s">
        <v>2233</v>
      </c>
      <c r="D121" s="8" t="s">
        <v>2235</v>
      </c>
      <c r="E121" s="8" t="s">
        <v>2236</v>
      </c>
      <c r="F121" s="8" t="s">
        <v>175</v>
      </c>
      <c r="G121" s="8" t="s">
        <v>53</v>
      </c>
      <c r="H121" s="8" t="s">
        <v>53</v>
      </c>
      <c r="I121" s="9" t="s">
        <v>2237</v>
      </c>
      <c r="J121" s="9" t="s">
        <v>2238</v>
      </c>
      <c r="K121" s="10" t="s">
        <v>2239</v>
      </c>
      <c r="L121" s="8" t="s">
        <v>2243</v>
      </c>
      <c r="M121" s="8" t="s">
        <v>2245</v>
      </c>
      <c r="N121" s="8">
        <v>42</v>
      </c>
      <c r="O121" s="8">
        <v>5</v>
      </c>
      <c r="P121" s="8">
        <v>7</v>
      </c>
      <c r="Q121" s="8" t="s">
        <v>2246</v>
      </c>
      <c r="R121" s="8" t="s">
        <v>161</v>
      </c>
      <c r="S121" s="8" t="s">
        <v>2247</v>
      </c>
      <c r="T121" s="8" t="s">
        <v>2248</v>
      </c>
      <c r="U121" s="8" t="s">
        <v>2249</v>
      </c>
      <c r="V121" s="8" t="s">
        <v>467</v>
      </c>
      <c r="W121" s="8">
        <v>2021</v>
      </c>
      <c r="X121" s="8">
        <v>8</v>
      </c>
      <c r="Y121" s="8">
        <v>2</v>
      </c>
      <c r="Z121" s="8" t="s">
        <v>53</v>
      </c>
      <c r="AA121" s="8">
        <v>127</v>
      </c>
      <c r="AB121" s="8">
        <v>137</v>
      </c>
      <c r="AC121" s="8" t="s">
        <v>2250</v>
      </c>
      <c r="AD121" s="8" t="str">
        <f>HYPERLINK("http://dx.doi.org/10.1007/s40572-021-00311-x","http://dx.doi.org/10.1007/s40572-021-00311-x")</f>
        <v>http://dx.doi.org/10.1007/s40572-021-00311-x</v>
      </c>
      <c r="AE121" s="8" t="s">
        <v>2251</v>
      </c>
      <c r="AF121" s="8">
        <v>11</v>
      </c>
      <c r="AG121" s="11" t="s">
        <v>1817</v>
      </c>
      <c r="AH121" s="8" t="s">
        <v>102</v>
      </c>
      <c r="AI121" s="11" t="s">
        <v>1817</v>
      </c>
      <c r="AJ121" s="8" t="s">
        <v>1172</v>
      </c>
      <c r="AK121" s="8" t="s">
        <v>2252</v>
      </c>
    </row>
    <row r="122" spans="1:37" ht="51" customHeight="1" x14ac:dyDescent="0.25">
      <c r="A122" s="8">
        <v>121</v>
      </c>
      <c r="B122" s="8" t="s">
        <v>51</v>
      </c>
      <c r="C122" s="8" t="s">
        <v>2253</v>
      </c>
      <c r="D122" s="8" t="s">
        <v>2256</v>
      </c>
      <c r="E122" s="8" t="s">
        <v>2257</v>
      </c>
      <c r="F122" s="8" t="s">
        <v>58</v>
      </c>
      <c r="G122" s="8" t="s">
        <v>53</v>
      </c>
      <c r="H122" s="8" t="s">
        <v>53</v>
      </c>
      <c r="I122" s="9" t="s">
        <v>2258</v>
      </c>
      <c r="J122" s="9" t="s">
        <v>2259</v>
      </c>
      <c r="K122" s="10" t="s">
        <v>2260</v>
      </c>
      <c r="L122" s="8" t="s">
        <v>2264</v>
      </c>
      <c r="M122" s="8" t="s">
        <v>2265</v>
      </c>
      <c r="N122" s="8">
        <v>20</v>
      </c>
      <c r="O122" s="8">
        <v>7</v>
      </c>
      <c r="P122" s="8">
        <v>12</v>
      </c>
      <c r="Q122" s="8" t="s">
        <v>264</v>
      </c>
      <c r="R122" s="8" t="s">
        <v>265</v>
      </c>
      <c r="S122" s="8" t="s">
        <v>266</v>
      </c>
      <c r="T122" s="8" t="s">
        <v>2266</v>
      </c>
      <c r="U122" s="8" t="s">
        <v>2267</v>
      </c>
      <c r="V122" s="8" t="s">
        <v>467</v>
      </c>
      <c r="W122" s="8">
        <v>2014</v>
      </c>
      <c r="X122" s="8">
        <v>53</v>
      </c>
      <c r="Y122" s="8">
        <v>6</v>
      </c>
      <c r="Z122" s="8" t="s">
        <v>53</v>
      </c>
      <c r="AA122" s="8">
        <v>556</v>
      </c>
      <c r="AB122" s="8">
        <v>560</v>
      </c>
      <c r="AC122" s="8" t="s">
        <v>2268</v>
      </c>
      <c r="AD122" s="8" t="str">
        <f>HYPERLINK("http://dx.doi.org/10.1177/0009922814527504","http://dx.doi.org/10.1177/0009922814527504")</f>
        <v>http://dx.doi.org/10.1177/0009922814527504</v>
      </c>
      <c r="AE122" s="8" t="s">
        <v>53</v>
      </c>
      <c r="AF122" s="8">
        <v>5</v>
      </c>
      <c r="AG122" s="11" t="s">
        <v>675</v>
      </c>
      <c r="AH122" s="8" t="s">
        <v>490</v>
      </c>
      <c r="AI122" s="11" t="s">
        <v>675</v>
      </c>
      <c r="AJ122" s="8" t="s">
        <v>53</v>
      </c>
      <c r="AK122" s="8" t="s">
        <v>2269</v>
      </c>
    </row>
    <row r="123" spans="1:37" ht="51" customHeight="1" x14ac:dyDescent="0.25">
      <c r="A123" s="8">
        <v>122</v>
      </c>
      <c r="B123" s="8" t="s">
        <v>51</v>
      </c>
      <c r="C123" s="8" t="s">
        <v>2270</v>
      </c>
      <c r="D123" s="8" t="s">
        <v>2272</v>
      </c>
      <c r="E123" s="8" t="s">
        <v>2273</v>
      </c>
      <c r="F123" s="8" t="s">
        <v>58</v>
      </c>
      <c r="G123" s="8" t="s">
        <v>53</v>
      </c>
      <c r="H123" s="8" t="s">
        <v>53</v>
      </c>
      <c r="I123" s="9" t="s">
        <v>2274</v>
      </c>
      <c r="J123" s="9" t="s">
        <v>2275</v>
      </c>
      <c r="K123" s="10" t="s">
        <v>2276</v>
      </c>
      <c r="L123" s="8" t="s">
        <v>2280</v>
      </c>
      <c r="M123" s="8" t="s">
        <v>2281</v>
      </c>
      <c r="N123" s="8">
        <v>90</v>
      </c>
      <c r="O123" s="8">
        <v>0</v>
      </c>
      <c r="P123" s="8">
        <v>0</v>
      </c>
      <c r="Q123" s="8" t="s">
        <v>67</v>
      </c>
      <c r="R123" s="8" t="s">
        <v>68</v>
      </c>
      <c r="S123" s="8" t="s">
        <v>69</v>
      </c>
      <c r="T123" s="8" t="s">
        <v>2285</v>
      </c>
      <c r="U123" s="8" t="s">
        <v>2286</v>
      </c>
      <c r="V123" s="8" t="s">
        <v>2287</v>
      </c>
      <c r="W123" s="8">
        <v>2020</v>
      </c>
      <c r="X123" s="8">
        <v>30</v>
      </c>
      <c r="Y123" s="8">
        <v>6</v>
      </c>
      <c r="Z123" s="8" t="s">
        <v>53</v>
      </c>
      <c r="AA123" s="8">
        <v>389</v>
      </c>
      <c r="AB123" s="8">
        <v>408</v>
      </c>
      <c r="AC123" s="8" t="s">
        <v>2288</v>
      </c>
      <c r="AD123" s="8" t="str">
        <f>HYPERLINK("http://dx.doi.org/10.1080/01292986.2020.1833952","http://dx.doi.org/10.1080/01292986.2020.1833952")</f>
        <v>http://dx.doi.org/10.1080/01292986.2020.1833952</v>
      </c>
      <c r="AE123" s="8" t="s">
        <v>2289</v>
      </c>
      <c r="AF123" s="8">
        <v>20</v>
      </c>
      <c r="AG123" s="11" t="s">
        <v>2231</v>
      </c>
      <c r="AH123" s="8" t="s">
        <v>76</v>
      </c>
      <c r="AI123" s="11" t="s">
        <v>2231</v>
      </c>
      <c r="AJ123" s="8" t="s">
        <v>53</v>
      </c>
      <c r="AK123" s="8" t="s">
        <v>2290</v>
      </c>
    </row>
    <row r="124" spans="1:37" ht="51" customHeight="1" x14ac:dyDescent="0.25">
      <c r="A124" s="8">
        <v>123</v>
      </c>
      <c r="B124" s="8" t="s">
        <v>51</v>
      </c>
      <c r="C124" s="8" t="s">
        <v>2291</v>
      </c>
      <c r="D124" s="8" t="s">
        <v>2293</v>
      </c>
      <c r="E124" s="8" t="s">
        <v>2294</v>
      </c>
      <c r="F124" s="8" t="s">
        <v>58</v>
      </c>
      <c r="G124" s="8" t="s">
        <v>53</v>
      </c>
      <c r="H124" s="8" t="s">
        <v>53</v>
      </c>
      <c r="I124" s="9" t="s">
        <v>2295</v>
      </c>
      <c r="J124" s="9" t="s">
        <v>2296</v>
      </c>
      <c r="K124" s="10" t="s">
        <v>2297</v>
      </c>
      <c r="L124" s="8" t="s">
        <v>2301</v>
      </c>
      <c r="M124" s="8" t="s">
        <v>2303</v>
      </c>
      <c r="N124" s="8">
        <v>34</v>
      </c>
      <c r="O124" s="8">
        <v>31</v>
      </c>
      <c r="P124" s="8">
        <v>40</v>
      </c>
      <c r="Q124" s="8" t="s">
        <v>2306</v>
      </c>
      <c r="R124" s="8" t="s">
        <v>161</v>
      </c>
      <c r="S124" s="8" t="s">
        <v>2307</v>
      </c>
      <c r="T124" s="8" t="s">
        <v>2308</v>
      </c>
      <c r="U124" s="8" t="s">
        <v>2309</v>
      </c>
      <c r="V124" s="8" t="s">
        <v>950</v>
      </c>
      <c r="W124" s="8">
        <v>2019</v>
      </c>
      <c r="X124" s="8">
        <v>8</v>
      </c>
      <c r="Y124" s="8">
        <v>1</v>
      </c>
      <c r="Z124" s="8" t="s">
        <v>53</v>
      </c>
      <c r="AA124" s="8">
        <v>17</v>
      </c>
      <c r="AB124" s="8">
        <v>24</v>
      </c>
      <c r="AC124" s="8" t="s">
        <v>2310</v>
      </c>
      <c r="AD124" s="8" t="str">
        <f>HYPERLINK("http://dx.doi.org/10.1007/s40037-019-0499-0","http://dx.doi.org/10.1007/s40037-019-0499-0")</f>
        <v>http://dx.doi.org/10.1007/s40037-019-0499-0</v>
      </c>
      <c r="AE124" s="8" t="s">
        <v>53</v>
      </c>
      <c r="AF124" s="8">
        <v>8</v>
      </c>
      <c r="AG124" s="11" t="s">
        <v>2311</v>
      </c>
      <c r="AH124" s="8" t="s">
        <v>490</v>
      </c>
      <c r="AI124" s="11" t="s">
        <v>2312</v>
      </c>
      <c r="AJ124" s="8" t="s">
        <v>169</v>
      </c>
      <c r="AK124" s="8" t="s">
        <v>2313</v>
      </c>
    </row>
    <row r="125" spans="1:37" ht="51" customHeight="1" x14ac:dyDescent="0.25">
      <c r="A125" s="8">
        <v>124</v>
      </c>
      <c r="B125" s="8" t="s">
        <v>51</v>
      </c>
      <c r="C125" s="8" t="s">
        <v>2314</v>
      </c>
      <c r="D125" s="8" t="s">
        <v>2316</v>
      </c>
      <c r="E125" s="8" t="s">
        <v>2317</v>
      </c>
      <c r="F125" s="8" t="s">
        <v>175</v>
      </c>
      <c r="G125" s="8" t="s">
        <v>53</v>
      </c>
      <c r="H125" s="8" t="s">
        <v>53</v>
      </c>
      <c r="I125" s="9" t="s">
        <v>2318</v>
      </c>
      <c r="J125" s="9" t="s">
        <v>2319</v>
      </c>
      <c r="K125" s="10" t="s">
        <v>2320</v>
      </c>
      <c r="L125" s="8" t="s">
        <v>2324</v>
      </c>
      <c r="M125" s="8" t="s">
        <v>2326</v>
      </c>
      <c r="N125" s="8">
        <v>121</v>
      </c>
      <c r="O125" s="8">
        <v>31</v>
      </c>
      <c r="P125" s="8">
        <v>31</v>
      </c>
      <c r="Q125" s="8" t="s">
        <v>864</v>
      </c>
      <c r="R125" s="8" t="s">
        <v>865</v>
      </c>
      <c r="S125" s="8" t="s">
        <v>866</v>
      </c>
      <c r="T125" s="8" t="s">
        <v>2327</v>
      </c>
      <c r="U125" s="8" t="s">
        <v>2328</v>
      </c>
      <c r="V125" s="8" t="s">
        <v>1533</v>
      </c>
      <c r="W125" s="8">
        <v>2020</v>
      </c>
      <c r="X125" s="8">
        <v>10</v>
      </c>
      <c r="Y125" s="8">
        <v>3</v>
      </c>
      <c r="Z125" s="8" t="s">
        <v>53</v>
      </c>
      <c r="AA125" s="8" t="s">
        <v>53</v>
      </c>
      <c r="AB125" s="8" t="s">
        <v>53</v>
      </c>
      <c r="AC125" s="8" t="s">
        <v>2329</v>
      </c>
      <c r="AD125" s="8" t="str">
        <f>HYPERLINK("http://dx.doi.org/10.3390/admsci10030069","http://dx.doi.org/10.3390/admsci10030069")</f>
        <v>http://dx.doi.org/10.3390/admsci10030069</v>
      </c>
      <c r="AE125" s="8" t="s">
        <v>53</v>
      </c>
      <c r="AF125" s="8">
        <v>21</v>
      </c>
      <c r="AG125" s="11" t="s">
        <v>211</v>
      </c>
      <c r="AH125" s="8" t="s">
        <v>126</v>
      </c>
      <c r="AI125" s="11" t="s">
        <v>127</v>
      </c>
      <c r="AJ125" s="8" t="s">
        <v>1192</v>
      </c>
      <c r="AK125" s="8" t="s">
        <v>2330</v>
      </c>
    </row>
    <row r="126" spans="1:37" ht="51" customHeight="1" x14ac:dyDescent="0.25">
      <c r="A126" s="8">
        <v>125</v>
      </c>
      <c r="B126" s="8" t="s">
        <v>51</v>
      </c>
      <c r="C126" s="8" t="s">
        <v>2331</v>
      </c>
      <c r="D126" s="8" t="s">
        <v>2333</v>
      </c>
      <c r="E126" s="8" t="s">
        <v>2334</v>
      </c>
      <c r="F126" s="8" t="s">
        <v>58</v>
      </c>
      <c r="G126" s="8" t="s">
        <v>53</v>
      </c>
      <c r="H126" s="8" t="s">
        <v>53</v>
      </c>
      <c r="I126" s="9" t="s">
        <v>2335</v>
      </c>
      <c r="J126" s="9" t="s">
        <v>53</v>
      </c>
      <c r="K126" s="10" t="s">
        <v>2336</v>
      </c>
      <c r="L126" s="8" t="s">
        <v>2340</v>
      </c>
      <c r="M126" s="8" t="s">
        <v>53</v>
      </c>
      <c r="N126" s="8">
        <v>27</v>
      </c>
      <c r="O126" s="8">
        <v>0</v>
      </c>
      <c r="P126" s="8">
        <v>0</v>
      </c>
      <c r="Q126" s="8" t="s">
        <v>2341</v>
      </c>
      <c r="R126" s="8" t="s">
        <v>2342</v>
      </c>
      <c r="S126" s="8" t="s">
        <v>2343</v>
      </c>
      <c r="T126" s="8" t="s">
        <v>2334</v>
      </c>
      <c r="U126" s="8" t="s">
        <v>2334</v>
      </c>
      <c r="V126" s="8" t="s">
        <v>2344</v>
      </c>
      <c r="W126" s="8">
        <v>2019</v>
      </c>
      <c r="X126" s="8" t="s">
        <v>53</v>
      </c>
      <c r="Y126" s="8">
        <v>31</v>
      </c>
      <c r="Z126" s="8" t="s">
        <v>53</v>
      </c>
      <c r="AA126" s="8">
        <v>91</v>
      </c>
      <c r="AB126" s="8">
        <v>100</v>
      </c>
      <c r="AC126" s="8" t="s">
        <v>2345</v>
      </c>
      <c r="AD126" s="8" t="str">
        <f>HYPERLINK("http://dx.doi.org/10.5585/dialogia.N31.11471","http://dx.doi.org/10.5585/dialogia.N31.11471")</f>
        <v>http://dx.doi.org/10.5585/dialogia.N31.11471</v>
      </c>
      <c r="AE126" s="8" t="s">
        <v>53</v>
      </c>
      <c r="AF126" s="8">
        <v>10</v>
      </c>
      <c r="AG126" s="11" t="s">
        <v>75</v>
      </c>
      <c r="AH126" s="8" t="s">
        <v>126</v>
      </c>
      <c r="AI126" s="11" t="s">
        <v>75</v>
      </c>
      <c r="AJ126" s="8" t="s">
        <v>1287</v>
      </c>
      <c r="AK126" s="8" t="s">
        <v>2346</v>
      </c>
    </row>
    <row r="127" spans="1:37" ht="51" customHeight="1" x14ac:dyDescent="0.25">
      <c r="A127" s="8">
        <v>126</v>
      </c>
      <c r="B127" s="8" t="s">
        <v>51</v>
      </c>
      <c r="C127" s="8" t="s">
        <v>2347</v>
      </c>
      <c r="D127" s="8" t="s">
        <v>2349</v>
      </c>
      <c r="E127" s="8" t="s">
        <v>2350</v>
      </c>
      <c r="F127" s="8" t="s">
        <v>58</v>
      </c>
      <c r="G127" s="8" t="s">
        <v>53</v>
      </c>
      <c r="H127" s="8" t="s">
        <v>53</v>
      </c>
      <c r="I127" s="9" t="s">
        <v>2351</v>
      </c>
      <c r="J127" s="9" t="s">
        <v>53</v>
      </c>
      <c r="K127" s="10" t="s">
        <v>2352</v>
      </c>
      <c r="L127" s="8" t="s">
        <v>2356</v>
      </c>
      <c r="M127" s="8" t="s">
        <v>2358</v>
      </c>
      <c r="N127" s="8">
        <v>40</v>
      </c>
      <c r="O127" s="8">
        <v>0</v>
      </c>
      <c r="P127" s="8">
        <v>0</v>
      </c>
      <c r="Q127" s="8" t="s">
        <v>2359</v>
      </c>
      <c r="R127" s="8" t="s">
        <v>2360</v>
      </c>
      <c r="S127" s="8" t="s">
        <v>2361</v>
      </c>
      <c r="T127" s="8" t="s">
        <v>2362</v>
      </c>
      <c r="U127" s="8" t="s">
        <v>2363</v>
      </c>
      <c r="V127" s="8" t="s">
        <v>53</v>
      </c>
      <c r="W127" s="8">
        <v>2023</v>
      </c>
      <c r="X127" s="8">
        <v>21</v>
      </c>
      <c r="Y127" s="8" t="s">
        <v>53</v>
      </c>
      <c r="Z127" s="8" t="s">
        <v>53</v>
      </c>
      <c r="AA127" s="8" t="s">
        <v>53</v>
      </c>
      <c r="AB127" s="8" t="s">
        <v>53</v>
      </c>
      <c r="AC127" s="8" t="s">
        <v>2364</v>
      </c>
      <c r="AD127" s="8" t="str">
        <f>HYPERLINK("http://dx.doi.org/10.20396/rdbci.v21i00.8672896/32334","http://dx.doi.org/10.20396/rdbci.v21i00.8672896/32334")</f>
        <v>http://dx.doi.org/10.20396/rdbci.v21i00.8672896/32334</v>
      </c>
      <c r="AE127" s="8" t="s">
        <v>53</v>
      </c>
      <c r="AF127" s="8">
        <v>24</v>
      </c>
      <c r="AG127" s="11" t="s">
        <v>191</v>
      </c>
      <c r="AH127" s="8" t="s">
        <v>126</v>
      </c>
      <c r="AI127" s="11" t="s">
        <v>191</v>
      </c>
      <c r="AJ127" s="8" t="s">
        <v>53</v>
      </c>
      <c r="AK127" s="8" t="s">
        <v>2365</v>
      </c>
    </row>
    <row r="128" spans="1:37" ht="51" customHeight="1" x14ac:dyDescent="0.25">
      <c r="A128" s="8">
        <v>127</v>
      </c>
      <c r="B128" s="8" t="s">
        <v>51</v>
      </c>
      <c r="C128" s="8" t="s">
        <v>2366</v>
      </c>
      <c r="D128" s="8" t="s">
        <v>2368</v>
      </c>
      <c r="E128" s="8" t="s">
        <v>2369</v>
      </c>
      <c r="F128" s="8" t="s">
        <v>58</v>
      </c>
      <c r="G128" s="8" t="s">
        <v>53</v>
      </c>
      <c r="H128" s="8" t="s">
        <v>53</v>
      </c>
      <c r="I128" s="9" t="s">
        <v>2370</v>
      </c>
      <c r="J128" s="9" t="s">
        <v>2371</v>
      </c>
      <c r="K128" s="10" t="s">
        <v>2372</v>
      </c>
      <c r="L128" s="8" t="s">
        <v>2375</v>
      </c>
      <c r="M128" s="8" t="s">
        <v>53</v>
      </c>
      <c r="N128" s="8">
        <v>60</v>
      </c>
      <c r="O128" s="8">
        <v>2</v>
      </c>
      <c r="P128" s="8">
        <v>2</v>
      </c>
      <c r="Q128" s="8" t="s">
        <v>404</v>
      </c>
      <c r="R128" s="8" t="s">
        <v>887</v>
      </c>
      <c r="S128" s="8" t="s">
        <v>888</v>
      </c>
      <c r="T128" s="8" t="s">
        <v>2377</v>
      </c>
      <c r="U128" s="8" t="s">
        <v>2378</v>
      </c>
      <c r="V128" s="8" t="s">
        <v>2379</v>
      </c>
      <c r="W128" s="8">
        <v>2022</v>
      </c>
      <c r="X128" s="8">
        <v>38</v>
      </c>
      <c r="Y128" s="8">
        <v>2</v>
      </c>
      <c r="Z128" s="8" t="s">
        <v>53</v>
      </c>
      <c r="AA128" s="8">
        <v>146</v>
      </c>
      <c r="AB128" s="8">
        <v>160</v>
      </c>
      <c r="AC128" s="8" t="s">
        <v>2380</v>
      </c>
      <c r="AD128" s="8" t="str">
        <f>HYPERLINK("http://dx.doi.org/10.1108/DLP-06-2020-0056","http://dx.doi.org/10.1108/DLP-06-2020-0056")</f>
        <v>http://dx.doi.org/10.1108/DLP-06-2020-0056</v>
      </c>
      <c r="AE128" s="8" t="s">
        <v>1262</v>
      </c>
      <c r="AF128" s="8">
        <v>15</v>
      </c>
      <c r="AG128" s="11" t="s">
        <v>191</v>
      </c>
      <c r="AH128" s="8" t="s">
        <v>126</v>
      </c>
      <c r="AI128" s="11" t="s">
        <v>191</v>
      </c>
      <c r="AJ128" s="8" t="s">
        <v>53</v>
      </c>
      <c r="AK128" s="8" t="s">
        <v>2381</v>
      </c>
    </row>
    <row r="129" spans="1:37" ht="51" customHeight="1" x14ac:dyDescent="0.25">
      <c r="A129" s="8">
        <v>128</v>
      </c>
      <c r="B129" s="8" t="s">
        <v>51</v>
      </c>
      <c r="C129" s="8" t="s">
        <v>2382</v>
      </c>
      <c r="D129" s="8" t="s">
        <v>2384</v>
      </c>
      <c r="E129" s="8" t="s">
        <v>2385</v>
      </c>
      <c r="F129" s="8" t="s">
        <v>58</v>
      </c>
      <c r="G129" s="8" t="s">
        <v>53</v>
      </c>
      <c r="H129" s="8" t="s">
        <v>53</v>
      </c>
      <c r="I129" s="9" t="s">
        <v>2386</v>
      </c>
      <c r="J129" s="9" t="s">
        <v>2387</v>
      </c>
      <c r="K129" s="10" t="s">
        <v>2388</v>
      </c>
      <c r="L129" s="8" t="s">
        <v>2392</v>
      </c>
      <c r="M129" s="8" t="s">
        <v>2394</v>
      </c>
      <c r="N129" s="8">
        <v>101</v>
      </c>
      <c r="O129" s="8">
        <v>34</v>
      </c>
      <c r="P129" s="8">
        <v>47</v>
      </c>
      <c r="Q129" s="8" t="s">
        <v>67</v>
      </c>
      <c r="R129" s="8" t="s">
        <v>68</v>
      </c>
      <c r="S129" s="8" t="s">
        <v>69</v>
      </c>
      <c r="T129" s="8" t="s">
        <v>2395</v>
      </c>
      <c r="U129" s="8" t="s">
        <v>2396</v>
      </c>
      <c r="V129" s="8" t="s">
        <v>1533</v>
      </c>
      <c r="W129" s="8">
        <v>2014</v>
      </c>
      <c r="X129" s="8">
        <v>44</v>
      </c>
      <c r="Y129" s="8">
        <v>5</v>
      </c>
      <c r="Z129" s="8" t="s">
        <v>53</v>
      </c>
      <c r="AA129" s="8">
        <v>688</v>
      </c>
      <c r="AB129" s="8">
        <v>709</v>
      </c>
      <c r="AC129" s="8" t="s">
        <v>2397</v>
      </c>
      <c r="AD129" s="8" t="str">
        <f>HYPERLINK("http://dx.doi.org/10.1080/03057925.2013.800783","http://dx.doi.org/10.1080/03057925.2013.800783")</f>
        <v>http://dx.doi.org/10.1080/03057925.2013.800783</v>
      </c>
      <c r="AE129" s="8" t="s">
        <v>53</v>
      </c>
      <c r="AF129" s="8">
        <v>22</v>
      </c>
      <c r="AG129" s="11" t="s">
        <v>75</v>
      </c>
      <c r="AH129" s="8" t="s">
        <v>76</v>
      </c>
      <c r="AI129" s="11" t="s">
        <v>75</v>
      </c>
      <c r="AJ129" s="8" t="s">
        <v>53</v>
      </c>
      <c r="AK129" s="8" t="s">
        <v>2398</v>
      </c>
    </row>
    <row r="130" spans="1:37" ht="51" customHeight="1" x14ac:dyDescent="0.25">
      <c r="A130" s="8">
        <v>129</v>
      </c>
      <c r="B130" s="8" t="s">
        <v>51</v>
      </c>
      <c r="C130" s="8" t="s">
        <v>2399</v>
      </c>
      <c r="D130" s="8" t="s">
        <v>2401</v>
      </c>
      <c r="E130" s="8" t="s">
        <v>2402</v>
      </c>
      <c r="F130" s="8" t="s">
        <v>58</v>
      </c>
      <c r="G130" s="8" t="s">
        <v>53</v>
      </c>
      <c r="H130" s="8" t="s">
        <v>53</v>
      </c>
      <c r="I130" s="9" t="s">
        <v>2403</v>
      </c>
      <c r="J130" s="9" t="s">
        <v>2404</v>
      </c>
      <c r="K130" s="10" t="s">
        <v>2405</v>
      </c>
      <c r="L130" s="8" t="s">
        <v>2409</v>
      </c>
      <c r="M130" s="8" t="s">
        <v>2411</v>
      </c>
      <c r="N130" s="8">
        <v>104</v>
      </c>
      <c r="O130" s="8">
        <v>10</v>
      </c>
      <c r="P130" s="8">
        <v>10</v>
      </c>
      <c r="Q130" s="8" t="s">
        <v>314</v>
      </c>
      <c r="R130" s="8" t="s">
        <v>463</v>
      </c>
      <c r="S130" s="8" t="s">
        <v>464</v>
      </c>
      <c r="T130" s="8" t="s">
        <v>2414</v>
      </c>
      <c r="U130" s="8" t="s">
        <v>2415</v>
      </c>
      <c r="V130" s="8" t="s">
        <v>467</v>
      </c>
      <c r="W130" s="8">
        <v>2022</v>
      </c>
      <c r="X130" s="8">
        <v>22</v>
      </c>
      <c r="Y130" s="8">
        <v>2</v>
      </c>
      <c r="Z130" s="8" t="s">
        <v>73</v>
      </c>
      <c r="AA130" s="8">
        <v>373</v>
      </c>
      <c r="AB130" s="8">
        <v>391</v>
      </c>
      <c r="AC130" s="8" t="s">
        <v>2416</v>
      </c>
      <c r="AD130" s="8" t="str">
        <f>HYPERLINK("http://dx.doi.org/10.1007/s10784-022-09569-4","http://dx.doi.org/10.1007/s10784-022-09569-4")</f>
        <v>http://dx.doi.org/10.1007/s10784-022-09569-4</v>
      </c>
      <c r="AE130" s="8" t="s">
        <v>1578</v>
      </c>
      <c r="AF130" s="8">
        <v>19</v>
      </c>
      <c r="AG130" s="11" t="s">
        <v>2417</v>
      </c>
      <c r="AH130" s="8" t="s">
        <v>76</v>
      </c>
      <c r="AI130" s="11" t="s">
        <v>2418</v>
      </c>
      <c r="AJ130" s="8" t="s">
        <v>2419</v>
      </c>
      <c r="AK130" s="8" t="s">
        <v>2420</v>
      </c>
    </row>
    <row r="131" spans="1:37" ht="51" customHeight="1" x14ac:dyDescent="0.25">
      <c r="A131" s="8">
        <v>130</v>
      </c>
      <c r="B131" s="8" t="s">
        <v>51</v>
      </c>
      <c r="C131" s="8" t="s">
        <v>2421</v>
      </c>
      <c r="D131" s="8" t="s">
        <v>2423</v>
      </c>
      <c r="E131" s="8" t="s">
        <v>956</v>
      </c>
      <c r="F131" s="8" t="s">
        <v>628</v>
      </c>
      <c r="G131" s="8" t="s">
        <v>53</v>
      </c>
      <c r="H131" s="8" t="s">
        <v>53</v>
      </c>
      <c r="I131" s="9" t="s">
        <v>2424</v>
      </c>
      <c r="J131" s="9" t="s">
        <v>53</v>
      </c>
      <c r="K131" s="10" t="s">
        <v>2425</v>
      </c>
      <c r="L131" s="8" t="s">
        <v>2429</v>
      </c>
      <c r="M131" s="8" t="s">
        <v>53</v>
      </c>
      <c r="N131" s="8">
        <v>5</v>
      </c>
      <c r="O131" s="8">
        <v>3</v>
      </c>
      <c r="P131" s="8">
        <v>6</v>
      </c>
      <c r="Q131" s="8" t="s">
        <v>314</v>
      </c>
      <c r="R131" s="8" t="s">
        <v>463</v>
      </c>
      <c r="S131" s="8" t="s">
        <v>464</v>
      </c>
      <c r="T131" s="8" t="s">
        <v>969</v>
      </c>
      <c r="U131" s="8" t="s">
        <v>970</v>
      </c>
      <c r="V131" s="8" t="s">
        <v>269</v>
      </c>
      <c r="W131" s="8">
        <v>2019</v>
      </c>
      <c r="X131" s="8">
        <v>25</v>
      </c>
      <c r="Y131" s="8">
        <v>6</v>
      </c>
      <c r="Z131" s="8" t="s">
        <v>73</v>
      </c>
      <c r="AA131" s="8">
        <v>1671</v>
      </c>
      <c r="AB131" s="8">
        <v>1677</v>
      </c>
      <c r="AC131" s="8" t="s">
        <v>2430</v>
      </c>
      <c r="AD131" s="8" t="str">
        <f>HYPERLINK("http://dx.doi.org/10.1007/s11948-015-9703-8","http://dx.doi.org/10.1007/s11948-015-9703-8")</f>
        <v>http://dx.doi.org/10.1007/s11948-015-9703-8</v>
      </c>
      <c r="AE131" s="8" t="s">
        <v>53</v>
      </c>
      <c r="AF131" s="8">
        <v>7</v>
      </c>
      <c r="AG131" s="11" t="s">
        <v>973</v>
      </c>
      <c r="AH131" s="8" t="s">
        <v>102</v>
      </c>
      <c r="AI131" s="11" t="s">
        <v>974</v>
      </c>
      <c r="AJ131" s="8" t="s">
        <v>53</v>
      </c>
      <c r="AK131" s="8" t="s">
        <v>2431</v>
      </c>
    </row>
    <row r="132" spans="1:37" ht="51" customHeight="1" x14ac:dyDescent="0.25">
      <c r="A132" s="8">
        <v>131</v>
      </c>
      <c r="B132" s="8" t="s">
        <v>51</v>
      </c>
      <c r="C132" s="8" t="s">
        <v>2432</v>
      </c>
      <c r="D132" s="8" t="s">
        <v>2434</v>
      </c>
      <c r="E132" s="8" t="s">
        <v>1313</v>
      </c>
      <c r="F132" s="8" t="s">
        <v>58</v>
      </c>
      <c r="G132" s="8" t="s">
        <v>53</v>
      </c>
      <c r="H132" s="8" t="s">
        <v>53</v>
      </c>
      <c r="I132" s="9" t="s">
        <v>2435</v>
      </c>
      <c r="J132" s="9" t="s">
        <v>2436</v>
      </c>
      <c r="K132" s="10" t="s">
        <v>2437</v>
      </c>
      <c r="L132" s="8" t="s">
        <v>2441</v>
      </c>
      <c r="M132" s="8" t="s">
        <v>53</v>
      </c>
      <c r="N132" s="8">
        <v>75</v>
      </c>
      <c r="O132" s="8">
        <v>5</v>
      </c>
      <c r="P132" s="8">
        <v>7</v>
      </c>
      <c r="Q132" s="8" t="s">
        <v>314</v>
      </c>
      <c r="R132" s="8" t="s">
        <v>463</v>
      </c>
      <c r="S132" s="8" t="s">
        <v>464</v>
      </c>
      <c r="T132" s="8" t="s">
        <v>1313</v>
      </c>
      <c r="U132" s="8" t="s">
        <v>1330</v>
      </c>
      <c r="V132" s="8" t="s">
        <v>269</v>
      </c>
      <c r="W132" s="8">
        <v>2015</v>
      </c>
      <c r="X132" s="8">
        <v>105</v>
      </c>
      <c r="Y132" s="8">
        <v>3</v>
      </c>
      <c r="Z132" s="8" t="s">
        <v>53</v>
      </c>
      <c r="AA132" s="8">
        <v>1491</v>
      </c>
      <c r="AB132" s="8">
        <v>1525</v>
      </c>
      <c r="AC132" s="8" t="s">
        <v>2443</v>
      </c>
      <c r="AD132" s="8" t="str">
        <f>HYPERLINK("http://dx.doi.org/10.1007/s11192-015-1728-x","http://dx.doi.org/10.1007/s11192-015-1728-x")</f>
        <v>http://dx.doi.org/10.1007/s11192-015-1728-x</v>
      </c>
      <c r="AE132" s="8" t="s">
        <v>53</v>
      </c>
      <c r="AF132" s="8">
        <v>35</v>
      </c>
      <c r="AG132" s="11" t="s">
        <v>1333</v>
      </c>
      <c r="AH132" s="8" t="s">
        <v>102</v>
      </c>
      <c r="AI132" s="11" t="s">
        <v>1335</v>
      </c>
      <c r="AJ132" s="8" t="s">
        <v>53</v>
      </c>
      <c r="AK132" s="8" t="s">
        <v>2444</v>
      </c>
    </row>
    <row r="133" spans="1:37" ht="51" customHeight="1" x14ac:dyDescent="0.25">
      <c r="A133" s="8">
        <v>132</v>
      </c>
      <c r="B133" s="8" t="s">
        <v>51</v>
      </c>
      <c r="C133" s="8" t="s">
        <v>2445</v>
      </c>
      <c r="D133" s="8" t="s">
        <v>2447</v>
      </c>
      <c r="E133" s="8" t="s">
        <v>2448</v>
      </c>
      <c r="F133" s="8" t="s">
        <v>58</v>
      </c>
      <c r="G133" s="8" t="s">
        <v>53</v>
      </c>
      <c r="H133" s="8" t="s">
        <v>53</v>
      </c>
      <c r="I133" s="9" t="s">
        <v>2449</v>
      </c>
      <c r="J133" s="9" t="s">
        <v>2450</v>
      </c>
      <c r="K133" s="10" t="s">
        <v>2451</v>
      </c>
      <c r="L133" s="8" t="s">
        <v>2455</v>
      </c>
      <c r="M133" s="8" t="s">
        <v>53</v>
      </c>
      <c r="N133" s="8">
        <v>61</v>
      </c>
      <c r="O133" s="8">
        <v>1</v>
      </c>
      <c r="P133" s="8">
        <v>1</v>
      </c>
      <c r="Q133" s="8" t="s">
        <v>1024</v>
      </c>
      <c r="R133" s="8" t="s">
        <v>161</v>
      </c>
      <c r="S133" s="8" t="s">
        <v>1025</v>
      </c>
      <c r="T133" s="8" t="s">
        <v>2456</v>
      </c>
      <c r="U133" s="8" t="s">
        <v>2457</v>
      </c>
      <c r="V133" s="8" t="s">
        <v>422</v>
      </c>
      <c r="W133" s="8">
        <v>2018</v>
      </c>
      <c r="X133" s="8">
        <v>34</v>
      </c>
      <c r="Y133" s="8">
        <v>2</v>
      </c>
      <c r="Z133" s="8" t="s">
        <v>53</v>
      </c>
      <c r="AA133" s="8">
        <v>122</v>
      </c>
      <c r="AB133" s="8">
        <v>138</v>
      </c>
      <c r="AC133" s="8" t="s">
        <v>2458</v>
      </c>
      <c r="AD133" s="8" t="str">
        <f>HYPERLINK("http://dx.doi.org/10.1177/0266666916679218","http://dx.doi.org/10.1177/0266666916679218")</f>
        <v>http://dx.doi.org/10.1177/0266666916679218</v>
      </c>
      <c r="AE133" s="8" t="s">
        <v>53</v>
      </c>
      <c r="AF133" s="8">
        <v>17</v>
      </c>
      <c r="AG133" s="11" t="s">
        <v>191</v>
      </c>
      <c r="AH133" s="8" t="s">
        <v>76</v>
      </c>
      <c r="AI133" s="11" t="s">
        <v>191</v>
      </c>
      <c r="AJ133" s="8" t="s">
        <v>53</v>
      </c>
      <c r="AK133" s="8" t="s">
        <v>2459</v>
      </c>
    </row>
    <row r="134" spans="1:37" ht="51" customHeight="1" x14ac:dyDescent="0.25">
      <c r="A134" s="8">
        <v>133</v>
      </c>
      <c r="B134" s="8" t="s">
        <v>51</v>
      </c>
      <c r="C134" s="8" t="s">
        <v>2460</v>
      </c>
      <c r="D134" s="8" t="s">
        <v>2462</v>
      </c>
      <c r="E134" s="8" t="s">
        <v>1912</v>
      </c>
      <c r="F134" s="8" t="s">
        <v>58</v>
      </c>
      <c r="G134" s="8" t="s">
        <v>53</v>
      </c>
      <c r="H134" s="8" t="s">
        <v>53</v>
      </c>
      <c r="I134" s="9" t="s">
        <v>2463</v>
      </c>
      <c r="J134" s="9" t="s">
        <v>2464</v>
      </c>
      <c r="K134" s="10" t="s">
        <v>2465</v>
      </c>
      <c r="L134" s="8" t="s">
        <v>2469</v>
      </c>
      <c r="M134" s="8" t="s">
        <v>2471</v>
      </c>
      <c r="N134" s="8">
        <v>33</v>
      </c>
      <c r="O134" s="8">
        <v>4</v>
      </c>
      <c r="P134" s="8">
        <v>5</v>
      </c>
      <c r="Q134" s="8" t="s">
        <v>67</v>
      </c>
      <c r="R134" s="8" t="s">
        <v>68</v>
      </c>
      <c r="S134" s="8" t="s">
        <v>69</v>
      </c>
      <c r="T134" s="8" t="s">
        <v>1920</v>
      </c>
      <c r="U134" s="8" t="s">
        <v>1921</v>
      </c>
      <c r="V134" s="8" t="s">
        <v>1533</v>
      </c>
      <c r="W134" s="8">
        <v>2009</v>
      </c>
      <c r="X134" s="8">
        <v>35</v>
      </c>
      <c r="Y134" s="8">
        <v>3</v>
      </c>
      <c r="Z134" s="8" t="s">
        <v>53</v>
      </c>
      <c r="AA134" s="8">
        <v>125</v>
      </c>
      <c r="AB134" s="8">
        <v>132</v>
      </c>
      <c r="AC134" s="8" t="s">
        <v>2472</v>
      </c>
      <c r="AD134" s="8" t="str">
        <f>HYPERLINK("http://dx.doi.org/10.1016/j.serrev.2009.04.003","http://dx.doi.org/10.1016/j.serrev.2009.04.003")</f>
        <v>http://dx.doi.org/10.1016/j.serrev.2009.04.003</v>
      </c>
      <c r="AE134" s="8" t="s">
        <v>53</v>
      </c>
      <c r="AF134" s="8">
        <v>8</v>
      </c>
      <c r="AG134" s="11" t="s">
        <v>191</v>
      </c>
      <c r="AH134" s="8" t="s">
        <v>76</v>
      </c>
      <c r="AI134" s="11" t="s">
        <v>191</v>
      </c>
      <c r="AJ134" s="8" t="s">
        <v>53</v>
      </c>
      <c r="AK134" s="8" t="s">
        <v>2473</v>
      </c>
    </row>
    <row r="135" spans="1:37" ht="51" customHeight="1" x14ac:dyDescent="0.25">
      <c r="A135" s="8">
        <v>134</v>
      </c>
      <c r="B135" s="8" t="s">
        <v>51</v>
      </c>
      <c r="C135" s="8" t="s">
        <v>2474</v>
      </c>
      <c r="D135" s="8" t="s">
        <v>2476</v>
      </c>
      <c r="E135" s="8" t="s">
        <v>1368</v>
      </c>
      <c r="F135" s="8" t="s">
        <v>58</v>
      </c>
      <c r="G135" s="8" t="s">
        <v>53</v>
      </c>
      <c r="H135" s="8" t="s">
        <v>53</v>
      </c>
      <c r="I135" s="9" t="s">
        <v>2477</v>
      </c>
      <c r="J135" s="9" t="s">
        <v>2478</v>
      </c>
      <c r="K135" s="10" t="s">
        <v>2479</v>
      </c>
      <c r="L135" s="8" t="s">
        <v>2483</v>
      </c>
      <c r="M135" s="8" t="s">
        <v>2484</v>
      </c>
      <c r="N135" s="8">
        <v>86</v>
      </c>
      <c r="O135" s="8">
        <v>6</v>
      </c>
      <c r="P135" s="8">
        <v>7</v>
      </c>
      <c r="Q135" s="8" t="s">
        <v>1376</v>
      </c>
      <c r="R135" s="8" t="s">
        <v>1258</v>
      </c>
      <c r="S135" s="8" t="s">
        <v>1377</v>
      </c>
      <c r="T135" s="8" t="s">
        <v>1378</v>
      </c>
      <c r="U135" s="8" t="s">
        <v>1379</v>
      </c>
      <c r="V135" s="8" t="s">
        <v>467</v>
      </c>
      <c r="W135" s="8">
        <v>2019</v>
      </c>
      <c r="X135" s="8">
        <v>15</v>
      </c>
      <c r="Y135" s="8">
        <v>2</v>
      </c>
      <c r="Z135" s="8" t="s">
        <v>73</v>
      </c>
      <c r="AA135" s="8">
        <v>341</v>
      </c>
      <c r="AB135" s="8">
        <v>370</v>
      </c>
      <c r="AC135" s="8" t="s">
        <v>2485</v>
      </c>
      <c r="AD135" s="8" t="str">
        <f>HYPERLINK("http://dx.doi.org/10.1017/mor.2019.26","http://dx.doi.org/10.1017/mor.2019.26")</f>
        <v>http://dx.doi.org/10.1017/mor.2019.26</v>
      </c>
      <c r="AE135" s="8" t="s">
        <v>53</v>
      </c>
      <c r="AF135" s="8">
        <v>30</v>
      </c>
      <c r="AG135" s="11" t="s">
        <v>211</v>
      </c>
      <c r="AH135" s="8" t="s">
        <v>76</v>
      </c>
      <c r="AI135" s="11" t="s">
        <v>127</v>
      </c>
      <c r="AJ135" s="8" t="s">
        <v>2486</v>
      </c>
      <c r="AK135" s="8" t="s">
        <v>2487</v>
      </c>
    </row>
    <row r="136" spans="1:37" ht="51" customHeight="1" x14ac:dyDescent="0.25">
      <c r="A136" s="8">
        <v>135</v>
      </c>
      <c r="B136" s="8" t="s">
        <v>51</v>
      </c>
      <c r="C136" s="8" t="s">
        <v>2488</v>
      </c>
      <c r="D136" s="8" t="s">
        <v>2490</v>
      </c>
      <c r="E136" s="8" t="s">
        <v>2491</v>
      </c>
      <c r="F136" s="8" t="s">
        <v>58</v>
      </c>
      <c r="G136" s="8" t="s">
        <v>53</v>
      </c>
      <c r="H136" s="8" t="s">
        <v>53</v>
      </c>
      <c r="I136" s="9" t="s">
        <v>2493</v>
      </c>
      <c r="J136" s="9" t="s">
        <v>53</v>
      </c>
      <c r="K136" s="10" t="s">
        <v>2494</v>
      </c>
      <c r="L136" s="8" t="s">
        <v>2497</v>
      </c>
      <c r="M136" s="8" t="s">
        <v>53</v>
      </c>
      <c r="N136" s="8">
        <v>18</v>
      </c>
      <c r="O136" s="8">
        <v>1</v>
      </c>
      <c r="P136" s="8">
        <v>1</v>
      </c>
      <c r="Q136" s="8" t="s">
        <v>2498</v>
      </c>
      <c r="R136" s="8" t="s">
        <v>2499</v>
      </c>
      <c r="S136" s="8" t="s">
        <v>2500</v>
      </c>
      <c r="T136" s="8" t="s">
        <v>2501</v>
      </c>
      <c r="U136" s="8" t="s">
        <v>2502</v>
      </c>
      <c r="V136" s="8" t="s">
        <v>53</v>
      </c>
      <c r="W136" s="8">
        <v>2013</v>
      </c>
      <c r="X136" s="8">
        <v>5</v>
      </c>
      <c r="Y136" s="8">
        <v>1</v>
      </c>
      <c r="Z136" s="8" t="s">
        <v>53</v>
      </c>
      <c r="AA136" s="8">
        <v>81</v>
      </c>
      <c r="AB136" s="8">
        <v>91</v>
      </c>
      <c r="AC136" s="8" t="s">
        <v>53</v>
      </c>
      <c r="AD136" s="8" t="s">
        <v>53</v>
      </c>
      <c r="AE136" s="8" t="s">
        <v>53</v>
      </c>
      <c r="AF136" s="8">
        <v>11</v>
      </c>
      <c r="AG136" s="11" t="s">
        <v>125</v>
      </c>
      <c r="AH136" s="8" t="s">
        <v>126</v>
      </c>
      <c r="AI136" s="11" t="s">
        <v>127</v>
      </c>
      <c r="AJ136" s="8" t="s">
        <v>53</v>
      </c>
      <c r="AK136" s="8" t="s">
        <v>2503</v>
      </c>
    </row>
    <row r="137" spans="1:37" ht="51" customHeight="1" x14ac:dyDescent="0.25">
      <c r="A137" s="8">
        <v>136</v>
      </c>
      <c r="B137" s="8" t="s">
        <v>51</v>
      </c>
      <c r="C137" s="8" t="s">
        <v>2504</v>
      </c>
      <c r="D137" s="8" t="s">
        <v>2506</v>
      </c>
      <c r="E137" s="8" t="s">
        <v>956</v>
      </c>
      <c r="F137" s="8" t="s">
        <v>58</v>
      </c>
      <c r="G137" s="8" t="s">
        <v>53</v>
      </c>
      <c r="H137" s="8" t="s">
        <v>53</v>
      </c>
      <c r="I137" s="9" t="s">
        <v>2507</v>
      </c>
      <c r="J137" s="9" t="s">
        <v>2508</v>
      </c>
      <c r="K137" s="10" t="s">
        <v>2509</v>
      </c>
      <c r="L137" s="8" t="s">
        <v>2513</v>
      </c>
      <c r="M137" s="8" t="s">
        <v>53</v>
      </c>
      <c r="N137" s="8">
        <v>30</v>
      </c>
      <c r="O137" s="8">
        <v>8</v>
      </c>
      <c r="P137" s="8">
        <v>9</v>
      </c>
      <c r="Q137" s="8" t="s">
        <v>314</v>
      </c>
      <c r="R137" s="8" t="s">
        <v>463</v>
      </c>
      <c r="S137" s="8" t="s">
        <v>464</v>
      </c>
      <c r="T137" s="8" t="s">
        <v>969</v>
      </c>
      <c r="U137" s="8" t="s">
        <v>970</v>
      </c>
      <c r="V137" s="8" t="s">
        <v>269</v>
      </c>
      <c r="W137" s="8">
        <v>2019</v>
      </c>
      <c r="X137" s="8">
        <v>25</v>
      </c>
      <c r="Y137" s="8">
        <v>6</v>
      </c>
      <c r="Z137" s="8" t="s">
        <v>73</v>
      </c>
      <c r="AA137" s="8">
        <v>1661</v>
      </c>
      <c r="AB137" s="8">
        <v>1669</v>
      </c>
      <c r="AC137" s="8" t="s">
        <v>2516</v>
      </c>
      <c r="AD137" s="8" t="str">
        <f>HYPERLINK("http://dx.doi.org/10.1007/s11948-015-9702-9","http://dx.doi.org/10.1007/s11948-015-9702-9")</f>
        <v>http://dx.doi.org/10.1007/s11948-015-9702-9</v>
      </c>
      <c r="AE137" s="8" t="s">
        <v>53</v>
      </c>
      <c r="AF137" s="8">
        <v>9</v>
      </c>
      <c r="AG137" s="11" t="s">
        <v>973</v>
      </c>
      <c r="AH137" s="8" t="s">
        <v>102</v>
      </c>
      <c r="AI137" s="11" t="s">
        <v>974</v>
      </c>
      <c r="AJ137" s="8" t="s">
        <v>729</v>
      </c>
      <c r="AK137" s="8" t="s">
        <v>2517</v>
      </c>
    </row>
    <row r="138" spans="1:37" ht="51" customHeight="1" x14ac:dyDescent="0.25">
      <c r="A138" s="8">
        <v>137</v>
      </c>
      <c r="B138" s="8" t="s">
        <v>51</v>
      </c>
      <c r="C138" s="8" t="s">
        <v>2518</v>
      </c>
      <c r="D138" s="8" t="s">
        <v>2520</v>
      </c>
      <c r="E138" s="8" t="s">
        <v>2521</v>
      </c>
      <c r="F138" s="8" t="s">
        <v>175</v>
      </c>
      <c r="G138" s="8" t="s">
        <v>53</v>
      </c>
      <c r="H138" s="8" t="s">
        <v>53</v>
      </c>
      <c r="I138" s="9" t="s">
        <v>2522</v>
      </c>
      <c r="J138" s="9" t="s">
        <v>53</v>
      </c>
      <c r="K138" s="10" t="s">
        <v>2523</v>
      </c>
      <c r="L138" s="8" t="s">
        <v>2527</v>
      </c>
      <c r="M138" s="8" t="s">
        <v>53</v>
      </c>
      <c r="N138" s="8">
        <v>4</v>
      </c>
      <c r="O138" s="8">
        <v>5</v>
      </c>
      <c r="P138" s="8">
        <v>5</v>
      </c>
      <c r="Q138" s="8" t="s">
        <v>1004</v>
      </c>
      <c r="R138" s="8" t="s">
        <v>484</v>
      </c>
      <c r="S138" s="8" t="s">
        <v>1005</v>
      </c>
      <c r="T138" s="8" t="s">
        <v>2528</v>
      </c>
      <c r="U138" s="8" t="s">
        <v>2529</v>
      </c>
      <c r="V138" s="8" t="s">
        <v>2530</v>
      </c>
      <c r="W138" s="8">
        <v>2008</v>
      </c>
      <c r="X138" s="8">
        <v>27</v>
      </c>
      <c r="Y138" s="8">
        <v>5</v>
      </c>
      <c r="Z138" s="8" t="s">
        <v>53</v>
      </c>
      <c r="AA138" s="8">
        <v>223</v>
      </c>
      <c r="AB138" s="8">
        <v>225</v>
      </c>
      <c r="AC138" s="8" t="s">
        <v>2531</v>
      </c>
      <c r="AD138" s="8" t="str">
        <f>HYPERLINK("http://dx.doi.org/10.1097/01.DCC.0000325081.78164.50","http://dx.doi.org/10.1097/01.DCC.0000325081.78164.50")</f>
        <v>http://dx.doi.org/10.1097/01.DCC.0000325081.78164.50</v>
      </c>
      <c r="AE138" s="8" t="s">
        <v>53</v>
      </c>
      <c r="AF138" s="8">
        <v>3</v>
      </c>
      <c r="AG138" s="11" t="s">
        <v>101</v>
      </c>
      <c r="AH138" s="8" t="s">
        <v>126</v>
      </c>
      <c r="AI138" s="11" t="s">
        <v>101</v>
      </c>
      <c r="AJ138" s="8" t="s">
        <v>53</v>
      </c>
      <c r="AK138" s="8" t="s">
        <v>2532</v>
      </c>
    </row>
    <row r="139" spans="1:37" ht="51" customHeight="1" x14ac:dyDescent="0.25">
      <c r="A139" s="8">
        <v>138</v>
      </c>
      <c r="B139" s="8" t="s">
        <v>51</v>
      </c>
      <c r="C139" s="8" t="s">
        <v>2533</v>
      </c>
      <c r="D139" s="8" t="s">
        <v>2535</v>
      </c>
      <c r="E139" s="8" t="s">
        <v>2536</v>
      </c>
      <c r="F139" s="8" t="s">
        <v>58</v>
      </c>
      <c r="G139" s="8" t="s">
        <v>53</v>
      </c>
      <c r="H139" s="8" t="s">
        <v>53</v>
      </c>
      <c r="I139" s="9" t="s">
        <v>2537</v>
      </c>
      <c r="J139" s="9" t="s">
        <v>2538</v>
      </c>
      <c r="K139" s="10" t="s">
        <v>2539</v>
      </c>
      <c r="L139" s="8" t="s">
        <v>2543</v>
      </c>
      <c r="M139" s="8" t="s">
        <v>2544</v>
      </c>
      <c r="N139" s="8">
        <v>54</v>
      </c>
      <c r="O139" s="8">
        <v>19</v>
      </c>
      <c r="P139" s="8">
        <v>22</v>
      </c>
      <c r="Q139" s="8" t="s">
        <v>2545</v>
      </c>
      <c r="R139" s="8" t="s">
        <v>2546</v>
      </c>
      <c r="S139" s="8" t="s">
        <v>2547</v>
      </c>
      <c r="T139" s="8" t="s">
        <v>2548</v>
      </c>
      <c r="U139" s="8" t="s">
        <v>2549</v>
      </c>
      <c r="V139" s="8" t="s">
        <v>53</v>
      </c>
      <c r="W139" s="8">
        <v>2008</v>
      </c>
      <c r="X139" s="8">
        <v>9</v>
      </c>
      <c r="Y139" s="8">
        <v>1</v>
      </c>
      <c r="Z139" s="8" t="s">
        <v>53</v>
      </c>
      <c r="AA139" s="8">
        <v>1</v>
      </c>
      <c r="AB139" s="8">
        <v>22</v>
      </c>
      <c r="AC139" s="8" t="s">
        <v>53</v>
      </c>
      <c r="AD139" s="8" t="s">
        <v>53</v>
      </c>
      <c r="AE139" s="8" t="s">
        <v>53</v>
      </c>
      <c r="AF139" s="8">
        <v>22</v>
      </c>
      <c r="AG139" s="11" t="s">
        <v>1397</v>
      </c>
      <c r="AH139" s="8" t="s">
        <v>102</v>
      </c>
      <c r="AI139" s="11" t="s">
        <v>1335</v>
      </c>
      <c r="AJ139" s="8" t="s">
        <v>53</v>
      </c>
      <c r="AK139" s="8" t="s">
        <v>2550</v>
      </c>
    </row>
    <row r="140" spans="1:37" ht="51" customHeight="1" x14ac:dyDescent="0.25">
      <c r="A140" s="8">
        <v>139</v>
      </c>
      <c r="B140" s="8" t="s">
        <v>51</v>
      </c>
      <c r="C140" s="8" t="s">
        <v>2551</v>
      </c>
      <c r="D140" s="8" t="s">
        <v>2553</v>
      </c>
      <c r="E140" s="8" t="s">
        <v>2491</v>
      </c>
      <c r="F140" s="8" t="s">
        <v>58</v>
      </c>
      <c r="G140" s="8" t="s">
        <v>53</v>
      </c>
      <c r="H140" s="8" t="s">
        <v>53</v>
      </c>
      <c r="I140" s="9" t="s">
        <v>2554</v>
      </c>
      <c r="J140" s="9" t="s">
        <v>53</v>
      </c>
      <c r="K140" s="10" t="s">
        <v>2555</v>
      </c>
      <c r="L140" s="8" t="s">
        <v>2559</v>
      </c>
      <c r="M140" s="8" t="s">
        <v>2561</v>
      </c>
      <c r="N140" s="8">
        <v>22</v>
      </c>
      <c r="O140" s="8">
        <v>2</v>
      </c>
      <c r="P140" s="8">
        <v>2</v>
      </c>
      <c r="Q140" s="8" t="s">
        <v>2498</v>
      </c>
      <c r="R140" s="8" t="s">
        <v>2499</v>
      </c>
      <c r="S140" s="8" t="s">
        <v>2500</v>
      </c>
      <c r="T140" s="8" t="s">
        <v>2501</v>
      </c>
      <c r="U140" s="8" t="s">
        <v>2502</v>
      </c>
      <c r="V140" s="8" t="s">
        <v>53</v>
      </c>
      <c r="W140" s="8">
        <v>2018</v>
      </c>
      <c r="X140" s="8">
        <v>10</v>
      </c>
      <c r="Y140" s="8">
        <v>1</v>
      </c>
      <c r="Z140" s="8" t="s">
        <v>53</v>
      </c>
      <c r="AA140" s="8">
        <v>107</v>
      </c>
      <c r="AB140" s="8">
        <v>124</v>
      </c>
      <c r="AC140" s="8" t="s">
        <v>2562</v>
      </c>
      <c r="AD140" s="8" t="str">
        <f>HYPERLINK("http://dx.doi.org/10.17835/2076-6297.2018.10.1.107-124","http://dx.doi.org/10.17835/2076-6297.2018.10.1.107-124")</f>
        <v>http://dx.doi.org/10.17835/2076-6297.2018.10.1.107-124</v>
      </c>
      <c r="AE140" s="8" t="s">
        <v>53</v>
      </c>
      <c r="AF140" s="8">
        <v>18</v>
      </c>
      <c r="AG140" s="11" t="s">
        <v>125</v>
      </c>
      <c r="AH140" s="8" t="s">
        <v>126</v>
      </c>
      <c r="AI140" s="11" t="s">
        <v>127</v>
      </c>
      <c r="AJ140" s="8" t="s">
        <v>872</v>
      </c>
      <c r="AK140" s="8" t="s">
        <v>2563</v>
      </c>
    </row>
    <row r="141" spans="1:37" ht="51" customHeight="1" x14ac:dyDescent="0.25">
      <c r="A141" s="8">
        <v>140</v>
      </c>
      <c r="B141" s="8" t="s">
        <v>51</v>
      </c>
      <c r="C141" s="8" t="s">
        <v>2564</v>
      </c>
      <c r="D141" s="8" t="s">
        <v>2565</v>
      </c>
      <c r="E141" s="8" t="s">
        <v>2566</v>
      </c>
      <c r="F141" s="8" t="s">
        <v>58</v>
      </c>
      <c r="G141" s="8" t="s">
        <v>53</v>
      </c>
      <c r="H141" s="8" t="s">
        <v>53</v>
      </c>
      <c r="I141" s="9" t="s">
        <v>2567</v>
      </c>
      <c r="J141" s="9" t="s">
        <v>53</v>
      </c>
      <c r="K141" s="10" t="s">
        <v>2568</v>
      </c>
      <c r="L141" s="8" t="s">
        <v>53</v>
      </c>
      <c r="M141" s="8" t="s">
        <v>53</v>
      </c>
      <c r="N141" s="8">
        <v>2</v>
      </c>
      <c r="O141" s="8">
        <v>0</v>
      </c>
      <c r="P141" s="8">
        <v>0</v>
      </c>
      <c r="Q141" s="8" t="s">
        <v>2570</v>
      </c>
      <c r="R141" s="8" t="s">
        <v>2571</v>
      </c>
      <c r="S141" s="8" t="s">
        <v>2572</v>
      </c>
      <c r="T141" s="8" t="s">
        <v>2573</v>
      </c>
      <c r="U141" s="8" t="s">
        <v>2574</v>
      </c>
      <c r="V141" s="8" t="s">
        <v>743</v>
      </c>
      <c r="W141" s="8">
        <v>1994</v>
      </c>
      <c r="X141" s="8">
        <v>13</v>
      </c>
      <c r="Y141" s="8">
        <v>4</v>
      </c>
      <c r="Z141" s="8" t="s">
        <v>53</v>
      </c>
      <c r="AA141" s="8">
        <v>308</v>
      </c>
      <c r="AB141" s="8">
        <v>313</v>
      </c>
      <c r="AC141" s="8" t="s">
        <v>2575</v>
      </c>
      <c r="AD141" s="8" t="str">
        <f>HYPERLINK("http://dx.doi.org/10.3109/10915819409140603","http://dx.doi.org/10.3109/10915819409140603")</f>
        <v>http://dx.doi.org/10.3109/10915819409140603</v>
      </c>
      <c r="AE141" s="8" t="s">
        <v>53</v>
      </c>
      <c r="AF141" s="8">
        <v>6</v>
      </c>
      <c r="AG141" s="11" t="s">
        <v>2576</v>
      </c>
      <c r="AH141" s="8" t="s">
        <v>490</v>
      </c>
      <c r="AI141" s="11" t="s">
        <v>2576</v>
      </c>
      <c r="AJ141" s="8" t="s">
        <v>360</v>
      </c>
      <c r="AK141" s="8" t="s">
        <v>2577</v>
      </c>
    </row>
    <row r="142" spans="1:37" ht="51" customHeight="1" x14ac:dyDescent="0.25">
      <c r="A142" s="8">
        <v>141</v>
      </c>
      <c r="B142" s="8" t="s">
        <v>51</v>
      </c>
      <c r="C142" s="8" t="s">
        <v>2578</v>
      </c>
      <c r="D142" s="8" t="s">
        <v>2580</v>
      </c>
      <c r="E142" s="8" t="s">
        <v>2581</v>
      </c>
      <c r="F142" s="8" t="s">
        <v>58</v>
      </c>
      <c r="G142" s="8" t="s">
        <v>53</v>
      </c>
      <c r="H142" s="8" t="s">
        <v>53</v>
      </c>
      <c r="I142" s="9" t="s">
        <v>2582</v>
      </c>
      <c r="J142" s="9" t="s">
        <v>2583</v>
      </c>
      <c r="K142" s="10" t="s">
        <v>2584</v>
      </c>
      <c r="L142" s="8" t="s">
        <v>2588</v>
      </c>
      <c r="M142" s="8" t="s">
        <v>2590</v>
      </c>
      <c r="N142" s="8">
        <v>13</v>
      </c>
      <c r="O142" s="8">
        <v>1</v>
      </c>
      <c r="P142" s="8">
        <v>2</v>
      </c>
      <c r="Q142" s="8" t="s">
        <v>2591</v>
      </c>
      <c r="R142" s="8" t="s">
        <v>2592</v>
      </c>
      <c r="S142" s="8" t="s">
        <v>2593</v>
      </c>
      <c r="T142" s="8" t="s">
        <v>2594</v>
      </c>
      <c r="U142" s="8" t="s">
        <v>2595</v>
      </c>
      <c r="V142" s="8" t="s">
        <v>53</v>
      </c>
      <c r="W142" s="8">
        <v>2010</v>
      </c>
      <c r="X142" s="8">
        <v>70</v>
      </c>
      <c r="Y142" s="8">
        <v>3</v>
      </c>
      <c r="Z142" s="8" t="s">
        <v>53</v>
      </c>
      <c r="AA142" s="8">
        <v>240</v>
      </c>
      <c r="AB142" s="8">
        <v>246</v>
      </c>
      <c r="AC142" s="8" t="s">
        <v>53</v>
      </c>
      <c r="AD142" s="8" t="s">
        <v>53</v>
      </c>
      <c r="AE142" s="8" t="s">
        <v>53</v>
      </c>
      <c r="AF142" s="8">
        <v>7</v>
      </c>
      <c r="AG142" s="11" t="s">
        <v>2596</v>
      </c>
      <c r="AH142" s="8" t="s">
        <v>490</v>
      </c>
      <c r="AI142" s="11" t="s">
        <v>2597</v>
      </c>
      <c r="AJ142" s="8" t="s">
        <v>53</v>
      </c>
      <c r="AK142" s="8" t="s">
        <v>2598</v>
      </c>
    </row>
    <row r="143" spans="1:37" ht="51" customHeight="1" x14ac:dyDescent="0.25">
      <c r="A143" s="8">
        <v>142</v>
      </c>
      <c r="B143" s="8" t="s">
        <v>51</v>
      </c>
      <c r="C143" s="8" t="s">
        <v>2599</v>
      </c>
      <c r="D143" s="8" t="s">
        <v>2601</v>
      </c>
      <c r="E143" s="8" t="s">
        <v>196</v>
      </c>
      <c r="F143" s="8" t="s">
        <v>58</v>
      </c>
      <c r="G143" s="8" t="s">
        <v>53</v>
      </c>
      <c r="H143" s="8" t="s">
        <v>53</v>
      </c>
      <c r="I143" s="9" t="s">
        <v>2602</v>
      </c>
      <c r="J143" s="9" t="s">
        <v>53</v>
      </c>
      <c r="K143" s="10" t="s">
        <v>2603</v>
      </c>
      <c r="L143" s="8" t="s">
        <v>2607</v>
      </c>
      <c r="M143" s="8" t="s">
        <v>53</v>
      </c>
      <c r="N143" s="8">
        <v>12</v>
      </c>
      <c r="O143" s="8">
        <v>1</v>
      </c>
      <c r="P143" s="8">
        <v>2</v>
      </c>
      <c r="Q143" s="8" t="s">
        <v>205</v>
      </c>
      <c r="R143" s="8" t="s">
        <v>206</v>
      </c>
      <c r="S143" s="8" t="s">
        <v>207</v>
      </c>
      <c r="T143" s="8" t="s">
        <v>208</v>
      </c>
      <c r="U143" s="8" t="s">
        <v>209</v>
      </c>
      <c r="V143" s="8" t="s">
        <v>210</v>
      </c>
      <c r="W143" s="8">
        <v>2010</v>
      </c>
      <c r="X143" s="8">
        <v>41</v>
      </c>
      <c r="Y143" s="8">
        <v>1</v>
      </c>
      <c r="Z143" s="8" t="s">
        <v>53</v>
      </c>
      <c r="AA143" s="8">
        <v>65</v>
      </c>
      <c r="AB143" s="8">
        <v>74</v>
      </c>
      <c r="AC143" s="8" t="s">
        <v>53</v>
      </c>
      <c r="AD143" s="8" t="s">
        <v>53</v>
      </c>
      <c r="AE143" s="8" t="s">
        <v>53</v>
      </c>
      <c r="AF143" s="8">
        <v>10</v>
      </c>
      <c r="AG143" s="11" t="s">
        <v>211</v>
      </c>
      <c r="AH143" s="8" t="s">
        <v>126</v>
      </c>
      <c r="AI143" s="11" t="s">
        <v>127</v>
      </c>
      <c r="AJ143" s="8" t="s">
        <v>53</v>
      </c>
      <c r="AK143" s="8" t="s">
        <v>2608</v>
      </c>
    </row>
    <row r="144" spans="1:37" ht="51" customHeight="1" x14ac:dyDescent="0.25">
      <c r="A144" s="8">
        <v>143</v>
      </c>
      <c r="B144" s="8" t="s">
        <v>51</v>
      </c>
      <c r="C144" s="8" t="s">
        <v>2609</v>
      </c>
      <c r="D144" s="8" t="s">
        <v>2611</v>
      </c>
      <c r="E144" s="8" t="s">
        <v>2612</v>
      </c>
      <c r="F144" s="8" t="s">
        <v>58</v>
      </c>
      <c r="G144" s="8" t="s">
        <v>53</v>
      </c>
      <c r="H144" s="8" t="s">
        <v>53</v>
      </c>
      <c r="I144" s="9" t="s">
        <v>2613</v>
      </c>
      <c r="J144" s="9" t="s">
        <v>2614</v>
      </c>
      <c r="K144" s="10" t="s">
        <v>2615</v>
      </c>
      <c r="L144" s="8" t="s">
        <v>2619</v>
      </c>
      <c r="M144" s="8" t="s">
        <v>2621</v>
      </c>
      <c r="N144" s="8">
        <v>19</v>
      </c>
      <c r="O144" s="8">
        <v>20</v>
      </c>
      <c r="P144" s="8">
        <v>21</v>
      </c>
      <c r="Q144" s="8" t="s">
        <v>985</v>
      </c>
      <c r="R144" s="8" t="s">
        <v>281</v>
      </c>
      <c r="S144" s="8" t="s">
        <v>2625</v>
      </c>
      <c r="T144" s="8" t="s">
        <v>2626</v>
      </c>
      <c r="U144" s="8" t="s">
        <v>2627</v>
      </c>
      <c r="V144" s="8" t="s">
        <v>1331</v>
      </c>
      <c r="W144" s="8">
        <v>2016</v>
      </c>
      <c r="X144" s="8">
        <v>48</v>
      </c>
      <c r="Y144" s="8" t="s">
        <v>53</v>
      </c>
      <c r="Z144" s="8" t="s">
        <v>53</v>
      </c>
      <c r="AA144" s="8">
        <v>139</v>
      </c>
      <c r="AB144" s="8">
        <v>145</v>
      </c>
      <c r="AC144" s="8" t="s">
        <v>2628</v>
      </c>
      <c r="AD144" s="8" t="str">
        <f>HYPERLINK("http://dx.doi.org/10.1016/j.cct.2016.04.010","http://dx.doi.org/10.1016/j.cct.2016.04.010")</f>
        <v>http://dx.doi.org/10.1016/j.cct.2016.04.010</v>
      </c>
      <c r="AE144" s="8" t="s">
        <v>53</v>
      </c>
      <c r="AF144" s="8">
        <v>7</v>
      </c>
      <c r="AG144" s="11" t="s">
        <v>2629</v>
      </c>
      <c r="AH144" s="8" t="s">
        <v>490</v>
      </c>
      <c r="AI144" s="11" t="s">
        <v>2630</v>
      </c>
      <c r="AJ144" s="8" t="s">
        <v>622</v>
      </c>
      <c r="AK144" s="8" t="s">
        <v>2631</v>
      </c>
    </row>
    <row r="145" spans="1:37" ht="51" customHeight="1" x14ac:dyDescent="0.25">
      <c r="A145" s="8">
        <v>144</v>
      </c>
      <c r="B145" s="8" t="s">
        <v>51</v>
      </c>
      <c r="C145" s="8" t="s">
        <v>2632</v>
      </c>
      <c r="D145" s="8" t="s">
        <v>2634</v>
      </c>
      <c r="E145" s="8" t="s">
        <v>2635</v>
      </c>
      <c r="F145" s="8" t="s">
        <v>58</v>
      </c>
      <c r="G145" s="8" t="s">
        <v>53</v>
      </c>
      <c r="H145" s="8" t="s">
        <v>53</v>
      </c>
      <c r="I145" s="9" t="s">
        <v>2636</v>
      </c>
      <c r="J145" s="9" t="s">
        <v>2637</v>
      </c>
      <c r="K145" s="10" t="s">
        <v>2638</v>
      </c>
      <c r="L145" s="8" t="s">
        <v>2642</v>
      </c>
      <c r="M145" s="8" t="s">
        <v>53</v>
      </c>
      <c r="N145" s="8">
        <v>51</v>
      </c>
      <c r="O145" s="8">
        <v>8</v>
      </c>
      <c r="P145" s="8">
        <v>8</v>
      </c>
      <c r="Q145" s="8" t="s">
        <v>67</v>
      </c>
      <c r="R145" s="8" t="s">
        <v>68</v>
      </c>
      <c r="S145" s="8" t="s">
        <v>69</v>
      </c>
      <c r="T145" s="8" t="s">
        <v>2643</v>
      </c>
      <c r="U145" s="8" t="s">
        <v>2644</v>
      </c>
      <c r="V145" s="8" t="s">
        <v>53</v>
      </c>
      <c r="W145" s="8">
        <v>2019</v>
      </c>
      <c r="X145" s="8">
        <v>11</v>
      </c>
      <c r="Y145" s="8">
        <v>4</v>
      </c>
      <c r="Z145" s="8" t="s">
        <v>53</v>
      </c>
      <c r="AA145" s="8">
        <v>559</v>
      </c>
      <c r="AB145" s="8">
        <v>572</v>
      </c>
      <c r="AC145" s="8" t="s">
        <v>2645</v>
      </c>
      <c r="AD145" s="8" t="str">
        <f>HYPERLINK("http://dx.doi.org/10.1080/2159676X.2019.1578254","http://dx.doi.org/10.1080/2159676X.2019.1578254")</f>
        <v>http://dx.doi.org/10.1080/2159676X.2019.1578254</v>
      </c>
      <c r="AE145" s="8" t="s">
        <v>53</v>
      </c>
      <c r="AF145" s="8">
        <v>14</v>
      </c>
      <c r="AG145" s="11" t="s">
        <v>2646</v>
      </c>
      <c r="AH145" s="8" t="s">
        <v>102</v>
      </c>
      <c r="AI145" s="11" t="s">
        <v>2647</v>
      </c>
      <c r="AJ145" s="8" t="s">
        <v>53</v>
      </c>
      <c r="AK145" s="8" t="s">
        <v>2648</v>
      </c>
    </row>
    <row r="146" spans="1:37" ht="51" customHeight="1" x14ac:dyDescent="0.25">
      <c r="A146" s="8">
        <v>145</v>
      </c>
      <c r="B146" s="8" t="s">
        <v>51</v>
      </c>
      <c r="C146" s="8" t="s">
        <v>2649</v>
      </c>
      <c r="D146" s="8" t="s">
        <v>2651</v>
      </c>
      <c r="E146" s="8" t="s">
        <v>2652</v>
      </c>
      <c r="F146" s="8" t="s">
        <v>175</v>
      </c>
      <c r="G146" s="8" t="s">
        <v>53</v>
      </c>
      <c r="H146" s="8" t="s">
        <v>53</v>
      </c>
      <c r="I146" s="9" t="s">
        <v>2653</v>
      </c>
      <c r="J146" s="9" t="s">
        <v>2654</v>
      </c>
      <c r="K146" s="10" t="s">
        <v>2655</v>
      </c>
      <c r="L146" s="8" t="s">
        <v>2659</v>
      </c>
      <c r="M146" s="8" t="s">
        <v>53</v>
      </c>
      <c r="N146" s="8">
        <v>114</v>
      </c>
      <c r="O146" s="8">
        <v>12</v>
      </c>
      <c r="P146" s="8">
        <v>14</v>
      </c>
      <c r="Q146" s="8" t="s">
        <v>404</v>
      </c>
      <c r="R146" s="8" t="s">
        <v>405</v>
      </c>
      <c r="S146" s="8" t="s">
        <v>406</v>
      </c>
      <c r="T146" s="8" t="s">
        <v>2663</v>
      </c>
      <c r="U146" s="8" t="s">
        <v>2664</v>
      </c>
      <c r="V146" s="8" t="s">
        <v>2665</v>
      </c>
      <c r="W146" s="8">
        <v>2019</v>
      </c>
      <c r="X146" s="8">
        <v>13</v>
      </c>
      <c r="Y146" s="8">
        <v>3</v>
      </c>
      <c r="Z146" s="8" t="s">
        <v>53</v>
      </c>
      <c r="AA146" s="8">
        <v>616</v>
      </c>
      <c r="AB146" s="8">
        <v>644</v>
      </c>
      <c r="AC146" s="8" t="s">
        <v>2666</v>
      </c>
      <c r="AD146" s="8" t="str">
        <f>HYPERLINK("http://dx.doi.org/10.1108/CMS-07-2017-0194","http://dx.doi.org/10.1108/CMS-07-2017-0194")</f>
        <v>http://dx.doi.org/10.1108/CMS-07-2017-0194</v>
      </c>
      <c r="AE146" s="8" t="s">
        <v>53</v>
      </c>
      <c r="AF146" s="8">
        <v>29</v>
      </c>
      <c r="AG146" s="11" t="s">
        <v>211</v>
      </c>
      <c r="AH146" s="8" t="s">
        <v>76</v>
      </c>
      <c r="AI146" s="11" t="s">
        <v>127</v>
      </c>
      <c r="AJ146" s="8" t="s">
        <v>53</v>
      </c>
      <c r="AK146" s="8" t="s">
        <v>2667</v>
      </c>
    </row>
    <row r="147" spans="1:37" ht="51" customHeight="1" x14ac:dyDescent="0.25">
      <c r="A147" s="8">
        <v>146</v>
      </c>
      <c r="B147" s="8" t="s">
        <v>51</v>
      </c>
      <c r="C147" s="8" t="s">
        <v>2668</v>
      </c>
      <c r="D147" s="8" t="s">
        <v>2670</v>
      </c>
      <c r="E147" s="8" t="s">
        <v>2671</v>
      </c>
      <c r="F147" s="8" t="s">
        <v>429</v>
      </c>
      <c r="G147" s="8" t="s">
        <v>53</v>
      </c>
      <c r="H147" s="8" t="s">
        <v>53</v>
      </c>
      <c r="I147" s="9" t="s">
        <v>2672</v>
      </c>
      <c r="J147" s="9" t="s">
        <v>2673</v>
      </c>
      <c r="K147" s="10" t="s">
        <v>2674</v>
      </c>
      <c r="L147" s="8" t="s">
        <v>2678</v>
      </c>
      <c r="M147" s="8" t="s">
        <v>53</v>
      </c>
      <c r="N147" s="8">
        <v>61</v>
      </c>
      <c r="O147" s="8">
        <v>0</v>
      </c>
      <c r="P147" s="8">
        <v>0</v>
      </c>
      <c r="Q147" s="8" t="s">
        <v>404</v>
      </c>
      <c r="R147" s="8" t="s">
        <v>405</v>
      </c>
      <c r="S147" s="8" t="s">
        <v>406</v>
      </c>
      <c r="T147" s="8" t="s">
        <v>2682</v>
      </c>
      <c r="U147" s="8" t="s">
        <v>2683</v>
      </c>
      <c r="V147" s="8" t="s">
        <v>2684</v>
      </c>
      <c r="W147" s="8">
        <v>2024</v>
      </c>
      <c r="X147" s="8" t="s">
        <v>53</v>
      </c>
      <c r="Y147" s="8" t="s">
        <v>53</v>
      </c>
      <c r="Z147" s="8" t="s">
        <v>53</v>
      </c>
      <c r="AA147" s="8" t="s">
        <v>53</v>
      </c>
      <c r="AB147" s="8" t="s">
        <v>53</v>
      </c>
      <c r="AC147" s="8" t="s">
        <v>2685</v>
      </c>
      <c r="AD147" s="8" t="str">
        <f>HYPERLINK("http://dx.doi.org/10.1108/AJIM-07-2023-0243","http://dx.doi.org/10.1108/AJIM-07-2023-0243")</f>
        <v>http://dx.doi.org/10.1108/AJIM-07-2023-0243</v>
      </c>
      <c r="AE147" s="8" t="s">
        <v>2686</v>
      </c>
      <c r="AF147" s="8">
        <v>23</v>
      </c>
      <c r="AG147" s="11" t="s">
        <v>1397</v>
      </c>
      <c r="AH147" s="8" t="s">
        <v>102</v>
      </c>
      <c r="AI147" s="11" t="s">
        <v>1335</v>
      </c>
      <c r="AJ147" s="8" t="s">
        <v>796</v>
      </c>
      <c r="AK147" s="8" t="s">
        <v>2687</v>
      </c>
    </row>
    <row r="148" spans="1:37" ht="51" customHeight="1" x14ac:dyDescent="0.25">
      <c r="A148" s="8">
        <v>147</v>
      </c>
      <c r="B148" s="8" t="s">
        <v>51</v>
      </c>
      <c r="C148" s="8" t="s">
        <v>2688</v>
      </c>
      <c r="D148" s="8" t="s">
        <v>2690</v>
      </c>
      <c r="E148" s="8" t="s">
        <v>2369</v>
      </c>
      <c r="F148" s="8" t="s">
        <v>58</v>
      </c>
      <c r="G148" s="8" t="s">
        <v>53</v>
      </c>
      <c r="H148" s="8" t="s">
        <v>53</v>
      </c>
      <c r="I148" s="9" t="s">
        <v>2691</v>
      </c>
      <c r="J148" s="9" t="s">
        <v>2692</v>
      </c>
      <c r="K148" s="10" t="s">
        <v>2693</v>
      </c>
      <c r="L148" s="8" t="s">
        <v>2697</v>
      </c>
      <c r="M148" s="8" t="s">
        <v>2698</v>
      </c>
      <c r="N148" s="8">
        <v>35</v>
      </c>
      <c r="O148" s="8">
        <v>2</v>
      </c>
      <c r="P148" s="8">
        <v>3</v>
      </c>
      <c r="Q148" s="8" t="s">
        <v>404</v>
      </c>
      <c r="R148" s="8" t="s">
        <v>887</v>
      </c>
      <c r="S148" s="8" t="s">
        <v>888</v>
      </c>
      <c r="T148" s="8" t="s">
        <v>2377</v>
      </c>
      <c r="U148" s="8" t="s">
        <v>2378</v>
      </c>
      <c r="V148" s="8" t="s">
        <v>53</v>
      </c>
      <c r="W148" s="8">
        <v>2017</v>
      </c>
      <c r="X148" s="8">
        <v>33</v>
      </c>
      <c r="Y148" s="8">
        <v>3</v>
      </c>
      <c r="Z148" s="8" t="s">
        <v>53</v>
      </c>
      <c r="AA148" s="8">
        <v>264</v>
      </c>
      <c r="AB148" s="8">
        <v>278</v>
      </c>
      <c r="AC148" s="8" t="s">
        <v>2699</v>
      </c>
      <c r="AD148" s="8" t="str">
        <f>HYPERLINK("http://dx.doi.org/10.1108/DLP-07-2016-0027","http://dx.doi.org/10.1108/DLP-07-2016-0027")</f>
        <v>http://dx.doi.org/10.1108/DLP-07-2016-0027</v>
      </c>
      <c r="AE148" s="8" t="s">
        <v>53</v>
      </c>
      <c r="AF148" s="8">
        <v>15</v>
      </c>
      <c r="AG148" s="11" t="s">
        <v>191</v>
      </c>
      <c r="AH148" s="8" t="s">
        <v>126</v>
      </c>
      <c r="AI148" s="11" t="s">
        <v>191</v>
      </c>
      <c r="AJ148" s="8" t="s">
        <v>53</v>
      </c>
      <c r="AK148" s="8" t="s">
        <v>2700</v>
      </c>
    </row>
    <row r="149" spans="1:37" ht="51" customHeight="1" x14ac:dyDescent="0.25">
      <c r="A149" s="8">
        <v>148</v>
      </c>
      <c r="B149" s="8" t="s">
        <v>51</v>
      </c>
      <c r="C149" s="8" t="s">
        <v>2701</v>
      </c>
      <c r="D149" s="8" t="s">
        <v>2703</v>
      </c>
      <c r="E149" s="8" t="s">
        <v>2704</v>
      </c>
      <c r="F149" s="8" t="s">
        <v>58</v>
      </c>
      <c r="G149" s="8" t="s">
        <v>53</v>
      </c>
      <c r="H149" s="8" t="s">
        <v>53</v>
      </c>
      <c r="I149" s="9" t="s">
        <v>2705</v>
      </c>
      <c r="J149" s="9" t="s">
        <v>53</v>
      </c>
      <c r="K149" s="10" t="s">
        <v>2706</v>
      </c>
      <c r="L149" s="8" t="s">
        <v>2710</v>
      </c>
      <c r="M149" s="8" t="s">
        <v>2711</v>
      </c>
      <c r="N149" s="8">
        <v>33</v>
      </c>
      <c r="O149" s="8">
        <v>3</v>
      </c>
      <c r="P149" s="8">
        <v>7</v>
      </c>
      <c r="Q149" s="8" t="s">
        <v>67</v>
      </c>
      <c r="R149" s="8" t="s">
        <v>68</v>
      </c>
      <c r="S149" s="8" t="s">
        <v>69</v>
      </c>
      <c r="T149" s="8" t="s">
        <v>2712</v>
      </c>
      <c r="U149" s="8" t="s">
        <v>2713</v>
      </c>
      <c r="V149" s="8" t="s">
        <v>2714</v>
      </c>
      <c r="W149" s="8">
        <v>2019</v>
      </c>
      <c r="X149" s="8">
        <v>22</v>
      </c>
      <c r="Y149" s="8">
        <v>4</v>
      </c>
      <c r="Z149" s="8" t="s">
        <v>53</v>
      </c>
      <c r="AA149" s="8">
        <v>296</v>
      </c>
      <c r="AB149" s="8">
        <v>308</v>
      </c>
      <c r="AC149" s="8" t="s">
        <v>2715</v>
      </c>
      <c r="AD149" s="8" t="str">
        <f>HYPERLINK("http://dx.doi.org/10.1080/10714421.2019.1659703","http://dx.doi.org/10.1080/10714421.2019.1659703")</f>
        <v>http://dx.doi.org/10.1080/10714421.2019.1659703</v>
      </c>
      <c r="AE149" s="8" t="s">
        <v>53</v>
      </c>
      <c r="AF149" s="8">
        <v>13</v>
      </c>
      <c r="AG149" s="11" t="s">
        <v>2231</v>
      </c>
      <c r="AH149" s="8" t="s">
        <v>126</v>
      </c>
      <c r="AI149" s="11" t="s">
        <v>2231</v>
      </c>
      <c r="AJ149" s="8" t="s">
        <v>53</v>
      </c>
      <c r="AK149" s="8" t="s">
        <v>2716</v>
      </c>
    </row>
    <row r="150" spans="1:37" ht="51" customHeight="1" x14ac:dyDescent="0.25">
      <c r="A150" s="8">
        <v>149</v>
      </c>
      <c r="B150" s="8" t="s">
        <v>51</v>
      </c>
      <c r="C150" s="8" t="s">
        <v>2717</v>
      </c>
      <c r="D150" s="8" t="s">
        <v>2719</v>
      </c>
      <c r="E150" s="8" t="s">
        <v>452</v>
      </c>
      <c r="F150" s="8" t="s">
        <v>58</v>
      </c>
      <c r="G150" s="8" t="s">
        <v>53</v>
      </c>
      <c r="H150" s="8" t="s">
        <v>53</v>
      </c>
      <c r="I150" s="9" t="s">
        <v>2720</v>
      </c>
      <c r="J150" s="9" t="s">
        <v>2721</v>
      </c>
      <c r="K150" s="10" t="s">
        <v>2722</v>
      </c>
      <c r="L150" s="8" t="s">
        <v>2726</v>
      </c>
      <c r="M150" s="8" t="s">
        <v>2728</v>
      </c>
      <c r="N150" s="8">
        <v>72</v>
      </c>
      <c r="O150" s="8">
        <v>5</v>
      </c>
      <c r="P150" s="8">
        <v>6</v>
      </c>
      <c r="Q150" s="8" t="s">
        <v>314</v>
      </c>
      <c r="R150" s="8" t="s">
        <v>463</v>
      </c>
      <c r="S150" s="8" t="s">
        <v>464</v>
      </c>
      <c r="T150" s="8" t="s">
        <v>465</v>
      </c>
      <c r="U150" s="8" t="s">
        <v>466</v>
      </c>
      <c r="V150" s="8" t="s">
        <v>1533</v>
      </c>
      <c r="W150" s="8">
        <v>2023</v>
      </c>
      <c r="X150" s="8">
        <v>21</v>
      </c>
      <c r="Y150" s="8">
        <v>3</v>
      </c>
      <c r="Z150" s="8" t="s">
        <v>53</v>
      </c>
      <c r="AA150" s="8">
        <v>427</v>
      </c>
      <c r="AB150" s="8">
        <v>448</v>
      </c>
      <c r="AC150" s="8" t="s">
        <v>2729</v>
      </c>
      <c r="AD150" s="8" t="str">
        <f>HYPERLINK("http://dx.doi.org/10.1007/s10805-022-09468-y","http://dx.doi.org/10.1007/s10805-022-09468-y")</f>
        <v>http://dx.doi.org/10.1007/s10805-022-09468-y</v>
      </c>
      <c r="AE150" s="8" t="s">
        <v>2730</v>
      </c>
      <c r="AF150" s="8">
        <v>22</v>
      </c>
      <c r="AG150" s="11" t="s">
        <v>469</v>
      </c>
      <c r="AH150" s="8" t="s">
        <v>126</v>
      </c>
      <c r="AI150" s="11" t="s">
        <v>300</v>
      </c>
      <c r="AJ150" s="8" t="s">
        <v>2731</v>
      </c>
      <c r="AK150" s="8" t="s">
        <v>2732</v>
      </c>
    </row>
    <row r="151" spans="1:37" ht="51" customHeight="1" x14ac:dyDescent="0.25">
      <c r="A151" s="8">
        <v>150</v>
      </c>
      <c r="B151" s="8" t="s">
        <v>51</v>
      </c>
      <c r="C151" s="8" t="s">
        <v>2733</v>
      </c>
      <c r="D151" s="8" t="s">
        <v>2735</v>
      </c>
      <c r="E151" s="8" t="s">
        <v>1585</v>
      </c>
      <c r="F151" s="8" t="s">
        <v>58</v>
      </c>
      <c r="G151" s="8" t="s">
        <v>53</v>
      </c>
      <c r="H151" s="8" t="s">
        <v>53</v>
      </c>
      <c r="I151" s="9" t="s">
        <v>2736</v>
      </c>
      <c r="J151" s="9" t="s">
        <v>2737</v>
      </c>
      <c r="K151" s="10" t="s">
        <v>2738</v>
      </c>
      <c r="L151" s="8" t="s">
        <v>2742</v>
      </c>
      <c r="M151" s="8" t="s">
        <v>2743</v>
      </c>
      <c r="N151" s="8">
        <v>77</v>
      </c>
      <c r="O151" s="8">
        <v>3</v>
      </c>
      <c r="P151" s="8">
        <v>3</v>
      </c>
      <c r="Q151" s="8" t="s">
        <v>1376</v>
      </c>
      <c r="R151" s="8" t="s">
        <v>1258</v>
      </c>
      <c r="S151" s="8" t="s">
        <v>1377</v>
      </c>
      <c r="T151" s="8" t="s">
        <v>1594</v>
      </c>
      <c r="U151" s="8" t="s">
        <v>1595</v>
      </c>
      <c r="V151" s="8" t="s">
        <v>743</v>
      </c>
      <c r="W151" s="8">
        <v>2023</v>
      </c>
      <c r="X151" s="8">
        <v>19</v>
      </c>
      <c r="Y151" s="8">
        <v>4</v>
      </c>
      <c r="Z151" s="8" t="s">
        <v>53</v>
      </c>
      <c r="AA151" s="8">
        <v>526</v>
      </c>
      <c r="AB151" s="8">
        <v>547</v>
      </c>
      <c r="AC151" s="8" t="s">
        <v>2744</v>
      </c>
      <c r="AD151" s="8" t="str">
        <f>HYPERLINK("http://dx.doi.org/10.1017/S1744137422000509","http://dx.doi.org/10.1017/S1744137422000509")</f>
        <v>http://dx.doi.org/10.1017/S1744137422000509</v>
      </c>
      <c r="AE151" s="8" t="s">
        <v>2745</v>
      </c>
      <c r="AF151" s="8">
        <v>22</v>
      </c>
      <c r="AG151" s="11" t="s">
        <v>125</v>
      </c>
      <c r="AH151" s="8" t="s">
        <v>76</v>
      </c>
      <c r="AI151" s="11" t="s">
        <v>127</v>
      </c>
      <c r="AJ151" s="8" t="s">
        <v>796</v>
      </c>
      <c r="AK151" s="8" t="s">
        <v>2746</v>
      </c>
    </row>
    <row r="152" spans="1:37" ht="51" customHeight="1" x14ac:dyDescent="0.25">
      <c r="A152" s="8">
        <v>151</v>
      </c>
      <c r="B152" s="8" t="s">
        <v>51</v>
      </c>
      <c r="C152" s="8" t="s">
        <v>2747</v>
      </c>
      <c r="D152" s="8" t="s">
        <v>2749</v>
      </c>
      <c r="E152" s="8" t="s">
        <v>2750</v>
      </c>
      <c r="F152" s="8" t="s">
        <v>175</v>
      </c>
      <c r="G152" s="8" t="s">
        <v>53</v>
      </c>
      <c r="H152" s="8" t="s">
        <v>53</v>
      </c>
      <c r="I152" s="9" t="s">
        <v>2751</v>
      </c>
      <c r="J152" s="9" t="s">
        <v>2752</v>
      </c>
      <c r="K152" s="10" t="s">
        <v>2753</v>
      </c>
      <c r="L152" s="8" t="s">
        <v>2757</v>
      </c>
      <c r="M152" s="8" t="s">
        <v>2758</v>
      </c>
      <c r="N152" s="8">
        <v>22</v>
      </c>
      <c r="O152" s="8">
        <v>6</v>
      </c>
      <c r="P152" s="8">
        <v>12</v>
      </c>
      <c r="Q152" s="8" t="s">
        <v>483</v>
      </c>
      <c r="R152" s="8" t="s">
        <v>484</v>
      </c>
      <c r="S152" s="8" t="s">
        <v>485</v>
      </c>
      <c r="T152" s="8" t="s">
        <v>2759</v>
      </c>
      <c r="U152" s="8" t="s">
        <v>2760</v>
      </c>
      <c r="V152" s="8" t="s">
        <v>1170</v>
      </c>
      <c r="W152" s="8">
        <v>2021</v>
      </c>
      <c r="X152" s="8">
        <v>37</v>
      </c>
      <c r="Y152" s="8">
        <v>2</v>
      </c>
      <c r="Z152" s="8" t="s">
        <v>53</v>
      </c>
      <c r="AA152" s="8">
        <v>342</v>
      </c>
      <c r="AB152" s="8">
        <v>347</v>
      </c>
      <c r="AC152" s="8" t="s">
        <v>2761</v>
      </c>
      <c r="AD152" s="8" t="str">
        <f>HYPERLINK("http://dx.doi.org/10.1016/j.profnurs.2021.01.003","http://dx.doi.org/10.1016/j.profnurs.2021.01.003")</f>
        <v>http://dx.doi.org/10.1016/j.profnurs.2021.01.003</v>
      </c>
      <c r="AE152" s="8" t="s">
        <v>2762</v>
      </c>
      <c r="AF152" s="8">
        <v>6</v>
      </c>
      <c r="AG152" s="11" t="s">
        <v>101</v>
      </c>
      <c r="AH152" s="8" t="s">
        <v>102</v>
      </c>
      <c r="AI152" s="11" t="s">
        <v>101</v>
      </c>
      <c r="AJ152" s="8" t="s">
        <v>53</v>
      </c>
      <c r="AK152" s="8" t="s">
        <v>2763</v>
      </c>
    </row>
    <row r="153" spans="1:37" ht="51" customHeight="1" x14ac:dyDescent="0.25">
      <c r="A153" s="8">
        <v>152</v>
      </c>
      <c r="B153" s="8" t="s">
        <v>51</v>
      </c>
      <c r="C153" s="8" t="s">
        <v>2764</v>
      </c>
      <c r="D153" s="8" t="s">
        <v>2766</v>
      </c>
      <c r="E153" s="8" t="s">
        <v>2767</v>
      </c>
      <c r="F153" s="8" t="s">
        <v>58</v>
      </c>
      <c r="G153" s="8" t="s">
        <v>53</v>
      </c>
      <c r="H153" s="8" t="s">
        <v>53</v>
      </c>
      <c r="I153" s="9" t="s">
        <v>2768</v>
      </c>
      <c r="J153" s="9" t="s">
        <v>2769</v>
      </c>
      <c r="K153" s="10" t="s">
        <v>2770</v>
      </c>
      <c r="L153" s="8" t="s">
        <v>2774</v>
      </c>
      <c r="M153" s="8" t="s">
        <v>53</v>
      </c>
      <c r="N153" s="8">
        <v>51</v>
      </c>
      <c r="O153" s="8">
        <v>22</v>
      </c>
      <c r="P153" s="8">
        <v>23</v>
      </c>
      <c r="Q153" s="8" t="s">
        <v>1153</v>
      </c>
      <c r="R153" s="8" t="s">
        <v>537</v>
      </c>
      <c r="S153" s="8" t="s">
        <v>1154</v>
      </c>
      <c r="T153" s="8" t="s">
        <v>2779</v>
      </c>
      <c r="U153" s="8" t="s">
        <v>2780</v>
      </c>
      <c r="V153" s="8" t="s">
        <v>1533</v>
      </c>
      <c r="W153" s="8">
        <v>2017</v>
      </c>
      <c r="X153" s="8">
        <v>53</v>
      </c>
      <c r="Y153" s="8">
        <v>5</v>
      </c>
      <c r="Z153" s="8" t="s">
        <v>53</v>
      </c>
      <c r="AA153" s="8">
        <v>1156</v>
      </c>
      <c r="AB153" s="8">
        <v>1170</v>
      </c>
      <c r="AC153" s="8" t="s">
        <v>2781</v>
      </c>
      <c r="AD153" s="8" t="str">
        <f>HYPERLINK("http://dx.doi.org/10.1016/j.ipm.2017.05.002","http://dx.doi.org/10.1016/j.ipm.2017.05.002")</f>
        <v>http://dx.doi.org/10.1016/j.ipm.2017.05.002</v>
      </c>
      <c r="AE153" s="8" t="s">
        <v>53</v>
      </c>
      <c r="AF153" s="8">
        <v>15</v>
      </c>
      <c r="AG153" s="11" t="s">
        <v>1397</v>
      </c>
      <c r="AH153" s="8" t="s">
        <v>102</v>
      </c>
      <c r="AI153" s="11" t="s">
        <v>1335</v>
      </c>
      <c r="AJ153" s="8" t="s">
        <v>53</v>
      </c>
      <c r="AK153" s="8" t="s">
        <v>2782</v>
      </c>
    </row>
    <row r="154" spans="1:37" ht="51" customHeight="1" x14ac:dyDescent="0.25">
      <c r="A154" s="8">
        <v>153</v>
      </c>
      <c r="B154" s="8" t="s">
        <v>51</v>
      </c>
      <c r="C154" s="8" t="s">
        <v>2783</v>
      </c>
      <c r="D154" s="8" t="s">
        <v>2785</v>
      </c>
      <c r="E154" s="8" t="s">
        <v>2786</v>
      </c>
      <c r="F154" s="8" t="s">
        <v>58</v>
      </c>
      <c r="G154" s="8" t="s">
        <v>53</v>
      </c>
      <c r="H154" s="8" t="s">
        <v>53</v>
      </c>
      <c r="I154" s="9" t="s">
        <v>2787</v>
      </c>
      <c r="J154" s="9" t="s">
        <v>2788</v>
      </c>
      <c r="K154" s="10" t="s">
        <v>2789</v>
      </c>
      <c r="L154" s="8" t="s">
        <v>2793</v>
      </c>
      <c r="M154" s="8" t="s">
        <v>53</v>
      </c>
      <c r="N154" s="8">
        <v>65</v>
      </c>
      <c r="O154" s="8">
        <v>11</v>
      </c>
      <c r="P154" s="8">
        <v>13</v>
      </c>
      <c r="Q154" s="8" t="s">
        <v>67</v>
      </c>
      <c r="R154" s="8" t="s">
        <v>68</v>
      </c>
      <c r="S154" s="8" t="s">
        <v>69</v>
      </c>
      <c r="T154" s="8" t="s">
        <v>2797</v>
      </c>
      <c r="U154" s="8" t="s">
        <v>2798</v>
      </c>
      <c r="V154" s="8" t="s">
        <v>2799</v>
      </c>
      <c r="W154" s="8">
        <v>2021</v>
      </c>
      <c r="X154" s="8">
        <v>12</v>
      </c>
      <c r="Y154" s="8">
        <v>3</v>
      </c>
      <c r="Z154" s="8" t="s">
        <v>53</v>
      </c>
      <c r="AA154" s="8">
        <v>315</v>
      </c>
      <c r="AB154" s="8">
        <v>337</v>
      </c>
      <c r="AC154" s="8" t="s">
        <v>2800</v>
      </c>
      <c r="AD154" s="8" t="str">
        <f>HYPERLINK("http://dx.doi.org/10.1080/19420676.2019.1705378","http://dx.doi.org/10.1080/19420676.2019.1705378")</f>
        <v>http://dx.doi.org/10.1080/19420676.2019.1705378</v>
      </c>
      <c r="AE154" s="8" t="s">
        <v>2801</v>
      </c>
      <c r="AF154" s="8">
        <v>23</v>
      </c>
      <c r="AG154" s="11" t="s">
        <v>411</v>
      </c>
      <c r="AH154" s="8" t="s">
        <v>126</v>
      </c>
      <c r="AI154" s="11" t="s">
        <v>127</v>
      </c>
      <c r="AJ154" s="8" t="s">
        <v>1088</v>
      </c>
      <c r="AK154" s="8" t="s">
        <v>2802</v>
      </c>
    </row>
    <row r="155" spans="1:37" ht="51" customHeight="1" x14ac:dyDescent="0.25">
      <c r="A155" s="8">
        <v>154</v>
      </c>
      <c r="B155" s="8" t="s">
        <v>51</v>
      </c>
      <c r="C155" s="8" t="s">
        <v>2803</v>
      </c>
      <c r="D155" s="8" t="s">
        <v>2805</v>
      </c>
      <c r="E155" s="8" t="s">
        <v>2806</v>
      </c>
      <c r="F155" s="8" t="s">
        <v>58</v>
      </c>
      <c r="G155" s="8" t="s">
        <v>53</v>
      </c>
      <c r="H155" s="8" t="s">
        <v>53</v>
      </c>
      <c r="I155" s="9" t="s">
        <v>2807</v>
      </c>
      <c r="J155" s="9" t="s">
        <v>2808</v>
      </c>
      <c r="K155" s="10" t="s">
        <v>2809</v>
      </c>
      <c r="L155" s="8" t="s">
        <v>2813</v>
      </c>
      <c r="M155" s="8" t="s">
        <v>2815</v>
      </c>
      <c r="N155" s="8">
        <v>95</v>
      </c>
      <c r="O155" s="8">
        <v>35</v>
      </c>
      <c r="P155" s="8">
        <v>36</v>
      </c>
      <c r="Q155" s="8" t="s">
        <v>1153</v>
      </c>
      <c r="R155" s="8" t="s">
        <v>537</v>
      </c>
      <c r="S155" s="8" t="s">
        <v>1154</v>
      </c>
      <c r="T155" s="8" t="s">
        <v>2819</v>
      </c>
      <c r="U155" s="8" t="s">
        <v>2820</v>
      </c>
      <c r="V155" s="8" t="s">
        <v>743</v>
      </c>
      <c r="W155" s="8">
        <v>2020</v>
      </c>
      <c r="X155" s="8">
        <v>38</v>
      </c>
      <c r="Y155" s="8">
        <v>6</v>
      </c>
      <c r="Z155" s="8" t="s">
        <v>53</v>
      </c>
      <c r="AA155" s="8">
        <v>368</v>
      </c>
      <c r="AB155" s="8">
        <v>378</v>
      </c>
      <c r="AC155" s="8" t="s">
        <v>2821</v>
      </c>
      <c r="AD155" s="8" t="str">
        <f>HYPERLINK("http://dx.doi.org/10.1016/j.ijproman.2020.08.004","http://dx.doi.org/10.1016/j.ijproman.2020.08.004")</f>
        <v>http://dx.doi.org/10.1016/j.ijproman.2020.08.004</v>
      </c>
      <c r="AE155" s="8" t="s">
        <v>53</v>
      </c>
      <c r="AF155" s="8">
        <v>11</v>
      </c>
      <c r="AG155" s="11" t="s">
        <v>211</v>
      </c>
      <c r="AH155" s="8" t="s">
        <v>76</v>
      </c>
      <c r="AI155" s="11" t="s">
        <v>127</v>
      </c>
      <c r="AJ155" s="8" t="s">
        <v>53</v>
      </c>
      <c r="AK155" s="8" t="s">
        <v>2822</v>
      </c>
    </row>
    <row r="156" spans="1:37" ht="51" customHeight="1" x14ac:dyDescent="0.25">
      <c r="A156" s="8">
        <v>155</v>
      </c>
      <c r="B156" s="8" t="s">
        <v>51</v>
      </c>
      <c r="C156" s="8" t="s">
        <v>2823</v>
      </c>
      <c r="D156" s="8" t="s">
        <v>2824</v>
      </c>
      <c r="E156" s="8" t="s">
        <v>2825</v>
      </c>
      <c r="F156" s="8" t="s">
        <v>1232</v>
      </c>
      <c r="G156" s="8" t="s">
        <v>2826</v>
      </c>
      <c r="H156" s="8" t="s">
        <v>2827</v>
      </c>
      <c r="I156" s="9" t="s">
        <v>2829</v>
      </c>
      <c r="J156" s="9" t="s">
        <v>2830</v>
      </c>
      <c r="K156" s="10" t="s">
        <v>2831</v>
      </c>
      <c r="L156" s="8" t="s">
        <v>2835</v>
      </c>
      <c r="M156" s="8" t="s">
        <v>2837</v>
      </c>
      <c r="N156" s="8">
        <v>72</v>
      </c>
      <c r="O156" s="8">
        <v>153</v>
      </c>
      <c r="P156" s="8">
        <v>179</v>
      </c>
      <c r="Q156" s="8" t="s">
        <v>1153</v>
      </c>
      <c r="R156" s="8" t="s">
        <v>537</v>
      </c>
      <c r="S156" s="8" t="s">
        <v>1154</v>
      </c>
      <c r="T156" s="8" t="s">
        <v>2838</v>
      </c>
      <c r="U156" s="8" t="s">
        <v>2839</v>
      </c>
      <c r="V156" s="8" t="s">
        <v>316</v>
      </c>
      <c r="W156" s="8">
        <v>2003</v>
      </c>
      <c r="X156" s="8">
        <v>78</v>
      </c>
      <c r="Y156" s="8">
        <v>2</v>
      </c>
      <c r="Z156" s="8" t="s">
        <v>53</v>
      </c>
      <c r="AA156" s="8">
        <v>213</v>
      </c>
      <c r="AB156" s="8">
        <v>241</v>
      </c>
      <c r="AC156" s="8" t="s">
        <v>2840</v>
      </c>
      <c r="AD156" s="8" t="str">
        <f>HYPERLINK("http://dx.doi.org/10.1016/S0308-521X(03)00127-6","http://dx.doi.org/10.1016/S0308-521X(03)00127-6")</f>
        <v>http://dx.doi.org/10.1016/S0308-521X(03)00127-6</v>
      </c>
      <c r="AE156" s="8" t="s">
        <v>53</v>
      </c>
      <c r="AF156" s="8">
        <v>29</v>
      </c>
      <c r="AG156" s="11" t="s">
        <v>2841</v>
      </c>
      <c r="AH156" s="8" t="s">
        <v>2842</v>
      </c>
      <c r="AI156" s="11" t="s">
        <v>2843</v>
      </c>
      <c r="AJ156" s="8" t="s">
        <v>729</v>
      </c>
      <c r="AK156" s="8" t="s">
        <v>2844</v>
      </c>
    </row>
    <row r="157" spans="1:37" ht="51" customHeight="1" x14ac:dyDescent="0.25">
      <c r="A157" s="8">
        <v>156</v>
      </c>
      <c r="B157" s="8" t="s">
        <v>51</v>
      </c>
      <c r="C157" s="8" t="s">
        <v>2845</v>
      </c>
      <c r="D157" s="8" t="s">
        <v>2847</v>
      </c>
      <c r="E157" s="8" t="s">
        <v>2848</v>
      </c>
      <c r="F157" s="8" t="s">
        <v>58</v>
      </c>
      <c r="G157" s="8" t="s">
        <v>53</v>
      </c>
      <c r="H157" s="8" t="s">
        <v>53</v>
      </c>
      <c r="I157" s="9" t="s">
        <v>2849</v>
      </c>
      <c r="J157" s="9" t="s">
        <v>2850</v>
      </c>
      <c r="K157" s="10" t="s">
        <v>2851</v>
      </c>
      <c r="L157" s="8" t="s">
        <v>2855</v>
      </c>
      <c r="M157" s="8" t="s">
        <v>2856</v>
      </c>
      <c r="N157" s="8">
        <v>70</v>
      </c>
      <c r="O157" s="8">
        <v>318</v>
      </c>
      <c r="P157" s="8">
        <v>361</v>
      </c>
      <c r="Q157" s="8" t="s">
        <v>1024</v>
      </c>
      <c r="R157" s="8" t="s">
        <v>161</v>
      </c>
      <c r="S157" s="8" t="s">
        <v>1025</v>
      </c>
      <c r="T157" s="8" t="s">
        <v>2857</v>
      </c>
      <c r="U157" s="8" t="s">
        <v>2858</v>
      </c>
      <c r="V157" s="8" t="s">
        <v>743</v>
      </c>
      <c r="W157" s="8">
        <v>2013</v>
      </c>
      <c r="X157" s="8">
        <v>34</v>
      </c>
      <c r="Y157" s="8">
        <v>8</v>
      </c>
      <c r="Z157" s="8" t="s">
        <v>73</v>
      </c>
      <c r="AA157" s="8">
        <v>1023</v>
      </c>
      <c r="AB157" s="8">
        <v>1033</v>
      </c>
      <c r="AC157" s="8" t="s">
        <v>2859</v>
      </c>
      <c r="AD157" s="8" t="str">
        <f>HYPERLINK("http://dx.doi.org/10.1177/0170840613495305","http://dx.doi.org/10.1177/0170840613495305")</f>
        <v>http://dx.doi.org/10.1177/0170840613495305</v>
      </c>
      <c r="AE157" s="8" t="s">
        <v>53</v>
      </c>
      <c r="AF157" s="8">
        <v>11</v>
      </c>
      <c r="AG157" s="11" t="s">
        <v>211</v>
      </c>
      <c r="AH157" s="8" t="s">
        <v>76</v>
      </c>
      <c r="AI157" s="11" t="s">
        <v>127</v>
      </c>
      <c r="AJ157" s="8" t="s">
        <v>53</v>
      </c>
      <c r="AK157" s="8" t="s">
        <v>2860</v>
      </c>
    </row>
    <row r="158" spans="1:37" ht="51" customHeight="1" x14ac:dyDescent="0.25">
      <c r="A158" s="8">
        <v>157</v>
      </c>
      <c r="B158" s="8" t="s">
        <v>51</v>
      </c>
      <c r="C158" s="8" t="s">
        <v>2861</v>
      </c>
      <c r="D158" s="8" t="s">
        <v>2863</v>
      </c>
      <c r="E158" s="8" t="s">
        <v>2864</v>
      </c>
      <c r="F158" s="8" t="s">
        <v>58</v>
      </c>
      <c r="G158" s="8" t="s">
        <v>53</v>
      </c>
      <c r="H158" s="8" t="s">
        <v>53</v>
      </c>
      <c r="I158" s="9" t="s">
        <v>2865</v>
      </c>
      <c r="J158" s="9" t="s">
        <v>2866</v>
      </c>
      <c r="K158" s="10" t="s">
        <v>2867</v>
      </c>
      <c r="L158" s="8" t="s">
        <v>2871</v>
      </c>
      <c r="M158" s="8" t="s">
        <v>2873</v>
      </c>
      <c r="N158" s="8">
        <v>54</v>
      </c>
      <c r="O158" s="8">
        <v>2</v>
      </c>
      <c r="P158" s="8">
        <v>2</v>
      </c>
      <c r="Q158" s="8" t="s">
        <v>67</v>
      </c>
      <c r="R158" s="8" t="s">
        <v>68</v>
      </c>
      <c r="S158" s="8" t="s">
        <v>69</v>
      </c>
      <c r="T158" s="8" t="s">
        <v>2874</v>
      </c>
      <c r="U158" s="8" t="s">
        <v>2875</v>
      </c>
      <c r="V158" s="8" t="s">
        <v>2876</v>
      </c>
      <c r="W158" s="8">
        <v>2022</v>
      </c>
      <c r="X158" s="8">
        <v>34</v>
      </c>
      <c r="Y158" s="8">
        <v>6</v>
      </c>
      <c r="Z158" s="8" t="s">
        <v>53</v>
      </c>
      <c r="AA158" s="8">
        <v>721</v>
      </c>
      <c r="AB158" s="8">
        <v>737</v>
      </c>
      <c r="AC158" s="8" t="s">
        <v>2877</v>
      </c>
      <c r="AD158" s="8" t="str">
        <f>HYPERLINK("http://dx.doi.org/10.1080/09540253.2022.2057930","http://dx.doi.org/10.1080/09540253.2022.2057930")</f>
        <v>http://dx.doi.org/10.1080/09540253.2022.2057930</v>
      </c>
      <c r="AE158" s="8" t="s">
        <v>1578</v>
      </c>
      <c r="AF158" s="8">
        <v>17</v>
      </c>
      <c r="AG158" s="11" t="s">
        <v>75</v>
      </c>
      <c r="AH158" s="8" t="s">
        <v>76</v>
      </c>
      <c r="AI158" s="11" t="s">
        <v>75</v>
      </c>
      <c r="AJ158" s="8" t="s">
        <v>53</v>
      </c>
      <c r="AK158" s="8" t="s">
        <v>2878</v>
      </c>
    </row>
    <row r="159" spans="1:37" ht="51" customHeight="1" x14ac:dyDescent="0.25">
      <c r="A159" s="8">
        <v>158</v>
      </c>
      <c r="B159" s="8" t="s">
        <v>51</v>
      </c>
      <c r="C159" s="8" t="s">
        <v>2879</v>
      </c>
      <c r="D159" s="8" t="s">
        <v>2881</v>
      </c>
      <c r="E159" s="8" t="s">
        <v>2882</v>
      </c>
      <c r="F159" s="8" t="s">
        <v>58</v>
      </c>
      <c r="G159" s="8" t="s">
        <v>53</v>
      </c>
      <c r="H159" s="8" t="s">
        <v>53</v>
      </c>
      <c r="I159" s="9" t="s">
        <v>2883</v>
      </c>
      <c r="J159" s="9" t="s">
        <v>53</v>
      </c>
      <c r="K159" s="10" t="s">
        <v>2884</v>
      </c>
      <c r="L159" s="8" t="s">
        <v>2888</v>
      </c>
      <c r="M159" s="8" t="s">
        <v>53</v>
      </c>
      <c r="N159" s="8">
        <v>27</v>
      </c>
      <c r="O159" s="8">
        <v>36</v>
      </c>
      <c r="P159" s="8">
        <v>44</v>
      </c>
      <c r="Q159" s="8" t="s">
        <v>314</v>
      </c>
      <c r="R159" s="8" t="s">
        <v>463</v>
      </c>
      <c r="S159" s="8" t="s">
        <v>464</v>
      </c>
      <c r="T159" s="8" t="s">
        <v>2889</v>
      </c>
      <c r="U159" s="8" t="s">
        <v>2890</v>
      </c>
      <c r="V159" s="8" t="s">
        <v>269</v>
      </c>
      <c r="W159" s="8">
        <v>2007</v>
      </c>
      <c r="X159" s="8">
        <v>54</v>
      </c>
      <c r="Y159" s="8">
        <v>6</v>
      </c>
      <c r="Z159" s="8" t="s">
        <v>53</v>
      </c>
      <c r="AA159" s="8">
        <v>867</v>
      </c>
      <c r="AB159" s="8">
        <v>884</v>
      </c>
      <c r="AC159" s="8" t="s">
        <v>2891</v>
      </c>
      <c r="AD159" s="8" t="str">
        <f>HYPERLINK("http://dx.doi.org/10.1007/s10734-006-9029-1","http://dx.doi.org/10.1007/s10734-006-9029-1")</f>
        <v>http://dx.doi.org/10.1007/s10734-006-9029-1</v>
      </c>
      <c r="AE159" s="8" t="s">
        <v>53</v>
      </c>
      <c r="AF159" s="8">
        <v>18</v>
      </c>
      <c r="AG159" s="11" t="s">
        <v>75</v>
      </c>
      <c r="AH159" s="8" t="s">
        <v>76</v>
      </c>
      <c r="AI159" s="11" t="s">
        <v>75</v>
      </c>
      <c r="AJ159" s="8" t="s">
        <v>53</v>
      </c>
      <c r="AK159" s="8" t="s">
        <v>2892</v>
      </c>
    </row>
    <row r="160" spans="1:37" ht="51" customHeight="1" x14ac:dyDescent="0.25">
      <c r="A160" s="8">
        <v>159</v>
      </c>
      <c r="B160" s="8" t="s">
        <v>51</v>
      </c>
      <c r="C160" s="8" t="s">
        <v>2893</v>
      </c>
      <c r="D160" s="8" t="s">
        <v>2895</v>
      </c>
      <c r="E160" s="8" t="s">
        <v>2896</v>
      </c>
      <c r="F160" s="8" t="s">
        <v>58</v>
      </c>
      <c r="G160" s="8" t="s">
        <v>53</v>
      </c>
      <c r="H160" s="8" t="s">
        <v>53</v>
      </c>
      <c r="I160" s="9" t="s">
        <v>2897</v>
      </c>
      <c r="J160" s="9" t="s">
        <v>53</v>
      </c>
      <c r="K160" s="10" t="s">
        <v>2898</v>
      </c>
      <c r="L160" s="8" t="s">
        <v>2902</v>
      </c>
      <c r="M160" s="8" t="s">
        <v>2904</v>
      </c>
      <c r="N160" s="8">
        <v>17</v>
      </c>
      <c r="O160" s="8">
        <v>6</v>
      </c>
      <c r="P160" s="8">
        <v>7</v>
      </c>
      <c r="Q160" s="8" t="s">
        <v>2905</v>
      </c>
      <c r="R160" s="8" t="s">
        <v>865</v>
      </c>
      <c r="S160" s="8" t="s">
        <v>866</v>
      </c>
      <c r="T160" s="8" t="s">
        <v>2906</v>
      </c>
      <c r="U160" s="8" t="s">
        <v>2907</v>
      </c>
      <c r="V160" s="8" t="s">
        <v>743</v>
      </c>
      <c r="W160" s="8">
        <v>2016</v>
      </c>
      <c r="X160" s="8">
        <v>5</v>
      </c>
      <c r="Y160" s="8">
        <v>8</v>
      </c>
      <c r="Z160" s="8" t="s">
        <v>53</v>
      </c>
      <c r="AA160" s="8" t="s">
        <v>53</v>
      </c>
      <c r="AB160" s="8" t="s">
        <v>53</v>
      </c>
      <c r="AC160" s="8" t="s">
        <v>2908</v>
      </c>
      <c r="AD160" s="8" t="str">
        <f>HYPERLINK("http://dx.doi.org/10.3390/ijgi5080133","http://dx.doi.org/10.3390/ijgi5080133")</f>
        <v>http://dx.doi.org/10.3390/ijgi5080133</v>
      </c>
      <c r="AE160" s="8" t="s">
        <v>53</v>
      </c>
      <c r="AF160" s="8">
        <v>11</v>
      </c>
      <c r="AG160" s="11" t="s">
        <v>2909</v>
      </c>
      <c r="AH160" s="8" t="s">
        <v>490</v>
      </c>
      <c r="AI160" s="11" t="s">
        <v>2910</v>
      </c>
      <c r="AJ160" s="8" t="s">
        <v>2911</v>
      </c>
      <c r="AK160" s="8" t="s">
        <v>2912</v>
      </c>
    </row>
    <row r="161" spans="1:37" ht="51" customHeight="1" x14ac:dyDescent="0.25">
      <c r="A161" s="8">
        <v>160</v>
      </c>
      <c r="B161" s="8" t="s">
        <v>51</v>
      </c>
      <c r="C161" s="8" t="s">
        <v>2913</v>
      </c>
      <c r="D161" s="8" t="s">
        <v>2915</v>
      </c>
      <c r="E161" s="8" t="s">
        <v>566</v>
      </c>
      <c r="F161" s="8" t="s">
        <v>58</v>
      </c>
      <c r="G161" s="8" t="s">
        <v>53</v>
      </c>
      <c r="H161" s="8" t="s">
        <v>53</v>
      </c>
      <c r="I161" s="9" t="s">
        <v>2916</v>
      </c>
      <c r="J161" s="9" t="s">
        <v>2917</v>
      </c>
      <c r="K161" s="10" t="s">
        <v>2918</v>
      </c>
      <c r="L161" s="8" t="s">
        <v>2922</v>
      </c>
      <c r="M161" s="8" t="s">
        <v>2924</v>
      </c>
      <c r="N161" s="8">
        <v>70</v>
      </c>
      <c r="O161" s="8">
        <v>27</v>
      </c>
      <c r="P161" s="8">
        <v>28</v>
      </c>
      <c r="Q161" s="8" t="s">
        <v>1661</v>
      </c>
      <c r="R161" s="8" t="s">
        <v>577</v>
      </c>
      <c r="S161" s="8" t="s">
        <v>1662</v>
      </c>
      <c r="T161" s="8" t="s">
        <v>579</v>
      </c>
      <c r="U161" s="8" t="s">
        <v>580</v>
      </c>
      <c r="V161" s="8" t="s">
        <v>269</v>
      </c>
      <c r="W161" s="8">
        <v>2018</v>
      </c>
      <c r="X161" s="8">
        <v>47</v>
      </c>
      <c r="Y161" s="8">
        <v>10</v>
      </c>
      <c r="Z161" s="8" t="s">
        <v>53</v>
      </c>
      <c r="AA161" s="8">
        <v>1975</v>
      </c>
      <c r="AB161" s="8">
        <v>1989</v>
      </c>
      <c r="AC161" s="8" t="s">
        <v>2927</v>
      </c>
      <c r="AD161" s="8" t="str">
        <f>HYPERLINK("http://dx.doi.org/10.1016/j.respol.2018.07.005","http://dx.doi.org/10.1016/j.respol.2018.07.005")</f>
        <v>http://dx.doi.org/10.1016/j.respol.2018.07.005</v>
      </c>
      <c r="AE161" s="8" t="s">
        <v>53</v>
      </c>
      <c r="AF161" s="8">
        <v>15</v>
      </c>
      <c r="AG161" s="11" t="s">
        <v>211</v>
      </c>
      <c r="AH161" s="8" t="s">
        <v>76</v>
      </c>
      <c r="AI161" s="11" t="s">
        <v>127</v>
      </c>
      <c r="AJ161" s="8" t="s">
        <v>53</v>
      </c>
      <c r="AK161" s="8" t="s">
        <v>2928</v>
      </c>
    </row>
    <row r="162" spans="1:37" ht="51" customHeight="1" x14ac:dyDescent="0.25">
      <c r="A162" s="8">
        <v>161</v>
      </c>
      <c r="B162" s="8" t="s">
        <v>51</v>
      </c>
      <c r="C162" s="8" t="s">
        <v>2929</v>
      </c>
      <c r="D162" s="8" t="s">
        <v>2931</v>
      </c>
      <c r="E162" s="8" t="s">
        <v>2932</v>
      </c>
      <c r="F162" s="8" t="s">
        <v>628</v>
      </c>
      <c r="G162" s="8" t="s">
        <v>53</v>
      </c>
      <c r="H162" s="8" t="s">
        <v>53</v>
      </c>
      <c r="I162" s="9" t="s">
        <v>2933</v>
      </c>
      <c r="J162" s="9" t="s">
        <v>2934</v>
      </c>
      <c r="K162" s="10" t="s">
        <v>2935</v>
      </c>
      <c r="L162" s="8" t="s">
        <v>2939</v>
      </c>
      <c r="M162" s="8" t="s">
        <v>2941</v>
      </c>
      <c r="N162" s="8">
        <v>14</v>
      </c>
      <c r="O162" s="8">
        <v>3</v>
      </c>
      <c r="P162" s="8">
        <v>3</v>
      </c>
      <c r="Q162" s="8" t="s">
        <v>636</v>
      </c>
      <c r="R162" s="8" t="s">
        <v>484</v>
      </c>
      <c r="S162" s="8" t="s">
        <v>637</v>
      </c>
      <c r="T162" s="8" t="s">
        <v>1483</v>
      </c>
      <c r="U162" s="8" t="s">
        <v>1484</v>
      </c>
      <c r="V162" s="8" t="s">
        <v>2942</v>
      </c>
      <c r="W162" s="8">
        <v>2023</v>
      </c>
      <c r="X162" s="8">
        <v>30</v>
      </c>
      <c r="Y162" s="8">
        <v>4</v>
      </c>
      <c r="Z162" s="8" t="s">
        <v>53</v>
      </c>
      <c r="AA162" s="8">
        <v>252</v>
      </c>
      <c r="AB162" s="8">
        <v>259</v>
      </c>
      <c r="AC162" s="8" t="s">
        <v>2943</v>
      </c>
      <c r="AD162" s="8" t="str">
        <f>HYPERLINK("http://dx.doi.org/10.1080/08989621.2021.1986017","http://dx.doi.org/10.1080/08989621.2021.1986017")</f>
        <v>http://dx.doi.org/10.1080/08989621.2021.1986017</v>
      </c>
      <c r="AE162" s="8" t="s">
        <v>2944</v>
      </c>
      <c r="AF162" s="8">
        <v>8</v>
      </c>
      <c r="AG162" s="11" t="s">
        <v>1487</v>
      </c>
      <c r="AH162" s="8" t="s">
        <v>490</v>
      </c>
      <c r="AI162" s="11" t="s">
        <v>1487</v>
      </c>
      <c r="AJ162" s="8" t="s">
        <v>53</v>
      </c>
      <c r="AK162" s="8" t="s">
        <v>2945</v>
      </c>
    </row>
    <row r="163" spans="1:37" ht="51" customHeight="1" x14ac:dyDescent="0.25">
      <c r="A163" s="8">
        <v>162</v>
      </c>
      <c r="B163" s="8" t="s">
        <v>51</v>
      </c>
      <c r="C163" s="8" t="s">
        <v>2946</v>
      </c>
      <c r="D163" s="8" t="s">
        <v>2947</v>
      </c>
      <c r="E163" s="8" t="s">
        <v>2948</v>
      </c>
      <c r="F163" s="8" t="s">
        <v>2949</v>
      </c>
      <c r="G163" s="8" t="s">
        <v>53</v>
      </c>
      <c r="H163" s="8" t="s">
        <v>53</v>
      </c>
      <c r="I163" s="9" t="s">
        <v>2950</v>
      </c>
      <c r="J163" s="9" t="s">
        <v>53</v>
      </c>
      <c r="K163" s="10" t="s">
        <v>2951</v>
      </c>
      <c r="L163" s="8" t="s">
        <v>53</v>
      </c>
      <c r="M163" s="8" t="s">
        <v>53</v>
      </c>
      <c r="N163" s="8">
        <v>21</v>
      </c>
      <c r="O163" s="8">
        <v>1</v>
      </c>
      <c r="P163" s="8">
        <v>1</v>
      </c>
      <c r="Q163" s="8" t="s">
        <v>2954</v>
      </c>
      <c r="R163" s="8" t="s">
        <v>281</v>
      </c>
      <c r="S163" s="8" t="s">
        <v>2955</v>
      </c>
      <c r="T163" s="8" t="s">
        <v>2956</v>
      </c>
      <c r="U163" s="8" t="s">
        <v>2957</v>
      </c>
      <c r="V163" s="8" t="s">
        <v>53</v>
      </c>
      <c r="W163" s="8">
        <v>1995</v>
      </c>
      <c r="X163" s="8">
        <v>30</v>
      </c>
      <c r="Y163" s="8">
        <v>5</v>
      </c>
      <c r="Z163" s="8" t="s">
        <v>53</v>
      </c>
      <c r="AA163" s="8">
        <v>617</v>
      </c>
      <c r="AB163" s="8">
        <v>627</v>
      </c>
      <c r="AC163" s="8" t="s">
        <v>2958</v>
      </c>
      <c r="AD163" s="8" t="str">
        <f>HYPERLINK("http://dx.doi.org/10.3109/10826089509048748","http://dx.doi.org/10.3109/10826089509048748")</f>
        <v>http://dx.doi.org/10.3109/10826089509048748</v>
      </c>
      <c r="AE163" s="8" t="s">
        <v>53</v>
      </c>
      <c r="AF163" s="8">
        <v>11</v>
      </c>
      <c r="AG163" s="11" t="s">
        <v>2959</v>
      </c>
      <c r="AH163" s="8" t="s">
        <v>102</v>
      </c>
      <c r="AI163" s="11" t="s">
        <v>2959</v>
      </c>
      <c r="AJ163" s="8" t="s">
        <v>53</v>
      </c>
      <c r="AK163" s="8" t="s">
        <v>2960</v>
      </c>
    </row>
    <row r="164" spans="1:37" ht="51" customHeight="1" x14ac:dyDescent="0.25">
      <c r="A164" s="8">
        <v>163</v>
      </c>
      <c r="B164" s="8" t="s">
        <v>51</v>
      </c>
      <c r="C164" s="8" t="s">
        <v>2961</v>
      </c>
      <c r="D164" s="8" t="s">
        <v>2963</v>
      </c>
      <c r="E164" s="8" t="s">
        <v>2964</v>
      </c>
      <c r="F164" s="8" t="s">
        <v>58</v>
      </c>
      <c r="G164" s="8" t="s">
        <v>53</v>
      </c>
      <c r="H164" s="8" t="s">
        <v>53</v>
      </c>
      <c r="I164" s="9" t="s">
        <v>2965</v>
      </c>
      <c r="J164" s="9" t="s">
        <v>2966</v>
      </c>
      <c r="K164" s="10" t="s">
        <v>2967</v>
      </c>
      <c r="L164" s="8" t="s">
        <v>2970</v>
      </c>
      <c r="M164" s="8" t="s">
        <v>2971</v>
      </c>
      <c r="N164" s="8">
        <v>52</v>
      </c>
      <c r="O164" s="8">
        <v>1</v>
      </c>
      <c r="P164" s="8">
        <v>1</v>
      </c>
      <c r="Q164" s="8" t="s">
        <v>160</v>
      </c>
      <c r="R164" s="8" t="s">
        <v>161</v>
      </c>
      <c r="S164" s="8" t="s">
        <v>162</v>
      </c>
      <c r="T164" s="8" t="s">
        <v>2974</v>
      </c>
      <c r="U164" s="8" t="s">
        <v>2975</v>
      </c>
      <c r="V164" s="8" t="s">
        <v>2976</v>
      </c>
      <c r="W164" s="8">
        <v>2023</v>
      </c>
      <c r="X164" s="8">
        <v>21</v>
      </c>
      <c r="Y164" s="8">
        <v>1</v>
      </c>
      <c r="Z164" s="8" t="s">
        <v>53</v>
      </c>
      <c r="AA164" s="8" t="s">
        <v>53</v>
      </c>
      <c r="AB164" s="8" t="s">
        <v>53</v>
      </c>
      <c r="AC164" s="8" t="s">
        <v>2977</v>
      </c>
      <c r="AD164" s="8" t="str">
        <f>HYPERLINK("http://dx.doi.org/10.1186/s12961-023-00971-1","http://dx.doi.org/10.1186/s12961-023-00971-1")</f>
        <v>http://dx.doi.org/10.1186/s12961-023-00971-1</v>
      </c>
      <c r="AE164" s="8" t="s">
        <v>53</v>
      </c>
      <c r="AF164" s="8">
        <v>11</v>
      </c>
      <c r="AG164" s="11" t="s">
        <v>2978</v>
      </c>
      <c r="AH164" s="8" t="s">
        <v>76</v>
      </c>
      <c r="AI164" s="11" t="s">
        <v>2979</v>
      </c>
      <c r="AJ164" s="8" t="s">
        <v>1192</v>
      </c>
      <c r="AK164" s="8" t="s">
        <v>2980</v>
      </c>
    </row>
    <row r="165" spans="1:37" ht="51" customHeight="1" x14ac:dyDescent="0.25">
      <c r="A165" s="8">
        <v>164</v>
      </c>
      <c r="B165" s="8" t="s">
        <v>51</v>
      </c>
      <c r="C165" s="8" t="s">
        <v>2981</v>
      </c>
      <c r="D165" s="8" t="s">
        <v>2983</v>
      </c>
      <c r="E165" s="8" t="s">
        <v>2984</v>
      </c>
      <c r="F165" s="8" t="s">
        <v>58</v>
      </c>
      <c r="G165" s="8" t="s">
        <v>53</v>
      </c>
      <c r="H165" s="8" t="s">
        <v>53</v>
      </c>
      <c r="I165" s="9" t="s">
        <v>2985</v>
      </c>
      <c r="J165" s="9" t="s">
        <v>53</v>
      </c>
      <c r="K165" s="10" t="s">
        <v>2986</v>
      </c>
      <c r="L165" s="8" t="s">
        <v>2990</v>
      </c>
      <c r="M165" s="8" t="s">
        <v>2992</v>
      </c>
      <c r="N165" s="8">
        <v>34</v>
      </c>
      <c r="O165" s="8">
        <v>0</v>
      </c>
      <c r="P165" s="8">
        <v>0</v>
      </c>
      <c r="Q165" s="8" t="s">
        <v>2993</v>
      </c>
      <c r="R165" s="8" t="s">
        <v>2994</v>
      </c>
      <c r="S165" s="8" t="s">
        <v>2995</v>
      </c>
      <c r="T165" s="8" t="s">
        <v>2996</v>
      </c>
      <c r="U165" s="8" t="s">
        <v>2997</v>
      </c>
      <c r="V165" s="8" t="s">
        <v>1045</v>
      </c>
      <c r="W165" s="8">
        <v>2022</v>
      </c>
      <c r="X165" s="8">
        <v>15</v>
      </c>
      <c r="Y165" s="8">
        <v>1</v>
      </c>
      <c r="Z165" s="8" t="s">
        <v>53</v>
      </c>
      <c r="AA165" s="8">
        <v>53</v>
      </c>
      <c r="AB165" s="8">
        <v>59</v>
      </c>
      <c r="AC165" s="8" t="s">
        <v>2998</v>
      </c>
      <c r="AD165" s="8" t="str">
        <f>HYPERLINK("http://dx.doi.org/10.35434/rcmhnaaa.2022.151.1057","http://dx.doi.org/10.35434/rcmhnaaa.2022.151.1057")</f>
        <v>http://dx.doi.org/10.35434/rcmhnaaa.2022.151.1057</v>
      </c>
      <c r="AE165" s="8" t="s">
        <v>53</v>
      </c>
      <c r="AF165" s="8">
        <v>7</v>
      </c>
      <c r="AG165" s="11" t="s">
        <v>2596</v>
      </c>
      <c r="AH165" s="8" t="s">
        <v>126</v>
      </c>
      <c r="AI165" s="11" t="s">
        <v>2597</v>
      </c>
      <c r="AJ165" s="8" t="s">
        <v>872</v>
      </c>
      <c r="AK165" s="8" t="s">
        <v>2999</v>
      </c>
    </row>
    <row r="166" spans="1:37" ht="51" customHeight="1" x14ac:dyDescent="0.25">
      <c r="A166" s="8">
        <v>165</v>
      </c>
      <c r="B166" s="8" t="s">
        <v>51</v>
      </c>
      <c r="C166" s="8" t="s">
        <v>3000</v>
      </c>
      <c r="D166" s="8" t="s">
        <v>3002</v>
      </c>
      <c r="E166" s="8" t="s">
        <v>3003</v>
      </c>
      <c r="F166" s="8" t="s">
        <v>58</v>
      </c>
      <c r="G166" s="8" t="s">
        <v>53</v>
      </c>
      <c r="H166" s="8" t="s">
        <v>53</v>
      </c>
      <c r="I166" s="9" t="s">
        <v>3004</v>
      </c>
      <c r="J166" s="9" t="s">
        <v>3005</v>
      </c>
      <c r="K166" s="10" t="s">
        <v>3006</v>
      </c>
      <c r="L166" s="8" t="s">
        <v>53</v>
      </c>
      <c r="M166" s="8" t="s">
        <v>3010</v>
      </c>
      <c r="N166" s="8">
        <v>28</v>
      </c>
      <c r="O166" s="8">
        <v>114</v>
      </c>
      <c r="P166" s="8">
        <v>121</v>
      </c>
      <c r="Q166" s="8" t="s">
        <v>440</v>
      </c>
      <c r="R166" s="8" t="s">
        <v>441</v>
      </c>
      <c r="S166" s="8" t="s">
        <v>442</v>
      </c>
      <c r="T166" s="8" t="s">
        <v>3011</v>
      </c>
      <c r="U166" s="8" t="s">
        <v>3012</v>
      </c>
      <c r="V166" s="8" t="s">
        <v>285</v>
      </c>
      <c r="W166" s="8">
        <v>2016</v>
      </c>
      <c r="X166" s="8">
        <v>47</v>
      </c>
      <c r="Y166" s="8">
        <v>3</v>
      </c>
      <c r="Z166" s="8" t="s">
        <v>53</v>
      </c>
      <c r="AA166" s="8">
        <v>374</v>
      </c>
      <c r="AB166" s="8">
        <v>381</v>
      </c>
      <c r="AC166" s="8" t="s">
        <v>3013</v>
      </c>
      <c r="AD166" s="8" t="str">
        <f>HYPERLINK("http://dx.doi.org/10.1057/jibs.2016.2","http://dx.doi.org/10.1057/jibs.2016.2")</f>
        <v>http://dx.doi.org/10.1057/jibs.2016.2</v>
      </c>
      <c r="AE166" s="8" t="s">
        <v>53</v>
      </c>
      <c r="AF166" s="8">
        <v>8</v>
      </c>
      <c r="AG166" s="11" t="s">
        <v>1047</v>
      </c>
      <c r="AH166" s="8" t="s">
        <v>76</v>
      </c>
      <c r="AI166" s="11" t="s">
        <v>127</v>
      </c>
      <c r="AJ166" s="8" t="s">
        <v>53</v>
      </c>
      <c r="AK166" s="8" t="s">
        <v>3014</v>
      </c>
    </row>
    <row r="167" spans="1:37" ht="51" customHeight="1" x14ac:dyDescent="0.25">
      <c r="A167" s="8">
        <v>166</v>
      </c>
      <c r="B167" s="8" t="s">
        <v>51</v>
      </c>
      <c r="C167" s="8" t="s">
        <v>3015</v>
      </c>
      <c r="D167" s="8" t="s">
        <v>3017</v>
      </c>
      <c r="E167" s="8" t="s">
        <v>3018</v>
      </c>
      <c r="F167" s="8" t="s">
        <v>175</v>
      </c>
      <c r="G167" s="8" t="s">
        <v>53</v>
      </c>
      <c r="H167" s="8" t="s">
        <v>53</v>
      </c>
      <c r="I167" s="9" t="s">
        <v>3019</v>
      </c>
      <c r="J167" s="9" t="s">
        <v>53</v>
      </c>
      <c r="K167" s="10" t="s">
        <v>3020</v>
      </c>
      <c r="L167" s="8" t="s">
        <v>3024</v>
      </c>
      <c r="M167" s="8" t="s">
        <v>53</v>
      </c>
      <c r="N167" s="8">
        <v>19</v>
      </c>
      <c r="O167" s="8">
        <v>2</v>
      </c>
      <c r="P167" s="8">
        <v>2</v>
      </c>
      <c r="Q167" s="8" t="s">
        <v>3025</v>
      </c>
      <c r="R167" s="8" t="s">
        <v>3026</v>
      </c>
      <c r="S167" s="8" t="s">
        <v>3027</v>
      </c>
      <c r="T167" s="8" t="s">
        <v>3028</v>
      </c>
      <c r="U167" s="8" t="s">
        <v>3029</v>
      </c>
      <c r="V167" s="8" t="s">
        <v>3030</v>
      </c>
      <c r="W167" s="8">
        <v>2022</v>
      </c>
      <c r="X167" s="8">
        <v>50</v>
      </c>
      <c r="Y167" s="8">
        <v>2</v>
      </c>
      <c r="Z167" s="8" t="s">
        <v>53</v>
      </c>
      <c r="AA167" s="8">
        <v>97</v>
      </c>
      <c r="AB167" s="8">
        <v>102</v>
      </c>
      <c r="AC167" s="8" t="s">
        <v>3031</v>
      </c>
      <c r="AD167" s="8" t="str">
        <f>HYPERLINK("http://dx.doi.org/10.2967/jnmt.122.264034","http://dx.doi.org/10.2967/jnmt.122.264034")</f>
        <v>http://dx.doi.org/10.2967/jnmt.122.264034</v>
      </c>
      <c r="AE167" s="8" t="s">
        <v>53</v>
      </c>
      <c r="AF167" s="8">
        <v>6</v>
      </c>
      <c r="AG167" s="11" t="s">
        <v>3032</v>
      </c>
      <c r="AH167" s="8" t="s">
        <v>126</v>
      </c>
      <c r="AI167" s="11" t="s">
        <v>3032</v>
      </c>
      <c r="AJ167" s="8" t="s">
        <v>360</v>
      </c>
      <c r="AK167" s="8" t="s">
        <v>3033</v>
      </c>
    </row>
    <row r="168" spans="1:37" ht="51" customHeight="1" x14ac:dyDescent="0.25">
      <c r="A168" s="8">
        <v>167</v>
      </c>
      <c r="B168" s="8" t="s">
        <v>51</v>
      </c>
      <c r="C168" s="8" t="s">
        <v>3034</v>
      </c>
      <c r="D168" s="8" t="s">
        <v>3036</v>
      </c>
      <c r="E168" s="8" t="s">
        <v>3037</v>
      </c>
      <c r="F168" s="8" t="s">
        <v>58</v>
      </c>
      <c r="G168" s="8" t="s">
        <v>53</v>
      </c>
      <c r="H168" s="8" t="s">
        <v>53</v>
      </c>
      <c r="I168" s="9" t="s">
        <v>3038</v>
      </c>
      <c r="J168" s="9" t="s">
        <v>3039</v>
      </c>
      <c r="K168" s="10" t="s">
        <v>3040</v>
      </c>
      <c r="L168" s="8" t="s">
        <v>3044</v>
      </c>
      <c r="M168" s="8" t="s">
        <v>3046</v>
      </c>
      <c r="N168" s="8">
        <v>121</v>
      </c>
      <c r="O168" s="8">
        <v>8</v>
      </c>
      <c r="P168" s="8">
        <v>9</v>
      </c>
      <c r="Q168" s="8" t="s">
        <v>1024</v>
      </c>
      <c r="R168" s="8" t="s">
        <v>161</v>
      </c>
      <c r="S168" s="8" t="s">
        <v>1025</v>
      </c>
      <c r="T168" s="8" t="s">
        <v>3047</v>
      </c>
      <c r="U168" s="8" t="s">
        <v>3048</v>
      </c>
      <c r="V168" s="8" t="s">
        <v>285</v>
      </c>
      <c r="W168" s="8">
        <v>2022</v>
      </c>
      <c r="X168" s="8">
        <v>46</v>
      </c>
      <c r="Y168" s="8">
        <v>2</v>
      </c>
      <c r="Z168" s="8" t="s">
        <v>53</v>
      </c>
      <c r="AA168" s="8">
        <v>339</v>
      </c>
      <c r="AB168" s="8">
        <v>358</v>
      </c>
      <c r="AC168" s="8" t="s">
        <v>3049</v>
      </c>
      <c r="AD168" s="8" t="str">
        <f>HYPERLINK("http://dx.doi.org/10.1177/03091325211020807","http://dx.doi.org/10.1177/03091325211020807")</f>
        <v>http://dx.doi.org/10.1177/03091325211020807</v>
      </c>
      <c r="AE168" s="8" t="s">
        <v>621</v>
      </c>
      <c r="AF168" s="8">
        <v>20</v>
      </c>
      <c r="AG168" s="11" t="s">
        <v>1558</v>
      </c>
      <c r="AH168" s="8" t="s">
        <v>76</v>
      </c>
      <c r="AI168" s="11" t="s">
        <v>1558</v>
      </c>
      <c r="AJ168" s="8" t="s">
        <v>53</v>
      </c>
      <c r="AK168" s="8" t="s">
        <v>3050</v>
      </c>
    </row>
    <row r="169" spans="1:37" ht="51" customHeight="1" x14ac:dyDescent="0.25">
      <c r="A169" s="8">
        <v>168</v>
      </c>
      <c r="B169" s="8" t="s">
        <v>51</v>
      </c>
      <c r="C169" s="8" t="s">
        <v>3051</v>
      </c>
      <c r="D169" s="8" t="s">
        <v>3053</v>
      </c>
      <c r="E169" s="8" t="s">
        <v>3054</v>
      </c>
      <c r="F169" s="8" t="s">
        <v>58</v>
      </c>
      <c r="G169" s="8" t="s">
        <v>53</v>
      </c>
      <c r="H169" s="8" t="s">
        <v>53</v>
      </c>
      <c r="I169" s="9" t="s">
        <v>3055</v>
      </c>
      <c r="J169" s="9" t="s">
        <v>3056</v>
      </c>
      <c r="K169" s="10" t="s">
        <v>3057</v>
      </c>
      <c r="L169" s="8" t="s">
        <v>3061</v>
      </c>
      <c r="M169" s="8" t="s">
        <v>53</v>
      </c>
      <c r="N169" s="8">
        <v>32</v>
      </c>
      <c r="O169" s="8">
        <v>2</v>
      </c>
      <c r="P169" s="8">
        <v>4</v>
      </c>
      <c r="Q169" s="8" t="s">
        <v>3063</v>
      </c>
      <c r="R169" s="8" t="s">
        <v>3064</v>
      </c>
      <c r="S169" s="8" t="s">
        <v>3065</v>
      </c>
      <c r="T169" s="8" t="s">
        <v>3066</v>
      </c>
      <c r="U169" s="8" t="s">
        <v>3067</v>
      </c>
      <c r="V169" s="8" t="s">
        <v>53</v>
      </c>
      <c r="W169" s="8">
        <v>2016</v>
      </c>
      <c r="X169" s="8">
        <v>32</v>
      </c>
      <c r="Y169" s="8">
        <v>5</v>
      </c>
      <c r="Z169" s="8" t="s">
        <v>53</v>
      </c>
      <c r="AA169" s="8">
        <v>1879</v>
      </c>
      <c r="AB169" s="8">
        <v>1887</v>
      </c>
      <c r="AC169" s="8" t="s">
        <v>53</v>
      </c>
      <c r="AD169" s="8" t="s">
        <v>53</v>
      </c>
      <c r="AE169" s="8" t="s">
        <v>53</v>
      </c>
      <c r="AF169" s="8">
        <v>9</v>
      </c>
      <c r="AG169" s="11" t="s">
        <v>3068</v>
      </c>
      <c r="AH169" s="8" t="s">
        <v>102</v>
      </c>
      <c r="AI169" s="11" t="s">
        <v>3069</v>
      </c>
      <c r="AJ169" s="8" t="s">
        <v>53</v>
      </c>
      <c r="AK169" s="8" t="s">
        <v>3070</v>
      </c>
    </row>
    <row r="170" spans="1:37" ht="51" customHeight="1" x14ac:dyDescent="0.25">
      <c r="A170" s="8">
        <v>169</v>
      </c>
      <c r="B170" s="8" t="s">
        <v>51</v>
      </c>
      <c r="C170" s="8" t="s">
        <v>3071</v>
      </c>
      <c r="D170" s="8" t="s">
        <v>3073</v>
      </c>
      <c r="E170" s="8" t="s">
        <v>3074</v>
      </c>
      <c r="F170" s="8" t="s">
        <v>175</v>
      </c>
      <c r="G170" s="8" t="s">
        <v>53</v>
      </c>
      <c r="H170" s="8" t="s">
        <v>53</v>
      </c>
      <c r="I170" s="9" t="s">
        <v>3075</v>
      </c>
      <c r="J170" s="9" t="s">
        <v>3076</v>
      </c>
      <c r="K170" s="10" t="s">
        <v>3077</v>
      </c>
      <c r="L170" s="8" t="s">
        <v>3081</v>
      </c>
      <c r="M170" s="8" t="s">
        <v>53</v>
      </c>
      <c r="N170" s="8">
        <v>151</v>
      </c>
      <c r="O170" s="8">
        <v>110</v>
      </c>
      <c r="P170" s="8">
        <v>111</v>
      </c>
      <c r="Q170" s="8" t="s">
        <v>264</v>
      </c>
      <c r="R170" s="8" t="s">
        <v>265</v>
      </c>
      <c r="S170" s="8" t="s">
        <v>266</v>
      </c>
      <c r="T170" s="8" t="s">
        <v>3082</v>
      </c>
      <c r="U170" s="8" t="s">
        <v>3083</v>
      </c>
      <c r="V170" s="8" t="s">
        <v>422</v>
      </c>
      <c r="W170" s="8">
        <v>2018</v>
      </c>
      <c r="X170" s="8">
        <v>31</v>
      </c>
      <c r="Y170" s="8">
        <v>1</v>
      </c>
      <c r="Z170" s="8" t="s">
        <v>73</v>
      </c>
      <c r="AA170" s="8">
        <v>32</v>
      </c>
      <c r="AB170" s="8">
        <v>53</v>
      </c>
      <c r="AC170" s="8" t="s">
        <v>3084</v>
      </c>
      <c r="AD170" s="8" t="str">
        <f>HYPERLINK("http://dx.doi.org/10.1177/0894486517736446","http://dx.doi.org/10.1177/0894486517736446")</f>
        <v>http://dx.doi.org/10.1177/0894486517736446</v>
      </c>
      <c r="AE170" s="8" t="s">
        <v>53</v>
      </c>
      <c r="AF170" s="8">
        <v>22</v>
      </c>
      <c r="AG170" s="11" t="s">
        <v>411</v>
      </c>
      <c r="AH170" s="8" t="s">
        <v>76</v>
      </c>
      <c r="AI170" s="11" t="s">
        <v>127</v>
      </c>
      <c r="AJ170" s="8" t="s">
        <v>360</v>
      </c>
      <c r="AK170" s="8" t="s">
        <v>3085</v>
      </c>
    </row>
    <row r="171" spans="1:37" ht="51" customHeight="1" x14ac:dyDescent="0.25">
      <c r="A171" s="8">
        <v>170</v>
      </c>
      <c r="B171" s="8" t="s">
        <v>51</v>
      </c>
      <c r="C171" s="8" t="s">
        <v>3086</v>
      </c>
      <c r="D171" s="8" t="s">
        <v>3088</v>
      </c>
      <c r="E171" s="8" t="s">
        <v>1517</v>
      </c>
      <c r="F171" s="8" t="s">
        <v>175</v>
      </c>
      <c r="G171" s="8" t="s">
        <v>53</v>
      </c>
      <c r="H171" s="8" t="s">
        <v>53</v>
      </c>
      <c r="I171" s="9" t="s">
        <v>3089</v>
      </c>
      <c r="J171" s="9" t="s">
        <v>53</v>
      </c>
      <c r="K171" s="10" t="s">
        <v>3090</v>
      </c>
      <c r="L171" s="8" t="s">
        <v>3094</v>
      </c>
      <c r="M171" s="8" t="s">
        <v>3095</v>
      </c>
      <c r="N171" s="8">
        <v>58</v>
      </c>
      <c r="O171" s="8">
        <v>0</v>
      </c>
      <c r="P171" s="8">
        <v>0</v>
      </c>
      <c r="Q171" s="8" t="s">
        <v>264</v>
      </c>
      <c r="R171" s="8" t="s">
        <v>265</v>
      </c>
      <c r="S171" s="8" t="s">
        <v>266</v>
      </c>
      <c r="T171" s="8" t="s">
        <v>1531</v>
      </c>
      <c r="U171" s="8" t="s">
        <v>1532</v>
      </c>
      <c r="V171" s="8" t="s">
        <v>123</v>
      </c>
      <c r="W171" s="8">
        <v>2021</v>
      </c>
      <c r="X171" s="8">
        <v>16</v>
      </c>
      <c r="Y171" s="8">
        <v>3</v>
      </c>
      <c r="Z171" s="8" t="s">
        <v>53</v>
      </c>
      <c r="AA171" s="8">
        <v>263</v>
      </c>
      <c r="AB171" s="8">
        <v>279</v>
      </c>
      <c r="AC171" s="8" t="s">
        <v>3096</v>
      </c>
      <c r="AD171" s="8" t="str">
        <f>HYPERLINK("http://dx.doi.org/10.1177/1556264621992240","http://dx.doi.org/10.1177/1556264621992240")</f>
        <v>http://dx.doi.org/10.1177/1556264621992240</v>
      </c>
      <c r="AE171" s="8" t="s">
        <v>3097</v>
      </c>
      <c r="AF171" s="8">
        <v>17</v>
      </c>
      <c r="AG171" s="11" t="s">
        <v>1535</v>
      </c>
      <c r="AH171" s="8" t="s">
        <v>102</v>
      </c>
      <c r="AI171" s="11" t="s">
        <v>1536</v>
      </c>
      <c r="AJ171" s="8" t="s">
        <v>53</v>
      </c>
      <c r="AK171" s="8" t="s">
        <v>3098</v>
      </c>
    </row>
    <row r="172" spans="1:37" ht="51" customHeight="1" x14ac:dyDescent="0.25">
      <c r="A172" s="8">
        <v>171</v>
      </c>
      <c r="B172" s="8" t="s">
        <v>51</v>
      </c>
      <c r="C172" s="8" t="s">
        <v>3099</v>
      </c>
      <c r="D172" s="8" t="s">
        <v>3101</v>
      </c>
      <c r="E172" s="8" t="s">
        <v>428</v>
      </c>
      <c r="F172" s="8" t="s">
        <v>58</v>
      </c>
      <c r="G172" s="8" t="s">
        <v>53</v>
      </c>
      <c r="H172" s="8" t="s">
        <v>53</v>
      </c>
      <c r="I172" s="9" t="s">
        <v>3102</v>
      </c>
      <c r="J172" s="9" t="s">
        <v>53</v>
      </c>
      <c r="K172" s="10" t="s">
        <v>3103</v>
      </c>
      <c r="L172" s="8" t="s">
        <v>3107</v>
      </c>
      <c r="M172" s="8" t="s">
        <v>3108</v>
      </c>
      <c r="N172" s="8">
        <v>55</v>
      </c>
      <c r="O172" s="8">
        <v>1</v>
      </c>
      <c r="P172" s="8">
        <v>1</v>
      </c>
      <c r="Q172" s="8" t="s">
        <v>440</v>
      </c>
      <c r="R172" s="8" t="s">
        <v>441</v>
      </c>
      <c r="S172" s="8" t="s">
        <v>442</v>
      </c>
      <c r="T172" s="8" t="s">
        <v>443</v>
      </c>
      <c r="U172" s="8" t="s">
        <v>444</v>
      </c>
      <c r="V172" s="8" t="s">
        <v>467</v>
      </c>
      <c r="W172" s="8">
        <v>2014</v>
      </c>
      <c r="X172" s="8">
        <v>27</v>
      </c>
      <c r="Y172" s="8">
        <v>2</v>
      </c>
      <c r="Z172" s="8" t="s">
        <v>53</v>
      </c>
      <c r="AA172" s="8">
        <v>195</v>
      </c>
      <c r="AB172" s="8">
        <v>217</v>
      </c>
      <c r="AC172" s="8" t="s">
        <v>3109</v>
      </c>
      <c r="AD172" s="8" t="str">
        <f>HYPERLINK("http://dx.doi.org/10.1057/hep.2014.4","http://dx.doi.org/10.1057/hep.2014.4")</f>
        <v>http://dx.doi.org/10.1057/hep.2014.4</v>
      </c>
      <c r="AE172" s="8" t="s">
        <v>53</v>
      </c>
      <c r="AF172" s="8">
        <v>23</v>
      </c>
      <c r="AG172" s="11" t="s">
        <v>75</v>
      </c>
      <c r="AH172" s="8" t="s">
        <v>76</v>
      </c>
      <c r="AI172" s="11" t="s">
        <v>75</v>
      </c>
      <c r="AJ172" s="8" t="s">
        <v>53</v>
      </c>
      <c r="AK172" s="8" t="s">
        <v>3110</v>
      </c>
    </row>
    <row r="173" spans="1:37" ht="51" customHeight="1" x14ac:dyDescent="0.25">
      <c r="A173" s="8">
        <v>172</v>
      </c>
      <c r="B173" s="8" t="s">
        <v>51</v>
      </c>
      <c r="C173" s="8" t="s">
        <v>3111</v>
      </c>
      <c r="D173" s="8" t="s">
        <v>3113</v>
      </c>
      <c r="E173" s="8" t="s">
        <v>3114</v>
      </c>
      <c r="F173" s="8" t="s">
        <v>58</v>
      </c>
      <c r="G173" s="8" t="s">
        <v>53</v>
      </c>
      <c r="H173" s="8" t="s">
        <v>53</v>
      </c>
      <c r="I173" s="9" t="s">
        <v>3115</v>
      </c>
      <c r="J173" s="9" t="s">
        <v>3116</v>
      </c>
      <c r="K173" s="10" t="s">
        <v>3117</v>
      </c>
      <c r="L173" s="8" t="s">
        <v>3120</v>
      </c>
      <c r="M173" s="8" t="s">
        <v>3122</v>
      </c>
      <c r="N173" s="8">
        <v>52</v>
      </c>
      <c r="O173" s="8">
        <v>0</v>
      </c>
      <c r="P173" s="8">
        <v>0</v>
      </c>
      <c r="Q173" s="8" t="s">
        <v>93</v>
      </c>
      <c r="R173" s="8" t="s">
        <v>94</v>
      </c>
      <c r="S173" s="8" t="s">
        <v>95</v>
      </c>
      <c r="T173" s="8" t="s">
        <v>3123</v>
      </c>
      <c r="U173" s="8" t="s">
        <v>3124</v>
      </c>
      <c r="V173" s="8" t="s">
        <v>422</v>
      </c>
      <c r="W173" s="8">
        <v>2021</v>
      </c>
      <c r="X173" s="8">
        <v>63</v>
      </c>
      <c r="Y173" s="8">
        <v>2</v>
      </c>
      <c r="Z173" s="8" t="s">
        <v>53</v>
      </c>
      <c r="AA173" s="8">
        <v>191</v>
      </c>
      <c r="AB173" s="8">
        <v>200</v>
      </c>
      <c r="AC173" s="8" t="s">
        <v>3125</v>
      </c>
      <c r="AD173" s="8" t="str">
        <f>HYPERLINK("http://dx.doi.org/10.1002/tie.22178","http://dx.doi.org/10.1002/tie.22178")</f>
        <v>http://dx.doi.org/10.1002/tie.22178</v>
      </c>
      <c r="AE173" s="8" t="s">
        <v>2289</v>
      </c>
      <c r="AF173" s="8">
        <v>10</v>
      </c>
      <c r="AG173" s="11" t="s">
        <v>411</v>
      </c>
      <c r="AH173" s="8" t="s">
        <v>126</v>
      </c>
      <c r="AI173" s="11" t="s">
        <v>127</v>
      </c>
      <c r="AJ173" s="8" t="s">
        <v>53</v>
      </c>
      <c r="AK173" s="8" t="s">
        <v>3126</v>
      </c>
    </row>
    <row r="174" spans="1:37" ht="51" customHeight="1" x14ac:dyDescent="0.25">
      <c r="A174" s="8">
        <v>173</v>
      </c>
      <c r="B174" s="8" t="s">
        <v>51</v>
      </c>
      <c r="C174" s="8" t="s">
        <v>3127</v>
      </c>
      <c r="D174" s="8" t="s">
        <v>3129</v>
      </c>
      <c r="E174" s="8" t="s">
        <v>1476</v>
      </c>
      <c r="F174" s="8" t="s">
        <v>175</v>
      </c>
      <c r="G174" s="8" t="s">
        <v>53</v>
      </c>
      <c r="H174" s="8" t="s">
        <v>53</v>
      </c>
      <c r="I174" s="9" t="s">
        <v>3130</v>
      </c>
      <c r="J174" s="9" t="s">
        <v>3131</v>
      </c>
      <c r="K174" s="10" t="s">
        <v>3132</v>
      </c>
      <c r="L174" s="8" t="s">
        <v>2513</v>
      </c>
      <c r="M174" s="8" t="s">
        <v>3136</v>
      </c>
      <c r="N174" s="8">
        <v>13</v>
      </c>
      <c r="O174" s="8">
        <v>4</v>
      </c>
      <c r="P174" s="8">
        <v>5</v>
      </c>
      <c r="Q174" s="8" t="s">
        <v>351</v>
      </c>
      <c r="R174" s="8" t="s">
        <v>68</v>
      </c>
      <c r="S174" s="8" t="s">
        <v>352</v>
      </c>
      <c r="T174" s="8" t="s">
        <v>1483</v>
      </c>
      <c r="U174" s="8" t="s">
        <v>1484</v>
      </c>
      <c r="V174" s="8" t="s">
        <v>53</v>
      </c>
      <c r="W174" s="8">
        <v>2018</v>
      </c>
      <c r="X174" s="8">
        <v>25</v>
      </c>
      <c r="Y174" s="8">
        <v>6</v>
      </c>
      <c r="Z174" s="8" t="s">
        <v>53</v>
      </c>
      <c r="AA174" s="8">
        <v>340</v>
      </c>
      <c r="AB174" s="8">
        <v>349</v>
      </c>
      <c r="AC174" s="8" t="s">
        <v>3139</v>
      </c>
      <c r="AD174" s="8" t="str">
        <f>HYPERLINK("http://dx.doi.org/10.1080/08989621.2018.1506337","http://dx.doi.org/10.1080/08989621.2018.1506337")</f>
        <v>http://dx.doi.org/10.1080/08989621.2018.1506337</v>
      </c>
      <c r="AE174" s="8" t="s">
        <v>53</v>
      </c>
      <c r="AF174" s="8">
        <v>10</v>
      </c>
      <c r="AG174" s="11" t="s">
        <v>1487</v>
      </c>
      <c r="AH174" s="8" t="s">
        <v>490</v>
      </c>
      <c r="AI174" s="11" t="s">
        <v>1487</v>
      </c>
      <c r="AJ174" s="8" t="s">
        <v>729</v>
      </c>
      <c r="AK174" s="8" t="s">
        <v>3140</v>
      </c>
    </row>
    <row r="175" spans="1:37" ht="51" customHeight="1" x14ac:dyDescent="0.25">
      <c r="A175" s="8">
        <v>174</v>
      </c>
      <c r="B175" s="8" t="s">
        <v>51</v>
      </c>
      <c r="C175" s="8" t="s">
        <v>3141</v>
      </c>
      <c r="D175" s="8" t="s">
        <v>3143</v>
      </c>
      <c r="E175" s="8" t="s">
        <v>3144</v>
      </c>
      <c r="F175" s="8" t="s">
        <v>58</v>
      </c>
      <c r="G175" s="8" t="s">
        <v>53</v>
      </c>
      <c r="H175" s="8" t="s">
        <v>53</v>
      </c>
      <c r="I175" s="9" t="s">
        <v>3145</v>
      </c>
      <c r="J175" s="9" t="s">
        <v>53</v>
      </c>
      <c r="K175" s="10" t="s">
        <v>3146</v>
      </c>
      <c r="L175" s="8" t="s">
        <v>3150</v>
      </c>
      <c r="M175" s="8" t="s">
        <v>3152</v>
      </c>
      <c r="N175" s="8">
        <v>35</v>
      </c>
      <c r="O175" s="8">
        <v>13</v>
      </c>
      <c r="P175" s="8">
        <v>14</v>
      </c>
      <c r="Q175" s="8" t="s">
        <v>67</v>
      </c>
      <c r="R175" s="8" t="s">
        <v>68</v>
      </c>
      <c r="S175" s="8" t="s">
        <v>772</v>
      </c>
      <c r="T175" s="8" t="s">
        <v>3153</v>
      </c>
      <c r="U175" s="8" t="s">
        <v>3154</v>
      </c>
      <c r="V175" s="8" t="s">
        <v>53</v>
      </c>
      <c r="W175" s="8">
        <v>2011</v>
      </c>
      <c r="X175" s="8">
        <v>30</v>
      </c>
      <c r="Y175" s="8">
        <v>2</v>
      </c>
      <c r="Z175" s="8" t="s">
        <v>53</v>
      </c>
      <c r="AA175" s="8">
        <v>233</v>
      </c>
      <c r="AB175" s="8">
        <v>246</v>
      </c>
      <c r="AC175" s="8" t="s">
        <v>3155</v>
      </c>
      <c r="AD175" s="8" t="str">
        <f>HYPERLINK("http://dx.doi.org/10.1080/07294360.2010.512913","http://dx.doi.org/10.1080/07294360.2010.512913")</f>
        <v>http://dx.doi.org/10.1080/07294360.2010.512913</v>
      </c>
      <c r="AE175" s="8" t="s">
        <v>53</v>
      </c>
      <c r="AF175" s="8">
        <v>14</v>
      </c>
      <c r="AG175" s="11" t="s">
        <v>75</v>
      </c>
      <c r="AH175" s="8" t="s">
        <v>76</v>
      </c>
      <c r="AI175" s="11" t="s">
        <v>75</v>
      </c>
      <c r="AJ175" s="8" t="s">
        <v>1088</v>
      </c>
      <c r="AK175" s="8" t="s">
        <v>3156</v>
      </c>
    </row>
    <row r="176" spans="1:37" ht="51" customHeight="1" x14ac:dyDescent="0.25">
      <c r="A176" s="8">
        <v>175</v>
      </c>
      <c r="B176" s="8" t="s">
        <v>51</v>
      </c>
      <c r="C176" s="8" t="s">
        <v>3157</v>
      </c>
      <c r="D176" s="8" t="s">
        <v>3159</v>
      </c>
      <c r="E176" s="8" t="s">
        <v>1517</v>
      </c>
      <c r="F176" s="8" t="s">
        <v>628</v>
      </c>
      <c r="G176" s="8" t="s">
        <v>53</v>
      </c>
      <c r="H176" s="8" t="s">
        <v>53</v>
      </c>
      <c r="I176" s="9" t="s">
        <v>3160</v>
      </c>
      <c r="J176" s="9" t="s">
        <v>53</v>
      </c>
      <c r="K176" s="10" t="s">
        <v>3161</v>
      </c>
      <c r="L176" s="8" t="s">
        <v>3164</v>
      </c>
      <c r="M176" s="8" t="s">
        <v>53</v>
      </c>
      <c r="N176" s="8">
        <v>4</v>
      </c>
      <c r="O176" s="8">
        <v>2</v>
      </c>
      <c r="P176" s="8">
        <v>2</v>
      </c>
      <c r="Q176" s="8" t="s">
        <v>264</v>
      </c>
      <c r="R176" s="8" t="s">
        <v>265</v>
      </c>
      <c r="S176" s="8" t="s">
        <v>266</v>
      </c>
      <c r="T176" s="8" t="s">
        <v>1531</v>
      </c>
      <c r="U176" s="8" t="s">
        <v>1532</v>
      </c>
      <c r="V176" s="8" t="s">
        <v>123</v>
      </c>
      <c r="W176" s="8">
        <v>2020</v>
      </c>
      <c r="X176" s="8">
        <v>15</v>
      </c>
      <c r="Y176" s="8">
        <v>3</v>
      </c>
      <c r="Z176" s="8" t="s">
        <v>53</v>
      </c>
      <c r="AA176" s="8">
        <v>229</v>
      </c>
      <c r="AB176" s="8">
        <v>231</v>
      </c>
      <c r="AC176" s="8" t="s">
        <v>3165</v>
      </c>
      <c r="AD176" s="8" t="str">
        <f>HYPERLINK("http://dx.doi.org/10.1177/1556264620908153","http://dx.doi.org/10.1177/1556264620908153")</f>
        <v>http://dx.doi.org/10.1177/1556264620908153</v>
      </c>
      <c r="AE176" s="8" t="s">
        <v>3166</v>
      </c>
      <c r="AF176" s="8">
        <v>3</v>
      </c>
      <c r="AG176" s="11" t="s">
        <v>1535</v>
      </c>
      <c r="AH176" s="8" t="s">
        <v>102</v>
      </c>
      <c r="AI176" s="11" t="s">
        <v>1536</v>
      </c>
      <c r="AJ176" s="8" t="s">
        <v>53</v>
      </c>
      <c r="AK176" s="8" t="s">
        <v>3167</v>
      </c>
    </row>
    <row r="177" spans="1:37" ht="51" customHeight="1" x14ac:dyDescent="0.25">
      <c r="A177" s="8">
        <v>176</v>
      </c>
      <c r="B177" s="8" t="s">
        <v>51</v>
      </c>
      <c r="C177" s="8" t="s">
        <v>3168</v>
      </c>
      <c r="D177" s="8" t="s">
        <v>3170</v>
      </c>
      <c r="E177" s="8" t="s">
        <v>3171</v>
      </c>
      <c r="F177" s="8" t="s">
        <v>58</v>
      </c>
      <c r="G177" s="8" t="s">
        <v>53</v>
      </c>
      <c r="H177" s="8" t="s">
        <v>53</v>
      </c>
      <c r="I177" s="9" t="s">
        <v>3172</v>
      </c>
      <c r="J177" s="9" t="s">
        <v>53</v>
      </c>
      <c r="K177" s="10" t="s">
        <v>3173</v>
      </c>
      <c r="L177" s="8" t="s">
        <v>3177</v>
      </c>
      <c r="M177" s="8" t="s">
        <v>53</v>
      </c>
      <c r="N177" s="8">
        <v>29</v>
      </c>
      <c r="O177" s="8">
        <v>0</v>
      </c>
      <c r="P177" s="8">
        <v>0</v>
      </c>
      <c r="Q177" s="8" t="s">
        <v>3179</v>
      </c>
      <c r="R177" s="8" t="s">
        <v>3180</v>
      </c>
      <c r="S177" s="8" t="s">
        <v>3181</v>
      </c>
      <c r="T177" s="8" t="s">
        <v>3171</v>
      </c>
      <c r="U177" s="8" t="s">
        <v>3182</v>
      </c>
      <c r="V177" s="8" t="s">
        <v>269</v>
      </c>
      <c r="W177" s="8">
        <v>2015</v>
      </c>
      <c r="X177" s="8" t="s">
        <v>53</v>
      </c>
      <c r="Y177" s="8">
        <v>30</v>
      </c>
      <c r="Z177" s="8" t="s">
        <v>53</v>
      </c>
      <c r="AA177" s="8">
        <v>125</v>
      </c>
      <c r="AB177" s="8">
        <v>143</v>
      </c>
      <c r="AC177" s="8" t="s">
        <v>3183</v>
      </c>
      <c r="AD177" s="8" t="str">
        <f>HYPERLINK("http://dx.doi.org/10.18316/2238-9024.15.18","http://dx.doi.org/10.18316/2238-9024.15.18")</f>
        <v>http://dx.doi.org/10.18316/2238-9024.15.18</v>
      </c>
      <c r="AE177" s="8" t="s">
        <v>53</v>
      </c>
      <c r="AF177" s="8">
        <v>19</v>
      </c>
      <c r="AG177" s="11" t="s">
        <v>299</v>
      </c>
      <c r="AH177" s="8" t="s">
        <v>126</v>
      </c>
      <c r="AI177" s="11" t="s">
        <v>300</v>
      </c>
      <c r="AJ177" s="8" t="s">
        <v>1818</v>
      </c>
      <c r="AK177" s="8" t="s">
        <v>3184</v>
      </c>
    </row>
    <row r="178" spans="1:37" ht="51" customHeight="1" x14ac:dyDescent="0.25">
      <c r="A178" s="8">
        <v>177</v>
      </c>
      <c r="B178" s="8" t="s">
        <v>51</v>
      </c>
      <c r="C178" s="8" t="s">
        <v>3185</v>
      </c>
      <c r="D178" s="8" t="s">
        <v>3187</v>
      </c>
      <c r="E178" s="8" t="s">
        <v>3188</v>
      </c>
      <c r="F178" s="8" t="s">
        <v>429</v>
      </c>
      <c r="G178" s="8" t="s">
        <v>53</v>
      </c>
      <c r="H178" s="8" t="s">
        <v>53</v>
      </c>
      <c r="I178" s="9" t="s">
        <v>3189</v>
      </c>
      <c r="J178" s="9" t="s">
        <v>53</v>
      </c>
      <c r="K178" s="10" t="s">
        <v>3190</v>
      </c>
      <c r="L178" s="8" t="s">
        <v>3194</v>
      </c>
      <c r="M178" s="8" t="s">
        <v>53</v>
      </c>
      <c r="N178" s="8">
        <v>12</v>
      </c>
      <c r="O178" s="8">
        <v>0</v>
      </c>
      <c r="P178" s="8">
        <v>0</v>
      </c>
      <c r="Q178" s="8" t="s">
        <v>67</v>
      </c>
      <c r="R178" s="8" t="s">
        <v>68</v>
      </c>
      <c r="S178" s="8" t="s">
        <v>69</v>
      </c>
      <c r="T178" s="8" t="s">
        <v>3198</v>
      </c>
      <c r="U178" s="8" t="s">
        <v>3199</v>
      </c>
      <c r="V178" s="8" t="s">
        <v>3200</v>
      </c>
      <c r="W178" s="8">
        <v>2024</v>
      </c>
      <c r="X178" s="8" t="s">
        <v>53</v>
      </c>
      <c r="Y178" s="8" t="s">
        <v>53</v>
      </c>
      <c r="Z178" s="8" t="s">
        <v>53</v>
      </c>
      <c r="AA178" s="8" t="s">
        <v>53</v>
      </c>
      <c r="AB178" s="8" t="s">
        <v>53</v>
      </c>
      <c r="AC178" s="8" t="s">
        <v>3201</v>
      </c>
      <c r="AD178" s="8" t="str">
        <f>HYPERLINK("http://dx.doi.org/10.1080/13504851.2024.2350624","http://dx.doi.org/10.1080/13504851.2024.2350624")</f>
        <v>http://dx.doi.org/10.1080/13504851.2024.2350624</v>
      </c>
      <c r="AE178" s="8" t="s">
        <v>2686</v>
      </c>
      <c r="AF178" s="8">
        <v>7</v>
      </c>
      <c r="AG178" s="11" t="s">
        <v>125</v>
      </c>
      <c r="AH178" s="8" t="s">
        <v>76</v>
      </c>
      <c r="AI178" s="11" t="s">
        <v>127</v>
      </c>
      <c r="AJ178" s="8" t="s">
        <v>53</v>
      </c>
      <c r="AK178" s="8" t="s">
        <v>3202</v>
      </c>
    </row>
    <row r="179" spans="1:37" ht="51" customHeight="1" x14ac:dyDescent="0.25">
      <c r="A179" s="8">
        <v>178</v>
      </c>
      <c r="B179" s="8" t="s">
        <v>51</v>
      </c>
      <c r="C179" s="8" t="s">
        <v>3203</v>
      </c>
      <c r="D179" s="8" t="s">
        <v>3205</v>
      </c>
      <c r="E179" s="8" t="s">
        <v>3206</v>
      </c>
      <c r="F179" s="8" t="s">
        <v>175</v>
      </c>
      <c r="G179" s="8" t="s">
        <v>53</v>
      </c>
      <c r="H179" s="8" t="s">
        <v>53</v>
      </c>
      <c r="I179" s="9" t="s">
        <v>3207</v>
      </c>
      <c r="J179" s="9" t="s">
        <v>3208</v>
      </c>
      <c r="K179" s="10" t="s">
        <v>3209</v>
      </c>
      <c r="L179" s="8" t="s">
        <v>3213</v>
      </c>
      <c r="M179" s="8" t="s">
        <v>3215</v>
      </c>
      <c r="N179" s="8">
        <v>78</v>
      </c>
      <c r="O179" s="8">
        <v>7</v>
      </c>
      <c r="P179" s="8">
        <v>7</v>
      </c>
      <c r="Q179" s="8" t="s">
        <v>1004</v>
      </c>
      <c r="R179" s="8" t="s">
        <v>484</v>
      </c>
      <c r="S179" s="8" t="s">
        <v>1005</v>
      </c>
      <c r="T179" s="8" t="s">
        <v>3218</v>
      </c>
      <c r="U179" s="8" t="s">
        <v>3219</v>
      </c>
      <c r="V179" s="8" t="s">
        <v>743</v>
      </c>
      <c r="W179" s="8">
        <v>2019</v>
      </c>
      <c r="X179" s="8">
        <v>270</v>
      </c>
      <c r="Y179" s="8">
        <v>2</v>
      </c>
      <c r="Z179" s="8" t="s">
        <v>53</v>
      </c>
      <c r="AA179" s="8">
        <v>257</v>
      </c>
      <c r="AB179" s="8">
        <v>269</v>
      </c>
      <c r="AC179" s="8" t="s">
        <v>3220</v>
      </c>
      <c r="AD179" s="8" t="str">
        <f>HYPERLINK("http://dx.doi.org/10.1097/SLA.0000000000003203","http://dx.doi.org/10.1097/SLA.0000000000003203")</f>
        <v>http://dx.doi.org/10.1097/SLA.0000000000003203</v>
      </c>
      <c r="AE179" s="8" t="s">
        <v>53</v>
      </c>
      <c r="AF179" s="8">
        <v>13</v>
      </c>
      <c r="AG179" s="11" t="s">
        <v>249</v>
      </c>
      <c r="AH179" s="8" t="s">
        <v>490</v>
      </c>
      <c r="AI179" s="11" t="s">
        <v>249</v>
      </c>
      <c r="AJ179" s="8" t="s">
        <v>53</v>
      </c>
      <c r="AK179" s="8" t="s">
        <v>3221</v>
      </c>
    </row>
    <row r="180" spans="1:37" ht="51" customHeight="1" x14ac:dyDescent="0.25">
      <c r="A180" s="8">
        <v>179</v>
      </c>
      <c r="B180" s="8" t="s">
        <v>51</v>
      </c>
      <c r="C180" s="8" t="s">
        <v>3222</v>
      </c>
      <c r="D180" s="8" t="s">
        <v>3224</v>
      </c>
      <c r="E180" s="8" t="s">
        <v>3225</v>
      </c>
      <c r="F180" s="8" t="s">
        <v>58</v>
      </c>
      <c r="G180" s="8" t="s">
        <v>53</v>
      </c>
      <c r="H180" s="8" t="s">
        <v>53</v>
      </c>
      <c r="I180" s="9" t="s">
        <v>3226</v>
      </c>
      <c r="J180" s="9" t="s">
        <v>3227</v>
      </c>
      <c r="K180" s="10" t="s">
        <v>3228</v>
      </c>
      <c r="L180" s="8" t="s">
        <v>3232</v>
      </c>
      <c r="M180" s="8" t="s">
        <v>3233</v>
      </c>
      <c r="N180" s="8">
        <v>62</v>
      </c>
      <c r="O180" s="8">
        <v>3</v>
      </c>
      <c r="P180" s="8">
        <v>3</v>
      </c>
      <c r="Q180" s="8" t="s">
        <v>93</v>
      </c>
      <c r="R180" s="8" t="s">
        <v>94</v>
      </c>
      <c r="S180" s="8" t="s">
        <v>95</v>
      </c>
      <c r="T180" s="8" t="s">
        <v>3234</v>
      </c>
      <c r="U180" s="8" t="s">
        <v>3235</v>
      </c>
      <c r="V180" s="8" t="s">
        <v>1533</v>
      </c>
      <c r="W180" s="8">
        <v>2022</v>
      </c>
      <c r="X180" s="8">
        <v>61</v>
      </c>
      <c r="Y180" s="8">
        <v>3</v>
      </c>
      <c r="Z180" s="8" t="s">
        <v>53</v>
      </c>
      <c r="AA180" s="8">
        <v>615</v>
      </c>
      <c r="AB180" s="8">
        <v>634</v>
      </c>
      <c r="AC180" s="8" t="s">
        <v>3236</v>
      </c>
      <c r="AD180" s="8" t="str">
        <f>HYPERLINK("http://dx.doi.org/10.1111/1467-8454.12263","http://dx.doi.org/10.1111/1467-8454.12263")</f>
        <v>http://dx.doi.org/10.1111/1467-8454.12263</v>
      </c>
      <c r="AE180" s="8" t="s">
        <v>3237</v>
      </c>
      <c r="AF180" s="8">
        <v>20</v>
      </c>
      <c r="AG180" s="11" t="s">
        <v>125</v>
      </c>
      <c r="AH180" s="8" t="s">
        <v>76</v>
      </c>
      <c r="AI180" s="11" t="s">
        <v>127</v>
      </c>
      <c r="AJ180" s="8" t="s">
        <v>796</v>
      </c>
      <c r="AK180" s="8" t="s">
        <v>3238</v>
      </c>
    </row>
    <row r="181" spans="1:37" ht="51" customHeight="1" x14ac:dyDescent="0.25">
      <c r="A181" s="8">
        <v>180</v>
      </c>
      <c r="B181" s="8" t="s">
        <v>51</v>
      </c>
      <c r="C181" s="8" t="s">
        <v>3239</v>
      </c>
      <c r="D181" s="8" t="s">
        <v>3241</v>
      </c>
      <c r="E181" s="8" t="s">
        <v>527</v>
      </c>
      <c r="F181" s="8" t="s">
        <v>58</v>
      </c>
      <c r="G181" s="8" t="s">
        <v>53</v>
      </c>
      <c r="H181" s="8" t="s">
        <v>53</v>
      </c>
      <c r="I181" s="9" t="s">
        <v>3242</v>
      </c>
      <c r="J181" s="9" t="s">
        <v>3243</v>
      </c>
      <c r="K181" s="10" t="s">
        <v>3244</v>
      </c>
      <c r="L181" s="8" t="s">
        <v>3248</v>
      </c>
      <c r="M181" s="8" t="s">
        <v>3249</v>
      </c>
      <c r="N181" s="8">
        <v>35</v>
      </c>
      <c r="O181" s="8">
        <v>3</v>
      </c>
      <c r="P181" s="8">
        <v>3</v>
      </c>
      <c r="Q181" s="8" t="s">
        <v>536</v>
      </c>
      <c r="R181" s="8" t="s">
        <v>537</v>
      </c>
      <c r="S181" s="8" t="s">
        <v>538</v>
      </c>
      <c r="T181" s="8" t="s">
        <v>539</v>
      </c>
      <c r="U181" s="8" t="s">
        <v>540</v>
      </c>
      <c r="V181" s="8" t="s">
        <v>792</v>
      </c>
      <c r="W181" s="8">
        <v>2017</v>
      </c>
      <c r="X181" s="8">
        <v>26</v>
      </c>
      <c r="Y181" s="8">
        <v>4</v>
      </c>
      <c r="Z181" s="8" t="s">
        <v>53</v>
      </c>
      <c r="AA181" s="8">
        <v>337</v>
      </c>
      <c r="AB181" s="8">
        <v>348</v>
      </c>
      <c r="AC181" s="8" t="s">
        <v>3253</v>
      </c>
      <c r="AD181" s="8" t="str">
        <f>HYPERLINK("http://dx.doi.org/10.1093/reseval/rvx016","http://dx.doi.org/10.1093/reseval/rvx016")</f>
        <v>http://dx.doi.org/10.1093/reseval/rvx016</v>
      </c>
      <c r="AE181" s="8" t="s">
        <v>53</v>
      </c>
      <c r="AF181" s="8">
        <v>12</v>
      </c>
      <c r="AG181" s="11" t="s">
        <v>191</v>
      </c>
      <c r="AH181" s="8" t="s">
        <v>76</v>
      </c>
      <c r="AI181" s="11" t="s">
        <v>191</v>
      </c>
      <c r="AJ181" s="8" t="s">
        <v>53</v>
      </c>
      <c r="AK181" s="8" t="s">
        <v>3254</v>
      </c>
    </row>
    <row r="182" spans="1:37" ht="51" customHeight="1" x14ac:dyDescent="0.25">
      <c r="A182" s="8">
        <v>181</v>
      </c>
      <c r="B182" s="8" t="s">
        <v>51</v>
      </c>
      <c r="C182" s="8" t="s">
        <v>3255</v>
      </c>
      <c r="D182" s="8" t="s">
        <v>3257</v>
      </c>
      <c r="E182" s="8" t="s">
        <v>3258</v>
      </c>
      <c r="F182" s="8" t="s">
        <v>58</v>
      </c>
      <c r="G182" s="8" t="s">
        <v>53</v>
      </c>
      <c r="H182" s="8" t="s">
        <v>53</v>
      </c>
      <c r="I182" s="9" t="s">
        <v>3259</v>
      </c>
      <c r="J182" s="9" t="s">
        <v>3260</v>
      </c>
      <c r="K182" s="10" t="s">
        <v>3261</v>
      </c>
      <c r="L182" s="8" t="s">
        <v>3265</v>
      </c>
      <c r="M182" s="8" t="s">
        <v>3267</v>
      </c>
      <c r="N182" s="8">
        <v>93</v>
      </c>
      <c r="O182" s="8">
        <v>19</v>
      </c>
      <c r="P182" s="8">
        <v>20</v>
      </c>
      <c r="Q182" s="8" t="s">
        <v>67</v>
      </c>
      <c r="R182" s="8" t="s">
        <v>68</v>
      </c>
      <c r="S182" s="8" t="s">
        <v>69</v>
      </c>
      <c r="T182" s="8" t="s">
        <v>3271</v>
      </c>
      <c r="U182" s="8" t="s">
        <v>3272</v>
      </c>
      <c r="V182" s="8" t="s">
        <v>1485</v>
      </c>
      <c r="W182" s="8">
        <v>2021</v>
      </c>
      <c r="X182" s="8">
        <v>50</v>
      </c>
      <c r="Y182" s="8">
        <v>1</v>
      </c>
      <c r="Z182" s="8" t="s">
        <v>53</v>
      </c>
      <c r="AA182" s="8">
        <v>65</v>
      </c>
      <c r="AB182" s="8">
        <v>88</v>
      </c>
      <c r="AC182" s="8" t="s">
        <v>3273</v>
      </c>
      <c r="AD182" s="8" t="str">
        <f>HYPERLINK("http://dx.doi.org/10.1080/02102412.2020.1712877","http://dx.doi.org/10.1080/02102412.2020.1712877")</f>
        <v>http://dx.doi.org/10.1080/02102412.2020.1712877</v>
      </c>
      <c r="AE182" s="8" t="s">
        <v>2801</v>
      </c>
      <c r="AF182" s="8">
        <v>24</v>
      </c>
      <c r="AG182" s="11" t="s">
        <v>795</v>
      </c>
      <c r="AH182" s="8" t="s">
        <v>76</v>
      </c>
      <c r="AI182" s="11" t="s">
        <v>127</v>
      </c>
      <c r="AJ182" s="8" t="s">
        <v>697</v>
      </c>
      <c r="AK182" s="8" t="s">
        <v>3274</v>
      </c>
    </row>
    <row r="183" spans="1:37" ht="51" customHeight="1" x14ac:dyDescent="0.25">
      <c r="A183" s="8">
        <v>182</v>
      </c>
      <c r="B183" s="8" t="s">
        <v>51</v>
      </c>
      <c r="C183" s="8" t="s">
        <v>3275</v>
      </c>
      <c r="D183" s="8" t="s">
        <v>3277</v>
      </c>
      <c r="E183" s="8" t="s">
        <v>1585</v>
      </c>
      <c r="F183" s="8" t="s">
        <v>58</v>
      </c>
      <c r="G183" s="8" t="s">
        <v>53</v>
      </c>
      <c r="H183" s="8" t="s">
        <v>53</v>
      </c>
      <c r="I183" s="9" t="s">
        <v>3278</v>
      </c>
      <c r="J183" s="9" t="s">
        <v>3279</v>
      </c>
      <c r="K183" s="10" t="s">
        <v>3280</v>
      </c>
      <c r="L183" s="8" t="s">
        <v>3284</v>
      </c>
      <c r="M183" s="8" t="s">
        <v>3285</v>
      </c>
      <c r="N183" s="8">
        <v>68</v>
      </c>
      <c r="O183" s="8">
        <v>3</v>
      </c>
      <c r="P183" s="8">
        <v>3</v>
      </c>
      <c r="Q183" s="8" t="s">
        <v>1376</v>
      </c>
      <c r="R183" s="8" t="s">
        <v>1258</v>
      </c>
      <c r="S183" s="8" t="s">
        <v>1377</v>
      </c>
      <c r="T183" s="8" t="s">
        <v>1594</v>
      </c>
      <c r="U183" s="8" t="s">
        <v>1595</v>
      </c>
      <c r="V183" s="8" t="s">
        <v>285</v>
      </c>
      <c r="W183" s="8">
        <v>2023</v>
      </c>
      <c r="X183" s="8">
        <v>19</v>
      </c>
      <c r="Y183" s="8">
        <v>2</v>
      </c>
      <c r="Z183" s="8" t="s">
        <v>53</v>
      </c>
      <c r="AA183" s="8">
        <v>175</v>
      </c>
      <c r="AB183" s="8">
        <v>191</v>
      </c>
      <c r="AC183" s="8" t="s">
        <v>3289</v>
      </c>
      <c r="AD183" s="8" t="str">
        <f>HYPERLINK("http://dx.doi.org/10.1017/S1744137422000285","http://dx.doi.org/10.1017/S1744137422000285")</f>
        <v>http://dx.doi.org/10.1017/S1744137422000285</v>
      </c>
      <c r="AE183" s="8" t="s">
        <v>3290</v>
      </c>
      <c r="AF183" s="8">
        <v>17</v>
      </c>
      <c r="AG183" s="11" t="s">
        <v>125</v>
      </c>
      <c r="AH183" s="8" t="s">
        <v>76</v>
      </c>
      <c r="AI183" s="11" t="s">
        <v>127</v>
      </c>
      <c r="AJ183" s="8" t="s">
        <v>53</v>
      </c>
      <c r="AK183" s="8" t="s">
        <v>3291</v>
      </c>
    </row>
    <row r="184" spans="1:37" ht="51" customHeight="1" x14ac:dyDescent="0.25">
      <c r="A184" s="8">
        <v>183</v>
      </c>
      <c r="B184" s="8" t="s">
        <v>51</v>
      </c>
      <c r="C184" s="8" t="s">
        <v>3275</v>
      </c>
      <c r="D184" s="8" t="s">
        <v>3292</v>
      </c>
      <c r="E184" s="8" t="s">
        <v>1585</v>
      </c>
      <c r="F184" s="8" t="s">
        <v>58</v>
      </c>
      <c r="G184" s="8" t="s">
        <v>53</v>
      </c>
      <c r="H184" s="8" t="s">
        <v>53</v>
      </c>
      <c r="I184" s="9" t="s">
        <v>3293</v>
      </c>
      <c r="J184" s="9" t="s">
        <v>3294</v>
      </c>
      <c r="K184" s="10" t="s">
        <v>3295</v>
      </c>
      <c r="L184" s="8" t="s">
        <v>3284</v>
      </c>
      <c r="M184" s="8" t="s">
        <v>3285</v>
      </c>
      <c r="N184" s="8">
        <v>74</v>
      </c>
      <c r="O184" s="8">
        <v>15</v>
      </c>
      <c r="P184" s="8">
        <v>17</v>
      </c>
      <c r="Q184" s="8" t="s">
        <v>1376</v>
      </c>
      <c r="R184" s="8" t="s">
        <v>1258</v>
      </c>
      <c r="S184" s="8" t="s">
        <v>1377</v>
      </c>
      <c r="T184" s="8" t="s">
        <v>1594</v>
      </c>
      <c r="U184" s="8" t="s">
        <v>1595</v>
      </c>
      <c r="V184" s="8" t="s">
        <v>950</v>
      </c>
      <c r="W184" s="8">
        <v>2021</v>
      </c>
      <c r="X184" s="8">
        <v>17</v>
      </c>
      <c r="Y184" s="8">
        <v>1</v>
      </c>
      <c r="Z184" s="8" t="s">
        <v>53</v>
      </c>
      <c r="AA184" s="8">
        <v>21</v>
      </c>
      <c r="AB184" s="8">
        <v>36</v>
      </c>
      <c r="AC184" s="8" t="s">
        <v>3300</v>
      </c>
      <c r="AD184" s="8" t="str">
        <f>HYPERLINK("http://dx.doi.org/10.1017/S1744137420000272","http://dx.doi.org/10.1017/S1744137420000272")</f>
        <v>http://dx.doi.org/10.1017/S1744137420000272</v>
      </c>
      <c r="AE184" s="8" t="s">
        <v>53</v>
      </c>
      <c r="AF184" s="8">
        <v>16</v>
      </c>
      <c r="AG184" s="11" t="s">
        <v>125</v>
      </c>
      <c r="AH184" s="8" t="s">
        <v>76</v>
      </c>
      <c r="AI184" s="11" t="s">
        <v>127</v>
      </c>
      <c r="AJ184" s="8" t="s">
        <v>53</v>
      </c>
      <c r="AK184" s="8" t="s">
        <v>3301</v>
      </c>
    </row>
    <row r="185" spans="1:37" ht="51" customHeight="1" x14ac:dyDescent="0.25">
      <c r="A185" s="8">
        <v>184</v>
      </c>
      <c r="B185" s="8" t="s">
        <v>51</v>
      </c>
      <c r="C185" s="8" t="s">
        <v>3302</v>
      </c>
      <c r="D185" s="8" t="s">
        <v>3304</v>
      </c>
      <c r="E185" s="8" t="s">
        <v>3305</v>
      </c>
      <c r="F185" s="8" t="s">
        <v>58</v>
      </c>
      <c r="G185" s="8" t="s">
        <v>53</v>
      </c>
      <c r="H185" s="8" t="s">
        <v>53</v>
      </c>
      <c r="I185" s="9" t="s">
        <v>3306</v>
      </c>
      <c r="J185" s="9" t="s">
        <v>3307</v>
      </c>
      <c r="K185" s="10" t="s">
        <v>3308</v>
      </c>
      <c r="L185" s="8" t="s">
        <v>53</v>
      </c>
      <c r="M185" s="8" t="s">
        <v>53</v>
      </c>
      <c r="N185" s="8">
        <v>58</v>
      </c>
      <c r="O185" s="8">
        <v>4</v>
      </c>
      <c r="P185" s="8">
        <v>4</v>
      </c>
      <c r="Q185" s="8" t="s">
        <v>93</v>
      </c>
      <c r="R185" s="8" t="s">
        <v>94</v>
      </c>
      <c r="S185" s="8" t="s">
        <v>95</v>
      </c>
      <c r="T185" s="8" t="s">
        <v>3315</v>
      </c>
      <c r="U185" s="8" t="s">
        <v>3316</v>
      </c>
      <c r="V185" s="8" t="s">
        <v>98</v>
      </c>
      <c r="W185" s="8">
        <v>2016</v>
      </c>
      <c r="X185" s="8">
        <v>33</v>
      </c>
      <c r="Y185" s="8">
        <v>1</v>
      </c>
      <c r="Z185" s="8" t="s">
        <v>53</v>
      </c>
      <c r="AA185" s="8">
        <v>5</v>
      </c>
      <c r="AB185" s="8">
        <v>21</v>
      </c>
      <c r="AC185" s="8" t="s">
        <v>3317</v>
      </c>
      <c r="AD185" s="8" t="str">
        <f>HYPERLINK("http://dx.doi.org/10.1111/ropr.12156","http://dx.doi.org/10.1111/ropr.12156")</f>
        <v>http://dx.doi.org/10.1111/ropr.12156</v>
      </c>
      <c r="AE185" s="8" t="s">
        <v>53</v>
      </c>
      <c r="AF185" s="8">
        <v>17</v>
      </c>
      <c r="AG185" s="11" t="s">
        <v>3318</v>
      </c>
      <c r="AH185" s="8" t="s">
        <v>76</v>
      </c>
      <c r="AI185" s="11" t="s">
        <v>3319</v>
      </c>
      <c r="AJ185" s="8" t="s">
        <v>360</v>
      </c>
      <c r="AK185" s="8" t="s">
        <v>3320</v>
      </c>
    </row>
    <row r="186" spans="1:37" ht="51" customHeight="1" x14ac:dyDescent="0.25">
      <c r="A186" s="8">
        <v>185</v>
      </c>
      <c r="B186" s="8" t="s">
        <v>51</v>
      </c>
      <c r="C186" s="8" t="s">
        <v>3321</v>
      </c>
      <c r="D186" s="8" t="s">
        <v>3323</v>
      </c>
      <c r="E186" s="8" t="s">
        <v>3324</v>
      </c>
      <c r="F186" s="8" t="s">
        <v>175</v>
      </c>
      <c r="G186" s="8" t="s">
        <v>53</v>
      </c>
      <c r="H186" s="8" t="s">
        <v>53</v>
      </c>
      <c r="I186" s="9" t="s">
        <v>3325</v>
      </c>
      <c r="J186" s="9" t="s">
        <v>53</v>
      </c>
      <c r="K186" s="10" t="s">
        <v>3326</v>
      </c>
      <c r="L186" s="8" t="s">
        <v>3330</v>
      </c>
      <c r="M186" s="8" t="s">
        <v>3332</v>
      </c>
      <c r="N186" s="8">
        <v>35</v>
      </c>
      <c r="O186" s="8">
        <v>2</v>
      </c>
      <c r="P186" s="8">
        <v>3</v>
      </c>
      <c r="Q186" s="8" t="s">
        <v>3335</v>
      </c>
      <c r="R186" s="8" t="s">
        <v>3336</v>
      </c>
      <c r="S186" s="8" t="s">
        <v>3337</v>
      </c>
      <c r="T186" s="8" t="s">
        <v>3338</v>
      </c>
      <c r="U186" s="8" t="s">
        <v>3339</v>
      </c>
      <c r="V186" s="8" t="s">
        <v>792</v>
      </c>
      <c r="W186" s="8">
        <v>2021</v>
      </c>
      <c r="X186" s="8">
        <v>62</v>
      </c>
      <c r="Y186" s="8">
        <v>10</v>
      </c>
      <c r="Z186" s="8" t="s">
        <v>53</v>
      </c>
      <c r="AA186" s="8">
        <v>507</v>
      </c>
      <c r="AB186" s="8">
        <v>512</v>
      </c>
      <c r="AC186" s="8" t="s">
        <v>3340</v>
      </c>
      <c r="AD186" s="8" t="str">
        <f>HYPERLINK("http://dx.doi.org/10.11622/smedj.2021199","http://dx.doi.org/10.11622/smedj.2021199")</f>
        <v>http://dx.doi.org/10.11622/smedj.2021199</v>
      </c>
      <c r="AE186" s="8" t="s">
        <v>53</v>
      </c>
      <c r="AF186" s="8">
        <v>6</v>
      </c>
      <c r="AG186" s="11" t="s">
        <v>2596</v>
      </c>
      <c r="AH186" s="8" t="s">
        <v>490</v>
      </c>
      <c r="AI186" s="11" t="s">
        <v>2597</v>
      </c>
      <c r="AJ186" s="8" t="s">
        <v>169</v>
      </c>
      <c r="AK186" s="8" t="s">
        <v>3341</v>
      </c>
    </row>
    <row r="187" spans="1:37" ht="51" customHeight="1" x14ac:dyDescent="0.25">
      <c r="A187" s="8">
        <v>186</v>
      </c>
      <c r="B187" s="8" t="s">
        <v>51</v>
      </c>
      <c r="C187" s="8" t="s">
        <v>3342</v>
      </c>
      <c r="D187" s="8" t="s">
        <v>3344</v>
      </c>
      <c r="E187" s="8" t="s">
        <v>3345</v>
      </c>
      <c r="F187" s="8" t="s">
        <v>58</v>
      </c>
      <c r="G187" s="8" t="s">
        <v>53</v>
      </c>
      <c r="H187" s="8" t="s">
        <v>53</v>
      </c>
      <c r="I187" s="9" t="s">
        <v>3346</v>
      </c>
      <c r="J187" s="9" t="s">
        <v>3347</v>
      </c>
      <c r="K187" s="10" t="s">
        <v>3348</v>
      </c>
      <c r="L187" s="8" t="s">
        <v>3352</v>
      </c>
      <c r="M187" s="8" t="s">
        <v>3354</v>
      </c>
      <c r="N187" s="8">
        <v>110</v>
      </c>
      <c r="O187" s="8">
        <v>2</v>
      </c>
      <c r="P187" s="8">
        <v>2</v>
      </c>
      <c r="Q187" s="8" t="s">
        <v>93</v>
      </c>
      <c r="R187" s="8" t="s">
        <v>94</v>
      </c>
      <c r="S187" s="8" t="s">
        <v>95</v>
      </c>
      <c r="T187" s="8" t="s">
        <v>3355</v>
      </c>
      <c r="U187" s="8" t="s">
        <v>3356</v>
      </c>
      <c r="V187" s="8" t="s">
        <v>1533</v>
      </c>
      <c r="W187" s="8">
        <v>2023</v>
      </c>
      <c r="X187" s="8">
        <v>60</v>
      </c>
      <c r="Y187" s="8">
        <v>6</v>
      </c>
      <c r="Z187" s="8" t="s">
        <v>53</v>
      </c>
      <c r="AA187" s="8">
        <v>1521</v>
      </c>
      <c r="AB187" s="8">
        <v>1548</v>
      </c>
      <c r="AC187" s="8" t="s">
        <v>3357</v>
      </c>
      <c r="AD187" s="8" t="str">
        <f>HYPERLINK("http://dx.doi.org/10.1111/joms.12906","http://dx.doi.org/10.1111/joms.12906")</f>
        <v>http://dx.doi.org/10.1111/joms.12906</v>
      </c>
      <c r="AE187" s="8" t="s">
        <v>3358</v>
      </c>
      <c r="AF187" s="8">
        <v>28</v>
      </c>
      <c r="AG187" s="11" t="s">
        <v>1047</v>
      </c>
      <c r="AH187" s="8" t="s">
        <v>76</v>
      </c>
      <c r="AI187" s="11" t="s">
        <v>127</v>
      </c>
      <c r="AJ187" s="8" t="s">
        <v>53</v>
      </c>
      <c r="AK187" s="8" t="s">
        <v>3359</v>
      </c>
    </row>
    <row r="188" spans="1:37" ht="51" customHeight="1" x14ac:dyDescent="0.25">
      <c r="A188" s="8">
        <v>187</v>
      </c>
      <c r="B188" s="8" t="s">
        <v>51</v>
      </c>
      <c r="C188" s="8" t="s">
        <v>3360</v>
      </c>
      <c r="D188" s="8" t="s">
        <v>3362</v>
      </c>
      <c r="E188" s="8" t="s">
        <v>3363</v>
      </c>
      <c r="F188" s="8" t="s">
        <v>58</v>
      </c>
      <c r="G188" s="8" t="s">
        <v>53</v>
      </c>
      <c r="H188" s="8" t="s">
        <v>53</v>
      </c>
      <c r="I188" s="9" t="s">
        <v>3364</v>
      </c>
      <c r="J188" s="9" t="s">
        <v>3365</v>
      </c>
      <c r="K188" s="10" t="s">
        <v>3366</v>
      </c>
      <c r="L188" s="8" t="s">
        <v>3370</v>
      </c>
      <c r="M188" s="8" t="s">
        <v>3372</v>
      </c>
      <c r="N188" s="8">
        <v>21</v>
      </c>
      <c r="O188" s="8">
        <v>3</v>
      </c>
      <c r="P188" s="8">
        <v>4</v>
      </c>
      <c r="Q188" s="8" t="s">
        <v>67</v>
      </c>
      <c r="R188" s="8" t="s">
        <v>68</v>
      </c>
      <c r="S188" s="8" t="s">
        <v>69</v>
      </c>
      <c r="T188" s="8" t="s">
        <v>3375</v>
      </c>
      <c r="U188" s="8" t="s">
        <v>3376</v>
      </c>
      <c r="V188" s="8" t="s">
        <v>1485</v>
      </c>
      <c r="W188" s="8">
        <v>2021</v>
      </c>
      <c r="X188" s="8">
        <v>30</v>
      </c>
      <c r="Y188" s="8">
        <v>1</v>
      </c>
      <c r="Z188" s="8" t="s">
        <v>53</v>
      </c>
      <c r="AA188" s="8">
        <v>56</v>
      </c>
      <c r="AB188" s="8">
        <v>79</v>
      </c>
      <c r="AC188" s="8" t="s">
        <v>3377</v>
      </c>
      <c r="AD188" s="8" t="str">
        <f>HYPERLINK("http://dx.doi.org/10.1080/10538712.2020.1801932","http://dx.doi.org/10.1080/10538712.2020.1801932")</f>
        <v>http://dx.doi.org/10.1080/10538712.2020.1801932</v>
      </c>
      <c r="AE188" s="8" t="s">
        <v>2289</v>
      </c>
      <c r="AF188" s="8">
        <v>24</v>
      </c>
      <c r="AG188" s="11" t="s">
        <v>3378</v>
      </c>
      <c r="AH188" s="8" t="s">
        <v>76</v>
      </c>
      <c r="AI188" s="11" t="s">
        <v>3379</v>
      </c>
      <c r="AJ188" s="8" t="s">
        <v>53</v>
      </c>
      <c r="AK188" s="8" t="s">
        <v>3380</v>
      </c>
    </row>
    <row r="189" spans="1:37" ht="51" customHeight="1" x14ac:dyDescent="0.25">
      <c r="A189" s="8">
        <v>188</v>
      </c>
      <c r="B189" s="8" t="s">
        <v>51</v>
      </c>
      <c r="C189" s="8" t="s">
        <v>3381</v>
      </c>
      <c r="D189" s="8" t="s">
        <v>3383</v>
      </c>
      <c r="E189" s="8" t="s">
        <v>3384</v>
      </c>
      <c r="F189" s="8" t="s">
        <v>58</v>
      </c>
      <c r="G189" s="8" t="s">
        <v>53</v>
      </c>
      <c r="H189" s="8" t="s">
        <v>53</v>
      </c>
      <c r="I189" s="9" t="s">
        <v>3385</v>
      </c>
      <c r="J189" s="9" t="s">
        <v>3386</v>
      </c>
      <c r="K189" s="10" t="s">
        <v>3387</v>
      </c>
      <c r="L189" s="8" t="s">
        <v>3391</v>
      </c>
      <c r="M189" s="8" t="s">
        <v>3393</v>
      </c>
      <c r="N189" s="8">
        <v>62</v>
      </c>
      <c r="O189" s="8">
        <v>34</v>
      </c>
      <c r="P189" s="8">
        <v>36</v>
      </c>
      <c r="Q189" s="8" t="s">
        <v>576</v>
      </c>
      <c r="R189" s="8" t="s">
        <v>577</v>
      </c>
      <c r="S189" s="8" t="s">
        <v>578</v>
      </c>
      <c r="T189" s="8" t="s">
        <v>3397</v>
      </c>
      <c r="U189" s="8" t="s">
        <v>3398</v>
      </c>
      <c r="V189" s="8" t="s">
        <v>950</v>
      </c>
      <c r="W189" s="8">
        <v>2018</v>
      </c>
      <c r="X189" s="8">
        <v>12</v>
      </c>
      <c r="Y189" s="8">
        <v>1</v>
      </c>
      <c r="Z189" s="8" t="s">
        <v>53</v>
      </c>
      <c r="AA189" s="8">
        <v>385</v>
      </c>
      <c r="AB189" s="8">
        <v>400</v>
      </c>
      <c r="AC189" s="8" t="s">
        <v>3399</v>
      </c>
      <c r="AD189" s="8" t="str">
        <f>HYPERLINK("http://dx.doi.org/10.1016/j.joi.2017.08.002","http://dx.doi.org/10.1016/j.joi.2017.08.002")</f>
        <v>http://dx.doi.org/10.1016/j.joi.2017.08.002</v>
      </c>
      <c r="AE189" s="8" t="s">
        <v>53</v>
      </c>
      <c r="AF189" s="8">
        <v>16</v>
      </c>
      <c r="AG189" s="11" t="s">
        <v>1333</v>
      </c>
      <c r="AH189" s="8" t="s">
        <v>102</v>
      </c>
      <c r="AI189" s="11" t="s">
        <v>1335</v>
      </c>
      <c r="AJ189" s="8" t="s">
        <v>53</v>
      </c>
      <c r="AK189" s="8" t="s">
        <v>3400</v>
      </c>
    </row>
    <row r="190" spans="1:37" ht="51" customHeight="1" x14ac:dyDescent="0.25">
      <c r="A190" s="8">
        <v>189</v>
      </c>
      <c r="B190" s="8" t="s">
        <v>51</v>
      </c>
      <c r="C190" s="8" t="s">
        <v>3401</v>
      </c>
      <c r="D190" s="8" t="s">
        <v>3402</v>
      </c>
      <c r="E190" s="8" t="s">
        <v>3403</v>
      </c>
      <c r="F190" s="8" t="s">
        <v>58</v>
      </c>
      <c r="G190" s="8" t="s">
        <v>53</v>
      </c>
      <c r="H190" s="8" t="s">
        <v>53</v>
      </c>
      <c r="I190" s="9" t="s">
        <v>3404</v>
      </c>
      <c r="J190" s="9" t="s">
        <v>53</v>
      </c>
      <c r="K190" s="10" t="s">
        <v>3405</v>
      </c>
      <c r="L190" s="8" t="s">
        <v>53</v>
      </c>
      <c r="M190" s="8" t="s">
        <v>53</v>
      </c>
      <c r="N190" s="8">
        <v>11</v>
      </c>
      <c r="O190" s="8">
        <v>26</v>
      </c>
      <c r="P190" s="8">
        <v>27</v>
      </c>
      <c r="Q190" s="8" t="s">
        <v>3410</v>
      </c>
      <c r="R190" s="8" t="s">
        <v>932</v>
      </c>
      <c r="S190" s="8" t="s">
        <v>3411</v>
      </c>
      <c r="T190" s="8" t="s">
        <v>3412</v>
      </c>
      <c r="U190" s="8" t="s">
        <v>3413</v>
      </c>
      <c r="V190" s="8" t="s">
        <v>950</v>
      </c>
      <c r="W190" s="8">
        <v>2003</v>
      </c>
      <c r="X190" s="8">
        <v>18</v>
      </c>
      <c r="Y190" s="8">
        <v>1</v>
      </c>
      <c r="Z190" s="8" t="s">
        <v>53</v>
      </c>
      <c r="AA190" s="8">
        <v>3</v>
      </c>
      <c r="AB190" s="8">
        <v>10</v>
      </c>
      <c r="AC190" s="8" t="s">
        <v>3414</v>
      </c>
      <c r="AD190" s="8" t="str">
        <f>HYPERLINK("http://dx.doi.org/10.3346/jkms.2003.18.1.3","http://dx.doi.org/10.3346/jkms.2003.18.1.3")</f>
        <v>http://dx.doi.org/10.3346/jkms.2003.18.1.3</v>
      </c>
      <c r="AE190" s="8" t="s">
        <v>53</v>
      </c>
      <c r="AF190" s="8">
        <v>8</v>
      </c>
      <c r="AG190" s="11" t="s">
        <v>2596</v>
      </c>
      <c r="AH190" s="8" t="s">
        <v>490</v>
      </c>
      <c r="AI190" s="11" t="s">
        <v>2597</v>
      </c>
      <c r="AJ190" s="8" t="s">
        <v>3415</v>
      </c>
      <c r="AK190" s="8" t="s">
        <v>3416</v>
      </c>
    </row>
    <row r="191" spans="1:37" ht="51" customHeight="1" x14ac:dyDescent="0.25">
      <c r="A191" s="8">
        <v>190</v>
      </c>
      <c r="B191" s="8" t="s">
        <v>51</v>
      </c>
      <c r="C191" s="8" t="s">
        <v>3417</v>
      </c>
      <c r="D191" s="8" t="s">
        <v>3419</v>
      </c>
      <c r="E191" s="8" t="s">
        <v>3420</v>
      </c>
      <c r="F191" s="8" t="s">
        <v>58</v>
      </c>
      <c r="G191" s="8" t="s">
        <v>53</v>
      </c>
      <c r="H191" s="8" t="s">
        <v>53</v>
      </c>
      <c r="I191" s="9" t="s">
        <v>3421</v>
      </c>
      <c r="J191" s="9" t="s">
        <v>3422</v>
      </c>
      <c r="K191" s="10" t="s">
        <v>3423</v>
      </c>
      <c r="L191" s="8" t="s">
        <v>3427</v>
      </c>
      <c r="M191" s="8" t="s">
        <v>3429</v>
      </c>
      <c r="N191" s="8">
        <v>7</v>
      </c>
      <c r="O191" s="8">
        <v>14</v>
      </c>
      <c r="P191" s="8">
        <v>14</v>
      </c>
      <c r="Q191" s="8" t="s">
        <v>3433</v>
      </c>
      <c r="R191" s="8" t="s">
        <v>161</v>
      </c>
      <c r="S191" s="8" t="s">
        <v>3434</v>
      </c>
      <c r="T191" s="8" t="s">
        <v>3420</v>
      </c>
      <c r="U191" s="8" t="s">
        <v>3435</v>
      </c>
      <c r="V191" s="8" t="s">
        <v>3436</v>
      </c>
      <c r="W191" s="8">
        <v>2018</v>
      </c>
      <c r="X191" s="8">
        <v>6</v>
      </c>
      <c r="Y191" s="8" t="s">
        <v>53</v>
      </c>
      <c r="Z191" s="8" t="s">
        <v>53</v>
      </c>
      <c r="AA191" s="8" t="s">
        <v>53</v>
      </c>
      <c r="AB191" s="8" t="s">
        <v>53</v>
      </c>
      <c r="AC191" s="8" t="s">
        <v>3437</v>
      </c>
      <c r="AD191" s="8" t="str">
        <f>HYPERLINK("http://dx.doi.org/10.7717/peerj.5664","http://dx.doi.org/10.7717/peerj.5664")</f>
        <v>http://dx.doi.org/10.7717/peerj.5664</v>
      </c>
      <c r="AE191" s="8" t="s">
        <v>53</v>
      </c>
      <c r="AF191" s="8">
        <v>8</v>
      </c>
      <c r="AG191" s="11" t="s">
        <v>1263</v>
      </c>
      <c r="AH191" s="8" t="s">
        <v>490</v>
      </c>
      <c r="AI191" s="11" t="s">
        <v>1264</v>
      </c>
      <c r="AJ191" s="8" t="s">
        <v>3438</v>
      </c>
      <c r="AK191" s="8" t="s">
        <v>3439</v>
      </c>
    </row>
    <row r="192" spans="1:37" ht="51" customHeight="1" x14ac:dyDescent="0.25">
      <c r="A192" s="8">
        <v>191</v>
      </c>
      <c r="B192" s="8" t="s">
        <v>51</v>
      </c>
      <c r="C192" s="8" t="s">
        <v>3440</v>
      </c>
      <c r="D192" s="8" t="s">
        <v>3442</v>
      </c>
      <c r="E192" s="8" t="s">
        <v>3443</v>
      </c>
      <c r="F192" s="8" t="s">
        <v>58</v>
      </c>
      <c r="G192" s="8" t="s">
        <v>53</v>
      </c>
      <c r="H192" s="8" t="s">
        <v>53</v>
      </c>
      <c r="I192" s="9" t="s">
        <v>3444</v>
      </c>
      <c r="J192" s="9" t="s">
        <v>53</v>
      </c>
      <c r="K192" s="10" t="s">
        <v>3445</v>
      </c>
      <c r="L192" s="8" t="s">
        <v>3449</v>
      </c>
      <c r="M192" s="8" t="s">
        <v>3451</v>
      </c>
      <c r="N192" s="8">
        <v>21</v>
      </c>
      <c r="O192" s="8">
        <v>2</v>
      </c>
      <c r="P192" s="8">
        <v>2</v>
      </c>
      <c r="Q192" s="8" t="s">
        <v>3455</v>
      </c>
      <c r="R192" s="8" t="s">
        <v>3456</v>
      </c>
      <c r="S192" s="8" t="s">
        <v>3457</v>
      </c>
      <c r="T192" s="8" t="s">
        <v>3458</v>
      </c>
      <c r="U192" s="8" t="s">
        <v>3459</v>
      </c>
      <c r="V192" s="8" t="s">
        <v>467</v>
      </c>
      <c r="W192" s="8">
        <v>2017</v>
      </c>
      <c r="X192" s="8">
        <v>23</v>
      </c>
      <c r="Y192" s="8">
        <v>1</v>
      </c>
      <c r="Z192" s="8" t="s">
        <v>53</v>
      </c>
      <c r="AA192" s="8">
        <v>35</v>
      </c>
      <c r="AB192" s="8">
        <v>46</v>
      </c>
      <c r="AC192" s="8" t="s">
        <v>3460</v>
      </c>
      <c r="AD192" s="8" t="str">
        <f>HYPERLINK("http://dx.doi.org/10.4067/S1726-569X2017000100035","http://dx.doi.org/10.4067/S1726-569X2017000100035")</f>
        <v>http://dx.doi.org/10.4067/S1726-569X2017000100035</v>
      </c>
      <c r="AE192" s="8" t="s">
        <v>53</v>
      </c>
      <c r="AF192" s="8">
        <v>12</v>
      </c>
      <c r="AG192" s="11" t="s">
        <v>3461</v>
      </c>
      <c r="AH192" s="8" t="s">
        <v>102</v>
      </c>
      <c r="AI192" s="11" t="s">
        <v>3462</v>
      </c>
      <c r="AJ192" s="8" t="s">
        <v>2911</v>
      </c>
      <c r="AK192" s="8" t="s">
        <v>3463</v>
      </c>
    </row>
    <row r="193" spans="1:37" ht="51" customHeight="1" x14ac:dyDescent="0.25">
      <c r="A193" s="8">
        <v>192</v>
      </c>
      <c r="B193" s="8" t="s">
        <v>51</v>
      </c>
      <c r="C193" s="8" t="s">
        <v>3464</v>
      </c>
      <c r="D193" s="8" t="s">
        <v>3466</v>
      </c>
      <c r="E193" s="8" t="s">
        <v>3467</v>
      </c>
      <c r="F193" s="8" t="s">
        <v>58</v>
      </c>
      <c r="G193" s="8" t="s">
        <v>53</v>
      </c>
      <c r="H193" s="8" t="s">
        <v>53</v>
      </c>
      <c r="I193" s="9" t="s">
        <v>3468</v>
      </c>
      <c r="J193" s="9" t="s">
        <v>3469</v>
      </c>
      <c r="K193" s="10" t="s">
        <v>3470</v>
      </c>
      <c r="L193" s="8" t="s">
        <v>3474</v>
      </c>
      <c r="M193" s="8" t="s">
        <v>3476</v>
      </c>
      <c r="N193" s="8">
        <v>25</v>
      </c>
      <c r="O193" s="8">
        <v>66</v>
      </c>
      <c r="P193" s="8">
        <v>71</v>
      </c>
      <c r="Q193" s="8" t="s">
        <v>3480</v>
      </c>
      <c r="R193" s="8" t="s">
        <v>3481</v>
      </c>
      <c r="S193" s="8" t="s">
        <v>3482</v>
      </c>
      <c r="T193" s="8" t="s">
        <v>3483</v>
      </c>
      <c r="U193" s="8" t="s">
        <v>3484</v>
      </c>
      <c r="V193" s="8" t="s">
        <v>98</v>
      </c>
      <c r="W193" s="8">
        <v>2010</v>
      </c>
      <c r="X193" s="8">
        <v>5</v>
      </c>
      <c r="Y193" s="8">
        <v>1</v>
      </c>
      <c r="Z193" s="8" t="s">
        <v>53</v>
      </c>
      <c r="AA193" s="8">
        <v>115</v>
      </c>
      <c r="AB193" s="8">
        <v>125</v>
      </c>
      <c r="AC193" s="8" t="s">
        <v>3485</v>
      </c>
      <c r="AD193" s="8" t="str">
        <f>HYPERLINK("http://dx.doi.org/10.1007/s11625-009-0090-4","http://dx.doi.org/10.1007/s11625-009-0090-4")</f>
        <v>http://dx.doi.org/10.1007/s11625-009-0090-4</v>
      </c>
      <c r="AE193" s="8" t="s">
        <v>53</v>
      </c>
      <c r="AF193" s="8">
        <v>11</v>
      </c>
      <c r="AG193" s="11" t="s">
        <v>3486</v>
      </c>
      <c r="AH193" s="8" t="s">
        <v>490</v>
      </c>
      <c r="AI193" s="11" t="s">
        <v>871</v>
      </c>
      <c r="AJ193" s="8" t="s">
        <v>53</v>
      </c>
      <c r="AK193" s="8" t="s">
        <v>3487</v>
      </c>
    </row>
    <row r="194" spans="1:37" ht="51" customHeight="1" x14ac:dyDescent="0.25">
      <c r="A194" s="8">
        <v>193</v>
      </c>
      <c r="B194" s="8" t="s">
        <v>51</v>
      </c>
      <c r="C194" s="8" t="s">
        <v>3488</v>
      </c>
      <c r="D194" s="8" t="s">
        <v>3490</v>
      </c>
      <c r="E194" s="8" t="s">
        <v>1016</v>
      </c>
      <c r="F194" s="8" t="s">
        <v>58</v>
      </c>
      <c r="G194" s="8" t="s">
        <v>53</v>
      </c>
      <c r="H194" s="8" t="s">
        <v>53</v>
      </c>
      <c r="I194" s="9" t="s">
        <v>3491</v>
      </c>
      <c r="J194" s="9" t="s">
        <v>3492</v>
      </c>
      <c r="K194" s="10" t="s">
        <v>3493</v>
      </c>
      <c r="L194" s="8" t="s">
        <v>3497</v>
      </c>
      <c r="M194" s="8" t="s">
        <v>3498</v>
      </c>
      <c r="N194" s="8">
        <v>95</v>
      </c>
      <c r="O194" s="8">
        <v>3</v>
      </c>
      <c r="P194" s="8">
        <v>3</v>
      </c>
      <c r="Q194" s="8" t="s">
        <v>1024</v>
      </c>
      <c r="R194" s="8" t="s">
        <v>161</v>
      </c>
      <c r="S194" s="8" t="s">
        <v>1025</v>
      </c>
      <c r="T194" s="8" t="s">
        <v>1026</v>
      </c>
      <c r="U194" s="8" t="s">
        <v>1027</v>
      </c>
      <c r="V194" s="8" t="s">
        <v>1533</v>
      </c>
      <c r="W194" s="8">
        <v>2023</v>
      </c>
      <c r="X194" s="8">
        <v>55</v>
      </c>
      <c r="Y194" s="8">
        <v>3</v>
      </c>
      <c r="Z194" s="8" t="s">
        <v>53</v>
      </c>
      <c r="AA194" s="8">
        <v>782</v>
      </c>
      <c r="AB194" s="8">
        <v>797</v>
      </c>
      <c r="AC194" s="8" t="s">
        <v>3499</v>
      </c>
      <c r="AD194" s="8" t="str">
        <f>HYPERLINK("http://dx.doi.org/10.1177/09610006221101200","http://dx.doi.org/10.1177/09610006221101200")</f>
        <v>http://dx.doi.org/10.1177/09610006221101200</v>
      </c>
      <c r="AE194" s="8" t="s">
        <v>3500</v>
      </c>
      <c r="AF194" s="8">
        <v>16</v>
      </c>
      <c r="AG194" s="11" t="s">
        <v>191</v>
      </c>
      <c r="AH194" s="8" t="s">
        <v>76</v>
      </c>
      <c r="AI194" s="11" t="s">
        <v>191</v>
      </c>
      <c r="AJ194" s="8" t="s">
        <v>2419</v>
      </c>
      <c r="AK194" s="8" t="s">
        <v>3501</v>
      </c>
    </row>
    <row r="195" spans="1:37" ht="51" customHeight="1" x14ac:dyDescent="0.25">
      <c r="A195" s="8">
        <v>194</v>
      </c>
      <c r="B195" s="8" t="s">
        <v>51</v>
      </c>
      <c r="C195" s="8" t="s">
        <v>3502</v>
      </c>
      <c r="D195" s="8" t="s">
        <v>3504</v>
      </c>
      <c r="E195" s="8" t="s">
        <v>2932</v>
      </c>
      <c r="F195" s="8" t="s">
        <v>429</v>
      </c>
      <c r="G195" s="8" t="s">
        <v>53</v>
      </c>
      <c r="H195" s="8" t="s">
        <v>53</v>
      </c>
      <c r="I195" s="9" t="s">
        <v>3505</v>
      </c>
      <c r="J195" s="9" t="s">
        <v>3506</v>
      </c>
      <c r="K195" s="10" t="s">
        <v>3507</v>
      </c>
      <c r="L195" s="8" t="s">
        <v>3511</v>
      </c>
      <c r="M195" s="8" t="s">
        <v>53</v>
      </c>
      <c r="N195" s="8">
        <v>44</v>
      </c>
      <c r="O195" s="8">
        <v>1</v>
      </c>
      <c r="P195" s="8">
        <v>1</v>
      </c>
      <c r="Q195" s="8" t="s">
        <v>636</v>
      </c>
      <c r="R195" s="8" t="s">
        <v>484</v>
      </c>
      <c r="S195" s="8" t="s">
        <v>637</v>
      </c>
      <c r="T195" s="8" t="s">
        <v>1483</v>
      </c>
      <c r="U195" s="8" t="s">
        <v>1484</v>
      </c>
      <c r="V195" s="8" t="s">
        <v>3515</v>
      </c>
      <c r="W195" s="8">
        <v>2023</v>
      </c>
      <c r="X195" s="8" t="s">
        <v>53</v>
      </c>
      <c r="Y195" s="8" t="s">
        <v>53</v>
      </c>
      <c r="Z195" s="8" t="s">
        <v>53</v>
      </c>
      <c r="AA195" s="8" t="s">
        <v>53</v>
      </c>
      <c r="AB195" s="8" t="s">
        <v>53</v>
      </c>
      <c r="AC195" s="8" t="s">
        <v>3516</v>
      </c>
      <c r="AD195" s="8" t="str">
        <f>HYPERLINK("http://dx.doi.org/10.1080/08989621.2023.2187292","http://dx.doi.org/10.1080/08989621.2023.2187292")</f>
        <v>http://dx.doi.org/10.1080/08989621.2023.2187292</v>
      </c>
      <c r="AE195" s="8" t="s">
        <v>3517</v>
      </c>
      <c r="AF195" s="8">
        <v>33</v>
      </c>
      <c r="AG195" s="11" t="s">
        <v>1487</v>
      </c>
      <c r="AH195" s="8" t="s">
        <v>490</v>
      </c>
      <c r="AI195" s="11" t="s">
        <v>1487</v>
      </c>
      <c r="AJ195" s="8" t="s">
        <v>53</v>
      </c>
      <c r="AK195" s="8" t="s">
        <v>3518</v>
      </c>
    </row>
    <row r="196" spans="1:37" ht="51" customHeight="1" x14ac:dyDescent="0.25">
      <c r="A196" s="8">
        <v>195</v>
      </c>
      <c r="B196" s="8" t="s">
        <v>51</v>
      </c>
      <c r="C196" s="8" t="s">
        <v>3519</v>
      </c>
      <c r="D196" s="8" t="s">
        <v>3521</v>
      </c>
      <c r="E196" s="8" t="s">
        <v>3522</v>
      </c>
      <c r="F196" s="8" t="s">
        <v>58</v>
      </c>
      <c r="G196" s="8" t="s">
        <v>53</v>
      </c>
      <c r="H196" s="8" t="s">
        <v>53</v>
      </c>
      <c r="I196" s="9" t="s">
        <v>3524</v>
      </c>
      <c r="J196" s="9" t="s">
        <v>53</v>
      </c>
      <c r="K196" s="10" t="s">
        <v>3525</v>
      </c>
      <c r="L196" s="8" t="s">
        <v>3529</v>
      </c>
      <c r="M196" s="8" t="s">
        <v>53</v>
      </c>
      <c r="N196" s="8">
        <v>48</v>
      </c>
      <c r="O196" s="8">
        <v>5</v>
      </c>
      <c r="P196" s="8">
        <v>5</v>
      </c>
      <c r="Q196" s="8" t="s">
        <v>3530</v>
      </c>
      <c r="R196" s="8" t="s">
        <v>3531</v>
      </c>
      <c r="S196" s="8" t="s">
        <v>3532</v>
      </c>
      <c r="T196" s="8" t="s">
        <v>3533</v>
      </c>
      <c r="U196" s="8" t="s">
        <v>3534</v>
      </c>
      <c r="V196" s="8" t="s">
        <v>285</v>
      </c>
      <c r="W196" s="8">
        <v>2009</v>
      </c>
      <c r="X196" s="8">
        <v>60</v>
      </c>
      <c r="Y196" s="8" t="s">
        <v>1084</v>
      </c>
      <c r="Z196" s="8" t="s">
        <v>53</v>
      </c>
      <c r="AA196" s="8">
        <v>168</v>
      </c>
      <c r="AB196" s="8">
        <v>195</v>
      </c>
      <c r="AC196" s="8" t="s">
        <v>53</v>
      </c>
      <c r="AD196" s="8" t="s">
        <v>53</v>
      </c>
      <c r="AE196" s="8" t="s">
        <v>53</v>
      </c>
      <c r="AF196" s="8">
        <v>28</v>
      </c>
      <c r="AG196" s="11" t="s">
        <v>125</v>
      </c>
      <c r="AH196" s="8" t="s">
        <v>126</v>
      </c>
      <c r="AI196" s="11" t="s">
        <v>127</v>
      </c>
      <c r="AJ196" s="8" t="s">
        <v>53</v>
      </c>
      <c r="AK196" s="8" t="s">
        <v>3535</v>
      </c>
    </row>
    <row r="197" spans="1:37" ht="51" customHeight="1" x14ac:dyDescent="0.25">
      <c r="A197" s="8">
        <v>196</v>
      </c>
      <c r="B197" s="8" t="s">
        <v>51</v>
      </c>
      <c r="C197" s="8" t="s">
        <v>3536</v>
      </c>
      <c r="D197" s="8" t="s">
        <v>3538</v>
      </c>
      <c r="E197" s="8" t="s">
        <v>254</v>
      </c>
      <c r="F197" s="8" t="s">
        <v>58</v>
      </c>
      <c r="G197" s="8" t="s">
        <v>53</v>
      </c>
      <c r="H197" s="8" t="s">
        <v>53</v>
      </c>
      <c r="I197" s="9" t="s">
        <v>3539</v>
      </c>
      <c r="J197" s="9" t="s">
        <v>3540</v>
      </c>
      <c r="K197" s="10" t="s">
        <v>3541</v>
      </c>
      <c r="L197" s="8" t="s">
        <v>3545</v>
      </c>
      <c r="M197" s="8" t="s">
        <v>3547</v>
      </c>
      <c r="N197" s="8">
        <v>39</v>
      </c>
      <c r="O197" s="8">
        <v>750</v>
      </c>
      <c r="P197" s="8">
        <v>856</v>
      </c>
      <c r="Q197" s="8" t="s">
        <v>264</v>
      </c>
      <c r="R197" s="8" t="s">
        <v>265</v>
      </c>
      <c r="S197" s="8" t="s">
        <v>266</v>
      </c>
      <c r="T197" s="8" t="s">
        <v>267</v>
      </c>
      <c r="U197" s="8" t="s">
        <v>268</v>
      </c>
      <c r="V197" s="8" t="s">
        <v>422</v>
      </c>
      <c r="W197" s="8">
        <v>2011</v>
      </c>
      <c r="X197" s="8">
        <v>20</v>
      </c>
      <c r="Y197" s="8">
        <v>1</v>
      </c>
      <c r="Z197" s="8" t="s">
        <v>53</v>
      </c>
      <c r="AA197" s="8">
        <v>52</v>
      </c>
      <c r="AB197" s="8">
        <v>58</v>
      </c>
      <c r="AC197" s="8" t="s">
        <v>3548</v>
      </c>
      <c r="AD197" s="8" t="str">
        <f>HYPERLINK("http://dx.doi.org/10.1177/1056492610387222","http://dx.doi.org/10.1177/1056492610387222")</f>
        <v>http://dx.doi.org/10.1177/1056492610387222</v>
      </c>
      <c r="AE197" s="8" t="s">
        <v>53</v>
      </c>
      <c r="AF197" s="8">
        <v>7</v>
      </c>
      <c r="AG197" s="11" t="s">
        <v>211</v>
      </c>
      <c r="AH197" s="8" t="s">
        <v>76</v>
      </c>
      <c r="AI197" s="11" t="s">
        <v>127</v>
      </c>
      <c r="AJ197" s="8" t="s">
        <v>53</v>
      </c>
      <c r="AK197" s="8" t="s">
        <v>3549</v>
      </c>
    </row>
    <row r="198" spans="1:37" ht="51" customHeight="1" x14ac:dyDescent="0.25">
      <c r="A198" s="8">
        <v>197</v>
      </c>
      <c r="B198" s="8" t="s">
        <v>51</v>
      </c>
      <c r="C198" s="8" t="s">
        <v>3550</v>
      </c>
      <c r="D198" s="8" t="s">
        <v>3552</v>
      </c>
      <c r="E198" s="8" t="s">
        <v>274</v>
      </c>
      <c r="F198" s="8" t="s">
        <v>58</v>
      </c>
      <c r="G198" s="8" t="s">
        <v>53</v>
      </c>
      <c r="H198" s="8" t="s">
        <v>53</v>
      </c>
      <c r="I198" s="9" t="s">
        <v>3553</v>
      </c>
      <c r="J198" s="9" t="s">
        <v>3554</v>
      </c>
      <c r="K198" s="10" t="s">
        <v>3555</v>
      </c>
      <c r="L198" s="8" t="s">
        <v>3558</v>
      </c>
      <c r="M198" s="8" t="s">
        <v>3560</v>
      </c>
      <c r="N198" s="8">
        <v>127</v>
      </c>
      <c r="O198" s="8">
        <v>5</v>
      </c>
      <c r="P198" s="8">
        <v>7</v>
      </c>
      <c r="Q198" s="8" t="s">
        <v>314</v>
      </c>
      <c r="R198" s="8" t="s">
        <v>281</v>
      </c>
      <c r="S198" s="8" t="s">
        <v>334</v>
      </c>
      <c r="T198" s="8" t="s">
        <v>283</v>
      </c>
      <c r="U198" s="8" t="s">
        <v>284</v>
      </c>
      <c r="V198" s="8" t="s">
        <v>950</v>
      </c>
      <c r="W198" s="8">
        <v>2022</v>
      </c>
      <c r="X198" s="8">
        <v>63</v>
      </c>
      <c r="Y198" s="8">
        <v>1</v>
      </c>
      <c r="Z198" s="8" t="s">
        <v>53</v>
      </c>
      <c r="AA198" s="8">
        <v>1</v>
      </c>
      <c r="AB198" s="8">
        <v>32</v>
      </c>
      <c r="AC198" s="8" t="s">
        <v>3564</v>
      </c>
      <c r="AD198" s="8" t="str">
        <f>HYPERLINK("http://dx.doi.org/10.1007/s11162-021-09642-y","http://dx.doi.org/10.1007/s11162-021-09642-y")</f>
        <v>http://dx.doi.org/10.1007/s11162-021-09642-y</v>
      </c>
      <c r="AE198" s="8" t="s">
        <v>2251</v>
      </c>
      <c r="AF198" s="8">
        <v>32</v>
      </c>
      <c r="AG198" s="11" t="s">
        <v>75</v>
      </c>
      <c r="AH198" s="8" t="s">
        <v>76</v>
      </c>
      <c r="AI198" s="11" t="s">
        <v>75</v>
      </c>
      <c r="AJ198" s="8" t="s">
        <v>53</v>
      </c>
      <c r="AK198" s="8" t="s">
        <v>3565</v>
      </c>
    </row>
    <row r="199" spans="1:37" ht="51" customHeight="1" x14ac:dyDescent="0.25">
      <c r="A199" s="8">
        <v>198</v>
      </c>
      <c r="B199" s="8" t="s">
        <v>51</v>
      </c>
      <c r="C199" s="8" t="s">
        <v>3566</v>
      </c>
      <c r="D199" s="8" t="s">
        <v>3568</v>
      </c>
      <c r="E199" s="8" t="s">
        <v>3569</v>
      </c>
      <c r="F199" s="8" t="s">
        <v>58</v>
      </c>
      <c r="G199" s="8" t="s">
        <v>53</v>
      </c>
      <c r="H199" s="8" t="s">
        <v>53</v>
      </c>
      <c r="I199" s="9" t="s">
        <v>3570</v>
      </c>
      <c r="J199" s="9" t="s">
        <v>53</v>
      </c>
      <c r="K199" s="10" t="s">
        <v>3571</v>
      </c>
      <c r="L199" s="8" t="s">
        <v>3574</v>
      </c>
      <c r="M199" s="8" t="s">
        <v>53</v>
      </c>
      <c r="N199" s="8">
        <v>55</v>
      </c>
      <c r="O199" s="8">
        <v>0</v>
      </c>
      <c r="P199" s="8">
        <v>0</v>
      </c>
      <c r="Q199" s="8" t="s">
        <v>3575</v>
      </c>
      <c r="R199" s="8" t="s">
        <v>3576</v>
      </c>
      <c r="S199" s="8" t="s">
        <v>3577</v>
      </c>
      <c r="T199" s="8" t="s">
        <v>3569</v>
      </c>
      <c r="U199" s="8" t="s">
        <v>3578</v>
      </c>
      <c r="V199" s="8" t="s">
        <v>53</v>
      </c>
      <c r="W199" s="8">
        <v>2012</v>
      </c>
      <c r="X199" s="8">
        <v>48</v>
      </c>
      <c r="Y199" s="8">
        <v>1</v>
      </c>
      <c r="Z199" s="8" t="s">
        <v>53</v>
      </c>
      <c r="AA199" s="8">
        <v>43</v>
      </c>
      <c r="AB199" s="8">
        <v>68</v>
      </c>
      <c r="AC199" s="8" t="s">
        <v>53</v>
      </c>
      <c r="AD199" s="8" t="s">
        <v>53</v>
      </c>
      <c r="AE199" s="8" t="s">
        <v>53</v>
      </c>
      <c r="AF199" s="8">
        <v>26</v>
      </c>
      <c r="AG199" s="11" t="s">
        <v>75</v>
      </c>
      <c r="AH199" s="8" t="s">
        <v>126</v>
      </c>
      <c r="AI199" s="11" t="s">
        <v>75</v>
      </c>
      <c r="AJ199" s="8" t="s">
        <v>53</v>
      </c>
      <c r="AK199" s="8" t="s">
        <v>3579</v>
      </c>
    </row>
    <row r="200" spans="1:37" ht="51" customHeight="1" x14ac:dyDescent="0.25">
      <c r="A200" s="8">
        <v>199</v>
      </c>
      <c r="B200" s="8" t="s">
        <v>51</v>
      </c>
      <c r="C200" s="8" t="s">
        <v>3580</v>
      </c>
      <c r="D200" s="8" t="s">
        <v>3582</v>
      </c>
      <c r="E200" s="8" t="s">
        <v>3583</v>
      </c>
      <c r="F200" s="8" t="s">
        <v>58</v>
      </c>
      <c r="G200" s="8" t="s">
        <v>53</v>
      </c>
      <c r="H200" s="8" t="s">
        <v>53</v>
      </c>
      <c r="I200" s="9" t="s">
        <v>3584</v>
      </c>
      <c r="J200" s="9" t="s">
        <v>3585</v>
      </c>
      <c r="K200" s="10" t="s">
        <v>3586</v>
      </c>
      <c r="L200" s="8" t="s">
        <v>3590</v>
      </c>
      <c r="M200" s="8" t="s">
        <v>53</v>
      </c>
      <c r="N200" s="8">
        <v>72</v>
      </c>
      <c r="O200" s="8">
        <v>14</v>
      </c>
      <c r="P200" s="8">
        <v>16</v>
      </c>
      <c r="Q200" s="8" t="s">
        <v>3594</v>
      </c>
      <c r="R200" s="8" t="s">
        <v>94</v>
      </c>
      <c r="S200" s="8" t="s">
        <v>95</v>
      </c>
      <c r="T200" s="8" t="s">
        <v>3595</v>
      </c>
      <c r="U200" s="8" t="s">
        <v>3596</v>
      </c>
      <c r="V200" s="8" t="s">
        <v>3597</v>
      </c>
      <c r="W200" s="8">
        <v>2012</v>
      </c>
      <c r="X200" s="8">
        <v>79</v>
      </c>
      <c r="Y200" s="8">
        <v>4</v>
      </c>
      <c r="Z200" s="8" t="s">
        <v>53</v>
      </c>
      <c r="AA200" s="8">
        <v>498</v>
      </c>
      <c r="AB200" s="8">
        <v>511</v>
      </c>
      <c r="AC200" s="8" t="s">
        <v>3598</v>
      </c>
      <c r="AD200" s="8" t="str">
        <f>HYPERLINK("http://dx.doi.org/10.1002/msj.21323","http://dx.doi.org/10.1002/msj.21323")</f>
        <v>http://dx.doi.org/10.1002/msj.21323</v>
      </c>
      <c r="AE200" s="8" t="s">
        <v>53</v>
      </c>
      <c r="AF200" s="8">
        <v>14</v>
      </c>
      <c r="AG200" s="11" t="s">
        <v>2596</v>
      </c>
      <c r="AH200" s="8" t="s">
        <v>102</v>
      </c>
      <c r="AI200" s="11" t="s">
        <v>2597</v>
      </c>
      <c r="AJ200" s="8" t="s">
        <v>729</v>
      </c>
      <c r="AK200" s="8" t="s">
        <v>3599</v>
      </c>
    </row>
    <row r="201" spans="1:37" ht="51" customHeight="1" x14ac:dyDescent="0.25">
      <c r="A201" s="8">
        <v>200</v>
      </c>
      <c r="B201" s="8" t="s">
        <v>51</v>
      </c>
      <c r="C201" s="8" t="s">
        <v>3600</v>
      </c>
      <c r="D201" s="8" t="s">
        <v>3602</v>
      </c>
      <c r="E201" s="8" t="s">
        <v>2003</v>
      </c>
      <c r="F201" s="8" t="s">
        <v>58</v>
      </c>
      <c r="G201" s="8" t="s">
        <v>53</v>
      </c>
      <c r="H201" s="8" t="s">
        <v>53</v>
      </c>
      <c r="I201" s="9" t="s">
        <v>3603</v>
      </c>
      <c r="J201" s="9" t="s">
        <v>3604</v>
      </c>
      <c r="K201" s="10" t="s">
        <v>3605</v>
      </c>
      <c r="L201" s="8" t="s">
        <v>3609</v>
      </c>
      <c r="M201" s="8" t="s">
        <v>53</v>
      </c>
      <c r="N201" s="8">
        <v>73</v>
      </c>
      <c r="O201" s="8">
        <v>2</v>
      </c>
      <c r="P201" s="8">
        <v>2</v>
      </c>
      <c r="Q201" s="8" t="s">
        <v>264</v>
      </c>
      <c r="R201" s="8" t="s">
        <v>265</v>
      </c>
      <c r="S201" s="8" t="s">
        <v>266</v>
      </c>
      <c r="T201" s="8" t="s">
        <v>2015</v>
      </c>
      <c r="U201" s="8" t="s">
        <v>2016</v>
      </c>
      <c r="V201" s="8" t="s">
        <v>1331</v>
      </c>
      <c r="W201" s="8">
        <v>2022</v>
      </c>
      <c r="X201" s="8">
        <v>21</v>
      </c>
      <c r="Y201" s="8" t="s">
        <v>53</v>
      </c>
      <c r="Z201" s="8" t="s">
        <v>53</v>
      </c>
      <c r="AA201" s="8" t="s">
        <v>53</v>
      </c>
      <c r="AB201" s="8" t="s">
        <v>53</v>
      </c>
      <c r="AC201" s="8" t="s">
        <v>3612</v>
      </c>
      <c r="AD201" s="8" t="str">
        <f>HYPERLINK("http://dx.doi.org/10.1177/16094069221100939","http://dx.doi.org/10.1177/16094069221100939")</f>
        <v>http://dx.doi.org/10.1177/16094069221100939</v>
      </c>
      <c r="AE201" s="8" t="s">
        <v>53</v>
      </c>
      <c r="AF201" s="8">
        <v>13</v>
      </c>
      <c r="AG201" s="11" t="s">
        <v>299</v>
      </c>
      <c r="AH201" s="8" t="s">
        <v>76</v>
      </c>
      <c r="AI201" s="11" t="s">
        <v>300</v>
      </c>
      <c r="AJ201" s="8" t="s">
        <v>872</v>
      </c>
      <c r="AK201" s="8" t="s">
        <v>3613</v>
      </c>
    </row>
  </sheetData>
  <phoneticPr fontId="1"/>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7939-B5E6-4E8F-94CA-35A3B7938AE3}">
  <dimension ref="A1:AF203"/>
  <sheetViews>
    <sheetView tabSelected="1" zoomScaleNormal="100" workbookViewId="0">
      <selection activeCell="E194" sqref="E194"/>
    </sheetView>
  </sheetViews>
  <sheetFormatPr defaultRowHeight="12.5" x14ac:dyDescent="0.25"/>
  <cols>
    <col min="2" max="2" width="8.54296875" customWidth="1"/>
    <col min="5" max="5" width="17.81640625" customWidth="1"/>
    <col min="6" max="6" width="26.1796875" customWidth="1"/>
    <col min="8" max="8" width="42.1796875" customWidth="1"/>
    <col min="9" max="9" width="16.81640625" customWidth="1"/>
    <col min="10" max="10" width="94" customWidth="1"/>
    <col min="28" max="28" width="12.1796875" customWidth="1"/>
    <col min="30" max="30" width="15" customWidth="1"/>
    <col min="31" max="31" width="23.54296875" bestFit="1" customWidth="1"/>
  </cols>
  <sheetData>
    <row r="1" spans="1:31" s="4" customFormat="1" x14ac:dyDescent="0.25">
      <c r="A1" s="5" t="s">
        <v>3614</v>
      </c>
      <c r="B1" s="16" t="s">
        <v>3616</v>
      </c>
      <c r="C1" s="5" t="s">
        <v>0</v>
      </c>
      <c r="D1" s="5" t="s">
        <v>1</v>
      </c>
      <c r="E1" s="5" t="s">
        <v>4</v>
      </c>
      <c r="F1" s="7" t="s">
        <v>5</v>
      </c>
      <c r="G1" s="5" t="s">
        <v>7</v>
      </c>
      <c r="H1" s="6" t="s">
        <v>12</v>
      </c>
      <c r="I1" s="6" t="s">
        <v>13</v>
      </c>
      <c r="J1" s="5" t="s">
        <v>14</v>
      </c>
      <c r="K1" s="5" t="s">
        <v>25</v>
      </c>
      <c r="L1" s="5" t="s">
        <v>26</v>
      </c>
      <c r="M1" s="5" t="s">
        <v>27</v>
      </c>
      <c r="N1" s="5" t="s">
        <v>30</v>
      </c>
      <c r="O1" s="5" t="s">
        <v>31</v>
      </c>
      <c r="P1" s="5" t="s">
        <v>32</v>
      </c>
      <c r="Q1" s="5" t="s">
        <v>33</v>
      </c>
      <c r="R1" s="5" t="s">
        <v>34</v>
      </c>
      <c r="S1" s="5" t="s">
        <v>35</v>
      </c>
      <c r="T1" s="5" t="s">
        <v>36</v>
      </c>
      <c r="U1" s="5" t="s">
        <v>37</v>
      </c>
      <c r="V1" s="5" t="s">
        <v>38</v>
      </c>
      <c r="W1" s="5" t="s">
        <v>40</v>
      </c>
      <c r="X1" s="5" t="s">
        <v>41</v>
      </c>
      <c r="Y1" s="5" t="s">
        <v>42</v>
      </c>
      <c r="Z1" s="5" t="s">
        <v>43</v>
      </c>
      <c r="AA1" s="5" t="s">
        <v>45</v>
      </c>
      <c r="AB1" s="6" t="s">
        <v>46</v>
      </c>
      <c r="AC1" s="5" t="s">
        <v>47</v>
      </c>
      <c r="AD1" s="6" t="s">
        <v>48</v>
      </c>
      <c r="AE1" s="5" t="s">
        <v>50</v>
      </c>
    </row>
    <row r="2" spans="1:31" ht="51" customHeight="1" x14ac:dyDescent="0.25">
      <c r="A2" s="8">
        <v>1</v>
      </c>
      <c r="B2" s="17">
        <v>1</v>
      </c>
      <c r="C2" s="8" t="s">
        <v>51</v>
      </c>
      <c r="D2" s="8" t="s">
        <v>52</v>
      </c>
      <c r="E2" s="8" t="s">
        <v>3628</v>
      </c>
      <c r="F2" s="12" t="s">
        <v>56</v>
      </c>
      <c r="G2" s="8" t="s">
        <v>58</v>
      </c>
      <c r="H2" s="9" t="s">
        <v>59</v>
      </c>
      <c r="I2" s="9" t="s">
        <v>53</v>
      </c>
      <c r="J2" s="13" t="s">
        <v>60</v>
      </c>
      <c r="K2" s="8">
        <v>36</v>
      </c>
      <c r="L2" s="8">
        <v>11</v>
      </c>
      <c r="M2" s="8">
        <v>15</v>
      </c>
      <c r="N2" s="8" t="s">
        <v>67</v>
      </c>
      <c r="O2" s="8" t="s">
        <v>68</v>
      </c>
      <c r="P2" s="8" t="s">
        <v>69</v>
      </c>
      <c r="Q2" s="8" t="s">
        <v>70</v>
      </c>
      <c r="R2" s="8" t="s">
        <v>71</v>
      </c>
      <c r="S2" s="8" t="s">
        <v>72</v>
      </c>
      <c r="T2" s="8">
        <v>2013</v>
      </c>
      <c r="U2" s="8">
        <v>38</v>
      </c>
      <c r="V2" s="8">
        <v>3</v>
      </c>
      <c r="W2" s="8">
        <v>456</v>
      </c>
      <c r="X2" s="8">
        <v>469</v>
      </c>
      <c r="Y2" s="8" t="s">
        <v>74</v>
      </c>
      <c r="Z2" s="8" t="str">
        <f>HYPERLINK("http://dx.doi.org/10.1080/03075079.2013.773778","http://dx.doi.org/10.1080/03075079.2013.773778")</f>
        <v>http://dx.doi.org/10.1080/03075079.2013.773778</v>
      </c>
      <c r="AA2" s="8">
        <v>14</v>
      </c>
      <c r="AB2" s="19" t="s">
        <v>3617</v>
      </c>
      <c r="AC2" s="20" t="s">
        <v>3618</v>
      </c>
      <c r="AD2" s="11" t="s">
        <v>75</v>
      </c>
      <c r="AE2" s="8" t="s">
        <v>77</v>
      </c>
    </row>
    <row r="3" spans="1:31" x14ac:dyDescent="0.25">
      <c r="A3" s="8">
        <v>2</v>
      </c>
      <c r="B3" s="8"/>
      <c r="C3" s="8"/>
      <c r="D3" s="8"/>
      <c r="E3" s="8"/>
      <c r="F3" s="14"/>
      <c r="G3" s="8"/>
      <c r="H3" s="15"/>
      <c r="I3" s="15"/>
      <c r="J3" s="13"/>
      <c r="K3" s="8"/>
      <c r="L3" s="8"/>
      <c r="M3" s="8"/>
      <c r="N3" s="8"/>
      <c r="O3" s="8"/>
      <c r="P3" s="8"/>
      <c r="Q3" s="8"/>
      <c r="R3" s="8"/>
      <c r="S3" s="8"/>
      <c r="T3" s="8"/>
      <c r="U3" s="8"/>
      <c r="V3" s="8"/>
      <c r="W3" s="8"/>
      <c r="X3" s="8"/>
      <c r="Y3" s="8"/>
      <c r="Z3" s="8"/>
      <c r="AA3" s="8"/>
      <c r="AB3" s="14"/>
      <c r="AC3" s="8"/>
      <c r="AD3" s="14"/>
      <c r="AE3" s="8"/>
    </row>
    <row r="4" spans="1:31" x14ac:dyDescent="0.25">
      <c r="A4" s="8">
        <v>3</v>
      </c>
      <c r="B4" s="8"/>
      <c r="C4" s="8"/>
      <c r="D4" s="8"/>
      <c r="E4" s="8"/>
      <c r="F4" s="14"/>
      <c r="G4" s="8"/>
      <c r="H4" s="15"/>
      <c r="I4" s="15"/>
      <c r="J4" s="13"/>
      <c r="K4" s="8"/>
      <c r="L4" s="8"/>
      <c r="M4" s="8"/>
      <c r="N4" s="8"/>
      <c r="O4" s="8"/>
      <c r="P4" s="8"/>
      <c r="Q4" s="8"/>
      <c r="R4" s="8"/>
      <c r="S4" s="8"/>
      <c r="T4" s="8"/>
      <c r="U4" s="8"/>
      <c r="V4" s="8"/>
      <c r="W4" s="8"/>
      <c r="X4" s="8"/>
      <c r="Y4" s="8"/>
      <c r="Z4" s="8"/>
      <c r="AA4" s="8"/>
      <c r="AB4" s="14"/>
      <c r="AC4" s="8"/>
      <c r="AD4" s="14"/>
      <c r="AE4" s="8"/>
    </row>
    <row r="5" spans="1:31" ht="52.5" customHeight="1" x14ac:dyDescent="0.25">
      <c r="A5" s="8">
        <v>4</v>
      </c>
      <c r="B5" s="17">
        <v>1</v>
      </c>
      <c r="C5" s="8" t="s">
        <v>51</v>
      </c>
      <c r="D5" s="8" t="s">
        <v>129</v>
      </c>
      <c r="E5" s="8" t="s">
        <v>3619</v>
      </c>
      <c r="F5" s="12" t="s">
        <v>131</v>
      </c>
      <c r="G5" s="8" t="s">
        <v>58</v>
      </c>
      <c r="H5" s="9" t="s">
        <v>132</v>
      </c>
      <c r="I5" s="9" t="s">
        <v>53</v>
      </c>
      <c r="J5" s="13" t="s">
        <v>133</v>
      </c>
      <c r="K5" s="8">
        <v>11</v>
      </c>
      <c r="L5" s="8">
        <v>1</v>
      </c>
      <c r="M5" s="8">
        <v>3</v>
      </c>
      <c r="N5" s="8" t="s">
        <v>137</v>
      </c>
      <c r="O5" s="8" t="s">
        <v>138</v>
      </c>
      <c r="P5" s="8" t="s">
        <v>139</v>
      </c>
      <c r="Q5" s="8" t="s">
        <v>140</v>
      </c>
      <c r="R5" s="8" t="s">
        <v>141</v>
      </c>
      <c r="S5" s="8" t="s">
        <v>53</v>
      </c>
      <c r="T5" s="8">
        <v>2002</v>
      </c>
      <c r="U5" s="8">
        <v>34</v>
      </c>
      <c r="V5" s="8">
        <v>2</v>
      </c>
      <c r="W5" s="8">
        <v>159</v>
      </c>
      <c r="X5" s="8">
        <v>164</v>
      </c>
      <c r="Y5" s="8" t="s">
        <v>142</v>
      </c>
      <c r="Z5" s="8" t="str">
        <f>HYPERLINK("http://dx.doi.org/10.1111/j.1547-5069.2002.00159.x","http://dx.doi.org/10.1111/j.1547-5069.2002.00159.x")</f>
        <v>http://dx.doi.org/10.1111/j.1547-5069.2002.00159.x</v>
      </c>
      <c r="AA5" s="8">
        <v>6</v>
      </c>
      <c r="AB5" s="11" t="s">
        <v>101</v>
      </c>
      <c r="AC5" s="8" t="s">
        <v>102</v>
      </c>
      <c r="AD5" s="11" t="s">
        <v>101</v>
      </c>
      <c r="AE5" s="8" t="s">
        <v>143</v>
      </c>
    </row>
    <row r="6" spans="1:31" ht="53.15" customHeight="1" x14ac:dyDescent="0.25">
      <c r="A6" s="8">
        <v>5</v>
      </c>
      <c r="B6" s="17">
        <v>1</v>
      </c>
      <c r="C6" s="8" t="s">
        <v>51</v>
      </c>
      <c r="D6" s="8" t="s">
        <v>144</v>
      </c>
      <c r="E6" s="8" t="s">
        <v>3620</v>
      </c>
      <c r="F6" s="12" t="s">
        <v>147</v>
      </c>
      <c r="G6" s="8" t="s">
        <v>58</v>
      </c>
      <c r="H6" s="9" t="s">
        <v>148</v>
      </c>
      <c r="I6" s="9" t="s">
        <v>149</v>
      </c>
      <c r="J6" s="13" t="s">
        <v>150</v>
      </c>
      <c r="K6" s="8">
        <v>35</v>
      </c>
      <c r="L6" s="8">
        <v>1</v>
      </c>
      <c r="M6" s="8">
        <v>1</v>
      </c>
      <c r="N6" s="8" t="s">
        <v>160</v>
      </c>
      <c r="O6" s="8" t="s">
        <v>161</v>
      </c>
      <c r="P6" s="8" t="s">
        <v>162</v>
      </c>
      <c r="Q6" s="8" t="s">
        <v>163</v>
      </c>
      <c r="R6" s="8" t="s">
        <v>164</v>
      </c>
      <c r="S6" s="8" t="s">
        <v>165</v>
      </c>
      <c r="T6" s="8">
        <v>2023</v>
      </c>
      <c r="U6" s="8">
        <v>8</v>
      </c>
      <c r="V6" s="8">
        <v>1</v>
      </c>
      <c r="W6" s="8" t="s">
        <v>53</v>
      </c>
      <c r="X6" s="8" t="s">
        <v>53</v>
      </c>
      <c r="Y6" s="8" t="s">
        <v>166</v>
      </c>
      <c r="Z6" s="8" t="str">
        <f>HYPERLINK("http://dx.doi.org/10.1186/s41073-023-00132-6","http://dx.doi.org/10.1186/s41073-023-00132-6")</f>
        <v>http://dx.doi.org/10.1186/s41073-023-00132-6</v>
      </c>
      <c r="AA6" s="8">
        <v>9</v>
      </c>
      <c r="AB6" s="11" t="s">
        <v>167</v>
      </c>
      <c r="AC6" s="8" t="s">
        <v>126</v>
      </c>
      <c r="AD6" s="11" t="s">
        <v>168</v>
      </c>
      <c r="AE6" s="8" t="s">
        <v>170</v>
      </c>
    </row>
    <row r="7" spans="1:31" ht="51" customHeight="1" x14ac:dyDescent="0.25">
      <c r="A7" s="8">
        <v>6</v>
      </c>
      <c r="B7" s="17">
        <v>1</v>
      </c>
      <c r="C7" s="8" t="s">
        <v>51</v>
      </c>
      <c r="D7" s="8" t="s">
        <v>171</v>
      </c>
      <c r="E7" s="8" t="s">
        <v>3621</v>
      </c>
      <c r="F7" s="12" t="s">
        <v>174</v>
      </c>
      <c r="G7" s="8" t="s">
        <v>175</v>
      </c>
      <c r="H7" s="9" t="s">
        <v>176</v>
      </c>
      <c r="I7" s="9" t="s">
        <v>177</v>
      </c>
      <c r="J7" s="13" t="s">
        <v>178</v>
      </c>
      <c r="K7" s="8">
        <v>148</v>
      </c>
      <c r="L7" s="8">
        <v>2</v>
      </c>
      <c r="M7" s="8">
        <v>2</v>
      </c>
      <c r="N7" s="8" t="s">
        <v>185</v>
      </c>
      <c r="O7" s="8" t="s">
        <v>186</v>
      </c>
      <c r="P7" s="8" t="s">
        <v>187</v>
      </c>
      <c r="Q7" s="8" t="s">
        <v>188</v>
      </c>
      <c r="R7" s="8" t="s">
        <v>189</v>
      </c>
      <c r="S7" s="8" t="s">
        <v>98</v>
      </c>
      <c r="T7" s="8">
        <v>2020</v>
      </c>
      <c r="U7" s="8">
        <v>40</v>
      </c>
      <c r="V7" s="8">
        <v>1</v>
      </c>
      <c r="W7" s="8">
        <v>406</v>
      </c>
      <c r="X7" s="8">
        <v>417</v>
      </c>
      <c r="Y7" s="8" t="s">
        <v>190</v>
      </c>
      <c r="Z7" s="8" t="str">
        <f>HYPERLINK("http://dx.doi.org/10.14429/djlit.40.1.14804","http://dx.doi.org/10.14429/djlit.40.1.14804")</f>
        <v>http://dx.doi.org/10.14429/djlit.40.1.14804</v>
      </c>
      <c r="AA7" s="8">
        <v>12</v>
      </c>
      <c r="AB7" s="11" t="s">
        <v>191</v>
      </c>
      <c r="AC7" s="8" t="s">
        <v>126</v>
      </c>
      <c r="AD7" s="11" t="s">
        <v>191</v>
      </c>
      <c r="AE7" s="8" t="s">
        <v>192</v>
      </c>
    </row>
    <row r="8" spans="1:31" ht="36.65" customHeight="1" x14ac:dyDescent="0.25">
      <c r="A8" s="8">
        <v>7</v>
      </c>
      <c r="B8" s="17">
        <v>1</v>
      </c>
      <c r="C8" s="8" t="s">
        <v>51</v>
      </c>
      <c r="D8" s="8" t="s">
        <v>193</v>
      </c>
      <c r="E8" s="8" t="s">
        <v>3622</v>
      </c>
      <c r="F8" s="12" t="s">
        <v>196</v>
      </c>
      <c r="G8" s="8" t="s">
        <v>58</v>
      </c>
      <c r="H8" s="9" t="s">
        <v>197</v>
      </c>
      <c r="I8" s="9" t="s">
        <v>198</v>
      </c>
      <c r="J8" s="13" t="s">
        <v>199</v>
      </c>
      <c r="K8" s="8">
        <v>21</v>
      </c>
      <c r="L8" s="8">
        <v>2</v>
      </c>
      <c r="M8" s="8">
        <v>2</v>
      </c>
      <c r="N8" s="8" t="s">
        <v>205</v>
      </c>
      <c r="O8" s="8" t="s">
        <v>206</v>
      </c>
      <c r="P8" s="8" t="s">
        <v>207</v>
      </c>
      <c r="Q8" s="8" t="s">
        <v>208</v>
      </c>
      <c r="R8" s="8" t="s">
        <v>209</v>
      </c>
      <c r="S8" s="8" t="s">
        <v>210</v>
      </c>
      <c r="T8" s="8">
        <v>2019</v>
      </c>
      <c r="U8" s="8">
        <v>50</v>
      </c>
      <c r="V8" s="8">
        <v>1</v>
      </c>
      <c r="W8" s="8">
        <v>108</v>
      </c>
      <c r="X8" s="8">
        <v>122</v>
      </c>
      <c r="Y8" s="8" t="s">
        <v>53</v>
      </c>
      <c r="Z8" s="8" t="s">
        <v>53</v>
      </c>
      <c r="AA8" s="8">
        <v>15</v>
      </c>
      <c r="AB8" s="11" t="s">
        <v>211</v>
      </c>
      <c r="AC8" s="8" t="s">
        <v>126</v>
      </c>
      <c r="AD8" s="11" t="s">
        <v>127</v>
      </c>
      <c r="AE8" s="8" t="s">
        <v>212</v>
      </c>
    </row>
    <row r="9" spans="1:31" ht="51" customHeight="1" x14ac:dyDescent="0.25">
      <c r="A9" s="8">
        <v>8</v>
      </c>
      <c r="B9" s="22">
        <v>1</v>
      </c>
      <c r="C9" s="8" t="s">
        <v>51</v>
      </c>
      <c r="D9" s="8" t="s">
        <v>213</v>
      </c>
      <c r="E9" s="20" t="s">
        <v>3623</v>
      </c>
      <c r="F9" s="12" t="s">
        <v>216</v>
      </c>
      <c r="G9" s="8" t="s">
        <v>58</v>
      </c>
      <c r="H9" s="9" t="s">
        <v>217</v>
      </c>
      <c r="I9" s="9" t="s">
        <v>53</v>
      </c>
      <c r="J9" s="13" t="s">
        <v>218</v>
      </c>
      <c r="K9" s="8">
        <v>17</v>
      </c>
      <c r="L9" s="8">
        <v>10</v>
      </c>
      <c r="M9" s="8">
        <v>12</v>
      </c>
      <c r="N9" s="8" t="s">
        <v>67</v>
      </c>
      <c r="O9" s="8" t="s">
        <v>68</v>
      </c>
      <c r="P9" s="8" t="s">
        <v>69</v>
      </c>
      <c r="Q9" s="8" t="s">
        <v>223</v>
      </c>
      <c r="R9" s="8" t="s">
        <v>224</v>
      </c>
      <c r="S9" s="8" t="s">
        <v>53</v>
      </c>
      <c r="T9" s="8">
        <v>2009</v>
      </c>
      <c r="U9" s="8">
        <v>14</v>
      </c>
      <c r="V9" s="8">
        <v>2</v>
      </c>
      <c r="W9" s="8">
        <v>145</v>
      </c>
      <c r="X9" s="8">
        <v>157</v>
      </c>
      <c r="Y9" s="8" t="s">
        <v>225</v>
      </c>
      <c r="Z9" s="8" t="str">
        <f>HYPERLINK("http://dx.doi.org/10.1080/13601440902970031","http://dx.doi.org/10.1080/13601440902970031")</f>
        <v>http://dx.doi.org/10.1080/13601440902970031</v>
      </c>
      <c r="AA9" s="8">
        <v>13</v>
      </c>
      <c r="AB9" s="11" t="s">
        <v>75</v>
      </c>
      <c r="AC9" s="8" t="s">
        <v>126</v>
      </c>
      <c r="AD9" s="11" t="s">
        <v>75</v>
      </c>
      <c r="AE9" s="8" t="s">
        <v>226</v>
      </c>
    </row>
    <row r="10" spans="1:31" ht="58.5" customHeight="1" x14ac:dyDescent="0.25">
      <c r="A10" s="8">
        <v>9</v>
      </c>
      <c r="B10" s="17">
        <v>1</v>
      </c>
      <c r="C10" s="8" t="s">
        <v>51</v>
      </c>
      <c r="D10" s="8" t="s">
        <v>227</v>
      </c>
      <c r="E10" s="20" t="s">
        <v>3624</v>
      </c>
      <c r="F10" s="12" t="s">
        <v>231</v>
      </c>
      <c r="G10" s="8" t="s">
        <v>58</v>
      </c>
      <c r="H10" s="9" t="s">
        <v>232</v>
      </c>
      <c r="I10" s="9" t="s">
        <v>233</v>
      </c>
      <c r="J10" s="13" t="s">
        <v>234</v>
      </c>
      <c r="K10" s="8">
        <v>15</v>
      </c>
      <c r="L10" s="8">
        <v>26</v>
      </c>
      <c r="M10" s="8">
        <v>27</v>
      </c>
      <c r="N10" s="8" t="s">
        <v>243</v>
      </c>
      <c r="O10" s="8" t="s">
        <v>244</v>
      </c>
      <c r="P10" s="8" t="s">
        <v>245</v>
      </c>
      <c r="Q10" s="8" t="s">
        <v>246</v>
      </c>
      <c r="R10" s="8" t="s">
        <v>247</v>
      </c>
      <c r="S10" s="8" t="s">
        <v>98</v>
      </c>
      <c r="T10" s="8">
        <v>2015</v>
      </c>
      <c r="U10" s="8">
        <v>209</v>
      </c>
      <c r="V10" s="8">
        <v>1</v>
      </c>
      <c r="W10" s="8">
        <v>52</v>
      </c>
      <c r="X10" s="8">
        <v>58</v>
      </c>
      <c r="Y10" s="8" t="s">
        <v>248</v>
      </c>
      <c r="Z10" s="8" t="str">
        <f>HYPERLINK("http://dx.doi.org/10.1016/j.amjsurg.2014.08.032","http://dx.doi.org/10.1016/j.amjsurg.2014.08.032")</f>
        <v>http://dx.doi.org/10.1016/j.amjsurg.2014.08.032</v>
      </c>
      <c r="AA10" s="8">
        <v>7</v>
      </c>
      <c r="AB10" s="11" t="s">
        <v>249</v>
      </c>
      <c r="AC10" s="8" t="s">
        <v>102</v>
      </c>
      <c r="AD10" s="11" t="s">
        <v>249</v>
      </c>
      <c r="AE10" s="8" t="s">
        <v>250</v>
      </c>
    </row>
    <row r="11" spans="1:31" ht="51" customHeight="1" x14ac:dyDescent="0.25">
      <c r="A11" s="8">
        <v>10</v>
      </c>
      <c r="B11" s="17">
        <v>1</v>
      </c>
      <c r="C11" s="8" t="s">
        <v>51</v>
      </c>
      <c r="D11" s="8" t="s">
        <v>251</v>
      </c>
      <c r="E11" s="20" t="s">
        <v>3625</v>
      </c>
      <c r="F11" s="12" t="s">
        <v>254</v>
      </c>
      <c r="G11" s="8" t="s">
        <v>58</v>
      </c>
      <c r="H11" s="9" t="s">
        <v>255</v>
      </c>
      <c r="I11" s="9" t="s">
        <v>256</v>
      </c>
      <c r="J11" s="13" t="s">
        <v>257</v>
      </c>
      <c r="K11" s="8">
        <v>74</v>
      </c>
      <c r="L11" s="8">
        <v>35</v>
      </c>
      <c r="M11" s="8">
        <v>45</v>
      </c>
      <c r="N11" s="8" t="s">
        <v>264</v>
      </c>
      <c r="O11" s="8" t="s">
        <v>265</v>
      </c>
      <c r="P11" s="8" t="s">
        <v>266</v>
      </c>
      <c r="Q11" s="8" t="s">
        <v>267</v>
      </c>
      <c r="R11" s="8" t="s">
        <v>268</v>
      </c>
      <c r="S11" s="8" t="s">
        <v>269</v>
      </c>
      <c r="T11" s="8">
        <v>2010</v>
      </c>
      <c r="U11" s="8">
        <v>19</v>
      </c>
      <c r="V11" s="8">
        <v>4</v>
      </c>
      <c r="W11" s="8">
        <v>305</v>
      </c>
      <c r="X11" s="8">
        <v>316</v>
      </c>
      <c r="Y11" s="8" t="s">
        <v>270</v>
      </c>
      <c r="Z11" s="8" t="str">
        <f>HYPERLINK("http://dx.doi.org/10.1177/1056492610371496","http://dx.doi.org/10.1177/1056492610371496")</f>
        <v>http://dx.doi.org/10.1177/1056492610371496</v>
      </c>
      <c r="AA11" s="8">
        <v>12</v>
      </c>
      <c r="AB11" s="11" t="s">
        <v>211</v>
      </c>
      <c r="AC11" s="8" t="s">
        <v>76</v>
      </c>
      <c r="AD11" s="11" t="s">
        <v>127</v>
      </c>
      <c r="AE11" s="8" t="s">
        <v>271</v>
      </c>
    </row>
    <row r="12" spans="1:31" ht="51" customHeight="1" x14ac:dyDescent="0.25">
      <c r="A12" s="8">
        <v>11</v>
      </c>
      <c r="B12" s="17">
        <v>1</v>
      </c>
      <c r="C12" s="8" t="s">
        <v>51</v>
      </c>
      <c r="D12" s="8" t="s">
        <v>3629</v>
      </c>
      <c r="E12" s="20" t="s">
        <v>3626</v>
      </c>
      <c r="F12" s="12" t="s">
        <v>3627</v>
      </c>
      <c r="G12" s="8" t="s">
        <v>58</v>
      </c>
      <c r="H12" s="9" t="s">
        <v>275</v>
      </c>
      <c r="I12" s="9" t="s">
        <v>53</v>
      </c>
      <c r="J12" s="13" t="s">
        <v>276</v>
      </c>
      <c r="K12" s="8">
        <v>32</v>
      </c>
      <c r="L12" s="8">
        <v>4</v>
      </c>
      <c r="M12" s="8">
        <v>17</v>
      </c>
      <c r="N12" s="8" t="s">
        <v>280</v>
      </c>
      <c r="O12" s="8" t="s">
        <v>281</v>
      </c>
      <c r="P12" s="8" t="s">
        <v>282</v>
      </c>
      <c r="Q12" s="8" t="s">
        <v>283</v>
      </c>
      <c r="R12" s="8" t="s">
        <v>284</v>
      </c>
      <c r="S12" s="8" t="s">
        <v>285</v>
      </c>
      <c r="T12" s="8">
        <v>2001</v>
      </c>
      <c r="U12" s="8">
        <v>42</v>
      </c>
      <c r="V12" s="8">
        <v>2</v>
      </c>
      <c r="W12" s="8">
        <v>223</v>
      </c>
      <c r="X12" s="8">
        <v>235</v>
      </c>
      <c r="Y12" s="8" t="s">
        <v>286</v>
      </c>
      <c r="Z12" s="8" t="str">
        <f>HYPERLINK("http://dx.doi.org/10.1023/A:1026529721018","http://dx.doi.org/10.1023/A:1026529721018")</f>
        <v>http://dx.doi.org/10.1023/A:1026529721018</v>
      </c>
      <c r="AA12" s="8">
        <v>13</v>
      </c>
      <c r="AB12" s="11" t="s">
        <v>75</v>
      </c>
      <c r="AC12" s="8" t="s">
        <v>76</v>
      </c>
      <c r="AD12" s="11" t="s">
        <v>75</v>
      </c>
      <c r="AE12" s="8" t="s">
        <v>287</v>
      </c>
    </row>
    <row r="13" spans="1:31" ht="51" customHeight="1" x14ac:dyDescent="0.25">
      <c r="A13" s="8">
        <v>12</v>
      </c>
      <c r="B13" s="17">
        <v>1</v>
      </c>
      <c r="C13" s="8" t="s">
        <v>51</v>
      </c>
      <c r="D13" s="8" t="s">
        <v>288</v>
      </c>
      <c r="E13" s="8" t="s">
        <v>3630</v>
      </c>
      <c r="F13" s="12" t="s">
        <v>290</v>
      </c>
      <c r="G13" s="8" t="s">
        <v>58</v>
      </c>
      <c r="H13" s="9" t="s">
        <v>291</v>
      </c>
      <c r="I13" s="9" t="s">
        <v>53</v>
      </c>
      <c r="J13" s="13" t="s">
        <v>292</v>
      </c>
      <c r="K13" s="8">
        <v>17</v>
      </c>
      <c r="L13" s="8">
        <v>128</v>
      </c>
      <c r="M13" s="8">
        <v>161</v>
      </c>
      <c r="N13" s="8" t="s">
        <v>264</v>
      </c>
      <c r="O13" s="8" t="s">
        <v>265</v>
      </c>
      <c r="P13" s="8" t="s">
        <v>266</v>
      </c>
      <c r="Q13" s="8" t="s">
        <v>296</v>
      </c>
      <c r="R13" s="8" t="s">
        <v>297</v>
      </c>
      <c r="S13" s="8" t="s">
        <v>285</v>
      </c>
      <c r="T13" s="8">
        <v>2004</v>
      </c>
      <c r="U13" s="8">
        <v>10</v>
      </c>
      <c r="V13" s="8">
        <v>2</v>
      </c>
      <c r="W13" s="8">
        <v>219</v>
      </c>
      <c r="X13" s="8">
        <v>234</v>
      </c>
      <c r="Y13" s="8" t="s">
        <v>298</v>
      </c>
      <c r="Z13" s="8" t="str">
        <f>HYPERLINK("http://dx.doi.org/10.1177/1077800403262361","http://dx.doi.org/10.1177/1077800403262361")</f>
        <v>http://dx.doi.org/10.1177/1077800403262361</v>
      </c>
      <c r="AA13" s="8">
        <v>16</v>
      </c>
      <c r="AB13" s="11" t="s">
        <v>299</v>
      </c>
      <c r="AC13" s="8" t="s">
        <v>76</v>
      </c>
      <c r="AD13" s="11" t="s">
        <v>300</v>
      </c>
      <c r="AE13" s="8" t="s">
        <v>301</v>
      </c>
    </row>
    <row r="14" spans="1:31" ht="51" customHeight="1" x14ac:dyDescent="0.25">
      <c r="A14" s="8">
        <v>13</v>
      </c>
      <c r="B14" s="17">
        <v>1</v>
      </c>
      <c r="C14" s="8" t="s">
        <v>51</v>
      </c>
      <c r="D14" s="8" t="s">
        <v>302</v>
      </c>
      <c r="E14" s="8" t="s">
        <v>3631</v>
      </c>
      <c r="F14" s="12" t="s">
        <v>274</v>
      </c>
      <c r="G14" s="8" t="s">
        <v>58</v>
      </c>
      <c r="H14" s="9" t="s">
        <v>305</v>
      </c>
      <c r="I14" s="9" t="s">
        <v>306</v>
      </c>
      <c r="J14" s="13" t="s">
        <v>307</v>
      </c>
      <c r="K14" s="8">
        <v>56</v>
      </c>
      <c r="L14" s="8">
        <v>2</v>
      </c>
      <c r="M14" s="8">
        <v>5</v>
      </c>
      <c r="N14" s="8" t="s">
        <v>314</v>
      </c>
      <c r="O14" s="8" t="s">
        <v>281</v>
      </c>
      <c r="P14" s="8" t="s">
        <v>315</v>
      </c>
      <c r="Q14" s="8" t="s">
        <v>283</v>
      </c>
      <c r="R14" s="8" t="s">
        <v>284</v>
      </c>
      <c r="S14" s="8" t="s">
        <v>316</v>
      </c>
      <c r="T14" s="8">
        <v>2012</v>
      </c>
      <c r="U14" s="8">
        <v>53</v>
      </c>
      <c r="V14" s="8">
        <v>7</v>
      </c>
      <c r="W14" s="8">
        <v>695</v>
      </c>
      <c r="X14" s="8">
        <v>716</v>
      </c>
      <c r="Y14" s="8" t="s">
        <v>317</v>
      </c>
      <c r="Z14" s="8" t="str">
        <f>HYPERLINK("http://dx.doi.org/10.1007/s11162-012-9257-4","http://dx.doi.org/10.1007/s11162-012-9257-4")</f>
        <v>http://dx.doi.org/10.1007/s11162-012-9257-4</v>
      </c>
      <c r="AA14" s="8">
        <v>22</v>
      </c>
      <c r="AB14" s="11" t="s">
        <v>75</v>
      </c>
      <c r="AC14" s="8" t="s">
        <v>76</v>
      </c>
      <c r="AD14" s="11" t="s">
        <v>75</v>
      </c>
      <c r="AE14" s="8" t="s">
        <v>318</v>
      </c>
    </row>
    <row r="15" spans="1:31" x14ac:dyDescent="0.25">
      <c r="A15" s="8">
        <v>14</v>
      </c>
      <c r="B15" s="8"/>
      <c r="C15" s="8"/>
      <c r="D15" s="8"/>
      <c r="E15" s="8"/>
      <c r="F15" s="14"/>
      <c r="G15" s="8"/>
      <c r="H15" s="15"/>
      <c r="I15" s="15"/>
      <c r="J15" s="13"/>
      <c r="K15" s="8"/>
      <c r="L15" s="8"/>
      <c r="M15" s="8"/>
      <c r="N15" s="8"/>
      <c r="O15" s="8"/>
      <c r="P15" s="8"/>
      <c r="Q15" s="8"/>
      <c r="R15" s="8"/>
      <c r="S15" s="8"/>
      <c r="T15" s="8"/>
      <c r="U15" s="8"/>
      <c r="V15" s="8"/>
      <c r="W15" s="8"/>
      <c r="X15" s="8"/>
      <c r="Y15" s="8"/>
      <c r="Z15" s="8"/>
      <c r="AA15" s="8"/>
      <c r="AB15" s="14"/>
      <c r="AC15" s="8"/>
      <c r="AD15" s="14"/>
      <c r="AE15" s="8"/>
    </row>
    <row r="16" spans="1:31" ht="70.5" customHeight="1" x14ac:dyDescent="0.25">
      <c r="A16" s="8">
        <v>15</v>
      </c>
      <c r="B16" s="17">
        <v>1</v>
      </c>
      <c r="C16" s="8" t="s">
        <v>51</v>
      </c>
      <c r="D16" s="8" t="s">
        <v>340</v>
      </c>
      <c r="E16" s="8" t="s">
        <v>3632</v>
      </c>
      <c r="F16" s="12" t="s">
        <v>343</v>
      </c>
      <c r="G16" s="8" t="s">
        <v>58</v>
      </c>
      <c r="H16" s="9" t="s">
        <v>344</v>
      </c>
      <c r="I16" s="9" t="s">
        <v>345</v>
      </c>
      <c r="J16" s="13" t="s">
        <v>346</v>
      </c>
      <c r="K16" s="8">
        <v>128</v>
      </c>
      <c r="L16" s="8">
        <v>49</v>
      </c>
      <c r="M16" s="8">
        <v>49</v>
      </c>
      <c r="N16" s="8" t="s">
        <v>351</v>
      </c>
      <c r="O16" s="8" t="s">
        <v>68</v>
      </c>
      <c r="P16" s="8" t="s">
        <v>352</v>
      </c>
      <c r="Q16" s="8" t="s">
        <v>353</v>
      </c>
      <c r="R16" s="8" t="s">
        <v>354</v>
      </c>
      <c r="S16" s="8" t="s">
        <v>355</v>
      </c>
      <c r="T16" s="8">
        <v>2021</v>
      </c>
      <c r="U16" s="8">
        <v>24</v>
      </c>
      <c r="V16" s="8">
        <v>5</v>
      </c>
      <c r="W16" s="8">
        <v>815</v>
      </c>
      <c r="X16" s="8">
        <v>838</v>
      </c>
      <c r="Y16" s="8" t="s">
        <v>356</v>
      </c>
      <c r="Z16" s="8" t="str">
        <f>HYPERLINK("http://dx.doi.org/10.1080/14413523.2021.1896845","http://dx.doi.org/10.1080/14413523.2021.1896845")</f>
        <v>http://dx.doi.org/10.1080/14413523.2021.1896845</v>
      </c>
      <c r="AA16" s="8">
        <v>24</v>
      </c>
      <c r="AB16" s="11" t="s">
        <v>358</v>
      </c>
      <c r="AC16" s="8" t="s">
        <v>76</v>
      </c>
      <c r="AD16" s="11" t="s">
        <v>359</v>
      </c>
      <c r="AE16" s="8" t="s">
        <v>361</v>
      </c>
    </row>
    <row r="17" spans="1:31" ht="51" customHeight="1" x14ac:dyDescent="0.25">
      <c r="A17" s="8">
        <v>16</v>
      </c>
      <c r="B17" s="17">
        <v>1</v>
      </c>
      <c r="C17" s="8" t="s">
        <v>51</v>
      </c>
      <c r="D17" s="8" t="s">
        <v>272</v>
      </c>
      <c r="E17" s="8" t="s">
        <v>3633</v>
      </c>
      <c r="F17" s="12" t="s">
        <v>274</v>
      </c>
      <c r="G17" s="8" t="s">
        <v>58</v>
      </c>
      <c r="H17" s="9" t="s">
        <v>363</v>
      </c>
      <c r="I17" s="9" t="s">
        <v>364</v>
      </c>
      <c r="J17" s="13" t="s">
        <v>365</v>
      </c>
      <c r="K17" s="8">
        <v>25</v>
      </c>
      <c r="L17" s="8">
        <v>5</v>
      </c>
      <c r="M17" s="8">
        <v>21</v>
      </c>
      <c r="N17" s="8" t="s">
        <v>280</v>
      </c>
      <c r="O17" s="8" t="s">
        <v>281</v>
      </c>
      <c r="P17" s="8" t="s">
        <v>282</v>
      </c>
      <c r="Q17" s="8" t="s">
        <v>283</v>
      </c>
      <c r="R17" s="8" t="s">
        <v>284</v>
      </c>
      <c r="S17" s="8" t="s">
        <v>285</v>
      </c>
      <c r="T17" s="8">
        <v>2001</v>
      </c>
      <c r="U17" s="8">
        <v>42</v>
      </c>
      <c r="V17" s="8">
        <v>2</v>
      </c>
      <c r="W17" s="8">
        <v>211</v>
      </c>
      <c r="X17" s="8">
        <v>221</v>
      </c>
      <c r="Y17" s="8" t="s">
        <v>369</v>
      </c>
      <c r="Z17" s="8" t="str">
        <f>HYPERLINK("http://dx.doi.org/10.1023/A:1026577604180","http://dx.doi.org/10.1023/A:1026577604180")</f>
        <v>http://dx.doi.org/10.1023/A:1026577604180</v>
      </c>
      <c r="AA17" s="8">
        <v>11</v>
      </c>
      <c r="AB17" s="11" t="s">
        <v>75</v>
      </c>
      <c r="AC17" s="8" t="s">
        <v>76</v>
      </c>
      <c r="AD17" s="11" t="s">
        <v>75</v>
      </c>
      <c r="AE17" s="8" t="s">
        <v>370</v>
      </c>
    </row>
    <row r="18" spans="1:31" ht="51" customHeight="1" x14ac:dyDescent="0.25">
      <c r="A18" s="8">
        <v>17</v>
      </c>
      <c r="B18" s="17">
        <v>1</v>
      </c>
      <c r="C18" s="8" t="s">
        <v>51</v>
      </c>
      <c r="D18" s="8" t="s">
        <v>371</v>
      </c>
      <c r="E18" s="8" t="s">
        <v>3634</v>
      </c>
      <c r="F18" s="12" t="s">
        <v>374</v>
      </c>
      <c r="G18" s="8" t="s">
        <v>58</v>
      </c>
      <c r="H18" s="9" t="s">
        <v>375</v>
      </c>
      <c r="I18" s="9" t="s">
        <v>53</v>
      </c>
      <c r="J18" s="13" t="s">
        <v>376</v>
      </c>
      <c r="K18" s="8">
        <v>45</v>
      </c>
      <c r="L18" s="8">
        <v>16</v>
      </c>
      <c r="M18" s="8">
        <v>21</v>
      </c>
      <c r="N18" s="8" t="s">
        <v>67</v>
      </c>
      <c r="O18" s="8" t="s">
        <v>68</v>
      </c>
      <c r="P18" s="8" t="s">
        <v>69</v>
      </c>
      <c r="Q18" s="8" t="s">
        <v>384</v>
      </c>
      <c r="R18" s="8" t="s">
        <v>385</v>
      </c>
      <c r="S18" s="8" t="s">
        <v>53</v>
      </c>
      <c r="T18" s="8">
        <v>2012</v>
      </c>
      <c r="U18" s="8">
        <v>18</v>
      </c>
      <c r="V18" s="8">
        <v>3</v>
      </c>
      <c r="W18" s="8">
        <v>329</v>
      </c>
      <c r="X18" s="8">
        <v>347</v>
      </c>
      <c r="Y18" s="8" t="s">
        <v>386</v>
      </c>
      <c r="Z18" s="8" t="str">
        <f>HYPERLINK("http://dx.doi.org/10.1080/13538322.2012.730338","http://dx.doi.org/10.1080/13538322.2012.730338")</f>
        <v>http://dx.doi.org/10.1080/13538322.2012.730338</v>
      </c>
      <c r="AA18" s="8">
        <v>19</v>
      </c>
      <c r="AB18" s="11" t="s">
        <v>75</v>
      </c>
      <c r="AC18" s="8" t="s">
        <v>126</v>
      </c>
      <c r="AD18" s="11" t="s">
        <v>75</v>
      </c>
      <c r="AE18" s="8" t="s">
        <v>387</v>
      </c>
    </row>
    <row r="19" spans="1:31" x14ac:dyDescent="0.25">
      <c r="A19" s="8">
        <v>18</v>
      </c>
      <c r="B19" s="8"/>
      <c r="C19" s="8"/>
      <c r="D19" s="8"/>
      <c r="E19" s="8"/>
      <c r="F19" s="14"/>
      <c r="G19" s="8"/>
      <c r="H19" s="15"/>
      <c r="I19" s="15"/>
      <c r="J19" s="13"/>
      <c r="K19" s="8"/>
      <c r="L19" s="8"/>
      <c r="M19" s="8"/>
      <c r="N19" s="8"/>
      <c r="O19" s="8"/>
      <c r="P19" s="8"/>
      <c r="Q19" s="8"/>
      <c r="R19" s="8"/>
      <c r="S19" s="8"/>
      <c r="T19" s="8"/>
      <c r="U19" s="8"/>
      <c r="V19" s="8"/>
      <c r="W19" s="8"/>
      <c r="X19" s="8"/>
      <c r="Y19" s="8"/>
      <c r="Z19" s="8"/>
      <c r="AA19" s="8"/>
      <c r="AB19" s="14"/>
      <c r="AC19" s="8"/>
      <c r="AD19" s="14"/>
      <c r="AE19" s="8"/>
    </row>
    <row r="20" spans="1:31" ht="51" customHeight="1" x14ac:dyDescent="0.25">
      <c r="A20" s="8">
        <v>19</v>
      </c>
      <c r="B20" s="17">
        <v>1</v>
      </c>
      <c r="C20" s="8" t="s">
        <v>51</v>
      </c>
      <c r="D20" s="8" t="s">
        <v>3636</v>
      </c>
      <c r="E20" s="8" t="s">
        <v>3635</v>
      </c>
      <c r="F20" s="12" t="s">
        <v>274</v>
      </c>
      <c r="G20" s="8" t="s">
        <v>58</v>
      </c>
      <c r="H20" s="9" t="s">
        <v>416</v>
      </c>
      <c r="I20" s="9" t="s">
        <v>53</v>
      </c>
      <c r="J20" s="13" t="s">
        <v>417</v>
      </c>
      <c r="K20" s="8">
        <v>17</v>
      </c>
      <c r="L20" s="8">
        <v>23</v>
      </c>
      <c r="M20" s="8">
        <v>32</v>
      </c>
      <c r="N20" s="8" t="s">
        <v>314</v>
      </c>
      <c r="O20" s="8" t="s">
        <v>281</v>
      </c>
      <c r="P20" s="8" t="s">
        <v>315</v>
      </c>
      <c r="Q20" s="8" t="s">
        <v>283</v>
      </c>
      <c r="R20" s="8" t="s">
        <v>284</v>
      </c>
      <c r="S20" s="8" t="s">
        <v>422</v>
      </c>
      <c r="T20" s="8">
        <v>2013</v>
      </c>
      <c r="U20" s="8">
        <v>54</v>
      </c>
      <c r="V20" s="8">
        <v>2</v>
      </c>
      <c r="W20" s="8">
        <v>137</v>
      </c>
      <c r="X20" s="8">
        <v>148</v>
      </c>
      <c r="Y20" s="8" t="s">
        <v>423</v>
      </c>
      <c r="Z20" s="8" t="str">
        <f>HYPERLINK("http://dx.doi.org/10.1007/s11162-012-9274-3","http://dx.doi.org/10.1007/s11162-012-9274-3")</f>
        <v>http://dx.doi.org/10.1007/s11162-012-9274-3</v>
      </c>
      <c r="AA20" s="8">
        <v>12</v>
      </c>
      <c r="AB20" s="11" t="s">
        <v>75</v>
      </c>
      <c r="AC20" s="8" t="s">
        <v>76</v>
      </c>
      <c r="AD20" s="11" t="s">
        <v>75</v>
      </c>
      <c r="AE20" s="8" t="s">
        <v>424</v>
      </c>
    </row>
    <row r="21" spans="1:31" ht="51" customHeight="1" x14ac:dyDescent="0.25">
      <c r="A21" s="8">
        <v>20</v>
      </c>
      <c r="B21" s="17">
        <v>1</v>
      </c>
      <c r="C21" s="8" t="s">
        <v>51</v>
      </c>
      <c r="D21" s="8" t="s">
        <v>425</v>
      </c>
      <c r="E21" s="20" t="s">
        <v>3637</v>
      </c>
      <c r="F21" s="12" t="s">
        <v>428</v>
      </c>
      <c r="G21" s="8" t="s">
        <v>429</v>
      </c>
      <c r="H21" s="9" t="s">
        <v>430</v>
      </c>
      <c r="I21" s="9" t="s">
        <v>431</v>
      </c>
      <c r="J21" s="13" t="s">
        <v>432</v>
      </c>
      <c r="K21" s="8">
        <v>28</v>
      </c>
      <c r="L21" s="8">
        <v>0</v>
      </c>
      <c r="M21" s="8">
        <v>0</v>
      </c>
      <c r="N21" s="8" t="s">
        <v>440</v>
      </c>
      <c r="O21" s="8" t="s">
        <v>441</v>
      </c>
      <c r="P21" s="8" t="s">
        <v>442</v>
      </c>
      <c r="Q21" s="8" t="s">
        <v>443</v>
      </c>
      <c r="R21" s="8" t="s">
        <v>444</v>
      </c>
      <c r="S21" s="8" t="s">
        <v>445</v>
      </c>
      <c r="T21" s="8">
        <v>2024</v>
      </c>
      <c r="U21" s="8" t="s">
        <v>53</v>
      </c>
      <c r="V21" s="8" t="s">
        <v>53</v>
      </c>
      <c r="W21" s="8" t="s">
        <v>53</v>
      </c>
      <c r="X21" s="8" t="s">
        <v>53</v>
      </c>
      <c r="Y21" s="8" t="s">
        <v>446</v>
      </c>
      <c r="Z21" s="8" t="str">
        <f>HYPERLINK("http://dx.doi.org/10.1057/s41307-024-00365-0","http://dx.doi.org/10.1057/s41307-024-00365-0")</f>
        <v>http://dx.doi.org/10.1057/s41307-024-00365-0</v>
      </c>
      <c r="AA21" s="8">
        <v>20</v>
      </c>
      <c r="AB21" s="11" t="s">
        <v>75</v>
      </c>
      <c r="AC21" s="8" t="s">
        <v>76</v>
      </c>
      <c r="AD21" s="11" t="s">
        <v>75</v>
      </c>
      <c r="AE21" s="8" t="s">
        <v>448</v>
      </c>
    </row>
    <row r="22" spans="1:31" ht="51" customHeight="1" x14ac:dyDescent="0.25">
      <c r="A22" s="8">
        <v>21</v>
      </c>
      <c r="B22" s="17">
        <v>1</v>
      </c>
      <c r="C22" s="8" t="s">
        <v>51</v>
      </c>
      <c r="D22" s="8" t="s">
        <v>449</v>
      </c>
      <c r="E22" s="8" t="s">
        <v>3638</v>
      </c>
      <c r="F22" s="12" t="s">
        <v>452</v>
      </c>
      <c r="G22" s="8" t="s">
        <v>58</v>
      </c>
      <c r="H22" s="9" t="s">
        <v>453</v>
      </c>
      <c r="I22" s="9" t="s">
        <v>454</v>
      </c>
      <c r="J22" s="13" t="s">
        <v>455</v>
      </c>
      <c r="K22" s="8">
        <v>41</v>
      </c>
      <c r="L22" s="8">
        <v>25</v>
      </c>
      <c r="M22" s="8">
        <v>27</v>
      </c>
      <c r="N22" s="8" t="s">
        <v>314</v>
      </c>
      <c r="O22" s="8" t="s">
        <v>463</v>
      </c>
      <c r="P22" s="8" t="s">
        <v>464</v>
      </c>
      <c r="Q22" s="8" t="s">
        <v>465</v>
      </c>
      <c r="R22" s="8" t="s">
        <v>466</v>
      </c>
      <c r="S22" s="8" t="s">
        <v>467</v>
      </c>
      <c r="T22" s="8">
        <v>2008</v>
      </c>
      <c r="U22" s="8">
        <v>6</v>
      </c>
      <c r="V22" s="8">
        <v>2</v>
      </c>
      <c r="W22" s="8">
        <v>105</v>
      </c>
      <c r="X22" s="8">
        <v>116</v>
      </c>
      <c r="Y22" s="8" t="s">
        <v>468</v>
      </c>
      <c r="Z22" s="8" t="str">
        <f>HYPERLINK("http://dx.doi.org/10.1007/s10805-008-9057-9","http://dx.doi.org/10.1007/s10805-008-9057-9")</f>
        <v>http://dx.doi.org/10.1007/s10805-008-9057-9</v>
      </c>
      <c r="AA22" s="8">
        <v>12</v>
      </c>
      <c r="AB22" s="11" t="s">
        <v>469</v>
      </c>
      <c r="AC22" s="8" t="s">
        <v>126</v>
      </c>
      <c r="AD22" s="11" t="s">
        <v>300</v>
      </c>
      <c r="AE22" s="8" t="s">
        <v>470</v>
      </c>
    </row>
    <row r="23" spans="1:31" x14ac:dyDescent="0.25">
      <c r="A23" s="8">
        <v>22</v>
      </c>
      <c r="B23" s="8"/>
      <c r="C23" s="8"/>
      <c r="D23" s="8"/>
      <c r="E23" s="8"/>
      <c r="F23" s="14"/>
      <c r="G23" s="8"/>
      <c r="H23" s="15"/>
      <c r="I23" s="15"/>
      <c r="J23" s="13"/>
      <c r="K23" s="8"/>
      <c r="L23" s="8"/>
      <c r="M23" s="8"/>
      <c r="N23" s="8"/>
      <c r="O23" s="8"/>
      <c r="P23" s="8"/>
      <c r="Q23" s="8"/>
      <c r="R23" s="8"/>
      <c r="S23" s="8"/>
      <c r="T23" s="8"/>
      <c r="U23" s="8"/>
      <c r="V23" s="8"/>
      <c r="W23" s="8"/>
      <c r="X23" s="8"/>
      <c r="Y23" s="8"/>
      <c r="Z23" s="8"/>
      <c r="AA23" s="8"/>
      <c r="AB23" s="14"/>
      <c r="AC23" s="8"/>
      <c r="AD23" s="14"/>
      <c r="AE23" s="8"/>
    </row>
    <row r="24" spans="1:31" x14ac:dyDescent="0.25">
      <c r="A24" s="8">
        <v>23</v>
      </c>
      <c r="B24" s="8"/>
      <c r="C24" s="8"/>
      <c r="D24" s="8"/>
      <c r="E24" s="8"/>
      <c r="F24" s="14"/>
      <c r="G24" s="8"/>
      <c r="H24" s="15"/>
      <c r="I24" s="15"/>
      <c r="J24" s="13"/>
      <c r="K24" s="8"/>
      <c r="L24" s="8"/>
      <c r="M24" s="8"/>
      <c r="N24" s="8"/>
      <c r="O24" s="8"/>
      <c r="P24" s="8"/>
      <c r="Q24" s="8"/>
      <c r="R24" s="8"/>
      <c r="S24" s="8"/>
      <c r="T24" s="8"/>
      <c r="U24" s="8"/>
      <c r="V24" s="8"/>
      <c r="W24" s="8"/>
      <c r="X24" s="8"/>
      <c r="Y24" s="8"/>
      <c r="Z24" s="8"/>
      <c r="AA24" s="8"/>
      <c r="AB24" s="14"/>
      <c r="AC24" s="8"/>
      <c r="AD24" s="14"/>
      <c r="AE24" s="8"/>
    </row>
    <row r="25" spans="1:31" ht="67" customHeight="1" x14ac:dyDescent="0.25">
      <c r="A25" s="8">
        <v>24</v>
      </c>
      <c r="B25" s="17">
        <v>1</v>
      </c>
      <c r="C25" s="8" t="s">
        <v>51</v>
      </c>
      <c r="D25" s="8" t="s">
        <v>510</v>
      </c>
      <c r="E25" s="8" t="s">
        <v>3639</v>
      </c>
      <c r="F25" s="12" t="s">
        <v>513</v>
      </c>
      <c r="G25" s="8" t="s">
        <v>175</v>
      </c>
      <c r="H25" s="9" t="s">
        <v>514</v>
      </c>
      <c r="I25" s="9" t="s">
        <v>53</v>
      </c>
      <c r="J25" s="13" t="s">
        <v>515</v>
      </c>
      <c r="K25" s="8">
        <v>12</v>
      </c>
      <c r="L25" s="8">
        <v>3</v>
      </c>
      <c r="M25" s="8">
        <v>8</v>
      </c>
      <c r="N25" s="8" t="s">
        <v>67</v>
      </c>
      <c r="O25" s="8" t="s">
        <v>68</v>
      </c>
      <c r="P25" s="8" t="s">
        <v>69</v>
      </c>
      <c r="Q25" s="8" t="s">
        <v>520</v>
      </c>
      <c r="R25" s="8" t="s">
        <v>521</v>
      </c>
      <c r="S25" s="8" t="s">
        <v>53</v>
      </c>
      <c r="T25" s="8">
        <v>2009</v>
      </c>
      <c r="U25" s="8">
        <v>29</v>
      </c>
      <c r="V25" s="8">
        <v>3</v>
      </c>
      <c r="W25" s="8">
        <v>329</v>
      </c>
      <c r="X25" s="8">
        <v>345</v>
      </c>
      <c r="Y25" s="8" t="s">
        <v>522</v>
      </c>
      <c r="Z25" s="8" t="str">
        <f>HYPERLINK("http://dx.doi.org/10.1080/08841230903018413","http://dx.doi.org/10.1080/08841230903018413")</f>
        <v>http://dx.doi.org/10.1080/08841230903018413</v>
      </c>
      <c r="AA25" s="8">
        <v>17</v>
      </c>
      <c r="AB25" s="11" t="s">
        <v>75</v>
      </c>
      <c r="AC25" s="8" t="s">
        <v>126</v>
      </c>
      <c r="AD25" s="11" t="s">
        <v>75</v>
      </c>
      <c r="AE25" s="8" t="s">
        <v>523</v>
      </c>
    </row>
    <row r="26" spans="1:31" ht="51" customHeight="1" x14ac:dyDescent="0.25">
      <c r="A26" s="8">
        <v>25</v>
      </c>
      <c r="B26" s="17">
        <v>1</v>
      </c>
      <c r="C26" s="8" t="s">
        <v>51</v>
      </c>
      <c r="D26" s="8" t="s">
        <v>524</v>
      </c>
      <c r="E26" s="8" t="s">
        <v>3640</v>
      </c>
      <c r="F26" s="12" t="s">
        <v>527</v>
      </c>
      <c r="G26" s="8" t="s">
        <v>58</v>
      </c>
      <c r="H26" s="9" t="s">
        <v>528</v>
      </c>
      <c r="I26" s="9" t="s">
        <v>529</v>
      </c>
      <c r="J26" s="13" t="s">
        <v>530</v>
      </c>
      <c r="K26" s="8">
        <v>55</v>
      </c>
      <c r="L26" s="8">
        <v>7</v>
      </c>
      <c r="M26" s="8">
        <v>11</v>
      </c>
      <c r="N26" s="8" t="s">
        <v>536</v>
      </c>
      <c r="O26" s="8" t="s">
        <v>537</v>
      </c>
      <c r="P26" s="8" t="s">
        <v>538</v>
      </c>
      <c r="Q26" s="8" t="s">
        <v>539</v>
      </c>
      <c r="R26" s="8" t="s">
        <v>540</v>
      </c>
      <c r="S26" s="8" t="s">
        <v>123</v>
      </c>
      <c r="T26" s="8">
        <v>2014</v>
      </c>
      <c r="U26" s="8">
        <v>23</v>
      </c>
      <c r="V26" s="8">
        <v>3</v>
      </c>
      <c r="W26" s="8">
        <v>249</v>
      </c>
      <c r="X26" s="8">
        <v>260</v>
      </c>
      <c r="Y26" s="8" t="s">
        <v>541</v>
      </c>
      <c r="Z26" s="8" t="str">
        <f>HYPERLINK("http://dx.doi.org/10.1093/reseval/rvu009","http://dx.doi.org/10.1093/reseval/rvu009")</f>
        <v>http://dx.doi.org/10.1093/reseval/rvu009</v>
      </c>
      <c r="AA26" s="8">
        <v>12</v>
      </c>
      <c r="AB26" s="11" t="s">
        <v>191</v>
      </c>
      <c r="AC26" s="8" t="s">
        <v>76</v>
      </c>
      <c r="AD26" s="11" t="s">
        <v>191</v>
      </c>
      <c r="AE26" s="8" t="s">
        <v>542</v>
      </c>
    </row>
    <row r="27" spans="1:31" ht="51" customHeight="1" x14ac:dyDescent="0.25">
      <c r="A27" s="8">
        <v>26</v>
      </c>
      <c r="B27" s="23">
        <v>1</v>
      </c>
      <c r="C27" s="8" t="s">
        <v>51</v>
      </c>
      <c r="D27" s="8" t="s">
        <v>3642</v>
      </c>
      <c r="E27" s="20" t="s">
        <v>3641</v>
      </c>
      <c r="F27" s="12" t="s">
        <v>546</v>
      </c>
      <c r="G27" s="8" t="s">
        <v>175</v>
      </c>
      <c r="H27" s="9" t="s">
        <v>547</v>
      </c>
      <c r="I27" s="9" t="s">
        <v>548</v>
      </c>
      <c r="J27" s="13" t="s">
        <v>549</v>
      </c>
      <c r="K27" s="8">
        <v>23</v>
      </c>
      <c r="L27" s="8">
        <v>4</v>
      </c>
      <c r="M27" s="8">
        <v>4</v>
      </c>
      <c r="N27" s="8" t="s">
        <v>556</v>
      </c>
      <c r="O27" s="8" t="s">
        <v>557</v>
      </c>
      <c r="P27" s="8" t="s">
        <v>558</v>
      </c>
      <c r="Q27" s="8" t="s">
        <v>559</v>
      </c>
      <c r="R27" s="8" t="s">
        <v>560</v>
      </c>
      <c r="S27" s="8" t="s">
        <v>422</v>
      </c>
      <c r="T27" s="8">
        <v>2015</v>
      </c>
      <c r="U27" s="8">
        <v>19</v>
      </c>
      <c r="V27" s="8">
        <v>5</v>
      </c>
      <c r="W27" s="8">
        <v>800</v>
      </c>
      <c r="X27" s="8">
        <v>804</v>
      </c>
      <c r="Y27" s="8" t="s">
        <v>53</v>
      </c>
      <c r="Z27" s="8" t="s">
        <v>53</v>
      </c>
      <c r="AA27" s="8">
        <v>5</v>
      </c>
      <c r="AB27" s="11" t="s">
        <v>561</v>
      </c>
      <c r="AC27" s="8" t="s">
        <v>490</v>
      </c>
      <c r="AD27" s="11" t="s">
        <v>561</v>
      </c>
      <c r="AE27" s="8" t="s">
        <v>562</v>
      </c>
    </row>
    <row r="28" spans="1:31" ht="80.5" customHeight="1" x14ac:dyDescent="0.25">
      <c r="A28" s="8">
        <v>27</v>
      </c>
      <c r="B28" s="17">
        <v>1</v>
      </c>
      <c r="C28" s="8" t="s">
        <v>51</v>
      </c>
      <c r="D28" s="8" t="s">
        <v>3644</v>
      </c>
      <c r="E28" s="8" t="s">
        <v>3643</v>
      </c>
      <c r="F28" s="12" t="s">
        <v>566</v>
      </c>
      <c r="G28" s="8" t="s">
        <v>58</v>
      </c>
      <c r="H28" s="9" t="s">
        <v>567</v>
      </c>
      <c r="I28" s="9" t="s">
        <v>568</v>
      </c>
      <c r="J28" s="13" t="s">
        <v>569</v>
      </c>
      <c r="K28" s="8">
        <v>53</v>
      </c>
      <c r="L28" s="8">
        <v>95</v>
      </c>
      <c r="M28" s="8">
        <v>103</v>
      </c>
      <c r="N28" s="8" t="s">
        <v>576</v>
      </c>
      <c r="O28" s="8" t="s">
        <v>577</v>
      </c>
      <c r="P28" s="8" t="s">
        <v>578</v>
      </c>
      <c r="Q28" s="8" t="s">
        <v>579</v>
      </c>
      <c r="R28" s="8" t="s">
        <v>580</v>
      </c>
      <c r="S28" s="8" t="s">
        <v>467</v>
      </c>
      <c r="T28" s="8">
        <v>2008</v>
      </c>
      <c r="U28" s="8">
        <v>37</v>
      </c>
      <c r="V28" s="8">
        <v>5</v>
      </c>
      <c r="W28" s="8">
        <v>888</v>
      </c>
      <c r="X28" s="8">
        <v>899</v>
      </c>
      <c r="Y28" s="8" t="s">
        <v>581</v>
      </c>
      <c r="Z28" s="8" t="str">
        <f>HYPERLINK("http://dx.doi.org/10.1016/j.respol.2008.01.009","http://dx.doi.org/10.1016/j.respol.2008.01.009")</f>
        <v>http://dx.doi.org/10.1016/j.respol.2008.01.009</v>
      </c>
      <c r="AA28" s="8">
        <v>12</v>
      </c>
      <c r="AB28" s="11" t="s">
        <v>211</v>
      </c>
      <c r="AC28" s="8" t="s">
        <v>76</v>
      </c>
      <c r="AD28" s="11" t="s">
        <v>127</v>
      </c>
      <c r="AE28" s="8" t="s">
        <v>582</v>
      </c>
    </row>
    <row r="29" spans="1:31" ht="51" customHeight="1" x14ac:dyDescent="0.25">
      <c r="A29" s="8">
        <v>28</v>
      </c>
      <c r="B29" s="17">
        <v>1</v>
      </c>
      <c r="C29" s="8" t="s">
        <v>51</v>
      </c>
      <c r="D29" s="8" t="s">
        <v>583</v>
      </c>
      <c r="E29" s="8" t="s">
        <v>3645</v>
      </c>
      <c r="F29" s="12" t="s">
        <v>586</v>
      </c>
      <c r="G29" s="8" t="s">
        <v>58</v>
      </c>
      <c r="H29" s="9" t="s">
        <v>587</v>
      </c>
      <c r="I29" s="9" t="s">
        <v>588</v>
      </c>
      <c r="J29" s="13" t="s">
        <v>589</v>
      </c>
      <c r="K29" s="8">
        <v>44</v>
      </c>
      <c r="L29" s="8">
        <v>1</v>
      </c>
      <c r="M29" s="8">
        <v>1</v>
      </c>
      <c r="N29" s="8" t="s">
        <v>599</v>
      </c>
      <c r="O29" s="8" t="s">
        <v>577</v>
      </c>
      <c r="P29" s="8" t="s">
        <v>600</v>
      </c>
      <c r="Q29" s="8" t="s">
        <v>601</v>
      </c>
      <c r="R29" s="8" t="s">
        <v>602</v>
      </c>
      <c r="S29" s="8" t="s">
        <v>53</v>
      </c>
      <c r="T29" s="8">
        <v>2018</v>
      </c>
      <c r="U29" s="8">
        <v>162</v>
      </c>
      <c r="V29" s="8">
        <v>4</v>
      </c>
      <c r="W29" s="8">
        <v>237</v>
      </c>
      <c r="X29" s="8">
        <v>258</v>
      </c>
      <c r="Y29" s="8" t="s">
        <v>603</v>
      </c>
      <c r="Z29" s="8" t="str">
        <f>HYPERLINK("http://dx.doi.org/10.3233/FI-2018-1724","http://dx.doi.org/10.3233/FI-2018-1724")</f>
        <v>http://dx.doi.org/10.3233/FI-2018-1724</v>
      </c>
      <c r="AA29" s="8">
        <v>22</v>
      </c>
      <c r="AB29" s="11" t="s">
        <v>604</v>
      </c>
      <c r="AC29" s="8" t="s">
        <v>102</v>
      </c>
      <c r="AD29" s="11" t="s">
        <v>605</v>
      </c>
      <c r="AE29" s="8" t="s">
        <v>606</v>
      </c>
    </row>
    <row r="30" spans="1:31" ht="51" customHeight="1" x14ac:dyDescent="0.25">
      <c r="A30" s="8">
        <v>29</v>
      </c>
      <c r="B30" s="17">
        <v>1</v>
      </c>
      <c r="C30" s="8" t="s">
        <v>51</v>
      </c>
      <c r="D30" s="8" t="s">
        <v>607</v>
      </c>
      <c r="E30" s="8" t="s">
        <v>3646</v>
      </c>
      <c r="F30" s="12" t="s">
        <v>56</v>
      </c>
      <c r="G30" s="8" t="s">
        <v>58</v>
      </c>
      <c r="H30" s="9" t="s">
        <v>610</v>
      </c>
      <c r="I30" s="9" t="s">
        <v>611</v>
      </c>
      <c r="J30" s="13" t="s">
        <v>612</v>
      </c>
      <c r="K30" s="8">
        <v>92</v>
      </c>
      <c r="L30" s="8">
        <v>22</v>
      </c>
      <c r="M30" s="8">
        <v>23</v>
      </c>
      <c r="N30" s="8" t="s">
        <v>67</v>
      </c>
      <c r="O30" s="8" t="s">
        <v>68</v>
      </c>
      <c r="P30" s="8" t="s">
        <v>69</v>
      </c>
      <c r="Q30" s="8" t="s">
        <v>70</v>
      </c>
      <c r="R30" s="8" t="s">
        <v>71</v>
      </c>
      <c r="S30" s="8" t="s">
        <v>619</v>
      </c>
      <c r="T30" s="8">
        <v>2022</v>
      </c>
      <c r="U30" s="8">
        <v>47</v>
      </c>
      <c r="V30" s="8">
        <v>8</v>
      </c>
      <c r="W30" s="8">
        <v>1627</v>
      </c>
      <c r="X30" s="8">
        <v>1651</v>
      </c>
      <c r="Y30" s="8" t="s">
        <v>620</v>
      </c>
      <c r="Z30" s="8" t="str">
        <f>HYPERLINK("http://dx.doi.org/10.1080/03075079.2021.1946032","http://dx.doi.org/10.1080/03075079.2021.1946032")</f>
        <v>http://dx.doi.org/10.1080/03075079.2021.1946032</v>
      </c>
      <c r="AA30" s="8">
        <v>25</v>
      </c>
      <c r="AB30" s="11" t="s">
        <v>75</v>
      </c>
      <c r="AC30" s="8" t="s">
        <v>76</v>
      </c>
      <c r="AD30" s="11" t="s">
        <v>75</v>
      </c>
      <c r="AE30" s="8" t="s">
        <v>623</v>
      </c>
    </row>
    <row r="31" spans="1:31" x14ac:dyDescent="0.25">
      <c r="A31" s="8">
        <v>30</v>
      </c>
      <c r="B31" s="8"/>
      <c r="C31" s="8"/>
      <c r="D31" s="8"/>
      <c r="E31" s="8"/>
      <c r="F31" s="14"/>
      <c r="G31" s="8"/>
      <c r="H31" s="15"/>
      <c r="I31" s="15"/>
      <c r="J31" s="13"/>
      <c r="K31" s="8"/>
      <c r="L31" s="8"/>
      <c r="M31" s="8"/>
      <c r="N31" s="8"/>
      <c r="O31" s="8"/>
      <c r="P31" s="8"/>
      <c r="Q31" s="8"/>
      <c r="R31" s="8"/>
      <c r="S31" s="8"/>
      <c r="T31" s="8"/>
      <c r="U31" s="8"/>
      <c r="V31" s="8"/>
      <c r="W31" s="8"/>
      <c r="X31" s="8"/>
      <c r="Y31" s="8"/>
      <c r="Z31" s="8"/>
      <c r="AA31" s="8"/>
      <c r="AB31" s="14"/>
      <c r="AC31" s="8"/>
      <c r="AD31" s="14"/>
      <c r="AE31" s="8"/>
    </row>
    <row r="32" spans="1:31" x14ac:dyDescent="0.25">
      <c r="A32" s="8">
        <v>31</v>
      </c>
      <c r="B32" s="8"/>
      <c r="C32" s="8"/>
      <c r="D32" s="8"/>
      <c r="E32" s="8"/>
      <c r="F32" s="14"/>
      <c r="G32" s="8"/>
      <c r="H32" s="15"/>
      <c r="I32" s="15"/>
      <c r="J32" s="13"/>
      <c r="K32" s="8"/>
      <c r="L32" s="8"/>
      <c r="M32" s="8"/>
      <c r="N32" s="8"/>
      <c r="O32" s="8"/>
      <c r="P32" s="8"/>
      <c r="Q32" s="8"/>
      <c r="R32" s="8"/>
      <c r="S32" s="8"/>
      <c r="T32" s="8"/>
      <c r="U32" s="8"/>
      <c r="V32" s="8"/>
      <c r="W32" s="8"/>
      <c r="X32" s="8"/>
      <c r="Y32" s="8"/>
      <c r="Z32" s="8"/>
      <c r="AA32" s="8"/>
      <c r="AB32" s="14"/>
      <c r="AC32" s="8"/>
      <c r="AD32" s="14"/>
      <c r="AE32" s="8"/>
    </row>
    <row r="33" spans="1:31" x14ac:dyDescent="0.25">
      <c r="A33" s="8">
        <v>32</v>
      </c>
      <c r="B33" s="8"/>
      <c r="C33" s="8"/>
      <c r="D33" s="8"/>
      <c r="E33" s="8"/>
      <c r="F33" s="14"/>
      <c r="G33" s="8"/>
      <c r="H33" s="15"/>
      <c r="I33" s="15"/>
      <c r="J33" s="13"/>
      <c r="K33" s="8"/>
      <c r="L33" s="8"/>
      <c r="M33" s="8"/>
      <c r="N33" s="8"/>
      <c r="O33" s="8"/>
      <c r="P33" s="8"/>
      <c r="Q33" s="8"/>
      <c r="R33" s="8"/>
      <c r="S33" s="8"/>
      <c r="T33" s="8"/>
      <c r="U33" s="8"/>
      <c r="V33" s="8"/>
      <c r="W33" s="8"/>
      <c r="X33" s="8"/>
      <c r="Y33" s="8"/>
      <c r="Z33" s="8"/>
      <c r="AA33" s="8"/>
      <c r="AB33" s="14"/>
      <c r="AC33" s="8"/>
      <c r="AD33" s="14"/>
      <c r="AE33" s="8"/>
    </row>
    <row r="34" spans="1:31" x14ac:dyDescent="0.25">
      <c r="A34" s="8">
        <v>33</v>
      </c>
      <c r="B34" s="8"/>
      <c r="C34" s="8"/>
      <c r="D34" s="8"/>
      <c r="E34" s="8"/>
      <c r="F34" s="14"/>
      <c r="G34" s="8"/>
      <c r="H34" s="15"/>
      <c r="I34" s="15"/>
      <c r="J34" s="13"/>
      <c r="K34" s="8"/>
      <c r="L34" s="8"/>
      <c r="M34" s="8"/>
      <c r="N34" s="8"/>
      <c r="O34" s="8"/>
      <c r="P34" s="8"/>
      <c r="Q34" s="8"/>
      <c r="R34" s="8"/>
      <c r="S34" s="8"/>
      <c r="T34" s="8"/>
      <c r="U34" s="8"/>
      <c r="V34" s="8"/>
      <c r="W34" s="8"/>
      <c r="X34" s="8"/>
      <c r="Y34" s="8"/>
      <c r="Z34" s="8"/>
      <c r="AA34" s="8"/>
      <c r="AB34" s="14"/>
      <c r="AC34" s="8"/>
      <c r="AD34" s="14"/>
      <c r="AE34" s="8"/>
    </row>
    <row r="35" spans="1:31" x14ac:dyDescent="0.25">
      <c r="A35" s="8">
        <v>34</v>
      </c>
      <c r="B35" s="8"/>
      <c r="C35" s="8"/>
      <c r="D35" s="8"/>
      <c r="E35" s="8"/>
      <c r="F35" s="14"/>
      <c r="G35" s="8"/>
      <c r="H35" s="15"/>
      <c r="I35" s="15"/>
      <c r="J35" s="13"/>
      <c r="K35" s="8"/>
      <c r="L35" s="8"/>
      <c r="M35" s="8"/>
      <c r="N35" s="8"/>
      <c r="O35" s="8"/>
      <c r="P35" s="8"/>
      <c r="Q35" s="8"/>
      <c r="R35" s="8"/>
      <c r="S35" s="8"/>
      <c r="T35" s="8"/>
      <c r="U35" s="8"/>
      <c r="V35" s="8"/>
      <c r="W35" s="8"/>
      <c r="X35" s="8"/>
      <c r="Y35" s="8"/>
      <c r="Z35" s="8"/>
      <c r="AA35" s="8"/>
      <c r="AB35" s="14"/>
      <c r="AC35" s="8"/>
      <c r="AD35" s="14"/>
      <c r="AE35" s="8"/>
    </row>
    <row r="36" spans="1:31" x14ac:dyDescent="0.25">
      <c r="A36" s="8">
        <v>35</v>
      </c>
      <c r="B36" s="8"/>
      <c r="C36" s="8"/>
      <c r="D36" s="8"/>
      <c r="E36" s="8"/>
      <c r="F36" s="14"/>
      <c r="G36" s="8"/>
      <c r="H36" s="15"/>
      <c r="I36" s="15"/>
      <c r="J36" s="13"/>
      <c r="K36" s="8"/>
      <c r="L36" s="8"/>
      <c r="M36" s="8"/>
      <c r="N36" s="8"/>
      <c r="O36" s="8"/>
      <c r="P36" s="8"/>
      <c r="Q36" s="8"/>
      <c r="R36" s="8"/>
      <c r="S36" s="8"/>
      <c r="T36" s="8"/>
      <c r="U36" s="8"/>
      <c r="V36" s="8"/>
      <c r="W36" s="8"/>
      <c r="X36" s="8"/>
      <c r="Y36" s="8"/>
      <c r="Z36" s="8"/>
      <c r="AA36" s="8"/>
      <c r="AB36" s="14"/>
      <c r="AC36" s="8"/>
      <c r="AD36" s="14"/>
      <c r="AE36" s="8"/>
    </row>
    <row r="37" spans="1:31" x14ac:dyDescent="0.25">
      <c r="A37" s="8">
        <v>36</v>
      </c>
      <c r="B37" s="8"/>
      <c r="C37" s="8"/>
      <c r="D37" s="8"/>
      <c r="E37" s="8"/>
      <c r="F37" s="14"/>
      <c r="G37" s="8"/>
      <c r="H37" s="15"/>
      <c r="I37" s="15"/>
      <c r="J37" s="13"/>
      <c r="K37" s="8"/>
      <c r="L37" s="8"/>
      <c r="M37" s="8"/>
      <c r="N37" s="8"/>
      <c r="O37" s="8"/>
      <c r="P37" s="8"/>
      <c r="Q37" s="8"/>
      <c r="R37" s="8"/>
      <c r="S37" s="8"/>
      <c r="T37" s="8"/>
      <c r="U37" s="8"/>
      <c r="V37" s="8"/>
      <c r="W37" s="8"/>
      <c r="X37" s="8"/>
      <c r="Y37" s="8"/>
      <c r="Z37" s="8"/>
      <c r="AA37" s="8"/>
      <c r="AB37" s="14"/>
      <c r="AC37" s="8"/>
      <c r="AD37" s="14"/>
      <c r="AE37" s="8"/>
    </row>
    <row r="38" spans="1:31" ht="51" customHeight="1" x14ac:dyDescent="0.25">
      <c r="A38" s="8">
        <v>37</v>
      </c>
      <c r="B38" s="17">
        <v>1</v>
      </c>
      <c r="C38" s="8" t="s">
        <v>51</v>
      </c>
      <c r="D38" s="8" t="s">
        <v>747</v>
      </c>
      <c r="E38" s="24" t="s">
        <v>3647</v>
      </c>
      <c r="F38" s="12" t="s">
        <v>750</v>
      </c>
      <c r="G38" s="8" t="s">
        <v>58</v>
      </c>
      <c r="H38" s="9" t="s">
        <v>751</v>
      </c>
      <c r="I38" s="9" t="s">
        <v>53</v>
      </c>
      <c r="J38" s="13" t="s">
        <v>752</v>
      </c>
      <c r="K38" s="8">
        <v>22</v>
      </c>
      <c r="L38" s="8">
        <v>3</v>
      </c>
      <c r="M38" s="8">
        <v>3</v>
      </c>
      <c r="N38" s="8" t="s">
        <v>67</v>
      </c>
      <c r="O38" s="8" t="s">
        <v>68</v>
      </c>
      <c r="P38" s="8" t="s">
        <v>69</v>
      </c>
      <c r="Q38" s="8" t="s">
        <v>755</v>
      </c>
      <c r="R38" s="8" t="s">
        <v>756</v>
      </c>
      <c r="S38" s="8" t="s">
        <v>53</v>
      </c>
      <c r="T38" s="8">
        <v>2010</v>
      </c>
      <c r="U38" s="8">
        <v>32</v>
      </c>
      <c r="V38" s="8">
        <v>3</v>
      </c>
      <c r="W38" s="8">
        <v>261</v>
      </c>
      <c r="X38" s="8">
        <v>273</v>
      </c>
      <c r="Y38" s="8" t="s">
        <v>757</v>
      </c>
      <c r="Z38" s="8" t="str">
        <f>HYPERLINK("http://dx.doi.org/10.1080/13600801003743356","http://dx.doi.org/10.1080/13600801003743356")</f>
        <v>http://dx.doi.org/10.1080/13600801003743356</v>
      </c>
      <c r="AA38" s="8">
        <v>13</v>
      </c>
      <c r="AB38" s="11" t="s">
        <v>75</v>
      </c>
      <c r="AC38" s="8" t="s">
        <v>126</v>
      </c>
      <c r="AD38" s="11" t="s">
        <v>75</v>
      </c>
      <c r="AE38" s="8" t="s">
        <v>758</v>
      </c>
    </row>
    <row r="39" spans="1:31" ht="51" customHeight="1" x14ac:dyDescent="0.25">
      <c r="A39" s="8">
        <v>38</v>
      </c>
      <c r="B39" s="23">
        <v>1</v>
      </c>
      <c r="C39" s="8" t="s">
        <v>51</v>
      </c>
      <c r="D39" s="8" t="s">
        <v>759</v>
      </c>
      <c r="E39" s="20" t="s">
        <v>3648</v>
      </c>
      <c r="F39" s="12" t="s">
        <v>762</v>
      </c>
      <c r="G39" s="8" t="s">
        <v>58</v>
      </c>
      <c r="H39" s="9" t="s">
        <v>763</v>
      </c>
      <c r="I39" s="9" t="s">
        <v>764</v>
      </c>
      <c r="J39" s="13" t="s">
        <v>765</v>
      </c>
      <c r="K39" s="8">
        <v>41</v>
      </c>
      <c r="L39" s="8">
        <v>14</v>
      </c>
      <c r="M39" s="8">
        <v>15</v>
      </c>
      <c r="N39" s="8" t="s">
        <v>67</v>
      </c>
      <c r="O39" s="8" t="s">
        <v>68</v>
      </c>
      <c r="P39" s="8" t="s">
        <v>772</v>
      </c>
      <c r="Q39" s="8" t="s">
        <v>773</v>
      </c>
      <c r="R39" s="8" t="s">
        <v>774</v>
      </c>
      <c r="S39" s="8" t="s">
        <v>53</v>
      </c>
      <c r="T39" s="8">
        <v>2011</v>
      </c>
      <c r="U39" s="8">
        <v>28</v>
      </c>
      <c r="V39" s="8">
        <v>4</v>
      </c>
      <c r="W39" s="8">
        <v>432</v>
      </c>
      <c r="X39" s="8">
        <v>450</v>
      </c>
      <c r="Y39" s="8" t="s">
        <v>775</v>
      </c>
      <c r="Z39" s="8" t="str">
        <f>HYPERLINK("http://dx.doi.org/10.1080/10548408.2011.571580","http://dx.doi.org/10.1080/10548408.2011.571580")</f>
        <v>http://dx.doi.org/10.1080/10548408.2011.571580</v>
      </c>
      <c r="AA39" s="8">
        <v>19</v>
      </c>
      <c r="AB39" s="11" t="s">
        <v>776</v>
      </c>
      <c r="AC39" s="8" t="s">
        <v>76</v>
      </c>
      <c r="AD39" s="11" t="s">
        <v>300</v>
      </c>
      <c r="AE39" s="8" t="s">
        <v>777</v>
      </c>
    </row>
    <row r="40" spans="1:31" ht="51" customHeight="1" x14ac:dyDescent="0.25">
      <c r="A40" s="8">
        <v>39</v>
      </c>
      <c r="B40" s="17">
        <v>1</v>
      </c>
      <c r="C40" s="8" t="s">
        <v>51</v>
      </c>
      <c r="D40" s="8" t="s">
        <v>778</v>
      </c>
      <c r="E40" s="20" t="s">
        <v>3649</v>
      </c>
      <c r="F40" s="12" t="s">
        <v>781</v>
      </c>
      <c r="G40" s="8" t="s">
        <v>58</v>
      </c>
      <c r="H40" s="9" t="s">
        <v>782</v>
      </c>
      <c r="I40" s="9" t="s">
        <v>783</v>
      </c>
      <c r="J40" s="13" t="s">
        <v>784</v>
      </c>
      <c r="K40" s="8">
        <v>232</v>
      </c>
      <c r="L40" s="8">
        <v>9</v>
      </c>
      <c r="M40" s="8">
        <v>9</v>
      </c>
      <c r="N40" s="8" t="s">
        <v>93</v>
      </c>
      <c r="O40" s="8" t="s">
        <v>94</v>
      </c>
      <c r="P40" s="8" t="s">
        <v>95</v>
      </c>
      <c r="Q40" s="8" t="s">
        <v>790</v>
      </c>
      <c r="R40" s="8" t="s">
        <v>791</v>
      </c>
      <c r="S40" s="8" t="s">
        <v>792</v>
      </c>
      <c r="T40" s="8">
        <v>2022</v>
      </c>
      <c r="U40" s="8">
        <v>39</v>
      </c>
      <c r="V40" s="8">
        <v>4</v>
      </c>
      <c r="W40" s="8">
        <v>2560</v>
      </c>
      <c r="X40" s="8">
        <v>2595</v>
      </c>
      <c r="Y40" s="8" t="s">
        <v>793</v>
      </c>
      <c r="Z40" s="8" t="str">
        <f>HYPERLINK("http://dx.doi.org/10.1111/1911-3846.12792","http://dx.doi.org/10.1111/1911-3846.12792")</f>
        <v>http://dx.doi.org/10.1111/1911-3846.12792</v>
      </c>
      <c r="AA40" s="8">
        <v>36</v>
      </c>
      <c r="AB40" s="11" t="s">
        <v>795</v>
      </c>
      <c r="AC40" s="8" t="s">
        <v>76</v>
      </c>
      <c r="AD40" s="11" t="s">
        <v>127</v>
      </c>
      <c r="AE40" s="8" t="s">
        <v>797</v>
      </c>
    </row>
    <row r="41" spans="1:31" ht="51" customHeight="1" x14ac:dyDescent="0.25">
      <c r="A41" s="8">
        <v>40</v>
      </c>
      <c r="B41" s="23">
        <v>1</v>
      </c>
      <c r="C41" s="8" t="s">
        <v>51</v>
      </c>
      <c r="D41" s="8" t="s">
        <v>798</v>
      </c>
      <c r="E41" s="20" t="s">
        <v>3650</v>
      </c>
      <c r="F41" s="12" t="s">
        <v>801</v>
      </c>
      <c r="G41" s="8" t="s">
        <v>58</v>
      </c>
      <c r="H41" s="9" t="s">
        <v>802</v>
      </c>
      <c r="I41" s="9" t="s">
        <v>53</v>
      </c>
      <c r="J41" s="13" t="s">
        <v>803</v>
      </c>
      <c r="K41" s="8">
        <v>19</v>
      </c>
      <c r="L41" s="8">
        <v>0</v>
      </c>
      <c r="M41" s="8">
        <v>0</v>
      </c>
      <c r="N41" s="8" t="s">
        <v>67</v>
      </c>
      <c r="O41" s="8" t="s">
        <v>68</v>
      </c>
      <c r="P41" s="8" t="s">
        <v>69</v>
      </c>
      <c r="Q41" s="8" t="s">
        <v>808</v>
      </c>
      <c r="R41" s="8" t="s">
        <v>809</v>
      </c>
      <c r="S41" s="8" t="s">
        <v>53</v>
      </c>
      <c r="T41" s="8">
        <v>2012</v>
      </c>
      <c r="U41" s="8">
        <v>20</v>
      </c>
      <c r="V41" s="8">
        <v>1</v>
      </c>
      <c r="W41" s="8">
        <v>127</v>
      </c>
      <c r="X41" s="8">
        <v>140</v>
      </c>
      <c r="Y41" s="8" t="s">
        <v>810</v>
      </c>
      <c r="Z41" s="8" t="str">
        <f>HYPERLINK("http://dx.doi.org/10.1080/19761597.2012.683642","http://dx.doi.org/10.1080/19761597.2012.683642")</f>
        <v>http://dx.doi.org/10.1080/19761597.2012.683642</v>
      </c>
      <c r="AA41" s="8">
        <v>14</v>
      </c>
      <c r="AB41" s="11" t="s">
        <v>811</v>
      </c>
      <c r="AC41" s="8" t="s">
        <v>76</v>
      </c>
      <c r="AD41" s="11" t="s">
        <v>127</v>
      </c>
      <c r="AE41" s="8" t="s">
        <v>812</v>
      </c>
    </row>
    <row r="42" spans="1:31" ht="51" customHeight="1" x14ac:dyDescent="0.25">
      <c r="A42" s="8">
        <v>41</v>
      </c>
      <c r="B42" s="23">
        <v>1</v>
      </c>
      <c r="C42" s="8" t="s">
        <v>51</v>
      </c>
      <c r="D42" s="8" t="s">
        <v>813</v>
      </c>
      <c r="E42" s="20" t="s">
        <v>3651</v>
      </c>
      <c r="F42" s="12" t="s">
        <v>816</v>
      </c>
      <c r="G42" s="8" t="s">
        <v>58</v>
      </c>
      <c r="H42" s="9" t="s">
        <v>817</v>
      </c>
      <c r="I42" s="9" t="s">
        <v>53</v>
      </c>
      <c r="J42" s="13" t="s">
        <v>818</v>
      </c>
      <c r="K42" s="8">
        <v>20</v>
      </c>
      <c r="L42" s="8">
        <v>1</v>
      </c>
      <c r="M42" s="8">
        <v>1</v>
      </c>
      <c r="N42" s="8" t="s">
        <v>825</v>
      </c>
      <c r="O42" s="8" t="s">
        <v>826</v>
      </c>
      <c r="P42" s="8" t="s">
        <v>827</v>
      </c>
      <c r="Q42" s="8" t="s">
        <v>828</v>
      </c>
      <c r="R42" s="8" t="s">
        <v>829</v>
      </c>
      <c r="S42" s="8" t="s">
        <v>830</v>
      </c>
      <c r="T42" s="8">
        <v>2018</v>
      </c>
      <c r="U42" s="8">
        <v>2</v>
      </c>
      <c r="V42" s="8">
        <v>2</v>
      </c>
      <c r="W42" s="8">
        <v>55</v>
      </c>
      <c r="X42" s="8">
        <v>63</v>
      </c>
      <c r="Y42" s="8" t="s">
        <v>831</v>
      </c>
      <c r="Z42" s="8" t="str">
        <f>HYPERLINK("http://dx.doi.org/10.18833/spur/2/2/4","http://dx.doi.org/10.18833/spur/2/2/4")</f>
        <v>http://dx.doi.org/10.18833/spur/2/2/4</v>
      </c>
      <c r="AA42" s="8">
        <v>9</v>
      </c>
      <c r="AB42" s="11" t="s">
        <v>75</v>
      </c>
      <c r="AC42" s="8" t="s">
        <v>126</v>
      </c>
      <c r="AD42" s="11" t="s">
        <v>75</v>
      </c>
      <c r="AE42" s="8" t="s">
        <v>832</v>
      </c>
    </row>
    <row r="43" spans="1:31" x14ac:dyDescent="0.25">
      <c r="A43" s="8">
        <v>42</v>
      </c>
      <c r="B43" s="8"/>
      <c r="C43" s="8"/>
      <c r="D43" s="8"/>
      <c r="E43" s="8"/>
      <c r="F43" s="14"/>
      <c r="G43" s="8"/>
      <c r="H43" s="15"/>
      <c r="I43" s="15"/>
      <c r="J43" s="13"/>
      <c r="K43" s="8"/>
      <c r="L43" s="8"/>
      <c r="M43" s="8"/>
      <c r="N43" s="8"/>
      <c r="O43" s="8"/>
      <c r="P43" s="8"/>
      <c r="Q43" s="8"/>
      <c r="R43" s="8"/>
      <c r="S43" s="8"/>
      <c r="T43" s="8"/>
      <c r="U43" s="8"/>
      <c r="V43" s="8"/>
      <c r="W43" s="8"/>
      <c r="X43" s="8"/>
      <c r="Y43" s="8"/>
      <c r="Z43" s="8"/>
      <c r="AA43" s="8"/>
      <c r="AB43" s="14"/>
      <c r="AC43" s="8"/>
      <c r="AD43" s="14"/>
      <c r="AE43" s="8"/>
    </row>
    <row r="44" spans="1:31" ht="51" customHeight="1" x14ac:dyDescent="0.25">
      <c r="A44" s="8">
        <v>43</v>
      </c>
      <c r="B44" s="17">
        <v>1</v>
      </c>
      <c r="C44" s="8" t="s">
        <v>51</v>
      </c>
      <c r="D44" s="8" t="s">
        <v>851</v>
      </c>
      <c r="E44" s="20" t="s">
        <v>3652</v>
      </c>
      <c r="F44" s="12" t="s">
        <v>854</v>
      </c>
      <c r="G44" s="8" t="s">
        <v>58</v>
      </c>
      <c r="H44" s="9" t="s">
        <v>855</v>
      </c>
      <c r="I44" s="9" t="s">
        <v>856</v>
      </c>
      <c r="J44" s="13" t="s">
        <v>857</v>
      </c>
      <c r="K44" s="8">
        <v>56</v>
      </c>
      <c r="L44" s="8">
        <v>1</v>
      </c>
      <c r="M44" s="8">
        <v>1</v>
      </c>
      <c r="N44" s="8" t="s">
        <v>864</v>
      </c>
      <c r="O44" s="8" t="s">
        <v>865</v>
      </c>
      <c r="P44" s="8" t="s">
        <v>866</v>
      </c>
      <c r="Q44" s="8" t="s">
        <v>867</v>
      </c>
      <c r="R44" s="8" t="s">
        <v>868</v>
      </c>
      <c r="S44" s="8" t="s">
        <v>269</v>
      </c>
      <c r="T44" s="8">
        <v>2022</v>
      </c>
      <c r="U44" s="8">
        <v>14</v>
      </c>
      <c r="V44" s="8">
        <v>24</v>
      </c>
      <c r="W44" s="8" t="s">
        <v>53</v>
      </c>
      <c r="X44" s="8" t="s">
        <v>53</v>
      </c>
      <c r="Y44" s="8" t="s">
        <v>869</v>
      </c>
      <c r="Z44" s="8" t="str">
        <f>HYPERLINK("http://dx.doi.org/10.3390/su142416887","http://dx.doi.org/10.3390/su142416887")</f>
        <v>http://dx.doi.org/10.3390/su142416887</v>
      </c>
      <c r="AA44" s="8">
        <v>19</v>
      </c>
      <c r="AB44" s="11" t="s">
        <v>870</v>
      </c>
      <c r="AC44" s="8" t="s">
        <v>102</v>
      </c>
      <c r="AD44" s="11" t="s">
        <v>871</v>
      </c>
      <c r="AE44" s="8" t="s">
        <v>873</v>
      </c>
    </row>
    <row r="45" spans="1:31" x14ac:dyDescent="0.25">
      <c r="A45" s="8">
        <v>44</v>
      </c>
      <c r="B45" s="8"/>
      <c r="C45" s="8"/>
      <c r="D45" s="8"/>
      <c r="E45" s="8"/>
      <c r="F45" s="14"/>
      <c r="G45" s="8"/>
      <c r="H45" s="15"/>
      <c r="I45" s="15"/>
      <c r="J45" s="18"/>
      <c r="K45" s="8"/>
      <c r="L45" s="8"/>
      <c r="M45" s="8"/>
      <c r="N45" s="8"/>
      <c r="O45" s="8"/>
      <c r="P45" s="8"/>
      <c r="Q45" s="8"/>
      <c r="R45" s="8"/>
      <c r="S45" s="8"/>
      <c r="T45" s="8"/>
      <c r="U45" s="8"/>
      <c r="V45" s="8"/>
      <c r="W45" s="8"/>
      <c r="X45" s="8"/>
      <c r="Y45" s="8"/>
      <c r="Z45" s="8"/>
      <c r="AA45" s="8"/>
      <c r="AB45" s="14"/>
      <c r="AC45" s="8"/>
      <c r="AD45" s="14"/>
      <c r="AE45" s="8"/>
    </row>
    <row r="46" spans="1:31" x14ac:dyDescent="0.25">
      <c r="A46" s="8">
        <v>45</v>
      </c>
      <c r="B46" s="8"/>
      <c r="C46" s="8"/>
      <c r="D46" s="8"/>
      <c r="E46" s="8"/>
      <c r="F46" s="14"/>
      <c r="G46" s="8"/>
      <c r="H46" s="15"/>
      <c r="I46" s="15"/>
      <c r="J46" s="13"/>
      <c r="K46" s="8"/>
      <c r="L46" s="8"/>
      <c r="M46" s="8"/>
      <c r="N46" s="8"/>
      <c r="O46" s="8"/>
      <c r="P46" s="8"/>
      <c r="Q46" s="8"/>
      <c r="R46" s="8"/>
      <c r="S46" s="8"/>
      <c r="T46" s="8"/>
      <c r="U46" s="8"/>
      <c r="V46" s="8"/>
      <c r="W46" s="8"/>
      <c r="X46" s="8"/>
      <c r="Y46" s="8"/>
      <c r="Z46" s="8"/>
      <c r="AA46" s="8"/>
      <c r="AB46" s="14"/>
      <c r="AC46" s="8"/>
      <c r="AD46" s="14"/>
      <c r="AE46" s="8"/>
    </row>
    <row r="47" spans="1:31" ht="51" customHeight="1" x14ac:dyDescent="0.25">
      <c r="A47" s="8">
        <v>46</v>
      </c>
      <c r="B47" s="17">
        <v>1</v>
      </c>
      <c r="C47" s="8" t="s">
        <v>51</v>
      </c>
      <c r="D47" s="8" t="s">
        <v>908</v>
      </c>
      <c r="E47" s="20" t="s">
        <v>3653</v>
      </c>
      <c r="F47" s="12" t="s">
        <v>911</v>
      </c>
      <c r="G47" s="8" t="s">
        <v>58</v>
      </c>
      <c r="H47" s="9" t="s">
        <v>912</v>
      </c>
      <c r="I47" s="9" t="s">
        <v>53</v>
      </c>
      <c r="J47" s="13" t="s">
        <v>913</v>
      </c>
      <c r="K47" s="8">
        <v>0</v>
      </c>
      <c r="L47" s="8">
        <v>1</v>
      </c>
      <c r="M47" s="8">
        <v>1</v>
      </c>
      <c r="N47" s="8" t="s">
        <v>915</v>
      </c>
      <c r="O47" s="8" t="s">
        <v>281</v>
      </c>
      <c r="P47" s="8" t="s">
        <v>916</v>
      </c>
      <c r="Q47" s="8" t="s">
        <v>917</v>
      </c>
      <c r="R47" s="8" t="s">
        <v>918</v>
      </c>
      <c r="S47" s="8" t="s">
        <v>269</v>
      </c>
      <c r="T47" s="8">
        <v>2008</v>
      </c>
      <c r="U47" s="8">
        <v>35</v>
      </c>
      <c r="V47" s="8">
        <v>6</v>
      </c>
      <c r="W47" s="8">
        <v>269</v>
      </c>
      <c r="X47" s="8">
        <v>273</v>
      </c>
      <c r="Y47" s="8" t="s">
        <v>919</v>
      </c>
      <c r="Z47" s="8" t="str">
        <f>HYPERLINK("http://dx.doi.org/10.3103/S0147688208060075","http://dx.doi.org/10.3103/S0147688208060075")</f>
        <v>http://dx.doi.org/10.3103/S0147688208060075</v>
      </c>
      <c r="AA47" s="8">
        <v>5</v>
      </c>
      <c r="AB47" s="11" t="s">
        <v>191</v>
      </c>
      <c r="AC47" s="8" t="s">
        <v>126</v>
      </c>
      <c r="AD47" s="11" t="s">
        <v>191</v>
      </c>
      <c r="AE47" s="8" t="s">
        <v>920</v>
      </c>
    </row>
    <row r="48" spans="1:31" ht="51" customHeight="1" x14ac:dyDescent="0.25">
      <c r="A48" s="8">
        <v>47</v>
      </c>
      <c r="B48" s="17">
        <v>1</v>
      </c>
      <c r="C48" s="8" t="s">
        <v>51</v>
      </c>
      <c r="D48" s="8" t="s">
        <v>921</v>
      </c>
      <c r="E48" s="20" t="s">
        <v>3654</v>
      </c>
      <c r="F48" s="12" t="s">
        <v>924</v>
      </c>
      <c r="G48" s="8" t="s">
        <v>175</v>
      </c>
      <c r="H48" s="9" t="s">
        <v>925</v>
      </c>
      <c r="I48" s="9" t="s">
        <v>53</v>
      </c>
      <c r="J48" s="13" t="s">
        <v>926</v>
      </c>
      <c r="K48" s="8">
        <v>10</v>
      </c>
      <c r="L48" s="8">
        <v>26</v>
      </c>
      <c r="M48" s="8">
        <v>75</v>
      </c>
      <c r="N48" s="8" t="s">
        <v>931</v>
      </c>
      <c r="O48" s="8" t="s">
        <v>932</v>
      </c>
      <c r="P48" s="8" t="s">
        <v>933</v>
      </c>
      <c r="Q48" s="8" t="s">
        <v>934</v>
      </c>
      <c r="R48" s="8" t="s">
        <v>935</v>
      </c>
      <c r="S48" s="8" t="s">
        <v>98</v>
      </c>
      <c r="T48" s="8">
        <v>2012</v>
      </c>
      <c r="U48" s="8">
        <v>62</v>
      </c>
      <c r="V48" s="8">
        <v>1</v>
      </c>
      <c r="W48" s="8">
        <v>3</v>
      </c>
      <c r="X48" s="8">
        <v>12</v>
      </c>
      <c r="Y48" s="8" t="s">
        <v>936</v>
      </c>
      <c r="Z48" s="8" t="str">
        <f>HYPERLINK("http://dx.doi.org/10.4097/kjae.2012.62.1.3","http://dx.doi.org/10.4097/kjae.2012.62.1.3")</f>
        <v>http://dx.doi.org/10.4097/kjae.2012.62.1.3</v>
      </c>
      <c r="AA48" s="8">
        <v>10</v>
      </c>
      <c r="AB48" s="11" t="s">
        <v>937</v>
      </c>
      <c r="AC48" s="8" t="s">
        <v>126</v>
      </c>
      <c r="AD48" s="11" t="s">
        <v>937</v>
      </c>
      <c r="AE48" s="8" t="s">
        <v>938</v>
      </c>
    </row>
    <row r="49" spans="1:32" x14ac:dyDescent="0.25">
      <c r="A49" s="8">
        <v>48</v>
      </c>
      <c r="B49" s="8"/>
      <c r="C49" s="8"/>
      <c r="D49" s="8"/>
      <c r="E49" s="8"/>
      <c r="F49" s="14"/>
      <c r="G49" s="8"/>
      <c r="H49" s="15"/>
      <c r="I49" s="15"/>
      <c r="J49" s="13"/>
      <c r="K49" s="8"/>
      <c r="L49" s="8"/>
      <c r="M49" s="8"/>
      <c r="N49" s="8"/>
      <c r="O49" s="8"/>
      <c r="P49" s="8"/>
      <c r="Q49" s="8"/>
      <c r="R49" s="8"/>
      <c r="S49" s="8"/>
      <c r="T49" s="8"/>
      <c r="U49" s="8"/>
      <c r="V49" s="8"/>
      <c r="W49" s="8"/>
      <c r="X49" s="8"/>
      <c r="Y49" s="8"/>
      <c r="Z49" s="8"/>
      <c r="AA49" s="8"/>
      <c r="AB49" s="14"/>
      <c r="AC49" s="8"/>
      <c r="AD49" s="14"/>
      <c r="AE49" s="8"/>
    </row>
    <row r="50" spans="1:32" ht="51" customHeight="1" x14ac:dyDescent="0.25">
      <c r="A50" s="8">
        <v>49</v>
      </c>
      <c r="B50" s="17">
        <v>1</v>
      </c>
      <c r="C50" s="8" t="s">
        <v>51</v>
      </c>
      <c r="D50" s="8" t="s">
        <v>953</v>
      </c>
      <c r="E50" s="20" t="s">
        <v>3655</v>
      </c>
      <c r="F50" s="12" t="s">
        <v>956</v>
      </c>
      <c r="G50" s="8" t="s">
        <v>58</v>
      </c>
      <c r="H50" s="9" t="s">
        <v>957</v>
      </c>
      <c r="I50" s="9" t="s">
        <v>958</v>
      </c>
      <c r="J50" s="13" t="s">
        <v>959</v>
      </c>
      <c r="K50" s="8">
        <v>61</v>
      </c>
      <c r="L50" s="8">
        <v>4</v>
      </c>
      <c r="M50" s="8">
        <v>4</v>
      </c>
      <c r="N50" s="8" t="s">
        <v>314</v>
      </c>
      <c r="O50" s="8" t="s">
        <v>463</v>
      </c>
      <c r="P50" s="8" t="s">
        <v>464</v>
      </c>
      <c r="Q50" s="8" t="s">
        <v>969</v>
      </c>
      <c r="R50" s="8" t="s">
        <v>970</v>
      </c>
      <c r="S50" s="8" t="s">
        <v>269</v>
      </c>
      <c r="T50" s="8">
        <v>2020</v>
      </c>
      <c r="U50" s="8">
        <v>26</v>
      </c>
      <c r="V50" s="8">
        <v>6</v>
      </c>
      <c r="W50" s="8">
        <v>3037</v>
      </c>
      <c r="X50" s="8">
        <v>3052</v>
      </c>
      <c r="Y50" s="8" t="s">
        <v>971</v>
      </c>
      <c r="Z50" s="8" t="str">
        <f>HYPERLINK("http://dx.doi.org/10.1007/s11948-020-00257-7","http://dx.doi.org/10.1007/s11948-020-00257-7")</f>
        <v>http://dx.doi.org/10.1007/s11948-020-00257-7</v>
      </c>
      <c r="AA50" s="8">
        <v>16</v>
      </c>
      <c r="AB50" s="11" t="s">
        <v>973</v>
      </c>
      <c r="AC50" s="8" t="s">
        <v>102</v>
      </c>
      <c r="AD50" s="11" t="s">
        <v>974</v>
      </c>
      <c r="AE50" s="8" t="s">
        <v>976</v>
      </c>
    </row>
    <row r="51" spans="1:32" x14ac:dyDescent="0.25">
      <c r="A51" s="8">
        <v>50</v>
      </c>
      <c r="B51" s="8"/>
      <c r="C51" s="8"/>
      <c r="D51" s="8"/>
      <c r="E51" s="8"/>
      <c r="F51" s="14"/>
      <c r="G51" s="8"/>
      <c r="H51" s="15"/>
      <c r="I51" s="15"/>
      <c r="J51" s="13"/>
      <c r="K51" s="8"/>
      <c r="L51" s="8"/>
      <c r="M51" s="8"/>
      <c r="N51" s="8"/>
      <c r="O51" s="8"/>
      <c r="P51" s="8"/>
      <c r="Q51" s="8"/>
      <c r="R51" s="8"/>
      <c r="S51" s="8"/>
      <c r="T51" s="8"/>
      <c r="U51" s="8"/>
      <c r="V51" s="8"/>
      <c r="W51" s="8"/>
      <c r="X51" s="8"/>
      <c r="Y51" s="8"/>
      <c r="Z51" s="8"/>
      <c r="AA51" s="8"/>
      <c r="AB51" s="14"/>
      <c r="AC51" s="8"/>
      <c r="AD51" s="14"/>
      <c r="AE51" s="8"/>
    </row>
    <row r="52" spans="1:32" ht="55.5" customHeight="1" x14ac:dyDescent="0.25">
      <c r="A52" s="8">
        <v>51</v>
      </c>
      <c r="B52" s="17">
        <v>1</v>
      </c>
      <c r="C52" s="8" t="s">
        <v>51</v>
      </c>
      <c r="D52" s="8" t="s">
        <v>993</v>
      </c>
      <c r="E52" s="20" t="s">
        <v>3656</v>
      </c>
      <c r="F52" s="12" t="s">
        <v>996</v>
      </c>
      <c r="G52" s="8" t="s">
        <v>58</v>
      </c>
      <c r="H52" s="9" t="s">
        <v>997</v>
      </c>
      <c r="I52" s="9" t="s">
        <v>998</v>
      </c>
      <c r="J52" s="13" t="s">
        <v>999</v>
      </c>
      <c r="K52" s="8">
        <v>14</v>
      </c>
      <c r="L52" s="8">
        <v>2</v>
      </c>
      <c r="M52" s="8">
        <v>2</v>
      </c>
      <c r="N52" s="8" t="s">
        <v>1004</v>
      </c>
      <c r="O52" s="8" t="s">
        <v>484</v>
      </c>
      <c r="P52" s="8" t="s">
        <v>1005</v>
      </c>
      <c r="Q52" s="8" t="s">
        <v>1006</v>
      </c>
      <c r="R52" s="8" t="s">
        <v>1007</v>
      </c>
      <c r="S52" s="8" t="s">
        <v>1008</v>
      </c>
      <c r="T52" s="8">
        <v>2017</v>
      </c>
      <c r="U52" s="8">
        <v>42</v>
      </c>
      <c r="V52" s="8">
        <v>6</v>
      </c>
      <c r="W52" s="8" t="s">
        <v>1009</v>
      </c>
      <c r="X52" s="8" t="s">
        <v>1010</v>
      </c>
      <c r="Y52" s="8" t="s">
        <v>1011</v>
      </c>
      <c r="Z52" s="8" t="str">
        <f>HYPERLINK("http://dx.doi.org/10.1097/NNE.0000000000000377","http://dx.doi.org/10.1097/NNE.0000000000000377")</f>
        <v>http://dx.doi.org/10.1097/NNE.0000000000000377</v>
      </c>
      <c r="AA52" s="8">
        <v>5</v>
      </c>
      <c r="AB52" s="11" t="s">
        <v>101</v>
      </c>
      <c r="AC52" s="8" t="s">
        <v>102</v>
      </c>
      <c r="AD52" s="11" t="s">
        <v>101</v>
      </c>
      <c r="AE52" s="8" t="s">
        <v>1012</v>
      </c>
    </row>
    <row r="53" spans="1:32" x14ac:dyDescent="0.25">
      <c r="A53" s="8">
        <v>52</v>
      </c>
      <c r="B53" s="8"/>
      <c r="C53" s="8"/>
      <c r="D53" s="8"/>
      <c r="E53" s="8"/>
      <c r="F53" s="14"/>
      <c r="G53" s="8"/>
      <c r="H53" s="15"/>
      <c r="I53" s="15"/>
      <c r="J53" s="13"/>
      <c r="K53" s="8"/>
      <c r="L53" s="8"/>
      <c r="M53" s="8"/>
      <c r="N53" s="8"/>
      <c r="O53" s="8"/>
      <c r="P53" s="8"/>
      <c r="Q53" s="8"/>
      <c r="R53" s="8"/>
      <c r="S53" s="8"/>
      <c r="T53" s="8"/>
      <c r="U53" s="8"/>
      <c r="V53" s="8"/>
      <c r="W53" s="8"/>
      <c r="X53" s="8"/>
      <c r="Y53" s="8"/>
      <c r="Z53" s="8"/>
      <c r="AA53" s="8"/>
      <c r="AB53" s="14"/>
      <c r="AC53" s="8"/>
      <c r="AD53" s="14"/>
      <c r="AE53" s="8"/>
    </row>
    <row r="54" spans="1:32" x14ac:dyDescent="0.25">
      <c r="A54" s="8">
        <v>53</v>
      </c>
      <c r="B54" s="8"/>
      <c r="C54" s="8"/>
      <c r="D54" s="8"/>
      <c r="E54" s="8"/>
      <c r="F54" s="14"/>
      <c r="G54" s="8"/>
      <c r="H54" s="15"/>
      <c r="I54" s="15"/>
      <c r="J54" s="13"/>
      <c r="K54" s="8"/>
      <c r="L54" s="8"/>
      <c r="M54" s="8"/>
      <c r="N54" s="8"/>
      <c r="O54" s="8"/>
      <c r="P54" s="8"/>
      <c r="Q54" s="8"/>
      <c r="R54" s="8"/>
      <c r="S54" s="8"/>
      <c r="T54" s="8"/>
      <c r="U54" s="8"/>
      <c r="V54" s="8"/>
      <c r="W54" s="8"/>
      <c r="X54" s="8"/>
      <c r="Y54" s="8"/>
      <c r="Z54" s="8"/>
      <c r="AA54" s="8"/>
      <c r="AB54" s="14"/>
      <c r="AC54" s="8"/>
      <c r="AD54" s="14"/>
      <c r="AE54" s="8"/>
    </row>
    <row r="55" spans="1:32" ht="55.5" customHeight="1" x14ac:dyDescent="0.25">
      <c r="A55" s="8">
        <v>54</v>
      </c>
      <c r="B55" s="22">
        <v>1</v>
      </c>
      <c r="C55" s="8" t="s">
        <v>51</v>
      </c>
      <c r="D55" s="8" t="s">
        <v>1049</v>
      </c>
      <c r="E55" s="20" t="s">
        <v>3657</v>
      </c>
      <c r="F55" s="12" t="s">
        <v>1052</v>
      </c>
      <c r="G55" s="8" t="s">
        <v>58</v>
      </c>
      <c r="H55" s="9" t="s">
        <v>1054</v>
      </c>
      <c r="I55" s="9" t="s">
        <v>1055</v>
      </c>
      <c r="J55" s="13" t="s">
        <v>1056</v>
      </c>
      <c r="K55" s="8">
        <v>36</v>
      </c>
      <c r="L55" s="8">
        <v>1</v>
      </c>
      <c r="M55" s="8">
        <v>1</v>
      </c>
      <c r="N55" s="8" t="s">
        <v>1062</v>
      </c>
      <c r="O55" s="8" t="s">
        <v>1063</v>
      </c>
      <c r="P55" s="8" t="s">
        <v>1064</v>
      </c>
      <c r="Q55" s="8" t="s">
        <v>1065</v>
      </c>
      <c r="R55" s="8" t="s">
        <v>1066</v>
      </c>
      <c r="S55" s="8" t="s">
        <v>269</v>
      </c>
      <c r="T55" s="8">
        <v>2017</v>
      </c>
      <c r="U55" s="8">
        <v>62</v>
      </c>
      <c r="V55" s="8">
        <v>4</v>
      </c>
      <c r="W55" s="8">
        <v>27</v>
      </c>
      <c r="X55" s="8">
        <v>51</v>
      </c>
      <c r="Y55" s="8" t="s">
        <v>1067</v>
      </c>
      <c r="Z55" s="8" t="str">
        <f>HYPERLINK("http://dx.doi.org/10.6209/JORIES.2017.62(4).02","http://dx.doi.org/10.6209/JORIES.2017.62(4).02")</f>
        <v>http://dx.doi.org/10.6209/JORIES.2017.62(4).02</v>
      </c>
      <c r="AA55" s="8">
        <v>25</v>
      </c>
      <c r="AB55" s="11" t="s">
        <v>75</v>
      </c>
      <c r="AC55" s="8" t="s">
        <v>126</v>
      </c>
      <c r="AD55" s="11" t="s">
        <v>75</v>
      </c>
      <c r="AE55" s="8" t="s">
        <v>1068</v>
      </c>
    </row>
    <row r="56" spans="1:32" x14ac:dyDescent="0.25">
      <c r="A56" s="8">
        <v>55</v>
      </c>
      <c r="B56" s="8"/>
      <c r="C56" s="8"/>
      <c r="D56" s="8"/>
      <c r="E56" s="8"/>
      <c r="F56" s="14"/>
      <c r="G56" s="8"/>
      <c r="H56" s="15"/>
      <c r="I56" s="15"/>
      <c r="J56" s="13"/>
      <c r="K56" s="8"/>
      <c r="L56" s="8"/>
      <c r="M56" s="8"/>
      <c r="N56" s="8"/>
      <c r="O56" s="8"/>
      <c r="P56" s="8"/>
      <c r="Q56" s="8"/>
      <c r="R56" s="8"/>
      <c r="S56" s="8"/>
      <c r="T56" s="8"/>
      <c r="U56" s="8"/>
      <c r="V56" s="8"/>
      <c r="W56" s="8"/>
      <c r="X56" s="8"/>
      <c r="Y56" s="8"/>
      <c r="Z56" s="8"/>
      <c r="AA56" s="8"/>
      <c r="AB56" s="14"/>
      <c r="AC56" s="8"/>
      <c r="AD56" s="14"/>
      <c r="AE56" s="8"/>
    </row>
    <row r="57" spans="1:32" x14ac:dyDescent="0.25">
      <c r="A57" s="8">
        <v>56</v>
      </c>
      <c r="B57" s="8"/>
      <c r="C57" s="8"/>
      <c r="D57" s="8"/>
      <c r="E57" s="8"/>
      <c r="F57" s="14"/>
      <c r="G57" s="8"/>
      <c r="H57" s="15"/>
      <c r="I57" s="15"/>
      <c r="J57" s="13"/>
      <c r="K57" s="8"/>
      <c r="L57" s="8"/>
      <c r="M57" s="8"/>
      <c r="N57" s="8"/>
      <c r="O57" s="8"/>
      <c r="P57" s="8"/>
      <c r="Q57" s="8"/>
      <c r="R57" s="8"/>
      <c r="S57" s="8"/>
      <c r="T57" s="8"/>
      <c r="U57" s="8"/>
      <c r="V57" s="8"/>
      <c r="W57" s="8"/>
      <c r="X57" s="8"/>
      <c r="Y57" s="8"/>
      <c r="Z57" s="8"/>
      <c r="AA57" s="8"/>
      <c r="AB57" s="14"/>
      <c r="AC57" s="8"/>
      <c r="AD57" s="14"/>
      <c r="AE57" s="8"/>
    </row>
    <row r="58" spans="1:32" x14ac:dyDescent="0.25">
      <c r="A58" s="8">
        <v>57</v>
      </c>
      <c r="B58" s="8"/>
      <c r="C58" s="8"/>
      <c r="D58" s="8"/>
      <c r="E58" s="8"/>
      <c r="F58" s="14"/>
      <c r="G58" s="8"/>
      <c r="H58" s="15"/>
      <c r="I58" s="15"/>
      <c r="J58" s="13"/>
      <c r="K58" s="8"/>
      <c r="L58" s="8"/>
      <c r="M58" s="8"/>
      <c r="N58" s="8"/>
      <c r="O58" s="8"/>
      <c r="P58" s="8"/>
      <c r="Q58" s="8"/>
      <c r="R58" s="8"/>
      <c r="S58" s="8"/>
      <c r="T58" s="8"/>
      <c r="U58" s="8"/>
      <c r="V58" s="8"/>
      <c r="W58" s="8"/>
      <c r="X58" s="8"/>
      <c r="Y58" s="8"/>
      <c r="Z58" s="8"/>
      <c r="AA58" s="8"/>
      <c r="AB58" s="14"/>
      <c r="AC58" s="8"/>
      <c r="AD58" s="14"/>
      <c r="AE58" s="8"/>
    </row>
    <row r="59" spans="1:32" x14ac:dyDescent="0.25">
      <c r="A59" s="8">
        <v>58</v>
      </c>
      <c r="B59" s="8"/>
      <c r="C59" s="8"/>
      <c r="D59" s="8"/>
      <c r="E59" s="8"/>
      <c r="F59" s="14"/>
      <c r="G59" s="8"/>
      <c r="H59" s="15"/>
      <c r="I59" s="15"/>
      <c r="J59" s="13"/>
      <c r="K59" s="8"/>
      <c r="L59" s="8"/>
      <c r="M59" s="8"/>
      <c r="N59" s="8"/>
      <c r="O59" s="8"/>
      <c r="P59" s="8"/>
      <c r="Q59" s="8"/>
      <c r="R59" s="8"/>
      <c r="S59" s="8"/>
      <c r="T59" s="8"/>
      <c r="U59" s="8"/>
      <c r="V59" s="8"/>
      <c r="W59" s="8"/>
      <c r="X59" s="8"/>
      <c r="Y59" s="8"/>
      <c r="Z59" s="8"/>
      <c r="AA59" s="8"/>
      <c r="AB59" s="14"/>
      <c r="AC59" s="8"/>
      <c r="AD59" s="14"/>
      <c r="AE59" s="8"/>
    </row>
    <row r="60" spans="1:32" ht="55.5" customHeight="1" x14ac:dyDescent="0.25">
      <c r="A60" s="8">
        <v>59</v>
      </c>
      <c r="B60" s="17">
        <v>1</v>
      </c>
      <c r="C60" s="8" t="s">
        <v>51</v>
      </c>
      <c r="D60" s="8" t="s">
        <v>1142</v>
      </c>
      <c r="E60" s="8" t="s">
        <v>1144</v>
      </c>
      <c r="F60" s="12" t="s">
        <v>1145</v>
      </c>
      <c r="G60" s="8" t="s">
        <v>58</v>
      </c>
      <c r="H60" s="9" t="s">
        <v>1146</v>
      </c>
      <c r="I60" s="9" t="s">
        <v>53</v>
      </c>
      <c r="J60" s="13" t="s">
        <v>1147</v>
      </c>
      <c r="K60" s="8">
        <v>12</v>
      </c>
      <c r="L60" s="8">
        <v>0</v>
      </c>
      <c r="M60" s="8">
        <v>0</v>
      </c>
      <c r="N60" s="8" t="s">
        <v>1153</v>
      </c>
      <c r="O60" s="8" t="s">
        <v>537</v>
      </c>
      <c r="P60" s="8" t="s">
        <v>1154</v>
      </c>
      <c r="Q60" s="8" t="s">
        <v>1155</v>
      </c>
      <c r="R60" s="8" t="s">
        <v>1156</v>
      </c>
      <c r="S60" s="8" t="s">
        <v>285</v>
      </c>
      <c r="T60" s="8">
        <v>2010</v>
      </c>
      <c r="U60" s="8">
        <v>30</v>
      </c>
      <c r="V60" s="8">
        <v>2</v>
      </c>
      <c r="W60" s="8">
        <v>174</v>
      </c>
      <c r="X60" s="8">
        <v>179</v>
      </c>
      <c r="Y60" s="8" t="s">
        <v>1157</v>
      </c>
      <c r="Z60" s="8" t="str">
        <f>HYPERLINK("http://dx.doi.org/10.1016/j.ijinfomgt.2009.12.004","http://dx.doi.org/10.1016/j.ijinfomgt.2009.12.004")</f>
        <v>http://dx.doi.org/10.1016/j.ijinfomgt.2009.12.004</v>
      </c>
      <c r="AA60" s="8">
        <v>6</v>
      </c>
      <c r="AB60" s="11" t="s">
        <v>191</v>
      </c>
      <c r="AC60" s="8" t="s">
        <v>76</v>
      </c>
      <c r="AD60" s="11" t="s">
        <v>191</v>
      </c>
      <c r="AE60" s="8" t="s">
        <v>1158</v>
      </c>
    </row>
    <row r="61" spans="1:32" ht="62.5" x14ac:dyDescent="0.25">
      <c r="A61" s="8">
        <v>60</v>
      </c>
      <c r="B61" s="17">
        <v>1</v>
      </c>
      <c r="C61" s="8" t="s">
        <v>51</v>
      </c>
      <c r="D61" s="8" t="s">
        <v>1159</v>
      </c>
      <c r="E61" s="8" t="s">
        <v>1161</v>
      </c>
      <c r="F61" s="12" t="s">
        <v>996</v>
      </c>
      <c r="G61" s="8" t="s">
        <v>58</v>
      </c>
      <c r="H61" s="9" t="s">
        <v>1162</v>
      </c>
      <c r="I61" s="9" t="s">
        <v>1163</v>
      </c>
      <c r="J61" s="13" t="s">
        <v>1164</v>
      </c>
      <c r="K61" s="8">
        <v>15</v>
      </c>
      <c r="L61" s="8">
        <v>4</v>
      </c>
      <c r="M61" s="8">
        <v>14</v>
      </c>
      <c r="N61" s="8" t="s">
        <v>1004</v>
      </c>
      <c r="O61" s="8" t="s">
        <v>484</v>
      </c>
      <c r="P61" s="8" t="s">
        <v>1005</v>
      </c>
      <c r="Q61" s="8" t="s">
        <v>1006</v>
      </c>
      <c r="R61" s="8" t="s">
        <v>1007</v>
      </c>
      <c r="S61" s="8" t="s">
        <v>1170</v>
      </c>
      <c r="T61" s="8">
        <v>2016</v>
      </c>
      <c r="U61" s="8">
        <v>41</v>
      </c>
      <c r="V61" s="8">
        <v>2</v>
      </c>
      <c r="W61" s="8">
        <v>55</v>
      </c>
      <c r="X61" s="8">
        <v>59</v>
      </c>
      <c r="Y61" s="8" t="s">
        <v>1171</v>
      </c>
      <c r="Z61" s="8" t="str">
        <f>HYPERLINK("http://dx.doi.org/10.1097/NNE.0000000000000230","http://dx.doi.org/10.1097/NNE.0000000000000230")</f>
        <v>http://dx.doi.org/10.1097/NNE.0000000000000230</v>
      </c>
      <c r="AA61" s="8">
        <v>5</v>
      </c>
      <c r="AB61" s="11" t="s">
        <v>101</v>
      </c>
      <c r="AC61" s="8" t="s">
        <v>102</v>
      </c>
      <c r="AD61" s="11" t="s">
        <v>101</v>
      </c>
      <c r="AE61" s="8" t="s">
        <v>1173</v>
      </c>
    </row>
    <row r="62" spans="1:32" x14ac:dyDescent="0.25">
      <c r="A62" s="8">
        <v>61</v>
      </c>
      <c r="B62" s="8"/>
      <c r="C62" s="8"/>
      <c r="D62" s="8"/>
      <c r="E62" s="8"/>
      <c r="F62" s="14"/>
      <c r="G62" s="8"/>
      <c r="H62" s="15"/>
      <c r="I62" s="15"/>
      <c r="J62" s="13"/>
      <c r="K62" s="8"/>
      <c r="L62" s="8"/>
      <c r="M62" s="8"/>
      <c r="N62" s="8"/>
      <c r="O62" s="8"/>
      <c r="P62" s="8"/>
      <c r="Q62" s="8"/>
      <c r="R62" s="8"/>
      <c r="S62" s="8"/>
      <c r="T62" s="8"/>
      <c r="U62" s="8"/>
      <c r="V62" s="8"/>
      <c r="W62" s="8"/>
      <c r="X62" s="8"/>
      <c r="Y62" s="8"/>
      <c r="Z62" s="8"/>
      <c r="AA62" s="8"/>
      <c r="AB62" s="14"/>
      <c r="AC62" s="8"/>
      <c r="AD62" s="14"/>
      <c r="AE62" s="8"/>
    </row>
    <row r="63" spans="1:32" ht="55.5" customHeight="1" x14ac:dyDescent="0.25">
      <c r="A63" s="26">
        <v>62</v>
      </c>
      <c r="B63" s="19">
        <v>1</v>
      </c>
      <c r="C63" s="8" t="s">
        <v>51</v>
      </c>
      <c r="D63" s="8" t="s">
        <v>1194</v>
      </c>
      <c r="E63" s="8" t="s">
        <v>1196</v>
      </c>
      <c r="F63" s="12" t="s">
        <v>196</v>
      </c>
      <c r="G63" s="8" t="s">
        <v>58</v>
      </c>
      <c r="H63" s="9" t="s">
        <v>1197</v>
      </c>
      <c r="I63" s="9" t="s">
        <v>53</v>
      </c>
      <c r="J63" s="13" t="s">
        <v>1198</v>
      </c>
      <c r="K63" s="8">
        <v>6</v>
      </c>
      <c r="L63" s="8">
        <v>10</v>
      </c>
      <c r="M63" s="8">
        <v>11</v>
      </c>
      <c r="N63" s="8" t="s">
        <v>205</v>
      </c>
      <c r="O63" s="8" t="s">
        <v>206</v>
      </c>
      <c r="P63" s="8" t="s">
        <v>207</v>
      </c>
      <c r="Q63" s="8" t="s">
        <v>208</v>
      </c>
      <c r="R63" s="8" t="s">
        <v>209</v>
      </c>
      <c r="S63" s="8" t="s">
        <v>1206</v>
      </c>
      <c r="T63" s="8">
        <v>2007</v>
      </c>
      <c r="U63" s="8">
        <v>38</v>
      </c>
      <c r="V63" s="8">
        <v>2</v>
      </c>
      <c r="W63" s="8">
        <v>28</v>
      </c>
      <c r="X63" s="8">
        <v>36</v>
      </c>
      <c r="Y63" s="8" t="s">
        <v>53</v>
      </c>
      <c r="Z63" s="8" t="s">
        <v>53</v>
      </c>
      <c r="AA63" s="8">
        <v>9</v>
      </c>
      <c r="AB63" s="11" t="s">
        <v>211</v>
      </c>
      <c r="AC63" s="8" t="s">
        <v>126</v>
      </c>
      <c r="AD63" s="11" t="s">
        <v>127</v>
      </c>
      <c r="AE63" s="8" t="s">
        <v>1207</v>
      </c>
      <c r="AF63" s="27" t="s">
        <v>3666</v>
      </c>
    </row>
    <row r="64" spans="1:32" x14ac:dyDescent="0.25">
      <c r="A64" s="8">
        <v>63</v>
      </c>
      <c r="B64" s="8"/>
      <c r="C64" s="8"/>
      <c r="D64" s="8"/>
      <c r="E64" s="8"/>
      <c r="F64" s="14"/>
      <c r="G64" s="8"/>
      <c r="H64" s="15"/>
      <c r="I64" s="15"/>
      <c r="J64" s="13"/>
      <c r="K64" s="8"/>
      <c r="L64" s="8"/>
      <c r="M64" s="8"/>
      <c r="N64" s="8"/>
      <c r="O64" s="8"/>
      <c r="P64" s="8"/>
      <c r="Q64" s="8"/>
      <c r="R64" s="8"/>
      <c r="S64" s="8"/>
      <c r="T64" s="8"/>
      <c r="U64" s="8"/>
      <c r="V64" s="8"/>
      <c r="W64" s="8"/>
      <c r="X64" s="8"/>
      <c r="Y64" s="8"/>
      <c r="Z64" s="8"/>
      <c r="AA64" s="8"/>
      <c r="AB64" s="14"/>
      <c r="AC64" s="8"/>
      <c r="AD64" s="14"/>
      <c r="AE64" s="8"/>
    </row>
    <row r="65" spans="1:31" ht="58" customHeight="1" x14ac:dyDescent="0.25">
      <c r="A65" s="26">
        <v>64</v>
      </c>
      <c r="B65" s="17">
        <v>1</v>
      </c>
      <c r="C65" s="8" t="s">
        <v>51</v>
      </c>
      <c r="D65" s="8" t="s">
        <v>1194</v>
      </c>
      <c r="E65" s="8" t="s">
        <v>1196</v>
      </c>
      <c r="F65" s="12" t="s">
        <v>196</v>
      </c>
      <c r="G65" s="8" t="s">
        <v>58</v>
      </c>
      <c r="H65" s="9" t="s">
        <v>1197</v>
      </c>
      <c r="I65" s="9" t="s">
        <v>53</v>
      </c>
      <c r="J65" s="13" t="s">
        <v>1198</v>
      </c>
      <c r="K65" s="8">
        <v>5</v>
      </c>
      <c r="L65" s="8">
        <v>0</v>
      </c>
      <c r="M65" s="8">
        <v>0</v>
      </c>
      <c r="N65" s="8" t="s">
        <v>205</v>
      </c>
      <c r="O65" s="8" t="s">
        <v>206</v>
      </c>
      <c r="P65" s="8" t="s">
        <v>207</v>
      </c>
      <c r="Q65" s="8" t="s">
        <v>208</v>
      </c>
      <c r="R65" s="8" t="s">
        <v>209</v>
      </c>
      <c r="S65" s="8" t="s">
        <v>53</v>
      </c>
      <c r="T65" s="8">
        <v>2007</v>
      </c>
      <c r="U65" s="8">
        <v>38</v>
      </c>
      <c r="V65" s="8" t="s">
        <v>53</v>
      </c>
      <c r="W65" s="8">
        <v>153</v>
      </c>
      <c r="X65" s="8">
        <v>160</v>
      </c>
      <c r="Y65" s="8" t="s">
        <v>53</v>
      </c>
      <c r="Z65" s="8" t="s">
        <v>53</v>
      </c>
      <c r="AA65" s="8">
        <v>8</v>
      </c>
      <c r="AB65" s="11" t="s">
        <v>211</v>
      </c>
      <c r="AC65" s="8" t="s">
        <v>126</v>
      </c>
      <c r="AD65" s="11" t="s">
        <v>127</v>
      </c>
      <c r="AE65" s="8" t="s">
        <v>1229</v>
      </c>
    </row>
    <row r="66" spans="1:31" ht="51" customHeight="1" x14ac:dyDescent="0.25">
      <c r="A66" s="8">
        <v>65</v>
      </c>
      <c r="B66" s="17">
        <v>1</v>
      </c>
      <c r="C66" s="8" t="s">
        <v>51</v>
      </c>
      <c r="D66" s="8" t="s">
        <v>1230</v>
      </c>
      <c r="E66" s="20" t="s">
        <v>3658</v>
      </c>
      <c r="F66" s="12" t="s">
        <v>274</v>
      </c>
      <c r="G66" s="8" t="s">
        <v>1232</v>
      </c>
      <c r="H66" s="9" t="s">
        <v>53</v>
      </c>
      <c r="I66" s="9" t="s">
        <v>53</v>
      </c>
      <c r="J66" s="13" t="s">
        <v>1236</v>
      </c>
      <c r="K66" s="8">
        <v>13</v>
      </c>
      <c r="L66" s="8">
        <v>0</v>
      </c>
      <c r="M66" s="8">
        <v>0</v>
      </c>
      <c r="N66" s="8" t="s">
        <v>1240</v>
      </c>
      <c r="O66" s="8" t="s">
        <v>281</v>
      </c>
      <c r="P66" s="8" t="s">
        <v>1241</v>
      </c>
      <c r="Q66" s="8" t="s">
        <v>283</v>
      </c>
      <c r="R66" s="8" t="s">
        <v>284</v>
      </c>
      <c r="S66" s="8" t="s">
        <v>950</v>
      </c>
      <c r="T66" s="8">
        <v>1992</v>
      </c>
      <c r="U66" s="8">
        <v>33</v>
      </c>
      <c r="V66" s="8">
        <v>1</v>
      </c>
      <c r="W66" s="8">
        <v>19</v>
      </c>
      <c r="X66" s="8">
        <v>29</v>
      </c>
      <c r="Y66" s="8" t="s">
        <v>1242</v>
      </c>
      <c r="Z66" s="8" t="str">
        <f>HYPERLINK("http://dx.doi.org/10.1007/BF00991969","http://dx.doi.org/10.1007/BF00991969")</f>
        <v>http://dx.doi.org/10.1007/BF00991969</v>
      </c>
      <c r="AA66" s="8">
        <v>11</v>
      </c>
      <c r="AB66" s="11" t="s">
        <v>75</v>
      </c>
      <c r="AC66" s="8" t="s">
        <v>1243</v>
      </c>
      <c r="AD66" s="11" t="s">
        <v>75</v>
      </c>
      <c r="AE66" s="8" t="s">
        <v>1244</v>
      </c>
    </row>
    <row r="67" spans="1:31" ht="55" customHeight="1" x14ac:dyDescent="0.25">
      <c r="A67" s="8">
        <v>66</v>
      </c>
      <c r="B67" s="17">
        <v>1</v>
      </c>
      <c r="C67" s="8" t="s">
        <v>51</v>
      </c>
      <c r="D67" s="8" t="s">
        <v>1245</v>
      </c>
      <c r="E67" s="20" t="s">
        <v>3659</v>
      </c>
      <c r="F67" s="12" t="s">
        <v>1248</v>
      </c>
      <c r="G67" s="8" t="s">
        <v>58</v>
      </c>
      <c r="H67" s="9" t="s">
        <v>1249</v>
      </c>
      <c r="I67" s="9" t="s">
        <v>1250</v>
      </c>
      <c r="J67" s="13" t="s">
        <v>1251</v>
      </c>
      <c r="K67" s="8">
        <v>58</v>
      </c>
      <c r="L67" s="8">
        <v>4</v>
      </c>
      <c r="M67" s="8">
        <v>4</v>
      </c>
      <c r="N67" s="8" t="s">
        <v>1257</v>
      </c>
      <c r="O67" s="8" t="s">
        <v>1258</v>
      </c>
      <c r="P67" s="8" t="s">
        <v>1259</v>
      </c>
      <c r="Q67" s="8" t="s">
        <v>1248</v>
      </c>
      <c r="R67" s="8" t="s">
        <v>1260</v>
      </c>
      <c r="S67" s="8" t="s">
        <v>98</v>
      </c>
      <c r="T67" s="8">
        <v>2021</v>
      </c>
      <c r="U67" s="8">
        <v>7</v>
      </c>
      <c r="V67" s="8">
        <v>1</v>
      </c>
      <c r="W67" s="8" t="s">
        <v>53</v>
      </c>
      <c r="X67" s="8" t="s">
        <v>53</v>
      </c>
      <c r="Y67" s="8" t="s">
        <v>1261</v>
      </c>
      <c r="Z67" s="8" t="str">
        <f>HYPERLINK("http://dx.doi.org/10.1016/j.heliyon.2021.e06024","http://dx.doi.org/10.1016/j.heliyon.2021.e06024")</f>
        <v>http://dx.doi.org/10.1016/j.heliyon.2021.e06024</v>
      </c>
      <c r="AA67" s="8">
        <v>9</v>
      </c>
      <c r="AB67" s="11" t="s">
        <v>1263</v>
      </c>
      <c r="AC67" s="8" t="s">
        <v>490</v>
      </c>
      <c r="AD67" s="11" t="s">
        <v>1264</v>
      </c>
      <c r="AE67" s="8" t="s">
        <v>1265</v>
      </c>
    </row>
    <row r="68" spans="1:31" x14ac:dyDescent="0.25">
      <c r="A68" s="8">
        <v>67</v>
      </c>
      <c r="B68" s="8"/>
      <c r="C68" s="8"/>
      <c r="D68" s="8"/>
      <c r="E68" s="8"/>
      <c r="F68" s="14"/>
      <c r="G68" s="8"/>
      <c r="H68" s="15"/>
      <c r="I68" s="15"/>
      <c r="J68" s="13"/>
      <c r="K68" s="8"/>
      <c r="L68" s="8"/>
      <c r="M68" s="8"/>
      <c r="N68" s="8"/>
      <c r="O68" s="8"/>
      <c r="P68" s="8"/>
      <c r="Q68" s="8"/>
      <c r="R68" s="8"/>
      <c r="S68" s="8"/>
      <c r="T68" s="8"/>
      <c r="U68" s="8"/>
      <c r="V68" s="8"/>
      <c r="W68" s="8"/>
      <c r="X68" s="8"/>
      <c r="Y68" s="8"/>
      <c r="Z68" s="8"/>
      <c r="AA68" s="8"/>
      <c r="AB68" s="14"/>
      <c r="AC68" s="8"/>
      <c r="AD68" s="14"/>
      <c r="AE68" s="8"/>
    </row>
    <row r="69" spans="1:31" x14ac:dyDescent="0.25">
      <c r="A69" s="8">
        <v>68</v>
      </c>
      <c r="B69" s="8"/>
      <c r="C69" s="8"/>
      <c r="D69" s="8"/>
      <c r="E69" s="8"/>
      <c r="F69" s="14"/>
      <c r="G69" s="8"/>
      <c r="H69" s="15"/>
      <c r="I69" s="15"/>
      <c r="J69" s="13"/>
      <c r="K69" s="8"/>
      <c r="L69" s="8"/>
      <c r="M69" s="8"/>
      <c r="N69" s="8"/>
      <c r="O69" s="8"/>
      <c r="P69" s="8"/>
      <c r="Q69" s="8"/>
      <c r="R69" s="8"/>
      <c r="S69" s="8"/>
      <c r="T69" s="8"/>
      <c r="U69" s="8"/>
      <c r="V69" s="8"/>
      <c r="W69" s="8"/>
      <c r="X69" s="8"/>
      <c r="Y69" s="8"/>
      <c r="Z69" s="8"/>
      <c r="AA69" s="8"/>
      <c r="AB69" s="14"/>
      <c r="AC69" s="8"/>
      <c r="AD69" s="14"/>
      <c r="AE69" s="8"/>
    </row>
    <row r="70" spans="1:31" ht="44.15" customHeight="1" x14ac:dyDescent="0.25">
      <c r="A70" s="8">
        <v>69</v>
      </c>
      <c r="B70" s="17">
        <v>1</v>
      </c>
      <c r="C70" s="8" t="s">
        <v>51</v>
      </c>
      <c r="D70" s="8" t="s">
        <v>1310</v>
      </c>
      <c r="E70" s="20" t="s">
        <v>3660</v>
      </c>
      <c r="F70" s="12" t="s">
        <v>1313</v>
      </c>
      <c r="G70" s="8" t="s">
        <v>1232</v>
      </c>
      <c r="H70" s="9" t="s">
        <v>1318</v>
      </c>
      <c r="I70" s="9" t="s">
        <v>1319</v>
      </c>
      <c r="J70" s="13" t="s">
        <v>1320</v>
      </c>
      <c r="K70" s="8">
        <v>32</v>
      </c>
      <c r="L70" s="8">
        <v>3</v>
      </c>
      <c r="M70" s="8">
        <v>3</v>
      </c>
      <c r="N70" s="8" t="s">
        <v>314</v>
      </c>
      <c r="O70" s="8" t="s">
        <v>463</v>
      </c>
      <c r="P70" s="8" t="s">
        <v>464</v>
      </c>
      <c r="Q70" s="8" t="s">
        <v>1313</v>
      </c>
      <c r="R70" s="8" t="s">
        <v>1330</v>
      </c>
      <c r="S70" s="8" t="s">
        <v>1331</v>
      </c>
      <c r="T70" s="8">
        <v>2016</v>
      </c>
      <c r="U70" s="8">
        <v>107</v>
      </c>
      <c r="V70" s="8">
        <v>2</v>
      </c>
      <c r="W70" s="8">
        <v>521</v>
      </c>
      <c r="X70" s="8">
        <v>535</v>
      </c>
      <c r="Y70" s="8" t="s">
        <v>1332</v>
      </c>
      <c r="Z70" s="8" t="str">
        <f>HYPERLINK("http://dx.doi.org/10.1007/s11192-016-1850-4","http://dx.doi.org/10.1007/s11192-016-1850-4")</f>
        <v>http://dx.doi.org/10.1007/s11192-016-1850-4</v>
      </c>
      <c r="AA70" s="8">
        <v>15</v>
      </c>
      <c r="AB70" s="11" t="s">
        <v>1333</v>
      </c>
      <c r="AC70" s="8" t="s">
        <v>1334</v>
      </c>
      <c r="AD70" s="11" t="s">
        <v>1335</v>
      </c>
      <c r="AE70" s="8" t="s">
        <v>1336</v>
      </c>
    </row>
    <row r="71" spans="1:31" ht="51" customHeight="1" x14ac:dyDescent="0.25">
      <c r="A71" s="8">
        <v>70</v>
      </c>
      <c r="B71" s="17">
        <v>1</v>
      </c>
      <c r="C71" s="8" t="s">
        <v>51</v>
      </c>
      <c r="D71" s="8" t="s">
        <v>1337</v>
      </c>
      <c r="E71" s="20" t="s">
        <v>3661</v>
      </c>
      <c r="F71" s="12" t="s">
        <v>274</v>
      </c>
      <c r="G71" s="8" t="s">
        <v>58</v>
      </c>
      <c r="H71" s="9" t="s">
        <v>1339</v>
      </c>
      <c r="I71" s="9" t="s">
        <v>1340</v>
      </c>
      <c r="J71" s="13" t="s">
        <v>1341</v>
      </c>
      <c r="K71" s="8">
        <v>16</v>
      </c>
      <c r="L71" s="8">
        <v>3</v>
      </c>
      <c r="M71" s="8">
        <v>8</v>
      </c>
      <c r="N71" s="8" t="s">
        <v>280</v>
      </c>
      <c r="O71" s="8" t="s">
        <v>281</v>
      </c>
      <c r="P71" s="8" t="s">
        <v>282</v>
      </c>
      <c r="Q71" s="8" t="s">
        <v>283</v>
      </c>
      <c r="R71" s="8" t="s">
        <v>284</v>
      </c>
      <c r="S71" s="8" t="s">
        <v>1331</v>
      </c>
      <c r="T71" s="8">
        <v>2005</v>
      </c>
      <c r="U71" s="8">
        <v>46</v>
      </c>
      <c r="V71" s="8">
        <v>3</v>
      </c>
      <c r="W71" s="8">
        <v>349</v>
      </c>
      <c r="X71" s="8">
        <v>363</v>
      </c>
      <c r="Y71" s="8" t="s">
        <v>1346</v>
      </c>
      <c r="Z71" s="8" t="str">
        <f>HYPERLINK("http://dx.doi.org/10.1007/s11162-004-1688-0","http://dx.doi.org/10.1007/s11162-004-1688-0")</f>
        <v>http://dx.doi.org/10.1007/s11162-004-1688-0</v>
      </c>
      <c r="AA71" s="8">
        <v>15</v>
      </c>
      <c r="AB71" s="11" t="s">
        <v>75</v>
      </c>
      <c r="AC71" s="8" t="s">
        <v>76</v>
      </c>
      <c r="AD71" s="11" t="s">
        <v>75</v>
      </c>
      <c r="AE71" s="8" t="s">
        <v>1347</v>
      </c>
    </row>
    <row r="72" spans="1:31" x14ac:dyDescent="0.25">
      <c r="A72" s="8">
        <v>71</v>
      </c>
      <c r="B72" s="8"/>
      <c r="C72" s="8"/>
      <c r="D72" s="8"/>
      <c r="E72" s="8"/>
      <c r="F72" s="14"/>
      <c r="G72" s="8"/>
      <c r="H72" s="15"/>
      <c r="I72" s="15"/>
      <c r="J72" s="13"/>
      <c r="K72" s="8"/>
      <c r="L72" s="8"/>
      <c r="M72" s="8"/>
      <c r="N72" s="8"/>
      <c r="O72" s="8"/>
      <c r="P72" s="8"/>
      <c r="Q72" s="8"/>
      <c r="R72" s="8"/>
      <c r="S72" s="8"/>
      <c r="T72" s="8"/>
      <c r="U72" s="8"/>
      <c r="V72" s="8"/>
      <c r="W72" s="8"/>
      <c r="X72" s="8"/>
      <c r="Y72" s="8"/>
      <c r="Z72" s="8"/>
      <c r="AA72" s="8"/>
      <c r="AB72" s="14"/>
      <c r="AC72" s="8"/>
      <c r="AD72" s="14"/>
      <c r="AE72" s="8"/>
    </row>
    <row r="73" spans="1:31" x14ac:dyDescent="0.25">
      <c r="A73" s="8">
        <v>72</v>
      </c>
      <c r="B73" s="8"/>
      <c r="C73" s="8"/>
      <c r="D73" s="8"/>
      <c r="E73" s="8"/>
      <c r="F73" s="14"/>
      <c r="G73" s="8"/>
      <c r="H73" s="15"/>
      <c r="I73" s="15"/>
      <c r="J73" s="13"/>
      <c r="K73" s="8"/>
      <c r="L73" s="8"/>
      <c r="M73" s="8"/>
      <c r="N73" s="8"/>
      <c r="O73" s="8"/>
      <c r="P73" s="8"/>
      <c r="Q73" s="8"/>
      <c r="R73" s="8"/>
      <c r="S73" s="8"/>
      <c r="T73" s="8"/>
      <c r="U73" s="8"/>
      <c r="V73" s="8"/>
      <c r="W73" s="8"/>
      <c r="X73" s="8"/>
      <c r="Y73" s="8"/>
      <c r="Z73" s="8"/>
      <c r="AA73" s="8"/>
      <c r="AB73" s="14"/>
      <c r="AC73" s="8"/>
      <c r="AD73" s="14"/>
      <c r="AE73" s="8"/>
    </row>
    <row r="74" spans="1:31" ht="51" customHeight="1" x14ac:dyDescent="0.25">
      <c r="A74" s="8">
        <v>73</v>
      </c>
      <c r="B74" s="22">
        <v>1</v>
      </c>
      <c r="C74" s="8" t="s">
        <v>51</v>
      </c>
      <c r="D74" s="8" t="s">
        <v>1383</v>
      </c>
      <c r="E74" s="8" t="s">
        <v>1385</v>
      </c>
      <c r="F74" s="12" t="s">
        <v>1386</v>
      </c>
      <c r="G74" s="8" t="s">
        <v>58</v>
      </c>
      <c r="H74" s="9" t="s">
        <v>1387</v>
      </c>
      <c r="I74" s="9" t="s">
        <v>1388</v>
      </c>
      <c r="J74" s="13" t="s">
        <v>1389</v>
      </c>
      <c r="K74" s="8">
        <v>28</v>
      </c>
      <c r="L74" s="8">
        <v>10</v>
      </c>
      <c r="M74" s="8">
        <v>11</v>
      </c>
      <c r="N74" s="8" t="s">
        <v>404</v>
      </c>
      <c r="O74" s="8" t="s">
        <v>887</v>
      </c>
      <c r="P74" s="8" t="s">
        <v>888</v>
      </c>
      <c r="Q74" s="8" t="s">
        <v>1394</v>
      </c>
      <c r="R74" s="8" t="s">
        <v>1395</v>
      </c>
      <c r="S74" s="8" t="s">
        <v>53</v>
      </c>
      <c r="T74" s="8">
        <v>2014</v>
      </c>
      <c r="U74" s="8">
        <v>48</v>
      </c>
      <c r="V74" s="8">
        <v>2</v>
      </c>
      <c r="W74" s="8">
        <v>206</v>
      </c>
      <c r="X74" s="8">
        <v>216</v>
      </c>
      <c r="Y74" s="8" t="s">
        <v>1396</v>
      </c>
      <c r="Z74" s="8" t="str">
        <f>HYPERLINK("http://dx.doi.org/10.1108/PROG-07-2012-0036","http://dx.doi.org/10.1108/PROG-07-2012-0036")</f>
        <v>http://dx.doi.org/10.1108/PROG-07-2012-0036</v>
      </c>
      <c r="AA74" s="8">
        <v>11</v>
      </c>
      <c r="AB74" s="11" t="s">
        <v>1397</v>
      </c>
      <c r="AC74" s="8" t="s">
        <v>102</v>
      </c>
      <c r="AD74" s="11" t="s">
        <v>1335</v>
      </c>
      <c r="AE74" s="8" t="s">
        <v>1398</v>
      </c>
    </row>
    <row r="75" spans="1:31" ht="51" customHeight="1" x14ac:dyDescent="0.25">
      <c r="A75" s="8">
        <v>74</v>
      </c>
      <c r="B75" s="17">
        <v>1</v>
      </c>
      <c r="C75" s="8" t="s">
        <v>51</v>
      </c>
      <c r="D75" s="8" t="s">
        <v>1399</v>
      </c>
      <c r="E75" s="20" t="s">
        <v>3662</v>
      </c>
      <c r="F75" s="12" t="s">
        <v>1402</v>
      </c>
      <c r="G75" s="8" t="s">
        <v>58</v>
      </c>
      <c r="H75" s="9" t="s">
        <v>1403</v>
      </c>
      <c r="I75" s="9" t="s">
        <v>1404</v>
      </c>
      <c r="J75" s="13" t="s">
        <v>1405</v>
      </c>
      <c r="K75" s="8">
        <v>77</v>
      </c>
      <c r="L75" s="8">
        <v>1</v>
      </c>
      <c r="M75" s="8">
        <v>1</v>
      </c>
      <c r="N75" s="8" t="s">
        <v>314</v>
      </c>
      <c r="O75" s="8" t="s">
        <v>463</v>
      </c>
      <c r="P75" s="8" t="s">
        <v>464</v>
      </c>
      <c r="Q75" s="8" t="s">
        <v>1412</v>
      </c>
      <c r="R75" s="8" t="s">
        <v>1413</v>
      </c>
      <c r="S75" s="8" t="s">
        <v>950</v>
      </c>
      <c r="T75" s="8">
        <v>2024</v>
      </c>
      <c r="U75" s="8">
        <v>23</v>
      </c>
      <c r="V75" s="8">
        <v>1</v>
      </c>
      <c r="W75" s="8">
        <v>19</v>
      </c>
      <c r="X75" s="8">
        <v>44</v>
      </c>
      <c r="Y75" s="8" t="s">
        <v>1414</v>
      </c>
      <c r="Z75" s="8" t="str">
        <f>HYPERLINK("http://dx.doi.org/10.1007/s10671-023-09354-3","http://dx.doi.org/10.1007/s10671-023-09354-3")</f>
        <v>http://dx.doi.org/10.1007/s10671-023-09354-3</v>
      </c>
      <c r="AA75" s="8">
        <v>26</v>
      </c>
      <c r="AB75" s="11" t="s">
        <v>75</v>
      </c>
      <c r="AC75" s="8" t="s">
        <v>126</v>
      </c>
      <c r="AD75" s="11" t="s">
        <v>75</v>
      </c>
      <c r="AE75" s="8" t="s">
        <v>1416</v>
      </c>
    </row>
    <row r="76" spans="1:31" x14ac:dyDescent="0.25">
      <c r="A76" s="8">
        <v>75</v>
      </c>
      <c r="B76" s="8"/>
      <c r="C76" s="8"/>
      <c r="D76" s="8"/>
      <c r="E76" s="8"/>
      <c r="F76" s="14"/>
      <c r="G76" s="8"/>
      <c r="H76" s="15"/>
      <c r="I76" s="15"/>
      <c r="J76" s="13"/>
      <c r="K76" s="8"/>
      <c r="L76" s="8"/>
      <c r="M76" s="8"/>
      <c r="N76" s="8"/>
      <c r="O76" s="8"/>
      <c r="P76" s="8"/>
      <c r="Q76" s="8"/>
      <c r="R76" s="8"/>
      <c r="S76" s="8"/>
      <c r="T76" s="8"/>
      <c r="U76" s="8"/>
      <c r="V76" s="8"/>
      <c r="W76" s="8"/>
      <c r="X76" s="8"/>
      <c r="Y76" s="8"/>
      <c r="Z76" s="8"/>
      <c r="AA76" s="8"/>
      <c r="AB76" s="14"/>
      <c r="AC76" s="8"/>
      <c r="AD76" s="14"/>
      <c r="AE76" s="8"/>
    </row>
    <row r="77" spans="1:31" x14ac:dyDescent="0.25">
      <c r="A77" s="8">
        <v>76</v>
      </c>
      <c r="B77" s="8"/>
      <c r="C77" s="8"/>
      <c r="D77" s="8"/>
      <c r="E77" s="8"/>
      <c r="F77" s="14"/>
      <c r="G77" s="8"/>
      <c r="H77" s="15"/>
      <c r="I77" s="15"/>
      <c r="J77" s="13"/>
      <c r="K77" s="8"/>
      <c r="L77" s="8"/>
      <c r="M77" s="8"/>
      <c r="N77" s="8"/>
      <c r="O77" s="8"/>
      <c r="P77" s="8"/>
      <c r="Q77" s="8"/>
      <c r="R77" s="8"/>
      <c r="S77" s="8"/>
      <c r="T77" s="8"/>
      <c r="U77" s="8"/>
      <c r="V77" s="8"/>
      <c r="W77" s="8"/>
      <c r="X77" s="8"/>
      <c r="Y77" s="8"/>
      <c r="Z77" s="8"/>
      <c r="AA77" s="8"/>
      <c r="AB77" s="14"/>
      <c r="AC77" s="8"/>
      <c r="AD77" s="14"/>
      <c r="AE77" s="8"/>
    </row>
    <row r="78" spans="1:31" x14ac:dyDescent="0.25">
      <c r="A78" s="8">
        <v>77</v>
      </c>
      <c r="B78" s="8"/>
      <c r="C78" s="8"/>
      <c r="D78" s="8"/>
      <c r="E78" s="8"/>
      <c r="F78" s="14"/>
      <c r="G78" s="8"/>
      <c r="H78" s="15"/>
      <c r="I78" s="15"/>
      <c r="J78" s="13"/>
      <c r="K78" s="8"/>
      <c r="L78" s="8"/>
      <c r="M78" s="8"/>
      <c r="N78" s="8"/>
      <c r="O78" s="8"/>
      <c r="P78" s="8"/>
      <c r="Q78" s="8"/>
      <c r="R78" s="8"/>
      <c r="S78" s="8"/>
      <c r="T78" s="8"/>
      <c r="U78" s="8"/>
      <c r="V78" s="8"/>
      <c r="W78" s="8"/>
      <c r="X78" s="8"/>
      <c r="Y78" s="8"/>
      <c r="Z78" s="8"/>
      <c r="AA78" s="8"/>
      <c r="AB78" s="14"/>
      <c r="AC78" s="8"/>
      <c r="AD78" s="14"/>
      <c r="AE78" s="8"/>
    </row>
    <row r="79" spans="1:31" ht="51" customHeight="1" x14ac:dyDescent="0.25">
      <c r="A79" s="8">
        <v>78</v>
      </c>
      <c r="B79" s="17">
        <v>1</v>
      </c>
      <c r="C79" s="8" t="s">
        <v>51</v>
      </c>
      <c r="D79" s="8" t="s">
        <v>1473</v>
      </c>
      <c r="E79" s="20" t="s">
        <v>3663</v>
      </c>
      <c r="F79" s="12" t="s">
        <v>1476</v>
      </c>
      <c r="G79" s="8" t="s">
        <v>628</v>
      </c>
      <c r="H79" s="9" t="s">
        <v>1477</v>
      </c>
      <c r="I79" s="9" t="s">
        <v>53</v>
      </c>
      <c r="J79" s="13" t="s">
        <v>1478</v>
      </c>
      <c r="K79" s="8">
        <v>12</v>
      </c>
      <c r="L79" s="8">
        <v>0</v>
      </c>
      <c r="M79" s="8">
        <v>0</v>
      </c>
      <c r="N79" s="8" t="s">
        <v>636</v>
      </c>
      <c r="O79" s="8" t="s">
        <v>484</v>
      </c>
      <c r="P79" s="8" t="s">
        <v>637</v>
      </c>
      <c r="Q79" s="8" t="s">
        <v>1483</v>
      </c>
      <c r="R79" s="8" t="s">
        <v>1484</v>
      </c>
      <c r="S79" s="8" t="s">
        <v>1485</v>
      </c>
      <c r="T79" s="8">
        <v>2021</v>
      </c>
      <c r="U79" s="8">
        <v>28</v>
      </c>
      <c r="V79" s="8">
        <v>1</v>
      </c>
      <c r="W79" s="8">
        <v>54</v>
      </c>
      <c r="X79" s="8">
        <v>57</v>
      </c>
      <c r="Y79" s="8" t="s">
        <v>1486</v>
      </c>
      <c r="Z79" s="8" t="str">
        <f>HYPERLINK("http://dx.doi.org/10.1080/08989621.2020.1801431","http://dx.doi.org/10.1080/08989621.2020.1801431")</f>
        <v>http://dx.doi.org/10.1080/08989621.2020.1801431</v>
      </c>
      <c r="AA79" s="8">
        <v>4</v>
      </c>
      <c r="AB79" s="11" t="s">
        <v>1487</v>
      </c>
      <c r="AC79" s="8" t="s">
        <v>490</v>
      </c>
      <c r="AD79" s="11" t="s">
        <v>1487</v>
      </c>
      <c r="AE79" s="8" t="s">
        <v>1488</v>
      </c>
    </row>
    <row r="80" spans="1:31" x14ac:dyDescent="0.25">
      <c r="A80" s="8">
        <v>79</v>
      </c>
      <c r="B80" s="8"/>
      <c r="C80" s="8"/>
      <c r="D80" s="8"/>
      <c r="E80" s="8"/>
      <c r="F80" s="14"/>
      <c r="G80" s="8"/>
      <c r="H80" s="15"/>
      <c r="I80" s="15"/>
      <c r="J80" s="13"/>
      <c r="K80" s="8"/>
      <c r="L80" s="8"/>
      <c r="M80" s="8"/>
      <c r="N80" s="8"/>
      <c r="O80" s="8"/>
      <c r="P80" s="8"/>
      <c r="Q80" s="8"/>
      <c r="R80" s="8"/>
      <c r="S80" s="8"/>
      <c r="T80" s="8"/>
      <c r="U80" s="8"/>
      <c r="V80" s="8"/>
      <c r="W80" s="8"/>
      <c r="X80" s="8"/>
      <c r="Y80" s="8"/>
      <c r="Z80" s="8"/>
      <c r="AA80" s="8"/>
      <c r="AB80" s="14"/>
      <c r="AC80" s="8"/>
      <c r="AD80" s="14"/>
      <c r="AE80" s="8"/>
    </row>
    <row r="81" spans="1:31" ht="46.5" customHeight="1" x14ac:dyDescent="0.25">
      <c r="A81" s="8">
        <v>80</v>
      </c>
      <c r="B81" s="17">
        <v>1</v>
      </c>
      <c r="C81" s="8" t="s">
        <v>51</v>
      </c>
      <c r="D81" s="8" t="s">
        <v>1514</v>
      </c>
      <c r="E81" s="8" t="s">
        <v>1516</v>
      </c>
      <c r="F81" s="12" t="s">
        <v>1517</v>
      </c>
      <c r="G81" s="8" t="s">
        <v>58</v>
      </c>
      <c r="H81" s="9" t="s">
        <v>1518</v>
      </c>
      <c r="I81" s="9" t="s">
        <v>1519</v>
      </c>
      <c r="J81" s="13" t="s">
        <v>1520</v>
      </c>
      <c r="K81" s="8">
        <v>35</v>
      </c>
      <c r="L81" s="8">
        <v>13</v>
      </c>
      <c r="M81" s="8">
        <v>15</v>
      </c>
      <c r="N81" s="8" t="s">
        <v>1528</v>
      </c>
      <c r="O81" s="8" t="s">
        <v>1529</v>
      </c>
      <c r="P81" s="8" t="s">
        <v>1530</v>
      </c>
      <c r="Q81" s="8" t="s">
        <v>1531</v>
      </c>
      <c r="R81" s="8" t="s">
        <v>1532</v>
      </c>
      <c r="S81" s="8" t="s">
        <v>1533</v>
      </c>
      <c r="T81" s="8">
        <v>2009</v>
      </c>
      <c r="U81" s="8">
        <v>4</v>
      </c>
      <c r="V81" s="8">
        <v>3</v>
      </c>
      <c r="W81" s="8">
        <v>3</v>
      </c>
      <c r="X81" s="8">
        <v>20</v>
      </c>
      <c r="Y81" s="8" t="s">
        <v>1534</v>
      </c>
      <c r="Z81" s="8" t="str">
        <f>HYPERLINK("http://dx.doi.org/10.1525/jer.2009.4.3.3","http://dx.doi.org/10.1525/jer.2009.4.3.3")</f>
        <v>http://dx.doi.org/10.1525/jer.2009.4.3.3</v>
      </c>
      <c r="AA81" s="8">
        <v>18</v>
      </c>
      <c r="AB81" s="11" t="s">
        <v>1535</v>
      </c>
      <c r="AC81" s="8" t="s">
        <v>102</v>
      </c>
      <c r="AD81" s="11" t="s">
        <v>1536</v>
      </c>
      <c r="AE81" s="8" t="s">
        <v>1537</v>
      </c>
    </row>
    <row r="82" spans="1:31" x14ac:dyDescent="0.25">
      <c r="A82" s="8">
        <v>81</v>
      </c>
      <c r="B82" s="8"/>
      <c r="C82" s="8"/>
      <c r="D82" s="8"/>
      <c r="E82" s="8"/>
      <c r="F82" s="14"/>
      <c r="G82" s="8"/>
      <c r="H82" s="15"/>
      <c r="I82" s="15"/>
      <c r="J82" s="13"/>
      <c r="K82" s="8"/>
      <c r="L82" s="8"/>
      <c r="M82" s="8"/>
      <c r="N82" s="8"/>
      <c r="O82" s="8"/>
      <c r="P82" s="8"/>
      <c r="Q82" s="8"/>
      <c r="R82" s="8"/>
      <c r="S82" s="8"/>
      <c r="T82" s="8"/>
      <c r="U82" s="8"/>
      <c r="V82" s="8"/>
      <c r="W82" s="8"/>
      <c r="X82" s="8"/>
      <c r="Y82" s="8"/>
      <c r="Z82" s="8"/>
      <c r="AA82" s="8"/>
      <c r="AB82" s="14"/>
      <c r="AC82" s="8"/>
      <c r="AD82" s="14"/>
      <c r="AE82" s="8"/>
    </row>
    <row r="83" spans="1:31" x14ac:dyDescent="0.25">
      <c r="A83" s="8">
        <v>82</v>
      </c>
      <c r="B83" s="8"/>
      <c r="C83" s="8"/>
      <c r="D83" s="8"/>
      <c r="E83" s="8"/>
      <c r="F83" s="14"/>
      <c r="G83" s="8"/>
      <c r="H83" s="15"/>
      <c r="I83" s="15"/>
      <c r="J83" s="13"/>
      <c r="K83" s="8"/>
      <c r="L83" s="8"/>
      <c r="M83" s="8"/>
      <c r="N83" s="8"/>
      <c r="O83" s="8"/>
      <c r="P83" s="8"/>
      <c r="Q83" s="8"/>
      <c r="R83" s="8"/>
      <c r="S83" s="8"/>
      <c r="T83" s="8"/>
      <c r="U83" s="8"/>
      <c r="V83" s="8"/>
      <c r="W83" s="8"/>
      <c r="X83" s="8"/>
      <c r="Y83" s="8"/>
      <c r="Z83" s="8"/>
      <c r="AA83" s="8"/>
      <c r="AB83" s="14"/>
      <c r="AC83" s="8"/>
      <c r="AD83" s="14"/>
      <c r="AE83" s="8"/>
    </row>
    <row r="84" spans="1:31" x14ac:dyDescent="0.25">
      <c r="A84" s="8">
        <v>83</v>
      </c>
      <c r="B84" s="8"/>
      <c r="C84" s="8"/>
      <c r="D84" s="8"/>
      <c r="E84" s="8"/>
      <c r="F84" s="14"/>
      <c r="G84" s="8"/>
      <c r="H84" s="15"/>
      <c r="I84" s="15"/>
      <c r="J84" s="13"/>
      <c r="K84" s="8"/>
      <c r="L84" s="8"/>
      <c r="M84" s="8"/>
      <c r="N84" s="8"/>
      <c r="O84" s="8"/>
      <c r="P84" s="8"/>
      <c r="Q84" s="8"/>
      <c r="R84" s="8"/>
      <c r="S84" s="8"/>
      <c r="T84" s="8"/>
      <c r="U84" s="8"/>
      <c r="V84" s="8"/>
      <c r="W84" s="8"/>
      <c r="X84" s="8"/>
      <c r="Y84" s="8"/>
      <c r="Z84" s="8"/>
      <c r="AA84" s="8"/>
      <c r="AB84" s="14"/>
      <c r="AC84" s="8"/>
      <c r="AD84" s="14"/>
      <c r="AE84" s="8"/>
    </row>
    <row r="85" spans="1:31" x14ac:dyDescent="0.25">
      <c r="A85" s="8">
        <v>84</v>
      </c>
      <c r="B85" s="8"/>
      <c r="C85" s="8"/>
      <c r="D85" s="8"/>
      <c r="E85" s="8"/>
      <c r="F85" s="14"/>
      <c r="G85" s="8"/>
      <c r="H85" s="15"/>
      <c r="I85" s="15"/>
      <c r="J85" s="13"/>
      <c r="K85" s="8"/>
      <c r="L85" s="8"/>
      <c r="M85" s="8"/>
      <c r="N85" s="8"/>
      <c r="O85" s="8"/>
      <c r="P85" s="8"/>
      <c r="Q85" s="8"/>
      <c r="R85" s="8"/>
      <c r="S85" s="8"/>
      <c r="T85" s="8"/>
      <c r="U85" s="8"/>
      <c r="V85" s="8"/>
      <c r="W85" s="8"/>
      <c r="X85" s="8"/>
      <c r="Y85" s="8"/>
      <c r="Z85" s="8"/>
      <c r="AA85" s="8"/>
      <c r="AB85" s="14"/>
      <c r="AC85" s="8"/>
      <c r="AD85" s="14"/>
      <c r="AE85" s="8"/>
    </row>
    <row r="86" spans="1:31" x14ac:dyDescent="0.25">
      <c r="A86" s="8">
        <v>85</v>
      </c>
      <c r="B86" s="8"/>
      <c r="C86" s="8"/>
      <c r="D86" s="8"/>
      <c r="E86" s="8"/>
      <c r="F86" s="14"/>
      <c r="G86" s="8"/>
      <c r="H86" s="15"/>
      <c r="I86" s="15"/>
      <c r="J86" s="13"/>
      <c r="K86" s="8"/>
      <c r="L86" s="8"/>
      <c r="M86" s="8"/>
      <c r="N86" s="8"/>
      <c r="O86" s="8"/>
      <c r="P86" s="8"/>
      <c r="Q86" s="8"/>
      <c r="R86" s="8"/>
      <c r="S86" s="8"/>
      <c r="T86" s="8"/>
      <c r="U86" s="8"/>
      <c r="V86" s="8"/>
      <c r="W86" s="8"/>
      <c r="X86" s="8"/>
      <c r="Y86" s="8"/>
      <c r="Z86" s="8"/>
      <c r="AA86" s="8"/>
      <c r="AB86" s="14"/>
      <c r="AC86" s="8"/>
      <c r="AD86" s="14"/>
      <c r="AE86" s="8"/>
    </row>
    <row r="87" spans="1:31" x14ac:dyDescent="0.25">
      <c r="A87" s="8">
        <v>86</v>
      </c>
      <c r="B87" s="8"/>
      <c r="C87" s="8"/>
      <c r="D87" s="8"/>
      <c r="E87" s="8"/>
      <c r="F87" s="14"/>
      <c r="G87" s="8"/>
      <c r="H87" s="15"/>
      <c r="I87" s="15"/>
      <c r="J87" s="13"/>
      <c r="K87" s="8"/>
      <c r="L87" s="8"/>
      <c r="M87" s="8"/>
      <c r="N87" s="8"/>
      <c r="O87" s="8"/>
      <c r="P87" s="8"/>
      <c r="Q87" s="8"/>
      <c r="R87" s="8"/>
      <c r="S87" s="8"/>
      <c r="T87" s="8"/>
      <c r="U87" s="8"/>
      <c r="V87" s="8"/>
      <c r="W87" s="8"/>
      <c r="X87" s="8"/>
      <c r="Y87" s="8"/>
      <c r="Z87" s="8"/>
      <c r="AA87" s="8"/>
      <c r="AB87" s="14"/>
      <c r="AC87" s="8"/>
      <c r="AD87" s="14"/>
      <c r="AE87" s="8"/>
    </row>
    <row r="88" spans="1:31" x14ac:dyDescent="0.25">
      <c r="A88" s="8">
        <v>87</v>
      </c>
      <c r="B88" s="8"/>
      <c r="C88" s="8"/>
      <c r="D88" s="8"/>
      <c r="E88" s="8"/>
      <c r="F88" s="14"/>
      <c r="G88" s="8"/>
      <c r="H88" s="15"/>
      <c r="I88" s="15"/>
      <c r="J88" s="13"/>
      <c r="K88" s="8"/>
      <c r="L88" s="8"/>
      <c r="M88" s="8"/>
      <c r="N88" s="8"/>
      <c r="O88" s="8"/>
      <c r="P88" s="8"/>
      <c r="Q88" s="8"/>
      <c r="R88" s="8"/>
      <c r="S88" s="8"/>
      <c r="T88" s="8"/>
      <c r="U88" s="8"/>
      <c r="V88" s="8"/>
      <c r="W88" s="8"/>
      <c r="X88" s="8"/>
      <c r="Y88" s="8"/>
      <c r="Z88" s="8"/>
      <c r="AA88" s="8"/>
      <c r="AB88" s="14"/>
      <c r="AC88" s="8"/>
      <c r="AD88" s="14"/>
      <c r="AE88" s="8"/>
    </row>
    <row r="89" spans="1:31" ht="62.5" customHeight="1" x14ac:dyDescent="0.25">
      <c r="A89" s="8">
        <v>88</v>
      </c>
      <c r="B89" s="17">
        <v>1</v>
      </c>
      <c r="C89" s="8" t="s">
        <v>51</v>
      </c>
      <c r="D89" s="8" t="s">
        <v>1669</v>
      </c>
      <c r="E89" s="8" t="s">
        <v>1671</v>
      </c>
      <c r="F89" s="12" t="s">
        <v>566</v>
      </c>
      <c r="G89" s="8" t="s">
        <v>1232</v>
      </c>
      <c r="H89" s="9" t="s">
        <v>1676</v>
      </c>
      <c r="I89" s="9" t="s">
        <v>1677</v>
      </c>
      <c r="J89" s="13" t="s">
        <v>1678</v>
      </c>
      <c r="K89" s="8">
        <v>91</v>
      </c>
      <c r="L89" s="8">
        <v>218</v>
      </c>
      <c r="M89" s="8">
        <v>234</v>
      </c>
      <c r="N89" s="8" t="s">
        <v>576</v>
      </c>
      <c r="O89" s="8" t="s">
        <v>577</v>
      </c>
      <c r="P89" s="8" t="s">
        <v>578</v>
      </c>
      <c r="Q89" s="8" t="s">
        <v>579</v>
      </c>
      <c r="R89" s="8" t="s">
        <v>580</v>
      </c>
      <c r="S89" s="8" t="s">
        <v>1331</v>
      </c>
      <c r="T89" s="8">
        <v>2009</v>
      </c>
      <c r="U89" s="8">
        <v>38</v>
      </c>
      <c r="V89" s="8">
        <v>4</v>
      </c>
      <c r="W89" s="8">
        <v>610</v>
      </c>
      <c r="X89" s="8">
        <v>623</v>
      </c>
      <c r="Y89" s="8" t="s">
        <v>1687</v>
      </c>
      <c r="Z89" s="8" t="str">
        <f>HYPERLINK("http://dx.doi.org/10.1016/j.respol.2009.01.014","http://dx.doi.org/10.1016/j.respol.2009.01.014")</f>
        <v>http://dx.doi.org/10.1016/j.respol.2009.01.014</v>
      </c>
      <c r="AA89" s="8">
        <v>14</v>
      </c>
      <c r="AB89" s="11" t="s">
        <v>211</v>
      </c>
      <c r="AC89" s="8" t="s">
        <v>1651</v>
      </c>
      <c r="AD89" s="11" t="s">
        <v>127</v>
      </c>
      <c r="AE89" s="8" t="s">
        <v>1688</v>
      </c>
    </row>
    <row r="90" spans="1:31" x14ac:dyDescent="0.25">
      <c r="A90" s="8">
        <v>89</v>
      </c>
      <c r="B90" s="8"/>
      <c r="C90" s="8"/>
      <c r="D90" s="8"/>
      <c r="E90" s="8"/>
      <c r="F90" s="14"/>
      <c r="G90" s="8"/>
      <c r="H90" s="15"/>
      <c r="I90" s="15"/>
      <c r="J90" s="13"/>
      <c r="K90" s="8"/>
      <c r="L90" s="8"/>
      <c r="M90" s="8"/>
      <c r="N90" s="8"/>
      <c r="O90" s="8"/>
      <c r="P90" s="8"/>
      <c r="Q90" s="8"/>
      <c r="R90" s="8"/>
      <c r="S90" s="8"/>
      <c r="T90" s="8"/>
      <c r="U90" s="8"/>
      <c r="V90" s="8"/>
      <c r="W90" s="8"/>
      <c r="X90" s="8"/>
      <c r="Y90" s="8"/>
      <c r="Z90" s="8"/>
      <c r="AA90" s="8"/>
      <c r="AB90" s="14"/>
      <c r="AC90" s="8"/>
      <c r="AD90" s="14"/>
      <c r="AE90" s="8"/>
    </row>
    <row r="91" spans="1:31" ht="51" customHeight="1" x14ac:dyDescent="0.25">
      <c r="A91" s="8">
        <v>90</v>
      </c>
      <c r="B91" s="17">
        <v>1</v>
      </c>
      <c r="C91" s="8" t="s">
        <v>51</v>
      </c>
      <c r="D91" s="8" t="s">
        <v>1710</v>
      </c>
      <c r="E91" s="20" t="s">
        <v>3664</v>
      </c>
      <c r="F91" s="12" t="s">
        <v>1713</v>
      </c>
      <c r="G91" s="8" t="s">
        <v>58</v>
      </c>
      <c r="H91" s="9" t="s">
        <v>1714</v>
      </c>
      <c r="I91" s="9" t="s">
        <v>1715</v>
      </c>
      <c r="J91" s="13" t="s">
        <v>1716</v>
      </c>
      <c r="K91" s="8">
        <v>76</v>
      </c>
      <c r="L91" s="8">
        <v>0</v>
      </c>
      <c r="M91" s="8">
        <v>0</v>
      </c>
      <c r="N91" s="8" t="s">
        <v>1153</v>
      </c>
      <c r="O91" s="8" t="s">
        <v>1723</v>
      </c>
      <c r="P91" s="8" t="s">
        <v>1724</v>
      </c>
      <c r="Q91" s="8" t="s">
        <v>1713</v>
      </c>
      <c r="R91" s="8" t="s">
        <v>1725</v>
      </c>
      <c r="S91" s="8" t="s">
        <v>285</v>
      </c>
      <c r="T91" s="8">
        <v>2024</v>
      </c>
      <c r="U91" s="8">
        <v>121</v>
      </c>
      <c r="V91" s="8" t="s">
        <v>53</v>
      </c>
      <c r="W91" s="8" t="s">
        <v>53</v>
      </c>
      <c r="X91" s="8" t="s">
        <v>53</v>
      </c>
      <c r="Y91" s="8" t="s">
        <v>1726</v>
      </c>
      <c r="Z91" s="8" t="str">
        <f>HYPERLINK("http://dx.doi.org/10.1016/j.system.2024.103272","http://dx.doi.org/10.1016/j.system.2024.103272")</f>
        <v>http://dx.doi.org/10.1016/j.system.2024.103272</v>
      </c>
      <c r="AA91" s="8">
        <v>11</v>
      </c>
      <c r="AB91" s="11" t="s">
        <v>1728</v>
      </c>
      <c r="AC91" s="8" t="s">
        <v>76</v>
      </c>
      <c r="AD91" s="11" t="s">
        <v>1728</v>
      </c>
      <c r="AE91" s="8" t="s">
        <v>1729</v>
      </c>
    </row>
    <row r="92" spans="1:31" x14ac:dyDescent="0.25">
      <c r="A92" s="8">
        <v>91</v>
      </c>
      <c r="B92" s="8"/>
      <c r="C92" s="8"/>
      <c r="D92" s="8"/>
      <c r="E92" s="8"/>
      <c r="F92" s="14"/>
      <c r="G92" s="8"/>
      <c r="H92" s="15"/>
      <c r="I92" s="15"/>
      <c r="J92" s="13"/>
      <c r="K92" s="8"/>
      <c r="L92" s="8"/>
      <c r="M92" s="8"/>
      <c r="N92" s="8"/>
      <c r="O92" s="8"/>
      <c r="P92" s="8"/>
      <c r="Q92" s="8"/>
      <c r="R92" s="8"/>
      <c r="S92" s="8"/>
      <c r="T92" s="8"/>
      <c r="U92" s="8"/>
      <c r="V92" s="8"/>
      <c r="W92" s="8"/>
      <c r="X92" s="8"/>
      <c r="Y92" s="8"/>
      <c r="Z92" s="8"/>
      <c r="AA92" s="8"/>
      <c r="AB92" s="14"/>
      <c r="AC92" s="8"/>
      <c r="AD92" s="14"/>
      <c r="AE92" s="8"/>
    </row>
    <row r="93" spans="1:31" ht="37.5" x14ac:dyDescent="0.25">
      <c r="A93" s="8">
        <v>92</v>
      </c>
      <c r="B93" s="22">
        <v>1</v>
      </c>
      <c r="C93" s="8" t="s">
        <v>51</v>
      </c>
      <c r="D93" s="8" t="s">
        <v>1739</v>
      </c>
      <c r="E93" s="20" t="s">
        <v>3665</v>
      </c>
      <c r="F93" s="12" t="s">
        <v>1742</v>
      </c>
      <c r="G93" s="8" t="s">
        <v>628</v>
      </c>
      <c r="H93" s="9" t="s">
        <v>1744</v>
      </c>
      <c r="I93" s="9" t="s">
        <v>53</v>
      </c>
      <c r="J93" s="13" t="s">
        <v>1745</v>
      </c>
      <c r="K93" s="8">
        <v>7</v>
      </c>
      <c r="L93" s="8">
        <v>0</v>
      </c>
      <c r="M93" s="8">
        <v>0</v>
      </c>
      <c r="N93" s="8" t="s">
        <v>1750</v>
      </c>
      <c r="O93" s="8" t="s">
        <v>1751</v>
      </c>
      <c r="P93" s="8" t="s">
        <v>1752</v>
      </c>
      <c r="Q93" s="8" t="s">
        <v>1753</v>
      </c>
      <c r="R93" s="8" t="s">
        <v>1754</v>
      </c>
      <c r="S93" s="8" t="s">
        <v>1755</v>
      </c>
      <c r="T93" s="8">
        <v>2023</v>
      </c>
      <c r="U93" s="8">
        <v>9</v>
      </c>
      <c r="V93" s="8">
        <v>3</v>
      </c>
      <c r="W93" s="8" t="s">
        <v>1756</v>
      </c>
      <c r="X93" s="8" t="s">
        <v>1757</v>
      </c>
      <c r="Y93" s="8" t="s">
        <v>53</v>
      </c>
      <c r="Z93" s="8" t="s">
        <v>53</v>
      </c>
      <c r="AA93" s="8">
        <v>9</v>
      </c>
      <c r="AB93" s="11" t="s">
        <v>1758</v>
      </c>
      <c r="AC93" s="8" t="s">
        <v>126</v>
      </c>
      <c r="AD93" s="11" t="s">
        <v>508</v>
      </c>
      <c r="AE93" s="8" t="s">
        <v>1759</v>
      </c>
    </row>
    <row r="94" spans="1:31" ht="51" customHeight="1" x14ac:dyDescent="0.25">
      <c r="A94" s="8">
        <v>93</v>
      </c>
      <c r="B94" s="17">
        <v>1</v>
      </c>
      <c r="C94" s="8" t="s">
        <v>51</v>
      </c>
      <c r="D94" s="8" t="s">
        <v>1760</v>
      </c>
      <c r="E94" s="8" t="s">
        <v>1762</v>
      </c>
      <c r="F94" s="12" t="s">
        <v>428</v>
      </c>
      <c r="G94" s="8" t="s">
        <v>58</v>
      </c>
      <c r="H94" s="9" t="s">
        <v>1763</v>
      </c>
      <c r="I94" s="9" t="s">
        <v>1764</v>
      </c>
      <c r="J94" s="13" t="s">
        <v>1765</v>
      </c>
      <c r="K94" s="8">
        <v>46</v>
      </c>
      <c r="L94" s="8">
        <v>10</v>
      </c>
      <c r="M94" s="8">
        <v>11</v>
      </c>
      <c r="N94" s="8" t="s">
        <v>440</v>
      </c>
      <c r="O94" s="8" t="s">
        <v>441</v>
      </c>
      <c r="P94" s="8" t="s">
        <v>442</v>
      </c>
      <c r="Q94" s="8" t="s">
        <v>443</v>
      </c>
      <c r="R94" s="8" t="s">
        <v>444</v>
      </c>
      <c r="S94" s="8" t="s">
        <v>422</v>
      </c>
      <c r="T94" s="8">
        <v>2022</v>
      </c>
      <c r="U94" s="8">
        <v>35</v>
      </c>
      <c r="V94" s="8">
        <v>1</v>
      </c>
      <c r="W94" s="8">
        <v>178</v>
      </c>
      <c r="X94" s="8">
        <v>198</v>
      </c>
      <c r="Y94" s="8" t="s">
        <v>1775</v>
      </c>
      <c r="Z94" s="8" t="str">
        <f>HYPERLINK("http://dx.doi.org/10.1057/s41307-020-00201-1","http://dx.doi.org/10.1057/s41307-020-00201-1")</f>
        <v>http://dx.doi.org/10.1057/s41307-020-00201-1</v>
      </c>
      <c r="AA94" s="8">
        <v>21</v>
      </c>
      <c r="AB94" s="11" t="s">
        <v>75</v>
      </c>
      <c r="AC94" s="8" t="s">
        <v>76</v>
      </c>
      <c r="AD94" s="11" t="s">
        <v>75</v>
      </c>
      <c r="AE94" s="8" t="s">
        <v>1777</v>
      </c>
    </row>
    <row r="95" spans="1:31" x14ac:dyDescent="0.25">
      <c r="A95" s="8">
        <v>94</v>
      </c>
      <c r="B95" s="8"/>
      <c r="C95" s="8"/>
      <c r="D95" s="8"/>
      <c r="E95" s="8"/>
      <c r="F95" s="14"/>
      <c r="G95" s="8"/>
      <c r="H95" s="15"/>
      <c r="I95" s="15"/>
      <c r="J95" s="13"/>
      <c r="K95" s="8"/>
      <c r="L95" s="8"/>
      <c r="M95" s="8"/>
      <c r="N95" s="8"/>
      <c r="O95" s="8"/>
      <c r="P95" s="8"/>
      <c r="Q95" s="8"/>
      <c r="R95" s="8"/>
      <c r="S95" s="8"/>
      <c r="T95" s="8"/>
      <c r="U95" s="8"/>
      <c r="V95" s="8"/>
      <c r="W95" s="8"/>
      <c r="X95" s="8"/>
      <c r="Y95" s="8"/>
      <c r="Z95" s="8"/>
      <c r="AA95" s="8"/>
      <c r="AB95" s="14"/>
      <c r="AC95" s="8"/>
      <c r="AD95" s="14"/>
      <c r="AE95" s="8"/>
    </row>
    <row r="96" spans="1:31" x14ac:dyDescent="0.25">
      <c r="A96" s="8">
        <v>95</v>
      </c>
      <c r="B96" s="8"/>
      <c r="C96" s="8"/>
      <c r="D96" s="8"/>
      <c r="E96" s="8"/>
      <c r="F96" s="14"/>
      <c r="G96" s="8"/>
      <c r="H96" s="15"/>
      <c r="I96" s="15"/>
      <c r="J96" s="13"/>
      <c r="K96" s="8"/>
      <c r="L96" s="8"/>
      <c r="M96" s="8"/>
      <c r="N96" s="8"/>
      <c r="O96" s="8"/>
      <c r="P96" s="8"/>
      <c r="Q96" s="8"/>
      <c r="R96" s="8"/>
      <c r="S96" s="8"/>
      <c r="T96" s="8"/>
      <c r="U96" s="8"/>
      <c r="V96" s="8"/>
      <c r="W96" s="8"/>
      <c r="X96" s="8"/>
      <c r="Y96" s="8"/>
      <c r="Z96" s="8"/>
      <c r="AA96" s="8"/>
      <c r="AB96" s="14"/>
      <c r="AC96" s="8"/>
      <c r="AD96" s="14"/>
      <c r="AE96" s="8"/>
    </row>
    <row r="97" spans="1:31" x14ac:dyDescent="0.25">
      <c r="A97" s="8">
        <v>96</v>
      </c>
      <c r="B97" s="8"/>
      <c r="C97" s="8"/>
      <c r="D97" s="8"/>
      <c r="E97" s="8"/>
      <c r="F97" s="14"/>
      <c r="G97" s="8"/>
      <c r="H97" s="15"/>
      <c r="I97" s="15"/>
      <c r="J97" s="13"/>
      <c r="K97" s="8"/>
      <c r="L97" s="8"/>
      <c r="M97" s="8"/>
      <c r="N97" s="8"/>
      <c r="O97" s="8"/>
      <c r="P97" s="8"/>
      <c r="Q97" s="8"/>
      <c r="R97" s="8"/>
      <c r="S97" s="8"/>
      <c r="T97" s="8"/>
      <c r="U97" s="8"/>
      <c r="V97" s="8"/>
      <c r="W97" s="8"/>
      <c r="X97" s="8"/>
      <c r="Y97" s="8"/>
      <c r="Z97" s="8"/>
      <c r="AA97" s="8"/>
      <c r="AB97" s="14"/>
      <c r="AC97" s="8"/>
      <c r="AD97" s="14"/>
      <c r="AE97" s="8"/>
    </row>
    <row r="98" spans="1:31" x14ac:dyDescent="0.25">
      <c r="A98" s="8">
        <v>97</v>
      </c>
      <c r="B98" s="8"/>
      <c r="C98" s="8"/>
      <c r="D98" s="8"/>
      <c r="E98" s="8"/>
      <c r="F98" s="14"/>
      <c r="G98" s="8"/>
      <c r="H98" s="15"/>
      <c r="I98" s="15"/>
      <c r="J98" s="13"/>
      <c r="K98" s="8"/>
      <c r="L98" s="8"/>
      <c r="M98" s="8"/>
      <c r="N98" s="8"/>
      <c r="O98" s="8"/>
      <c r="P98" s="8"/>
      <c r="Q98" s="8"/>
      <c r="R98" s="8"/>
      <c r="S98" s="8"/>
      <c r="T98" s="8"/>
      <c r="U98" s="8"/>
      <c r="V98" s="8"/>
      <c r="W98" s="8"/>
      <c r="X98" s="8"/>
      <c r="Y98" s="8"/>
      <c r="Z98" s="8"/>
      <c r="AA98" s="8"/>
      <c r="AB98" s="14"/>
      <c r="AC98" s="8"/>
      <c r="AD98" s="14"/>
      <c r="AE98" s="8"/>
    </row>
    <row r="99" spans="1:31" ht="51" customHeight="1" x14ac:dyDescent="0.25">
      <c r="A99" s="8">
        <v>98</v>
      </c>
      <c r="B99" s="17">
        <v>1</v>
      </c>
      <c r="C99" s="8" t="s">
        <v>51</v>
      </c>
      <c r="D99" s="8" t="s">
        <v>1859</v>
      </c>
      <c r="E99" s="8" t="s">
        <v>1861</v>
      </c>
      <c r="F99" s="12" t="s">
        <v>1313</v>
      </c>
      <c r="G99" s="8" t="s">
        <v>58</v>
      </c>
      <c r="H99" s="9" t="s">
        <v>1862</v>
      </c>
      <c r="I99" s="9" t="s">
        <v>1863</v>
      </c>
      <c r="J99" s="13" t="s">
        <v>1864</v>
      </c>
      <c r="K99" s="8">
        <v>40</v>
      </c>
      <c r="L99" s="8">
        <v>10</v>
      </c>
      <c r="M99" s="8">
        <v>10</v>
      </c>
      <c r="N99" s="8" t="s">
        <v>314</v>
      </c>
      <c r="O99" s="8" t="s">
        <v>463</v>
      </c>
      <c r="P99" s="8" t="s">
        <v>464</v>
      </c>
      <c r="Q99" s="8" t="s">
        <v>1313</v>
      </c>
      <c r="R99" s="8" t="s">
        <v>1330</v>
      </c>
      <c r="S99" s="8" t="s">
        <v>98</v>
      </c>
      <c r="T99" s="8">
        <v>2017</v>
      </c>
      <c r="U99" s="8">
        <v>110</v>
      </c>
      <c r="V99" s="8">
        <v>1</v>
      </c>
      <c r="W99" s="8">
        <v>195</v>
      </c>
      <c r="X99" s="8">
        <v>216</v>
      </c>
      <c r="Y99" s="8" t="s">
        <v>1872</v>
      </c>
      <c r="Z99" s="8" t="str">
        <f>HYPERLINK("http://dx.doi.org/10.1007/s11192-016-2167-z","http://dx.doi.org/10.1007/s11192-016-2167-z")</f>
        <v>http://dx.doi.org/10.1007/s11192-016-2167-z</v>
      </c>
      <c r="AA99" s="8">
        <v>22</v>
      </c>
      <c r="AB99" s="11" t="s">
        <v>1333</v>
      </c>
      <c r="AC99" s="8" t="s">
        <v>102</v>
      </c>
      <c r="AD99" s="11" t="s">
        <v>1335</v>
      </c>
      <c r="AE99" s="8" t="s">
        <v>1873</v>
      </c>
    </row>
    <row r="100" spans="1:31" ht="51" customHeight="1" x14ac:dyDescent="0.25">
      <c r="A100" s="8">
        <v>99</v>
      </c>
      <c r="B100" s="17">
        <v>1</v>
      </c>
      <c r="C100" s="8" t="s">
        <v>51</v>
      </c>
      <c r="D100" s="8" t="s">
        <v>1874</v>
      </c>
      <c r="E100" s="8" t="s">
        <v>1876</v>
      </c>
      <c r="F100" s="12" t="s">
        <v>1877</v>
      </c>
      <c r="G100" s="8" t="s">
        <v>58</v>
      </c>
      <c r="H100" s="9" t="s">
        <v>1878</v>
      </c>
      <c r="I100" s="9" t="s">
        <v>1879</v>
      </c>
      <c r="J100" s="13" t="s">
        <v>1880</v>
      </c>
      <c r="K100" s="8">
        <v>43</v>
      </c>
      <c r="L100" s="8">
        <v>1</v>
      </c>
      <c r="M100" s="8">
        <v>1</v>
      </c>
      <c r="N100" s="8" t="s">
        <v>314</v>
      </c>
      <c r="O100" s="8" t="s">
        <v>463</v>
      </c>
      <c r="P100" s="8" t="s">
        <v>464</v>
      </c>
      <c r="Q100" s="8" t="s">
        <v>1887</v>
      </c>
      <c r="R100" s="8" t="s">
        <v>1888</v>
      </c>
      <c r="S100" s="8" t="s">
        <v>285</v>
      </c>
      <c r="T100" s="8">
        <v>2017</v>
      </c>
      <c r="U100" s="8">
        <v>42</v>
      </c>
      <c r="V100" s="8">
        <v>2</v>
      </c>
      <c r="W100" s="8">
        <v>127</v>
      </c>
      <c r="X100" s="8">
        <v>143</v>
      </c>
      <c r="Y100" s="8" t="s">
        <v>1889</v>
      </c>
      <c r="Z100" s="8" t="str">
        <f>HYPERLINK("http://dx.doi.org/10.1007/s10755-016-9372-9","http://dx.doi.org/10.1007/s10755-016-9372-9")</f>
        <v>http://dx.doi.org/10.1007/s10755-016-9372-9</v>
      </c>
      <c r="AA100" s="8">
        <v>17</v>
      </c>
      <c r="AB100" s="11" t="s">
        <v>75</v>
      </c>
      <c r="AC100" s="8" t="s">
        <v>126</v>
      </c>
      <c r="AD100" s="11" t="s">
        <v>75</v>
      </c>
      <c r="AE100" s="8" t="s">
        <v>1890</v>
      </c>
    </row>
    <row r="101" spans="1:31" x14ac:dyDescent="0.25">
      <c r="A101" s="8">
        <v>100</v>
      </c>
      <c r="B101" s="8"/>
      <c r="C101" s="8"/>
      <c r="D101" s="8"/>
      <c r="E101" s="8"/>
      <c r="F101" s="14"/>
      <c r="G101" s="8"/>
      <c r="H101" s="15"/>
      <c r="I101" s="15"/>
      <c r="J101" s="13"/>
      <c r="K101" s="8"/>
      <c r="L101" s="8"/>
      <c r="M101" s="8"/>
      <c r="N101" s="8"/>
      <c r="O101" s="8"/>
      <c r="P101" s="8"/>
      <c r="Q101" s="8"/>
      <c r="R101" s="8"/>
      <c r="S101" s="8"/>
      <c r="T101" s="8"/>
      <c r="U101" s="8"/>
      <c r="V101" s="8"/>
      <c r="W101" s="8"/>
      <c r="X101" s="8"/>
      <c r="Y101" s="8"/>
      <c r="Z101" s="8"/>
      <c r="AA101" s="8"/>
      <c r="AB101" s="14"/>
      <c r="AC101" s="8"/>
      <c r="AD101" s="14"/>
      <c r="AE101" s="8"/>
    </row>
    <row r="102" spans="1:31" ht="51" customHeight="1" x14ac:dyDescent="0.25">
      <c r="A102" s="8">
        <v>101</v>
      </c>
      <c r="B102" s="17">
        <v>1</v>
      </c>
      <c r="C102" s="8" t="s">
        <v>51</v>
      </c>
      <c r="D102" s="8" t="s">
        <v>1909</v>
      </c>
      <c r="E102" s="8" t="s">
        <v>1911</v>
      </c>
      <c r="F102" s="12" t="s">
        <v>1912</v>
      </c>
      <c r="G102" s="8" t="s">
        <v>58</v>
      </c>
      <c r="H102" s="9" t="s">
        <v>1913</v>
      </c>
      <c r="I102" s="9" t="s">
        <v>53</v>
      </c>
      <c r="J102" s="13" t="s">
        <v>1914</v>
      </c>
      <c r="K102" s="8">
        <v>6</v>
      </c>
      <c r="L102" s="8">
        <v>6</v>
      </c>
      <c r="M102" s="8">
        <v>7</v>
      </c>
      <c r="N102" s="8" t="s">
        <v>67</v>
      </c>
      <c r="O102" s="8" t="s">
        <v>68</v>
      </c>
      <c r="P102" s="8" t="s">
        <v>69</v>
      </c>
      <c r="Q102" s="8" t="s">
        <v>1920</v>
      </c>
      <c r="R102" s="8" t="s">
        <v>1921</v>
      </c>
      <c r="S102" s="8" t="s">
        <v>1533</v>
      </c>
      <c r="T102" s="8">
        <v>2009</v>
      </c>
      <c r="U102" s="8">
        <v>35</v>
      </c>
      <c r="V102" s="8">
        <v>3</v>
      </c>
      <c r="W102" s="8">
        <v>133</v>
      </c>
      <c r="X102" s="8">
        <v>137</v>
      </c>
      <c r="Y102" s="8" t="s">
        <v>1922</v>
      </c>
      <c r="Z102" s="8" t="str">
        <f>HYPERLINK("http://dx.doi.org/10.1016/j.serrev.2009.06.001","http://dx.doi.org/10.1016/j.serrev.2009.06.001")</f>
        <v>http://dx.doi.org/10.1016/j.serrev.2009.06.001</v>
      </c>
      <c r="AA102" s="8">
        <v>5</v>
      </c>
      <c r="AB102" s="11" t="s">
        <v>191</v>
      </c>
      <c r="AC102" s="8" t="s">
        <v>76</v>
      </c>
      <c r="AD102" s="11" t="s">
        <v>191</v>
      </c>
      <c r="AE102" s="8" t="s">
        <v>1923</v>
      </c>
    </row>
    <row r="103" spans="1:31" ht="51" customHeight="1" x14ac:dyDescent="0.25">
      <c r="A103" s="8">
        <v>102</v>
      </c>
      <c r="B103" s="8"/>
      <c r="C103" s="8"/>
      <c r="D103" s="8"/>
      <c r="E103" s="8"/>
      <c r="F103" s="14"/>
      <c r="G103" s="8"/>
      <c r="H103" s="15"/>
      <c r="I103" s="15"/>
      <c r="J103" s="13"/>
      <c r="K103" s="8"/>
      <c r="L103" s="8"/>
      <c r="M103" s="8"/>
      <c r="N103" s="8"/>
      <c r="O103" s="8"/>
      <c r="P103" s="8"/>
      <c r="Q103" s="8"/>
      <c r="R103" s="8"/>
      <c r="S103" s="8"/>
      <c r="T103" s="8"/>
      <c r="U103" s="8"/>
      <c r="V103" s="8"/>
      <c r="W103" s="8"/>
      <c r="X103" s="8"/>
      <c r="Y103" s="8"/>
      <c r="Z103" s="8"/>
      <c r="AA103" s="8"/>
      <c r="AB103" s="14"/>
      <c r="AC103" s="8"/>
      <c r="AD103" s="14"/>
      <c r="AE103" s="8"/>
    </row>
    <row r="104" spans="1:31" x14ac:dyDescent="0.25">
      <c r="A104" s="8">
        <v>103</v>
      </c>
      <c r="B104" s="8"/>
      <c r="C104" s="8"/>
      <c r="D104" s="8"/>
      <c r="E104" s="8"/>
      <c r="F104" s="14"/>
      <c r="G104" s="8"/>
      <c r="H104" s="15"/>
      <c r="I104" s="15"/>
      <c r="J104" s="13"/>
      <c r="K104" s="8"/>
      <c r="L104" s="8"/>
      <c r="M104" s="8"/>
      <c r="N104" s="8"/>
      <c r="O104" s="8"/>
      <c r="P104" s="8"/>
      <c r="Q104" s="8"/>
      <c r="R104" s="8"/>
      <c r="S104" s="8"/>
      <c r="T104" s="8"/>
      <c r="U104" s="8"/>
      <c r="V104" s="8"/>
      <c r="W104" s="8"/>
      <c r="X104" s="8"/>
      <c r="Y104" s="8"/>
      <c r="Z104" s="8"/>
      <c r="AA104" s="8"/>
      <c r="AB104" s="14"/>
      <c r="AC104" s="8"/>
      <c r="AD104" s="14"/>
      <c r="AE104" s="8"/>
    </row>
    <row r="105" spans="1:31" ht="51" customHeight="1" x14ac:dyDescent="0.25">
      <c r="A105" s="8">
        <v>104</v>
      </c>
      <c r="B105" s="22">
        <v>1</v>
      </c>
      <c r="C105" s="8" t="s">
        <v>51</v>
      </c>
      <c r="D105" s="8" t="s">
        <v>1962</v>
      </c>
      <c r="E105" s="8" t="s">
        <v>1964</v>
      </c>
      <c r="F105" s="12" t="s">
        <v>1052</v>
      </c>
      <c r="G105" s="8" t="s">
        <v>58</v>
      </c>
      <c r="H105" s="9" t="s">
        <v>1965</v>
      </c>
      <c r="I105" s="9" t="s">
        <v>1966</v>
      </c>
      <c r="J105" s="13" t="s">
        <v>1967</v>
      </c>
      <c r="K105" s="8">
        <v>43</v>
      </c>
      <c r="L105" s="8">
        <v>2</v>
      </c>
      <c r="M105" s="8">
        <v>2</v>
      </c>
      <c r="N105" s="8" t="s">
        <v>1062</v>
      </c>
      <c r="O105" s="8" t="s">
        <v>1063</v>
      </c>
      <c r="P105" s="8" t="s">
        <v>1064</v>
      </c>
      <c r="Q105" s="8" t="s">
        <v>1065</v>
      </c>
      <c r="R105" s="8" t="s">
        <v>1066</v>
      </c>
      <c r="S105" s="8" t="s">
        <v>269</v>
      </c>
      <c r="T105" s="8">
        <v>2017</v>
      </c>
      <c r="U105" s="8">
        <v>62</v>
      </c>
      <c r="V105" s="8">
        <v>4</v>
      </c>
      <c r="W105" s="8">
        <v>1</v>
      </c>
      <c r="X105" s="8">
        <v>25</v>
      </c>
      <c r="Y105" s="8" t="s">
        <v>1972</v>
      </c>
      <c r="Z105" s="8" t="str">
        <f>HYPERLINK("http://dx.doi.org/10.6209/JORIES.2017.62(4).01","http://dx.doi.org/10.6209/JORIES.2017.62(4).01")</f>
        <v>http://dx.doi.org/10.6209/JORIES.2017.62(4).01</v>
      </c>
      <c r="AA105" s="8">
        <v>25</v>
      </c>
      <c r="AB105" s="11" t="s">
        <v>75</v>
      </c>
      <c r="AC105" s="8" t="s">
        <v>126</v>
      </c>
      <c r="AD105" s="11" t="s">
        <v>75</v>
      </c>
      <c r="AE105" s="8" t="s">
        <v>1973</v>
      </c>
    </row>
    <row r="106" spans="1:31" ht="51" customHeight="1" x14ac:dyDescent="0.25">
      <c r="A106" s="8">
        <v>105</v>
      </c>
      <c r="B106" s="17">
        <v>1</v>
      </c>
      <c r="C106" s="8" t="s">
        <v>51</v>
      </c>
      <c r="D106" s="8" t="s">
        <v>1974</v>
      </c>
      <c r="E106" s="8" t="s">
        <v>1976</v>
      </c>
      <c r="F106" s="12" t="s">
        <v>1977</v>
      </c>
      <c r="G106" s="8" t="s">
        <v>58</v>
      </c>
      <c r="H106" s="9" t="s">
        <v>1978</v>
      </c>
      <c r="I106" s="9" t="s">
        <v>1979</v>
      </c>
      <c r="J106" s="13" t="s">
        <v>1980</v>
      </c>
      <c r="K106" s="8">
        <v>60</v>
      </c>
      <c r="L106" s="8">
        <v>83</v>
      </c>
      <c r="M106" s="8">
        <v>86</v>
      </c>
      <c r="N106" s="8" t="s">
        <v>314</v>
      </c>
      <c r="O106" s="8" t="s">
        <v>281</v>
      </c>
      <c r="P106" s="8" t="s">
        <v>334</v>
      </c>
      <c r="Q106" s="8" t="s">
        <v>1985</v>
      </c>
      <c r="R106" s="8" t="s">
        <v>1986</v>
      </c>
      <c r="S106" s="8" t="s">
        <v>467</v>
      </c>
      <c r="T106" s="8">
        <v>2006</v>
      </c>
      <c r="U106" s="8">
        <v>1</v>
      </c>
      <c r="V106" s="8">
        <v>2</v>
      </c>
      <c r="W106" s="8">
        <v>167</v>
      </c>
      <c r="X106" s="8">
        <v>185</v>
      </c>
      <c r="Y106" s="8" t="s">
        <v>1987</v>
      </c>
      <c r="Z106" s="8" t="str">
        <f>HYPERLINK("http://dx.doi.org/10.1007/s11412-006-8874-3","http://dx.doi.org/10.1007/s11412-006-8874-3")</f>
        <v>http://dx.doi.org/10.1007/s11412-006-8874-3</v>
      </c>
      <c r="AA106" s="8">
        <v>19</v>
      </c>
      <c r="AB106" s="11" t="s">
        <v>1988</v>
      </c>
      <c r="AC106" s="8" t="s">
        <v>76</v>
      </c>
      <c r="AD106" s="11" t="s">
        <v>1988</v>
      </c>
      <c r="AE106" s="8" t="s">
        <v>1989</v>
      </c>
    </row>
    <row r="107" spans="1:31" ht="39" customHeight="1" x14ac:dyDescent="0.25">
      <c r="A107" s="8">
        <v>106</v>
      </c>
      <c r="B107" s="22">
        <v>1</v>
      </c>
      <c r="C107" s="8" t="s">
        <v>51</v>
      </c>
      <c r="D107" s="8" t="s">
        <v>1990</v>
      </c>
      <c r="E107" s="8" t="s">
        <v>1992</v>
      </c>
      <c r="F107" s="12" t="s">
        <v>1517</v>
      </c>
      <c r="G107" s="8" t="s">
        <v>58</v>
      </c>
      <c r="H107" s="9" t="s">
        <v>1993</v>
      </c>
      <c r="I107" s="9" t="s">
        <v>53</v>
      </c>
      <c r="J107" s="13" t="s">
        <v>1994</v>
      </c>
      <c r="K107" s="8">
        <v>10</v>
      </c>
      <c r="L107" s="8">
        <v>10</v>
      </c>
      <c r="M107" s="8">
        <v>13</v>
      </c>
      <c r="N107" s="8" t="s">
        <v>1528</v>
      </c>
      <c r="O107" s="8" t="s">
        <v>1529</v>
      </c>
      <c r="P107" s="8" t="s">
        <v>1530</v>
      </c>
      <c r="Q107" s="8" t="s">
        <v>1531</v>
      </c>
      <c r="R107" s="8" t="s">
        <v>1532</v>
      </c>
      <c r="S107" s="8" t="s">
        <v>269</v>
      </c>
      <c r="T107" s="8">
        <v>2008</v>
      </c>
      <c r="U107" s="8">
        <v>3</v>
      </c>
      <c r="V107" s="8">
        <v>4</v>
      </c>
      <c r="W107" s="8">
        <v>49</v>
      </c>
      <c r="X107" s="8">
        <v>56</v>
      </c>
      <c r="Y107" s="8" t="s">
        <v>1998</v>
      </c>
      <c r="Z107" s="8" t="str">
        <f>HYPERLINK("http://dx.doi.org/10.1525/jer.2008.3.4.49","http://dx.doi.org/10.1525/jer.2008.3.4.49")</f>
        <v>http://dx.doi.org/10.1525/jer.2008.3.4.49</v>
      </c>
      <c r="AA107" s="8">
        <v>8</v>
      </c>
      <c r="AB107" s="11" t="s">
        <v>1535</v>
      </c>
      <c r="AC107" s="8" t="s">
        <v>102</v>
      </c>
      <c r="AD107" s="11" t="s">
        <v>1536</v>
      </c>
      <c r="AE107" s="8" t="s">
        <v>1999</v>
      </c>
    </row>
    <row r="108" spans="1:31" x14ac:dyDescent="0.25">
      <c r="A108" s="8">
        <v>107</v>
      </c>
      <c r="B108" s="8"/>
      <c r="C108" s="8"/>
      <c r="D108" s="8"/>
      <c r="E108" s="8"/>
      <c r="F108" s="14"/>
      <c r="G108" s="8"/>
      <c r="H108" s="15"/>
      <c r="I108" s="15"/>
      <c r="J108" s="13"/>
      <c r="K108" s="8"/>
      <c r="L108" s="8"/>
      <c r="M108" s="8"/>
      <c r="N108" s="8"/>
      <c r="O108" s="8"/>
      <c r="P108" s="8"/>
      <c r="Q108" s="8"/>
      <c r="R108" s="8"/>
      <c r="S108" s="8"/>
      <c r="T108" s="8"/>
      <c r="U108" s="8"/>
      <c r="V108" s="8"/>
      <c r="W108" s="8"/>
      <c r="X108" s="8"/>
      <c r="Y108" s="8"/>
      <c r="Z108" s="8"/>
      <c r="AA108" s="8"/>
      <c r="AB108" s="14"/>
      <c r="AC108" s="8"/>
      <c r="AD108" s="14"/>
      <c r="AE108" s="8"/>
    </row>
    <row r="109" spans="1:31" ht="51" customHeight="1" x14ac:dyDescent="0.25">
      <c r="A109" s="8">
        <v>108</v>
      </c>
      <c r="B109" s="17">
        <v>1</v>
      </c>
      <c r="C109" s="8" t="s">
        <v>51</v>
      </c>
      <c r="D109" s="8" t="s">
        <v>2020</v>
      </c>
      <c r="E109" s="8" t="s">
        <v>2022</v>
      </c>
      <c r="F109" s="12" t="s">
        <v>2023</v>
      </c>
      <c r="G109" s="8" t="s">
        <v>58</v>
      </c>
      <c r="H109" s="9" t="s">
        <v>2024</v>
      </c>
      <c r="I109" s="9" t="s">
        <v>2025</v>
      </c>
      <c r="J109" s="13" t="s">
        <v>2026</v>
      </c>
      <c r="K109" s="8">
        <v>36</v>
      </c>
      <c r="L109" s="8">
        <v>6</v>
      </c>
      <c r="M109" s="8">
        <v>6</v>
      </c>
      <c r="N109" s="8" t="s">
        <v>314</v>
      </c>
      <c r="O109" s="8" t="s">
        <v>463</v>
      </c>
      <c r="P109" s="8" t="s">
        <v>464</v>
      </c>
      <c r="Q109" s="8" t="s">
        <v>2031</v>
      </c>
      <c r="R109" s="8" t="s">
        <v>2032</v>
      </c>
      <c r="S109" s="8" t="s">
        <v>743</v>
      </c>
      <c r="T109" s="8">
        <v>2008</v>
      </c>
      <c r="U109" s="8">
        <v>17</v>
      </c>
      <c r="V109" s="8">
        <v>4</v>
      </c>
      <c r="W109" s="8">
        <v>357</v>
      </c>
      <c r="X109" s="8">
        <v>365</v>
      </c>
      <c r="Y109" s="8" t="s">
        <v>2033</v>
      </c>
      <c r="Z109" s="8" t="str">
        <f>HYPERLINK("http://dx.doi.org/10.1007/s10956-008-9105-7","http://dx.doi.org/10.1007/s10956-008-9105-7")</f>
        <v>http://dx.doi.org/10.1007/s10956-008-9105-7</v>
      </c>
      <c r="AA109" s="8">
        <v>9</v>
      </c>
      <c r="AB109" s="11" t="s">
        <v>2034</v>
      </c>
      <c r="AC109" s="8" t="s">
        <v>102</v>
      </c>
      <c r="AD109" s="11" t="s">
        <v>75</v>
      </c>
      <c r="AE109" s="8" t="s">
        <v>2035</v>
      </c>
    </row>
    <row r="110" spans="1:31" ht="51" customHeight="1" x14ac:dyDescent="0.25">
      <c r="A110" s="8">
        <v>109</v>
      </c>
      <c r="B110" s="17">
        <v>1</v>
      </c>
      <c r="C110" s="8" t="s">
        <v>51</v>
      </c>
      <c r="D110" s="8" t="s">
        <v>2036</v>
      </c>
      <c r="E110" s="8" t="s">
        <v>2038</v>
      </c>
      <c r="F110" s="12" t="s">
        <v>750</v>
      </c>
      <c r="G110" s="8" t="s">
        <v>58</v>
      </c>
      <c r="H110" s="9" t="s">
        <v>2039</v>
      </c>
      <c r="I110" s="9" t="s">
        <v>2040</v>
      </c>
      <c r="J110" s="13" t="s">
        <v>2041</v>
      </c>
      <c r="K110" s="8">
        <v>32</v>
      </c>
      <c r="L110" s="8">
        <v>22</v>
      </c>
      <c r="M110" s="8">
        <v>32</v>
      </c>
      <c r="N110" s="8" t="s">
        <v>67</v>
      </c>
      <c r="O110" s="8" t="s">
        <v>68</v>
      </c>
      <c r="P110" s="8" t="s">
        <v>69</v>
      </c>
      <c r="Q110" s="8" t="s">
        <v>755</v>
      </c>
      <c r="R110" s="8" t="s">
        <v>756</v>
      </c>
      <c r="S110" s="8" t="s">
        <v>950</v>
      </c>
      <c r="T110" s="8">
        <v>2017</v>
      </c>
      <c r="U110" s="8">
        <v>39</v>
      </c>
      <c r="V110" s="8">
        <v>1</v>
      </c>
      <c r="W110" s="8">
        <v>89</v>
      </c>
      <c r="X110" s="8">
        <v>103</v>
      </c>
      <c r="Y110" s="8" t="s">
        <v>2048</v>
      </c>
      <c r="Z110" s="8" t="str">
        <f>HYPERLINK("http://dx.doi.org/10.1080/1360080X.2017.1254380","http://dx.doi.org/10.1080/1360080X.2017.1254380")</f>
        <v>http://dx.doi.org/10.1080/1360080X.2017.1254380</v>
      </c>
      <c r="AA110" s="8">
        <v>15</v>
      </c>
      <c r="AB110" s="11" t="s">
        <v>75</v>
      </c>
      <c r="AC110" s="8" t="s">
        <v>76</v>
      </c>
      <c r="AD110" s="11" t="s">
        <v>75</v>
      </c>
      <c r="AE110" s="8" t="s">
        <v>2050</v>
      </c>
    </row>
    <row r="111" spans="1:31" ht="51" customHeight="1" x14ac:dyDescent="0.25">
      <c r="A111" s="8">
        <v>110</v>
      </c>
      <c r="B111" s="17">
        <v>1</v>
      </c>
      <c r="C111" s="8" t="s">
        <v>51</v>
      </c>
      <c r="D111" s="8" t="s">
        <v>2051</v>
      </c>
      <c r="E111" s="8" t="s">
        <v>2053</v>
      </c>
      <c r="F111" s="12" t="s">
        <v>2054</v>
      </c>
      <c r="G111" s="8" t="s">
        <v>58</v>
      </c>
      <c r="H111" s="9" t="s">
        <v>2055</v>
      </c>
      <c r="I111" s="9" t="s">
        <v>53</v>
      </c>
      <c r="J111" s="13" t="s">
        <v>2056</v>
      </c>
      <c r="K111" s="8">
        <v>12</v>
      </c>
      <c r="L111" s="8">
        <v>3</v>
      </c>
      <c r="M111" s="8">
        <v>4</v>
      </c>
      <c r="N111" s="8" t="s">
        <v>314</v>
      </c>
      <c r="O111" s="8" t="s">
        <v>463</v>
      </c>
      <c r="P111" s="8" t="s">
        <v>464</v>
      </c>
      <c r="Q111" s="8" t="s">
        <v>2061</v>
      </c>
      <c r="R111" s="8" t="s">
        <v>2062</v>
      </c>
      <c r="S111" s="8" t="s">
        <v>422</v>
      </c>
      <c r="T111" s="8">
        <v>2009</v>
      </c>
      <c r="U111" s="8">
        <v>10</v>
      </c>
      <c r="V111" s="8">
        <v>1</v>
      </c>
      <c r="W111" s="8">
        <v>69</v>
      </c>
      <c r="X111" s="8">
        <v>81</v>
      </c>
      <c r="Y111" s="8" t="s">
        <v>2063</v>
      </c>
      <c r="Z111" s="8" t="str">
        <f>HYPERLINK("http://dx.doi.org/10.1007/s12564-009-9003-6","http://dx.doi.org/10.1007/s12564-009-9003-6")</f>
        <v>http://dx.doi.org/10.1007/s12564-009-9003-6</v>
      </c>
      <c r="AA111" s="8">
        <v>13</v>
      </c>
      <c r="AB111" s="11" t="s">
        <v>75</v>
      </c>
      <c r="AC111" s="8" t="s">
        <v>76</v>
      </c>
      <c r="AD111" s="11" t="s">
        <v>75</v>
      </c>
      <c r="AE111" s="8" t="s">
        <v>2064</v>
      </c>
    </row>
    <row r="112" spans="1:31" x14ac:dyDescent="0.25">
      <c r="A112" s="8">
        <v>111</v>
      </c>
      <c r="B112" s="8"/>
      <c r="C112" s="8"/>
      <c r="D112" s="8"/>
      <c r="E112" s="8"/>
      <c r="F112" s="14"/>
      <c r="G112" s="8"/>
      <c r="H112" s="15"/>
      <c r="I112" s="15"/>
      <c r="J112" s="13"/>
      <c r="K112" s="8"/>
      <c r="L112" s="8"/>
      <c r="M112" s="8"/>
      <c r="N112" s="8"/>
      <c r="O112" s="8"/>
      <c r="P112" s="8"/>
      <c r="Q112" s="8"/>
      <c r="R112" s="8"/>
      <c r="S112" s="8"/>
      <c r="T112" s="8"/>
      <c r="U112" s="8"/>
      <c r="V112" s="8"/>
      <c r="W112" s="8"/>
      <c r="X112" s="8"/>
      <c r="Y112" s="8"/>
      <c r="Z112" s="8"/>
      <c r="AA112" s="8"/>
      <c r="AB112" s="14"/>
      <c r="AC112" s="8"/>
      <c r="AD112" s="14"/>
      <c r="AE112" s="8"/>
    </row>
    <row r="113" spans="1:31" x14ac:dyDescent="0.25">
      <c r="A113" s="8">
        <v>112</v>
      </c>
      <c r="B113" s="8"/>
      <c r="C113" s="8"/>
      <c r="D113" s="8"/>
      <c r="E113" s="8"/>
      <c r="F113" s="14"/>
      <c r="G113" s="8"/>
      <c r="H113" s="15"/>
      <c r="I113" s="15"/>
      <c r="J113" s="13"/>
      <c r="K113" s="8"/>
      <c r="L113" s="8"/>
      <c r="M113" s="8"/>
      <c r="N113" s="8"/>
      <c r="O113" s="8"/>
      <c r="P113" s="8"/>
      <c r="Q113" s="8"/>
      <c r="R113" s="8"/>
      <c r="S113" s="8"/>
      <c r="T113" s="8"/>
      <c r="U113" s="8"/>
      <c r="V113" s="8"/>
      <c r="W113" s="8"/>
      <c r="X113" s="8"/>
      <c r="Y113" s="8"/>
      <c r="Z113" s="8"/>
      <c r="AA113" s="8"/>
      <c r="AB113" s="14"/>
      <c r="AC113" s="8"/>
      <c r="AD113" s="14"/>
      <c r="AE113" s="8"/>
    </row>
    <row r="114" spans="1:31" x14ac:dyDescent="0.25">
      <c r="A114" s="8">
        <v>113</v>
      </c>
      <c r="B114" s="8"/>
      <c r="C114" s="8"/>
      <c r="D114" s="8"/>
      <c r="E114" s="8"/>
      <c r="F114" s="14"/>
      <c r="G114" s="8"/>
      <c r="H114" s="15"/>
      <c r="I114" s="15"/>
      <c r="J114" s="13"/>
      <c r="K114" s="8"/>
      <c r="L114" s="8"/>
      <c r="M114" s="8"/>
      <c r="N114" s="8"/>
      <c r="O114" s="8"/>
      <c r="P114" s="8"/>
      <c r="Q114" s="8"/>
      <c r="R114" s="8"/>
      <c r="S114" s="8"/>
      <c r="T114" s="8"/>
      <c r="U114" s="8"/>
      <c r="V114" s="8"/>
      <c r="W114" s="8"/>
      <c r="X114" s="8"/>
      <c r="Y114" s="8"/>
      <c r="Z114" s="8"/>
      <c r="AA114" s="8"/>
      <c r="AB114" s="14"/>
      <c r="AC114" s="8"/>
      <c r="AD114" s="14"/>
      <c r="AE114" s="8"/>
    </row>
    <row r="115" spans="1:31" ht="51" customHeight="1" x14ac:dyDescent="0.25">
      <c r="A115" s="8">
        <v>114</v>
      </c>
      <c r="B115" s="17">
        <v>1</v>
      </c>
      <c r="C115" s="8" t="s">
        <v>51</v>
      </c>
      <c r="D115" s="8" t="s">
        <v>2118</v>
      </c>
      <c r="E115" s="8" t="s">
        <v>2120</v>
      </c>
      <c r="F115" s="12" t="s">
        <v>750</v>
      </c>
      <c r="G115" s="8" t="s">
        <v>58</v>
      </c>
      <c r="H115" s="9" t="s">
        <v>2121</v>
      </c>
      <c r="I115" s="9" t="s">
        <v>2122</v>
      </c>
      <c r="J115" s="13" t="s">
        <v>2123</v>
      </c>
      <c r="K115" s="8">
        <v>26</v>
      </c>
      <c r="L115" s="8">
        <v>14</v>
      </c>
      <c r="M115" s="8">
        <v>16</v>
      </c>
      <c r="N115" s="8" t="s">
        <v>67</v>
      </c>
      <c r="O115" s="8" t="s">
        <v>68</v>
      </c>
      <c r="P115" s="8" t="s">
        <v>69</v>
      </c>
      <c r="Q115" s="8" t="s">
        <v>755</v>
      </c>
      <c r="R115" s="8" t="s">
        <v>756</v>
      </c>
      <c r="S115" s="8" t="s">
        <v>53</v>
      </c>
      <c r="T115" s="8">
        <v>2010</v>
      </c>
      <c r="U115" s="8">
        <v>32</v>
      </c>
      <c r="V115" s="8">
        <v>5</v>
      </c>
      <c r="W115" s="8">
        <v>499</v>
      </c>
      <c r="X115" s="8">
        <v>510</v>
      </c>
      <c r="Y115" s="8" t="s">
        <v>2130</v>
      </c>
      <c r="Z115" s="8" t="str">
        <f>HYPERLINK("http://dx.doi.org/10.1080/1360080X.2010.511122","http://dx.doi.org/10.1080/1360080X.2010.511122")</f>
        <v>http://dx.doi.org/10.1080/1360080X.2010.511122</v>
      </c>
      <c r="AA115" s="8">
        <v>12</v>
      </c>
      <c r="AB115" s="11" t="s">
        <v>75</v>
      </c>
      <c r="AC115" s="8" t="s">
        <v>126</v>
      </c>
      <c r="AD115" s="11" t="s">
        <v>75</v>
      </c>
      <c r="AE115" s="8" t="s">
        <v>2131</v>
      </c>
    </row>
    <row r="116" spans="1:31" x14ac:dyDescent="0.25">
      <c r="A116" s="8">
        <v>115</v>
      </c>
      <c r="B116" s="8"/>
      <c r="C116" s="29"/>
      <c r="D116" s="29"/>
      <c r="E116" s="29"/>
      <c r="F116" s="30"/>
      <c r="G116" s="29"/>
      <c r="H116" s="31"/>
      <c r="I116" s="31"/>
      <c r="J116" s="32"/>
      <c r="K116" s="29"/>
      <c r="L116" s="29"/>
      <c r="M116" s="29"/>
      <c r="N116" s="29"/>
      <c r="O116" s="29"/>
      <c r="P116" s="29"/>
      <c r="Q116" s="29"/>
      <c r="R116" s="29"/>
      <c r="S116" s="29"/>
      <c r="T116" s="29"/>
      <c r="U116" s="29"/>
      <c r="V116" s="29"/>
      <c r="W116" s="29"/>
      <c r="X116" s="29"/>
      <c r="Y116" s="29"/>
      <c r="Z116" s="29"/>
      <c r="AA116" s="29"/>
      <c r="AB116" s="30"/>
      <c r="AC116" s="29"/>
      <c r="AD116" s="30"/>
      <c r="AE116" s="29"/>
    </row>
    <row r="117" spans="1:31" x14ac:dyDescent="0.25">
      <c r="A117" s="8">
        <v>116</v>
      </c>
      <c r="B117" s="8"/>
      <c r="C117" s="29"/>
      <c r="D117" s="29"/>
      <c r="E117" s="29"/>
      <c r="F117" s="30"/>
      <c r="G117" s="29"/>
      <c r="H117" s="31"/>
      <c r="I117" s="31"/>
      <c r="J117" s="32"/>
      <c r="K117" s="29"/>
      <c r="L117" s="29"/>
      <c r="M117" s="29"/>
      <c r="N117" s="29"/>
      <c r="O117" s="29"/>
      <c r="P117" s="29"/>
      <c r="Q117" s="29"/>
      <c r="R117" s="29"/>
      <c r="S117" s="29"/>
      <c r="T117" s="29"/>
      <c r="U117" s="29"/>
      <c r="V117" s="29"/>
      <c r="W117" s="29"/>
      <c r="X117" s="29"/>
      <c r="Y117" s="29"/>
      <c r="Z117" s="29"/>
      <c r="AA117" s="29"/>
      <c r="AB117" s="30"/>
      <c r="AC117" s="29"/>
      <c r="AD117" s="30"/>
      <c r="AE117" s="29"/>
    </row>
    <row r="118" spans="1:31" x14ac:dyDescent="0.25">
      <c r="A118" s="8">
        <v>117</v>
      </c>
      <c r="B118" s="8"/>
      <c r="C118" s="29"/>
      <c r="D118" s="29"/>
      <c r="E118" s="29"/>
      <c r="F118" s="30"/>
      <c r="G118" s="29"/>
      <c r="H118" s="31"/>
      <c r="I118" s="31"/>
      <c r="J118" s="33"/>
      <c r="K118" s="29"/>
      <c r="L118" s="29"/>
      <c r="M118" s="29"/>
      <c r="N118" s="29"/>
      <c r="O118" s="29"/>
      <c r="P118" s="29"/>
      <c r="Q118" s="29"/>
      <c r="R118" s="29"/>
      <c r="S118" s="29"/>
      <c r="T118" s="29"/>
      <c r="U118" s="29"/>
      <c r="V118" s="29"/>
      <c r="W118" s="29"/>
      <c r="X118" s="29"/>
      <c r="Y118" s="29"/>
      <c r="Z118" s="29"/>
      <c r="AA118" s="29"/>
      <c r="AB118" s="30"/>
      <c r="AC118" s="29"/>
      <c r="AD118" s="30"/>
      <c r="AE118" s="29"/>
    </row>
    <row r="119" spans="1:31" x14ac:dyDescent="0.25">
      <c r="A119" s="8">
        <v>118</v>
      </c>
      <c r="B119" s="8"/>
      <c r="C119" s="29"/>
      <c r="D119" s="29"/>
      <c r="E119" s="29"/>
      <c r="F119" s="30"/>
      <c r="G119" s="29"/>
      <c r="H119" s="31"/>
      <c r="I119" s="31"/>
      <c r="J119" s="33"/>
      <c r="K119" s="29"/>
      <c r="L119" s="29"/>
      <c r="M119" s="29"/>
      <c r="N119" s="29"/>
      <c r="O119" s="29"/>
      <c r="P119" s="29"/>
      <c r="Q119" s="29"/>
      <c r="R119" s="29"/>
      <c r="S119" s="29"/>
      <c r="T119" s="29"/>
      <c r="U119" s="29"/>
      <c r="V119" s="29"/>
      <c r="W119" s="29"/>
      <c r="X119" s="29"/>
      <c r="Y119" s="29"/>
      <c r="Z119" s="29"/>
      <c r="AA119" s="29"/>
      <c r="AB119" s="30"/>
      <c r="AC119" s="29"/>
      <c r="AD119" s="30"/>
      <c r="AE119" s="29"/>
    </row>
    <row r="120" spans="1:31" ht="51" customHeight="1" x14ac:dyDescent="0.25">
      <c r="A120" s="8">
        <v>119</v>
      </c>
      <c r="B120" s="17">
        <v>1</v>
      </c>
      <c r="C120" s="8" t="s">
        <v>51</v>
      </c>
      <c r="D120" s="8" t="s">
        <v>2209</v>
      </c>
      <c r="E120" s="8" t="s">
        <v>2211</v>
      </c>
      <c r="F120" s="12" t="s">
        <v>2212</v>
      </c>
      <c r="G120" s="8" t="s">
        <v>58</v>
      </c>
      <c r="H120" s="9" t="s">
        <v>2213</v>
      </c>
      <c r="I120" s="9" t="s">
        <v>2214</v>
      </c>
      <c r="J120" s="33" t="s">
        <v>3668</v>
      </c>
      <c r="K120" s="8">
        <v>93</v>
      </c>
      <c r="L120" s="8">
        <v>22</v>
      </c>
      <c r="M120" s="8">
        <v>24</v>
      </c>
      <c r="N120" s="8" t="s">
        <v>2225</v>
      </c>
      <c r="O120" s="8" t="s">
        <v>2226</v>
      </c>
      <c r="P120" s="8" t="s">
        <v>2227</v>
      </c>
      <c r="Q120" s="8" t="s">
        <v>2228</v>
      </c>
      <c r="R120" s="8" t="s">
        <v>2229</v>
      </c>
      <c r="S120" s="8" t="s">
        <v>53</v>
      </c>
      <c r="T120" s="8">
        <v>2020</v>
      </c>
      <c r="U120" s="8" t="s">
        <v>53</v>
      </c>
      <c r="V120" s="8">
        <v>75</v>
      </c>
      <c r="W120" s="8">
        <v>383</v>
      </c>
      <c r="X120" s="8">
        <v>413</v>
      </c>
      <c r="Y120" s="8" t="s">
        <v>2230</v>
      </c>
      <c r="Z120" s="34" t="str">
        <f>HYPERLINK("http://dx.doi.org/10.4185/RLCS-2020-1432","http://dx.doi.org/10.4185/RLCS-2020-1432")</f>
        <v>http://dx.doi.org/10.4185/RLCS-2020-1432</v>
      </c>
      <c r="AA120" s="8">
        <v>31</v>
      </c>
      <c r="AB120" s="11" t="s">
        <v>2231</v>
      </c>
      <c r="AC120" s="8" t="s">
        <v>126</v>
      </c>
      <c r="AD120" s="11" t="s">
        <v>2231</v>
      </c>
      <c r="AE120" s="8" t="s">
        <v>2232</v>
      </c>
    </row>
    <row r="121" spans="1:31" x14ac:dyDescent="0.25">
      <c r="A121" s="8">
        <v>120</v>
      </c>
      <c r="B121" s="8"/>
      <c r="C121" s="29"/>
      <c r="D121" s="29"/>
      <c r="E121" s="29"/>
      <c r="F121" s="30"/>
      <c r="G121" s="29"/>
      <c r="H121" s="31"/>
      <c r="I121" s="31"/>
      <c r="J121" s="32"/>
      <c r="K121" s="29"/>
      <c r="L121" s="29"/>
      <c r="M121" s="29"/>
      <c r="N121" s="29"/>
      <c r="O121" s="29"/>
      <c r="P121" s="29"/>
      <c r="Q121" s="29"/>
      <c r="R121" s="29"/>
      <c r="S121" s="29"/>
      <c r="T121" s="29"/>
      <c r="U121" s="29"/>
      <c r="V121" s="29"/>
      <c r="W121" s="29"/>
      <c r="X121" s="29"/>
      <c r="Y121" s="29"/>
      <c r="Z121" s="29"/>
      <c r="AA121" s="29"/>
      <c r="AB121" s="30"/>
      <c r="AC121" s="29"/>
      <c r="AD121" s="30"/>
      <c r="AE121" s="29"/>
    </row>
    <row r="122" spans="1:31" x14ac:dyDescent="0.25">
      <c r="A122" s="8">
        <v>121</v>
      </c>
      <c r="B122" s="8"/>
      <c r="C122" s="29"/>
      <c r="D122" s="29"/>
      <c r="E122" s="29"/>
      <c r="F122" s="30"/>
      <c r="G122" s="29"/>
      <c r="H122" s="31"/>
      <c r="I122" s="31"/>
      <c r="J122" s="33"/>
      <c r="K122" s="29"/>
      <c r="L122" s="29"/>
      <c r="M122" s="29"/>
      <c r="N122" s="29"/>
      <c r="O122" s="29"/>
      <c r="P122" s="29"/>
      <c r="Q122" s="29"/>
      <c r="R122" s="29"/>
      <c r="S122" s="29"/>
      <c r="T122" s="29"/>
      <c r="U122" s="29"/>
      <c r="V122" s="29"/>
      <c r="W122" s="29"/>
      <c r="X122" s="29"/>
      <c r="Y122" s="29"/>
      <c r="Z122" s="29"/>
      <c r="AA122" s="29"/>
      <c r="AB122" s="30"/>
      <c r="AC122" s="29"/>
      <c r="AD122" s="30"/>
      <c r="AE122" s="29"/>
    </row>
    <row r="123" spans="1:31" ht="51" customHeight="1" x14ac:dyDescent="0.25">
      <c r="A123" s="8">
        <v>122</v>
      </c>
      <c r="B123" s="22">
        <v>1</v>
      </c>
      <c r="C123" s="8" t="s">
        <v>51</v>
      </c>
      <c r="D123" s="8" t="s">
        <v>2270</v>
      </c>
      <c r="E123" s="8" t="s">
        <v>2272</v>
      </c>
      <c r="F123" s="12" t="s">
        <v>2273</v>
      </c>
      <c r="G123" s="8" t="s">
        <v>58</v>
      </c>
      <c r="H123" s="9" t="s">
        <v>2274</v>
      </c>
      <c r="I123" s="9" t="s">
        <v>2275</v>
      </c>
      <c r="J123" s="28" t="s">
        <v>3667</v>
      </c>
      <c r="K123" s="8">
        <v>90</v>
      </c>
      <c r="L123" s="8">
        <v>0</v>
      </c>
      <c r="M123" s="8">
        <v>0</v>
      </c>
      <c r="N123" s="8" t="s">
        <v>67</v>
      </c>
      <c r="O123" s="8" t="s">
        <v>68</v>
      </c>
      <c r="P123" s="8" t="s">
        <v>69</v>
      </c>
      <c r="Q123" s="8" t="s">
        <v>2285</v>
      </c>
      <c r="R123" s="8" t="s">
        <v>2286</v>
      </c>
      <c r="S123" s="8" t="s">
        <v>2287</v>
      </c>
      <c r="T123" s="8">
        <v>2020</v>
      </c>
      <c r="U123" s="8">
        <v>30</v>
      </c>
      <c r="V123" s="8">
        <v>6</v>
      </c>
      <c r="W123" s="8">
        <v>389</v>
      </c>
      <c r="X123" s="8">
        <v>408</v>
      </c>
      <c r="Y123" s="8" t="s">
        <v>2288</v>
      </c>
      <c r="Z123" s="34" t="str">
        <f>HYPERLINK("http://dx.doi.org/10.1080/01292986.2020.1833952","http://dx.doi.org/10.1080/01292986.2020.1833952")</f>
        <v>http://dx.doi.org/10.1080/01292986.2020.1833952</v>
      </c>
      <c r="AA123" s="8">
        <v>20</v>
      </c>
      <c r="AB123" s="11" t="s">
        <v>2231</v>
      </c>
      <c r="AC123" s="8" t="s">
        <v>76</v>
      </c>
      <c r="AD123" s="11" t="s">
        <v>2231</v>
      </c>
      <c r="AE123" s="8" t="s">
        <v>2290</v>
      </c>
    </row>
    <row r="124" spans="1:31" ht="64" customHeight="1" x14ac:dyDescent="0.25">
      <c r="A124" s="8">
        <v>123</v>
      </c>
      <c r="B124" s="17">
        <v>1</v>
      </c>
      <c r="C124" s="8" t="s">
        <v>51</v>
      </c>
      <c r="D124" s="8" t="s">
        <v>2291</v>
      </c>
      <c r="E124" s="8" t="s">
        <v>2293</v>
      </c>
      <c r="F124" s="12" t="s">
        <v>2294</v>
      </c>
      <c r="G124" s="8" t="s">
        <v>58</v>
      </c>
      <c r="H124" s="9" t="s">
        <v>2295</v>
      </c>
      <c r="I124" s="9" t="s">
        <v>2296</v>
      </c>
      <c r="J124" s="13" t="s">
        <v>2297</v>
      </c>
      <c r="K124" s="8">
        <v>34</v>
      </c>
      <c r="L124" s="8">
        <v>31</v>
      </c>
      <c r="M124" s="8">
        <v>40</v>
      </c>
      <c r="N124" s="8" t="s">
        <v>2306</v>
      </c>
      <c r="O124" s="8" t="s">
        <v>161</v>
      </c>
      <c r="P124" s="8" t="s">
        <v>2307</v>
      </c>
      <c r="Q124" s="8" t="s">
        <v>2308</v>
      </c>
      <c r="R124" s="8" t="s">
        <v>2309</v>
      </c>
      <c r="S124" s="8" t="s">
        <v>950</v>
      </c>
      <c r="T124" s="8">
        <v>2019</v>
      </c>
      <c r="U124" s="8">
        <v>8</v>
      </c>
      <c r="V124" s="8">
        <v>1</v>
      </c>
      <c r="W124" s="8">
        <v>17</v>
      </c>
      <c r="X124" s="8">
        <v>24</v>
      </c>
      <c r="Y124" s="8" t="s">
        <v>2310</v>
      </c>
      <c r="Z124" s="8" t="str">
        <f>HYPERLINK("http://dx.doi.org/10.1007/s40037-019-0499-0","http://dx.doi.org/10.1007/s40037-019-0499-0")</f>
        <v>http://dx.doi.org/10.1007/s40037-019-0499-0</v>
      </c>
      <c r="AA124" s="8">
        <v>8</v>
      </c>
      <c r="AB124" s="11" t="s">
        <v>2311</v>
      </c>
      <c r="AC124" s="8" t="s">
        <v>490</v>
      </c>
      <c r="AD124" s="11" t="s">
        <v>2312</v>
      </c>
      <c r="AE124" s="8" t="s">
        <v>2313</v>
      </c>
    </row>
    <row r="125" spans="1:31" x14ac:dyDescent="0.25">
      <c r="A125" s="8">
        <v>124</v>
      </c>
      <c r="B125" s="8"/>
      <c r="C125" s="8"/>
      <c r="D125" s="8"/>
      <c r="E125" s="8"/>
      <c r="F125" s="14"/>
      <c r="G125" s="8"/>
      <c r="H125" s="15"/>
      <c r="I125" s="15"/>
      <c r="J125" s="13"/>
      <c r="K125" s="8"/>
      <c r="L125" s="8"/>
      <c r="M125" s="8"/>
      <c r="N125" s="8"/>
      <c r="O125" s="8"/>
      <c r="P125" s="8"/>
      <c r="Q125" s="8"/>
      <c r="R125" s="8"/>
      <c r="S125" s="8"/>
      <c r="T125" s="8"/>
      <c r="U125" s="8"/>
      <c r="V125" s="8"/>
      <c r="W125" s="8"/>
      <c r="X125" s="8"/>
      <c r="Y125" s="8"/>
      <c r="Z125" s="8"/>
      <c r="AA125" s="8"/>
      <c r="AB125" s="14"/>
      <c r="AC125" s="8"/>
      <c r="AD125" s="14"/>
      <c r="AE125" s="8"/>
    </row>
    <row r="126" spans="1:31" x14ac:dyDescent="0.25">
      <c r="A126" s="8">
        <v>125</v>
      </c>
      <c r="B126" s="8"/>
      <c r="C126" s="8"/>
      <c r="D126" s="8"/>
      <c r="E126" s="8"/>
      <c r="F126" s="14"/>
      <c r="G126" s="8"/>
      <c r="H126" s="15"/>
      <c r="I126" s="15"/>
      <c r="J126" s="13"/>
      <c r="K126" s="8"/>
      <c r="L126" s="8"/>
      <c r="M126" s="8"/>
      <c r="N126" s="8"/>
      <c r="O126" s="8"/>
      <c r="P126" s="8"/>
      <c r="Q126" s="8"/>
      <c r="R126" s="8"/>
      <c r="S126" s="8"/>
      <c r="T126" s="8"/>
      <c r="U126" s="8"/>
      <c r="V126" s="8"/>
      <c r="W126" s="8"/>
      <c r="X126" s="8"/>
      <c r="Y126" s="8"/>
      <c r="Z126" s="8"/>
      <c r="AA126" s="8"/>
      <c r="AB126" s="14"/>
      <c r="AC126" s="8"/>
      <c r="AD126" s="14"/>
      <c r="AE126" s="8"/>
    </row>
    <row r="127" spans="1:31" x14ac:dyDescent="0.25">
      <c r="A127" s="8">
        <v>126</v>
      </c>
      <c r="B127" s="8"/>
      <c r="C127" s="8"/>
      <c r="D127" s="8"/>
      <c r="E127" s="8"/>
      <c r="F127" s="14"/>
      <c r="G127" s="8"/>
      <c r="H127" s="15"/>
      <c r="I127" s="15"/>
      <c r="J127" s="18"/>
      <c r="K127" s="8"/>
      <c r="L127" s="8"/>
      <c r="M127" s="8"/>
      <c r="N127" s="8"/>
      <c r="O127" s="8"/>
      <c r="P127" s="8"/>
      <c r="Q127" s="8"/>
      <c r="R127" s="8"/>
      <c r="S127" s="8"/>
      <c r="T127" s="8"/>
      <c r="U127" s="8"/>
      <c r="V127" s="8"/>
      <c r="W127" s="8"/>
      <c r="X127" s="8"/>
      <c r="Y127" s="8"/>
      <c r="Z127" s="8"/>
      <c r="AA127" s="8"/>
      <c r="AB127" s="14"/>
      <c r="AC127" s="8"/>
      <c r="AD127" s="14"/>
      <c r="AE127" s="8"/>
    </row>
    <row r="128" spans="1:31" x14ac:dyDescent="0.25">
      <c r="A128" s="8">
        <v>127</v>
      </c>
      <c r="B128" s="8"/>
      <c r="C128" s="8"/>
      <c r="D128" s="8"/>
      <c r="E128" s="8"/>
      <c r="F128" s="14"/>
      <c r="G128" s="8"/>
      <c r="H128" s="15"/>
      <c r="I128" s="15"/>
      <c r="J128" s="18"/>
      <c r="K128" s="8"/>
      <c r="L128" s="8"/>
      <c r="M128" s="8"/>
      <c r="N128" s="8"/>
      <c r="O128" s="8"/>
      <c r="P128" s="8"/>
      <c r="Q128" s="8"/>
      <c r="R128" s="8"/>
      <c r="S128" s="8"/>
      <c r="T128" s="8"/>
      <c r="U128" s="8"/>
      <c r="V128" s="8"/>
      <c r="W128" s="8"/>
      <c r="X128" s="8"/>
      <c r="Y128" s="8"/>
      <c r="Z128" s="8"/>
      <c r="AA128" s="8"/>
      <c r="AB128" s="14"/>
      <c r="AC128" s="8"/>
      <c r="AD128" s="14"/>
      <c r="AE128" s="8"/>
    </row>
    <row r="129" spans="1:31" x14ac:dyDescent="0.25">
      <c r="A129" s="8">
        <v>128</v>
      </c>
      <c r="B129" s="8"/>
      <c r="C129" s="8"/>
      <c r="D129" s="8"/>
      <c r="E129" s="8"/>
      <c r="F129" s="14"/>
      <c r="G129" s="8"/>
      <c r="H129" s="15"/>
      <c r="I129" s="15"/>
      <c r="J129" s="13"/>
      <c r="K129" s="8"/>
      <c r="L129" s="8"/>
      <c r="M129" s="8"/>
      <c r="N129" s="8"/>
      <c r="O129" s="8"/>
      <c r="P129" s="8"/>
      <c r="Q129" s="8"/>
      <c r="R129" s="8"/>
      <c r="S129" s="8"/>
      <c r="T129" s="8"/>
      <c r="U129" s="8"/>
      <c r="V129" s="8"/>
      <c r="W129" s="8"/>
      <c r="X129" s="8"/>
      <c r="Y129" s="8"/>
      <c r="Z129" s="8"/>
      <c r="AA129" s="8"/>
      <c r="AB129" s="14"/>
      <c r="AC129" s="8"/>
      <c r="AD129" s="14"/>
      <c r="AE129" s="8"/>
    </row>
    <row r="130" spans="1:31" x14ac:dyDescent="0.25">
      <c r="A130" s="8">
        <v>129</v>
      </c>
      <c r="B130" s="8"/>
      <c r="C130" s="8"/>
      <c r="D130" s="8"/>
      <c r="E130" s="8"/>
      <c r="F130" s="14"/>
      <c r="G130" s="8"/>
      <c r="H130" s="15"/>
      <c r="I130" s="15"/>
      <c r="J130" s="13"/>
      <c r="K130" s="8"/>
      <c r="L130" s="8"/>
      <c r="M130" s="8"/>
      <c r="N130" s="8"/>
      <c r="O130" s="8"/>
      <c r="P130" s="8"/>
      <c r="Q130" s="8"/>
      <c r="R130" s="8"/>
      <c r="S130" s="8"/>
      <c r="T130" s="8"/>
      <c r="U130" s="8"/>
      <c r="V130" s="8"/>
      <c r="W130" s="8"/>
      <c r="X130" s="8"/>
      <c r="Y130" s="8"/>
      <c r="Z130" s="8"/>
      <c r="AA130" s="8"/>
      <c r="AB130" s="14"/>
      <c r="AC130" s="8"/>
      <c r="AD130" s="14"/>
      <c r="AE130" s="8"/>
    </row>
    <row r="131" spans="1:31" x14ac:dyDescent="0.25">
      <c r="A131" s="8">
        <v>130</v>
      </c>
      <c r="B131" s="8"/>
      <c r="C131" s="8"/>
      <c r="D131" s="8"/>
      <c r="E131" s="8"/>
      <c r="F131" s="14"/>
      <c r="G131" s="8"/>
      <c r="H131" s="15"/>
      <c r="I131" s="15"/>
      <c r="J131" s="13"/>
      <c r="K131" s="8"/>
      <c r="L131" s="8"/>
      <c r="M131" s="8"/>
      <c r="N131" s="8"/>
      <c r="O131" s="8"/>
      <c r="P131" s="8"/>
      <c r="Q131" s="8"/>
      <c r="R131" s="8"/>
      <c r="S131" s="8"/>
      <c r="T131" s="8"/>
      <c r="U131" s="8"/>
      <c r="V131" s="8"/>
      <c r="W131" s="8"/>
      <c r="X131" s="8"/>
      <c r="Y131" s="8"/>
      <c r="Z131" s="8"/>
      <c r="AA131" s="8"/>
      <c r="AB131" s="14"/>
      <c r="AC131" s="8"/>
      <c r="AD131" s="14"/>
      <c r="AE131" s="8"/>
    </row>
    <row r="132" spans="1:31" ht="51" customHeight="1" x14ac:dyDescent="0.25">
      <c r="A132" s="8">
        <v>131</v>
      </c>
      <c r="B132" s="17">
        <v>1</v>
      </c>
      <c r="C132" s="8" t="s">
        <v>51</v>
      </c>
      <c r="D132" s="8" t="s">
        <v>2432</v>
      </c>
      <c r="E132" s="8" t="s">
        <v>2434</v>
      </c>
      <c r="F132" s="12" t="s">
        <v>1313</v>
      </c>
      <c r="G132" s="8" t="s">
        <v>58</v>
      </c>
      <c r="H132" s="9" t="s">
        <v>2435</v>
      </c>
      <c r="I132" s="9" t="s">
        <v>2436</v>
      </c>
      <c r="J132" s="13" t="s">
        <v>2437</v>
      </c>
      <c r="K132" s="8">
        <v>75</v>
      </c>
      <c r="L132" s="8">
        <v>5</v>
      </c>
      <c r="M132" s="8">
        <v>7</v>
      </c>
      <c r="N132" s="8" t="s">
        <v>314</v>
      </c>
      <c r="O132" s="8" t="s">
        <v>463</v>
      </c>
      <c r="P132" s="8" t="s">
        <v>464</v>
      </c>
      <c r="Q132" s="8" t="s">
        <v>1313</v>
      </c>
      <c r="R132" s="8" t="s">
        <v>1330</v>
      </c>
      <c r="S132" s="8" t="s">
        <v>269</v>
      </c>
      <c r="T132" s="8">
        <v>2015</v>
      </c>
      <c r="U132" s="8">
        <v>105</v>
      </c>
      <c r="V132" s="8">
        <v>3</v>
      </c>
      <c r="W132" s="8">
        <v>1491</v>
      </c>
      <c r="X132" s="8">
        <v>1525</v>
      </c>
      <c r="Y132" s="8" t="s">
        <v>2443</v>
      </c>
      <c r="Z132" s="8" t="str">
        <f>HYPERLINK("http://dx.doi.org/10.1007/s11192-015-1728-x","http://dx.doi.org/10.1007/s11192-015-1728-x")</f>
        <v>http://dx.doi.org/10.1007/s11192-015-1728-x</v>
      </c>
      <c r="AA132" s="8">
        <v>35</v>
      </c>
      <c r="AB132" s="11" t="s">
        <v>1333</v>
      </c>
      <c r="AC132" s="8" t="s">
        <v>102</v>
      </c>
      <c r="AD132" s="11" t="s">
        <v>1335</v>
      </c>
      <c r="AE132" s="8" t="s">
        <v>2444</v>
      </c>
    </row>
    <row r="133" spans="1:31" x14ac:dyDescent="0.25">
      <c r="A133" s="8">
        <v>132</v>
      </c>
      <c r="B133" s="8"/>
      <c r="C133" s="8"/>
      <c r="D133" s="8"/>
      <c r="E133" s="8"/>
      <c r="F133" s="14"/>
      <c r="G133" s="8"/>
      <c r="H133" s="15"/>
      <c r="I133" s="15"/>
      <c r="J133" s="13"/>
      <c r="K133" s="8"/>
      <c r="L133" s="8"/>
      <c r="M133" s="8"/>
      <c r="N133" s="8"/>
      <c r="O133" s="8"/>
      <c r="P133" s="8"/>
      <c r="Q133" s="8"/>
      <c r="R133" s="8"/>
      <c r="S133" s="8"/>
      <c r="T133" s="8"/>
      <c r="U133" s="8"/>
      <c r="V133" s="8"/>
      <c r="W133" s="8"/>
      <c r="X133" s="8"/>
      <c r="Y133" s="8"/>
      <c r="Z133" s="8"/>
      <c r="AA133" s="8"/>
      <c r="AB133" s="14"/>
      <c r="AC133" s="8"/>
      <c r="AD133" s="14"/>
      <c r="AE133" s="8"/>
    </row>
    <row r="134" spans="1:31" ht="51" customHeight="1" x14ac:dyDescent="0.25">
      <c r="A134" s="8">
        <v>133</v>
      </c>
      <c r="B134" s="17">
        <v>1</v>
      </c>
      <c r="C134" s="8" t="s">
        <v>51</v>
      </c>
      <c r="D134" s="8" t="s">
        <v>2460</v>
      </c>
      <c r="E134" s="8" t="s">
        <v>2462</v>
      </c>
      <c r="F134" s="12" t="s">
        <v>1912</v>
      </c>
      <c r="G134" s="8" t="s">
        <v>58</v>
      </c>
      <c r="H134" s="9" t="s">
        <v>2463</v>
      </c>
      <c r="I134" s="9" t="s">
        <v>2464</v>
      </c>
      <c r="J134" s="13" t="s">
        <v>2465</v>
      </c>
      <c r="K134" s="8">
        <v>33</v>
      </c>
      <c r="L134" s="8">
        <v>4</v>
      </c>
      <c r="M134" s="8">
        <v>5</v>
      </c>
      <c r="N134" s="8" t="s">
        <v>67</v>
      </c>
      <c r="O134" s="8" t="s">
        <v>68</v>
      </c>
      <c r="P134" s="8" t="s">
        <v>69</v>
      </c>
      <c r="Q134" s="8" t="s">
        <v>1920</v>
      </c>
      <c r="R134" s="8" t="s">
        <v>1921</v>
      </c>
      <c r="S134" s="8" t="s">
        <v>1533</v>
      </c>
      <c r="T134" s="8">
        <v>2009</v>
      </c>
      <c r="U134" s="8">
        <v>35</v>
      </c>
      <c r="V134" s="8">
        <v>3</v>
      </c>
      <c r="W134" s="8">
        <v>125</v>
      </c>
      <c r="X134" s="8">
        <v>132</v>
      </c>
      <c r="Y134" s="8" t="s">
        <v>2472</v>
      </c>
      <c r="Z134" s="8" t="str">
        <f>HYPERLINK("http://dx.doi.org/10.1016/j.serrev.2009.04.003","http://dx.doi.org/10.1016/j.serrev.2009.04.003")</f>
        <v>http://dx.doi.org/10.1016/j.serrev.2009.04.003</v>
      </c>
      <c r="AA134" s="8">
        <v>8</v>
      </c>
      <c r="AB134" s="11" t="s">
        <v>191</v>
      </c>
      <c r="AC134" s="8" t="s">
        <v>76</v>
      </c>
      <c r="AD134" s="11" t="s">
        <v>191</v>
      </c>
      <c r="AE134" s="8" t="s">
        <v>2473</v>
      </c>
    </row>
    <row r="135" spans="1:31" x14ac:dyDescent="0.25">
      <c r="A135" s="8">
        <v>134</v>
      </c>
      <c r="B135" s="8"/>
      <c r="C135" s="8"/>
      <c r="D135" s="8"/>
      <c r="E135" s="8"/>
      <c r="F135" s="14"/>
      <c r="G135" s="8"/>
      <c r="H135" s="15"/>
      <c r="I135" s="15"/>
      <c r="J135" s="13"/>
      <c r="K135" s="8"/>
      <c r="L135" s="8"/>
      <c r="M135" s="8"/>
      <c r="N135" s="8"/>
      <c r="O135" s="8"/>
      <c r="P135" s="8"/>
      <c r="Q135" s="8"/>
      <c r="R135" s="8"/>
      <c r="S135" s="8"/>
      <c r="T135" s="8"/>
      <c r="U135" s="8"/>
      <c r="V135" s="8"/>
      <c r="W135" s="8"/>
      <c r="X135" s="8"/>
      <c r="Y135" s="8"/>
      <c r="Z135" s="8"/>
      <c r="AA135" s="8"/>
      <c r="AB135" s="14"/>
      <c r="AC135" s="8"/>
      <c r="AD135" s="14"/>
      <c r="AE135" s="8"/>
    </row>
    <row r="136" spans="1:31" x14ac:dyDescent="0.25">
      <c r="A136" s="8">
        <v>135</v>
      </c>
      <c r="B136" s="8"/>
      <c r="C136" s="8"/>
      <c r="D136" s="8"/>
      <c r="E136" s="8"/>
      <c r="F136" s="14"/>
      <c r="G136" s="8"/>
      <c r="H136" s="15"/>
      <c r="I136" s="15"/>
      <c r="J136" s="13"/>
      <c r="K136" s="8"/>
      <c r="L136" s="8"/>
      <c r="M136" s="8"/>
      <c r="N136" s="8"/>
      <c r="O136" s="8"/>
      <c r="P136" s="8"/>
      <c r="Q136" s="8"/>
      <c r="R136" s="8"/>
      <c r="S136" s="8"/>
      <c r="T136" s="8"/>
      <c r="U136" s="8"/>
      <c r="V136" s="8"/>
      <c r="W136" s="8"/>
      <c r="X136" s="8"/>
      <c r="Y136" s="8"/>
      <c r="Z136" s="8"/>
      <c r="AA136" s="8"/>
      <c r="AB136" s="14"/>
      <c r="AC136" s="8"/>
      <c r="AD136" s="14"/>
      <c r="AE136" s="8"/>
    </row>
    <row r="137" spans="1:31" ht="51" customHeight="1" x14ac:dyDescent="0.25">
      <c r="A137" s="8">
        <v>136</v>
      </c>
      <c r="B137" s="17">
        <v>1</v>
      </c>
      <c r="C137" s="8" t="s">
        <v>51</v>
      </c>
      <c r="D137" s="8" t="s">
        <v>2504</v>
      </c>
      <c r="E137" s="8" t="s">
        <v>2506</v>
      </c>
      <c r="F137" s="12" t="s">
        <v>956</v>
      </c>
      <c r="G137" s="8" t="s">
        <v>58</v>
      </c>
      <c r="H137" s="9" t="s">
        <v>2507</v>
      </c>
      <c r="I137" s="9" t="s">
        <v>2508</v>
      </c>
      <c r="J137" s="13" t="s">
        <v>2509</v>
      </c>
      <c r="K137" s="8">
        <v>30</v>
      </c>
      <c r="L137" s="8">
        <v>8</v>
      </c>
      <c r="M137" s="8">
        <v>9</v>
      </c>
      <c r="N137" s="8" t="s">
        <v>314</v>
      </c>
      <c r="O137" s="8" t="s">
        <v>463</v>
      </c>
      <c r="P137" s="8" t="s">
        <v>464</v>
      </c>
      <c r="Q137" s="8" t="s">
        <v>969</v>
      </c>
      <c r="R137" s="8" t="s">
        <v>970</v>
      </c>
      <c r="S137" s="8" t="s">
        <v>269</v>
      </c>
      <c r="T137" s="8">
        <v>2019</v>
      </c>
      <c r="U137" s="8">
        <v>25</v>
      </c>
      <c r="V137" s="8">
        <v>6</v>
      </c>
      <c r="W137" s="8">
        <v>1661</v>
      </c>
      <c r="X137" s="8">
        <v>1669</v>
      </c>
      <c r="Y137" s="8" t="s">
        <v>2516</v>
      </c>
      <c r="Z137" s="8" t="str">
        <f>HYPERLINK("http://dx.doi.org/10.1007/s11948-015-9702-9","http://dx.doi.org/10.1007/s11948-015-9702-9")</f>
        <v>http://dx.doi.org/10.1007/s11948-015-9702-9</v>
      </c>
      <c r="AA137" s="8">
        <v>9</v>
      </c>
      <c r="AB137" s="11" t="s">
        <v>973</v>
      </c>
      <c r="AC137" s="8" t="s">
        <v>102</v>
      </c>
      <c r="AD137" s="11" t="s">
        <v>974</v>
      </c>
      <c r="AE137" s="8" t="s">
        <v>2517</v>
      </c>
    </row>
    <row r="138" spans="1:31" ht="37.5" x14ac:dyDescent="0.25">
      <c r="A138" s="8">
        <v>137</v>
      </c>
      <c r="B138" s="17">
        <v>1</v>
      </c>
      <c r="C138" s="8" t="s">
        <v>51</v>
      </c>
      <c r="D138" s="8" t="s">
        <v>2518</v>
      </c>
      <c r="E138" s="8" t="s">
        <v>2520</v>
      </c>
      <c r="F138" s="12" t="s">
        <v>2521</v>
      </c>
      <c r="G138" s="8" t="s">
        <v>175</v>
      </c>
      <c r="H138" s="9" t="s">
        <v>2522</v>
      </c>
      <c r="I138" s="9" t="s">
        <v>53</v>
      </c>
      <c r="J138" s="13" t="s">
        <v>2523</v>
      </c>
      <c r="K138" s="8">
        <v>4</v>
      </c>
      <c r="L138" s="8">
        <v>5</v>
      </c>
      <c r="M138" s="8">
        <v>5</v>
      </c>
      <c r="N138" s="8" t="s">
        <v>1004</v>
      </c>
      <c r="O138" s="8" t="s">
        <v>484</v>
      </c>
      <c r="P138" s="8" t="s">
        <v>1005</v>
      </c>
      <c r="Q138" s="8" t="s">
        <v>2528</v>
      </c>
      <c r="R138" s="8" t="s">
        <v>2529</v>
      </c>
      <c r="S138" s="8" t="s">
        <v>2530</v>
      </c>
      <c r="T138" s="8">
        <v>2008</v>
      </c>
      <c r="U138" s="8">
        <v>27</v>
      </c>
      <c r="V138" s="8">
        <v>5</v>
      </c>
      <c r="W138" s="8">
        <v>223</v>
      </c>
      <c r="X138" s="8">
        <v>225</v>
      </c>
      <c r="Y138" s="8" t="s">
        <v>2531</v>
      </c>
      <c r="Z138" s="8" t="str">
        <f>HYPERLINK("http://dx.doi.org/10.1097/01.DCC.0000325081.78164.50","http://dx.doi.org/10.1097/01.DCC.0000325081.78164.50")</f>
        <v>http://dx.doi.org/10.1097/01.DCC.0000325081.78164.50</v>
      </c>
      <c r="AA138" s="8">
        <v>3</v>
      </c>
      <c r="AB138" s="11" t="s">
        <v>101</v>
      </c>
      <c r="AC138" s="8" t="s">
        <v>126</v>
      </c>
      <c r="AD138" s="11" t="s">
        <v>101</v>
      </c>
      <c r="AE138" s="8" t="s">
        <v>2532</v>
      </c>
    </row>
    <row r="139" spans="1:31" x14ac:dyDescent="0.25">
      <c r="A139" s="8">
        <v>138</v>
      </c>
      <c r="B139" s="8"/>
      <c r="C139" s="8"/>
      <c r="D139" s="8"/>
      <c r="E139" s="8"/>
      <c r="F139" s="14"/>
      <c r="G139" s="8"/>
      <c r="H139" s="15"/>
      <c r="I139" s="15"/>
      <c r="J139" s="13"/>
      <c r="K139" s="8"/>
      <c r="L139" s="8"/>
      <c r="M139" s="8"/>
      <c r="N139" s="8"/>
      <c r="O139" s="8"/>
      <c r="P139" s="8"/>
      <c r="Q139" s="8"/>
      <c r="R139" s="8"/>
      <c r="S139" s="8"/>
      <c r="T139" s="8"/>
      <c r="U139" s="8"/>
      <c r="V139" s="8"/>
      <c r="W139" s="8"/>
      <c r="X139" s="8"/>
      <c r="Y139" s="8"/>
      <c r="Z139" s="8"/>
      <c r="AA139" s="8"/>
      <c r="AB139" s="14"/>
      <c r="AC139" s="8"/>
      <c r="AD139" s="14"/>
      <c r="AE139" s="8"/>
    </row>
    <row r="140" spans="1:31" x14ac:dyDescent="0.25">
      <c r="A140" s="8">
        <v>139</v>
      </c>
      <c r="B140" s="8"/>
      <c r="C140" s="8"/>
      <c r="D140" s="8"/>
      <c r="E140" s="8"/>
      <c r="F140" s="14"/>
      <c r="G140" s="8"/>
      <c r="H140" s="15"/>
      <c r="I140" s="15"/>
      <c r="J140" s="13"/>
      <c r="K140" s="8"/>
      <c r="L140" s="8"/>
      <c r="M140" s="8"/>
      <c r="N140" s="8"/>
      <c r="O140" s="8"/>
      <c r="P140" s="8"/>
      <c r="Q140" s="8"/>
      <c r="R140" s="8"/>
      <c r="S140" s="8"/>
      <c r="T140" s="8"/>
      <c r="U140" s="8"/>
      <c r="V140" s="8"/>
      <c r="W140" s="8"/>
      <c r="X140" s="8"/>
      <c r="Y140" s="8"/>
      <c r="Z140" s="8"/>
      <c r="AA140" s="8"/>
      <c r="AB140" s="14"/>
      <c r="AC140" s="8"/>
      <c r="AD140" s="14"/>
      <c r="AE140" s="8"/>
    </row>
    <row r="141" spans="1:31" ht="51" customHeight="1" x14ac:dyDescent="0.25">
      <c r="A141" s="8">
        <v>140</v>
      </c>
      <c r="B141" s="17">
        <v>1</v>
      </c>
      <c r="C141" s="8" t="s">
        <v>51</v>
      </c>
      <c r="D141" s="8" t="s">
        <v>2564</v>
      </c>
      <c r="E141" s="8" t="s">
        <v>2565</v>
      </c>
      <c r="F141" s="12" t="s">
        <v>2566</v>
      </c>
      <c r="G141" s="8" t="s">
        <v>58</v>
      </c>
      <c r="H141" s="9" t="s">
        <v>2567</v>
      </c>
      <c r="I141" s="9" t="s">
        <v>53</v>
      </c>
      <c r="J141" s="13" t="s">
        <v>2568</v>
      </c>
      <c r="K141" s="8">
        <v>2</v>
      </c>
      <c r="L141" s="8">
        <v>0</v>
      </c>
      <c r="M141" s="8">
        <v>0</v>
      </c>
      <c r="N141" s="8" t="s">
        <v>2570</v>
      </c>
      <c r="O141" s="8" t="s">
        <v>2571</v>
      </c>
      <c r="P141" s="8" t="s">
        <v>2572</v>
      </c>
      <c r="Q141" s="8" t="s">
        <v>2573</v>
      </c>
      <c r="R141" s="8" t="s">
        <v>2574</v>
      </c>
      <c r="S141" s="8" t="s">
        <v>743</v>
      </c>
      <c r="T141" s="8">
        <v>1994</v>
      </c>
      <c r="U141" s="8">
        <v>13</v>
      </c>
      <c r="V141" s="8">
        <v>4</v>
      </c>
      <c r="W141" s="8">
        <v>308</v>
      </c>
      <c r="X141" s="8">
        <v>313</v>
      </c>
      <c r="Y141" s="8" t="s">
        <v>2575</v>
      </c>
      <c r="Z141" s="8" t="str">
        <f>HYPERLINK("http://dx.doi.org/10.3109/10915819409140603","http://dx.doi.org/10.3109/10915819409140603")</f>
        <v>http://dx.doi.org/10.3109/10915819409140603</v>
      </c>
      <c r="AA141" s="8">
        <v>6</v>
      </c>
      <c r="AB141" s="11" t="s">
        <v>2576</v>
      </c>
      <c r="AC141" s="8" t="s">
        <v>490</v>
      </c>
      <c r="AD141" s="11" t="s">
        <v>2576</v>
      </c>
      <c r="AE141" s="8" t="s">
        <v>2577</v>
      </c>
    </row>
    <row r="142" spans="1:31" x14ac:dyDescent="0.25">
      <c r="A142" s="8">
        <v>141</v>
      </c>
      <c r="B142" s="8"/>
      <c r="C142" s="8"/>
      <c r="D142" s="8"/>
      <c r="E142" s="8"/>
      <c r="F142" s="14"/>
      <c r="G142" s="8"/>
      <c r="H142" s="15"/>
      <c r="I142" s="15"/>
      <c r="J142" s="13"/>
      <c r="K142" s="8"/>
      <c r="L142" s="8"/>
      <c r="M142" s="8"/>
      <c r="N142" s="8"/>
      <c r="O142" s="8"/>
      <c r="P142" s="8"/>
      <c r="Q142" s="8"/>
      <c r="R142" s="8"/>
      <c r="S142" s="8"/>
      <c r="T142" s="8"/>
      <c r="U142" s="8"/>
      <c r="V142" s="8"/>
      <c r="W142" s="8"/>
      <c r="X142" s="8"/>
      <c r="Y142" s="8"/>
      <c r="Z142" s="8"/>
      <c r="AA142" s="8"/>
      <c r="AB142" s="14"/>
      <c r="AC142" s="8"/>
      <c r="AD142" s="14"/>
      <c r="AE142" s="8"/>
    </row>
    <row r="143" spans="1:31" ht="51" customHeight="1" x14ac:dyDescent="0.25">
      <c r="A143" s="8">
        <v>142</v>
      </c>
      <c r="B143" s="17">
        <v>1</v>
      </c>
      <c r="C143" s="8" t="s">
        <v>51</v>
      </c>
      <c r="D143" s="8" t="s">
        <v>2599</v>
      </c>
      <c r="E143" s="8" t="s">
        <v>2601</v>
      </c>
      <c r="F143" s="12" t="s">
        <v>196</v>
      </c>
      <c r="G143" s="8" t="s">
        <v>58</v>
      </c>
      <c r="H143" s="9" t="s">
        <v>2602</v>
      </c>
      <c r="I143" s="9" t="s">
        <v>53</v>
      </c>
      <c r="J143" s="13" t="s">
        <v>2603</v>
      </c>
      <c r="K143" s="8">
        <v>12</v>
      </c>
      <c r="L143" s="8">
        <v>1</v>
      </c>
      <c r="M143" s="8">
        <v>2</v>
      </c>
      <c r="N143" s="8" t="s">
        <v>205</v>
      </c>
      <c r="O143" s="8" t="s">
        <v>206</v>
      </c>
      <c r="P143" s="8" t="s">
        <v>207</v>
      </c>
      <c r="Q143" s="8" t="s">
        <v>208</v>
      </c>
      <c r="R143" s="8" t="s">
        <v>209</v>
      </c>
      <c r="S143" s="8" t="s">
        <v>210</v>
      </c>
      <c r="T143" s="8">
        <v>2010</v>
      </c>
      <c r="U143" s="8">
        <v>41</v>
      </c>
      <c r="V143" s="8">
        <v>1</v>
      </c>
      <c r="W143" s="8">
        <v>65</v>
      </c>
      <c r="X143" s="8">
        <v>74</v>
      </c>
      <c r="Y143" s="8" t="s">
        <v>53</v>
      </c>
      <c r="Z143" s="8" t="s">
        <v>53</v>
      </c>
      <c r="AA143" s="8">
        <v>10</v>
      </c>
      <c r="AB143" s="11" t="s">
        <v>211</v>
      </c>
      <c r="AC143" s="8" t="s">
        <v>126</v>
      </c>
      <c r="AD143" s="11" t="s">
        <v>127</v>
      </c>
      <c r="AE143" s="8" t="s">
        <v>2608</v>
      </c>
    </row>
    <row r="144" spans="1:31" ht="51" customHeight="1" x14ac:dyDescent="0.25">
      <c r="A144" s="8">
        <v>143</v>
      </c>
      <c r="B144" s="17">
        <v>1</v>
      </c>
      <c r="C144" s="8" t="s">
        <v>51</v>
      </c>
      <c r="D144" s="8" t="s">
        <v>2609</v>
      </c>
      <c r="E144" s="8" t="s">
        <v>2611</v>
      </c>
      <c r="F144" s="12" t="s">
        <v>2612</v>
      </c>
      <c r="G144" s="8" t="s">
        <v>58</v>
      </c>
      <c r="H144" s="9" t="s">
        <v>2613</v>
      </c>
      <c r="I144" s="9" t="s">
        <v>2614</v>
      </c>
      <c r="J144" s="13" t="s">
        <v>2615</v>
      </c>
      <c r="K144" s="8">
        <v>19</v>
      </c>
      <c r="L144" s="8">
        <v>20</v>
      </c>
      <c r="M144" s="8">
        <v>21</v>
      </c>
      <c r="N144" s="8" t="s">
        <v>985</v>
      </c>
      <c r="O144" s="8" t="s">
        <v>281</v>
      </c>
      <c r="P144" s="8" t="s">
        <v>2625</v>
      </c>
      <c r="Q144" s="8" t="s">
        <v>2626</v>
      </c>
      <c r="R144" s="8" t="s">
        <v>2627</v>
      </c>
      <c r="S144" s="8" t="s">
        <v>1331</v>
      </c>
      <c r="T144" s="8">
        <v>2016</v>
      </c>
      <c r="U144" s="8">
        <v>48</v>
      </c>
      <c r="V144" s="8" t="s">
        <v>53</v>
      </c>
      <c r="W144" s="8">
        <v>139</v>
      </c>
      <c r="X144" s="8">
        <v>145</v>
      </c>
      <c r="Y144" s="8" t="s">
        <v>2628</v>
      </c>
      <c r="Z144" s="8" t="str">
        <f>HYPERLINK("http://dx.doi.org/10.1016/j.cct.2016.04.010","http://dx.doi.org/10.1016/j.cct.2016.04.010")</f>
        <v>http://dx.doi.org/10.1016/j.cct.2016.04.010</v>
      </c>
      <c r="AA144" s="8">
        <v>7</v>
      </c>
      <c r="AB144" s="11" t="s">
        <v>2629</v>
      </c>
      <c r="AC144" s="8" t="s">
        <v>490</v>
      </c>
      <c r="AD144" s="11" t="s">
        <v>2630</v>
      </c>
      <c r="AE144" s="8" t="s">
        <v>2631</v>
      </c>
    </row>
    <row r="145" spans="1:31" x14ac:dyDescent="0.25">
      <c r="A145" s="8">
        <v>144</v>
      </c>
      <c r="B145" s="8"/>
      <c r="C145" s="8"/>
      <c r="D145" s="8"/>
      <c r="E145" s="8"/>
      <c r="F145" s="14"/>
      <c r="G145" s="8"/>
      <c r="H145" s="15"/>
      <c r="I145" s="15"/>
      <c r="J145" s="13"/>
      <c r="K145" s="8"/>
      <c r="L145" s="8"/>
      <c r="M145" s="8"/>
      <c r="N145" s="8"/>
      <c r="O145" s="8"/>
      <c r="P145" s="8"/>
      <c r="Q145" s="8"/>
      <c r="R145" s="8"/>
      <c r="S145" s="8"/>
      <c r="T145" s="8"/>
      <c r="U145" s="8"/>
      <c r="V145" s="8"/>
      <c r="W145" s="8"/>
      <c r="X145" s="8"/>
      <c r="Y145" s="8"/>
      <c r="Z145" s="8"/>
      <c r="AA145" s="8"/>
      <c r="AB145" s="14"/>
      <c r="AC145" s="8"/>
      <c r="AD145" s="14"/>
      <c r="AE145" s="8"/>
    </row>
    <row r="146" spans="1:31" x14ac:dyDescent="0.25">
      <c r="A146" s="8">
        <v>145</v>
      </c>
      <c r="B146" s="8"/>
      <c r="C146" s="8"/>
      <c r="D146" s="8"/>
      <c r="E146" s="8"/>
      <c r="F146" s="14"/>
      <c r="G146" s="8"/>
      <c r="H146" s="15"/>
      <c r="I146" s="15"/>
      <c r="J146" s="13"/>
      <c r="K146" s="8"/>
      <c r="L146" s="8"/>
      <c r="M146" s="8"/>
      <c r="N146" s="8"/>
      <c r="O146" s="8"/>
      <c r="P146" s="8"/>
      <c r="Q146" s="8"/>
      <c r="R146" s="8"/>
      <c r="S146" s="8"/>
      <c r="T146" s="8"/>
      <c r="U146" s="8"/>
      <c r="V146" s="8"/>
      <c r="W146" s="8"/>
      <c r="X146" s="8"/>
      <c r="Y146" s="8"/>
      <c r="Z146" s="8"/>
      <c r="AA146" s="8"/>
      <c r="AB146" s="14"/>
      <c r="AC146" s="8"/>
      <c r="AD146" s="14"/>
      <c r="AE146" s="8"/>
    </row>
    <row r="147" spans="1:31" ht="51" customHeight="1" x14ac:dyDescent="0.25">
      <c r="A147" s="8">
        <v>146</v>
      </c>
      <c r="B147" s="17">
        <v>1</v>
      </c>
      <c r="C147" s="8" t="s">
        <v>51</v>
      </c>
      <c r="D147" s="8" t="s">
        <v>2668</v>
      </c>
      <c r="E147" s="8" t="s">
        <v>2670</v>
      </c>
      <c r="F147" s="12" t="s">
        <v>2671</v>
      </c>
      <c r="G147" s="8" t="s">
        <v>429</v>
      </c>
      <c r="H147" s="9" t="s">
        <v>2672</v>
      </c>
      <c r="I147" s="9" t="s">
        <v>2673</v>
      </c>
      <c r="J147" s="13" t="s">
        <v>2674</v>
      </c>
      <c r="K147" s="8">
        <v>61</v>
      </c>
      <c r="L147" s="8">
        <v>0</v>
      </c>
      <c r="M147" s="8">
        <v>0</v>
      </c>
      <c r="N147" s="8" t="s">
        <v>404</v>
      </c>
      <c r="O147" s="8" t="s">
        <v>405</v>
      </c>
      <c r="P147" s="8" t="s">
        <v>406</v>
      </c>
      <c r="Q147" s="8" t="s">
        <v>2682</v>
      </c>
      <c r="R147" s="8" t="s">
        <v>2683</v>
      </c>
      <c r="S147" s="8" t="s">
        <v>2684</v>
      </c>
      <c r="T147" s="8">
        <v>2024</v>
      </c>
      <c r="U147" s="8" t="s">
        <v>53</v>
      </c>
      <c r="V147" s="8" t="s">
        <v>53</v>
      </c>
      <c r="W147" s="8" t="s">
        <v>53</v>
      </c>
      <c r="X147" s="8" t="s">
        <v>53</v>
      </c>
      <c r="Y147" s="8" t="s">
        <v>2685</v>
      </c>
      <c r="Z147" s="8" t="str">
        <f>HYPERLINK("http://dx.doi.org/10.1108/AJIM-07-2023-0243","http://dx.doi.org/10.1108/AJIM-07-2023-0243")</f>
        <v>http://dx.doi.org/10.1108/AJIM-07-2023-0243</v>
      </c>
      <c r="AA147" s="8">
        <v>23</v>
      </c>
      <c r="AB147" s="11" t="s">
        <v>1397</v>
      </c>
      <c r="AC147" s="8" t="s">
        <v>102</v>
      </c>
      <c r="AD147" s="11" t="s">
        <v>1335</v>
      </c>
      <c r="AE147" s="8" t="s">
        <v>2687</v>
      </c>
    </row>
    <row r="148" spans="1:31" ht="51" customHeight="1" x14ac:dyDescent="0.25">
      <c r="A148" s="8">
        <v>147</v>
      </c>
      <c r="B148" s="22">
        <v>1</v>
      </c>
      <c r="C148" s="8" t="s">
        <v>51</v>
      </c>
      <c r="D148" s="8" t="s">
        <v>2688</v>
      </c>
      <c r="E148" s="8" t="s">
        <v>2690</v>
      </c>
      <c r="F148" s="12" t="s">
        <v>2369</v>
      </c>
      <c r="G148" s="8" t="s">
        <v>58</v>
      </c>
      <c r="H148" s="9" t="s">
        <v>2691</v>
      </c>
      <c r="I148" s="9" t="s">
        <v>2692</v>
      </c>
      <c r="J148" s="13" t="s">
        <v>2693</v>
      </c>
      <c r="K148" s="8">
        <v>35</v>
      </c>
      <c r="L148" s="8">
        <v>2</v>
      </c>
      <c r="M148" s="8">
        <v>3</v>
      </c>
      <c r="N148" s="8" t="s">
        <v>404</v>
      </c>
      <c r="O148" s="8" t="s">
        <v>887</v>
      </c>
      <c r="P148" s="8" t="s">
        <v>888</v>
      </c>
      <c r="Q148" s="8" t="s">
        <v>2377</v>
      </c>
      <c r="R148" s="8" t="s">
        <v>2378</v>
      </c>
      <c r="S148" s="8" t="s">
        <v>53</v>
      </c>
      <c r="T148" s="8">
        <v>2017</v>
      </c>
      <c r="U148" s="8">
        <v>33</v>
      </c>
      <c r="V148" s="8">
        <v>3</v>
      </c>
      <c r="W148" s="8">
        <v>264</v>
      </c>
      <c r="X148" s="8">
        <v>278</v>
      </c>
      <c r="Y148" s="8" t="s">
        <v>2699</v>
      </c>
      <c r="Z148" s="8" t="str">
        <f>HYPERLINK("http://dx.doi.org/10.1108/DLP-07-2016-0027","http://dx.doi.org/10.1108/DLP-07-2016-0027")</f>
        <v>http://dx.doi.org/10.1108/DLP-07-2016-0027</v>
      </c>
      <c r="AA148" s="8">
        <v>15</v>
      </c>
      <c r="AB148" s="11" t="s">
        <v>191</v>
      </c>
      <c r="AC148" s="8" t="s">
        <v>126</v>
      </c>
      <c r="AD148" s="11" t="s">
        <v>191</v>
      </c>
      <c r="AE148" s="8" t="s">
        <v>2700</v>
      </c>
    </row>
    <row r="149" spans="1:31" x14ac:dyDescent="0.25">
      <c r="A149" s="8">
        <v>148</v>
      </c>
      <c r="B149" s="8"/>
      <c r="C149" s="8"/>
      <c r="D149" s="8"/>
      <c r="E149" s="8"/>
      <c r="F149" s="14"/>
      <c r="G149" s="8"/>
      <c r="H149" s="15"/>
      <c r="I149" s="15"/>
      <c r="J149" s="13"/>
      <c r="K149" s="8"/>
      <c r="L149" s="8"/>
      <c r="M149" s="8"/>
      <c r="N149" s="8"/>
      <c r="O149" s="8"/>
      <c r="P149" s="8"/>
      <c r="Q149" s="8"/>
      <c r="R149" s="8"/>
      <c r="S149" s="8"/>
      <c r="T149" s="8"/>
      <c r="U149" s="8"/>
      <c r="V149" s="8"/>
      <c r="W149" s="8"/>
      <c r="X149" s="8"/>
      <c r="Y149" s="8"/>
      <c r="Z149" s="8"/>
      <c r="AA149" s="8"/>
      <c r="AB149" s="14"/>
      <c r="AC149" s="8"/>
      <c r="AD149" s="14"/>
      <c r="AE149" s="8"/>
    </row>
    <row r="150" spans="1:31" ht="51" customHeight="1" x14ac:dyDescent="0.25">
      <c r="A150" s="8">
        <v>149</v>
      </c>
      <c r="B150" s="17">
        <v>1</v>
      </c>
      <c r="C150" s="8" t="s">
        <v>51</v>
      </c>
      <c r="D150" s="8" t="s">
        <v>2717</v>
      </c>
      <c r="E150" s="8" t="s">
        <v>2719</v>
      </c>
      <c r="F150" s="12" t="s">
        <v>452</v>
      </c>
      <c r="G150" s="8" t="s">
        <v>58</v>
      </c>
      <c r="H150" s="9" t="s">
        <v>2720</v>
      </c>
      <c r="I150" s="9" t="s">
        <v>2721</v>
      </c>
      <c r="J150" s="13" t="s">
        <v>2722</v>
      </c>
      <c r="K150" s="8">
        <v>72</v>
      </c>
      <c r="L150" s="8">
        <v>5</v>
      </c>
      <c r="M150" s="8">
        <v>6</v>
      </c>
      <c r="N150" s="8" t="s">
        <v>314</v>
      </c>
      <c r="O150" s="8" t="s">
        <v>463</v>
      </c>
      <c r="P150" s="8" t="s">
        <v>464</v>
      </c>
      <c r="Q150" s="8" t="s">
        <v>465</v>
      </c>
      <c r="R150" s="8" t="s">
        <v>466</v>
      </c>
      <c r="S150" s="8" t="s">
        <v>1533</v>
      </c>
      <c r="T150" s="8">
        <v>2023</v>
      </c>
      <c r="U150" s="8">
        <v>21</v>
      </c>
      <c r="V150" s="8">
        <v>3</v>
      </c>
      <c r="W150" s="8">
        <v>427</v>
      </c>
      <c r="X150" s="8">
        <v>448</v>
      </c>
      <c r="Y150" s="8" t="s">
        <v>2729</v>
      </c>
      <c r="Z150" s="8" t="str">
        <f>HYPERLINK("http://dx.doi.org/10.1007/s10805-022-09468-y","http://dx.doi.org/10.1007/s10805-022-09468-y")</f>
        <v>http://dx.doi.org/10.1007/s10805-022-09468-y</v>
      </c>
      <c r="AA150" s="8">
        <v>22</v>
      </c>
      <c r="AB150" s="11" t="s">
        <v>469</v>
      </c>
      <c r="AC150" s="8" t="s">
        <v>126</v>
      </c>
      <c r="AD150" s="11" t="s">
        <v>300</v>
      </c>
      <c r="AE150" s="8" t="s">
        <v>2732</v>
      </c>
    </row>
    <row r="151" spans="1:31" ht="51" customHeight="1" x14ac:dyDescent="0.25">
      <c r="A151" s="8">
        <v>150</v>
      </c>
      <c r="B151" s="17">
        <v>1</v>
      </c>
      <c r="C151" s="8" t="s">
        <v>51</v>
      </c>
      <c r="D151" s="8" t="s">
        <v>2733</v>
      </c>
      <c r="E151" s="8" t="s">
        <v>2735</v>
      </c>
      <c r="F151" s="12" t="s">
        <v>1585</v>
      </c>
      <c r="G151" s="8" t="s">
        <v>58</v>
      </c>
      <c r="H151" s="9" t="s">
        <v>2736</v>
      </c>
      <c r="I151" s="9" t="s">
        <v>2737</v>
      </c>
      <c r="J151" s="13" t="s">
        <v>2738</v>
      </c>
      <c r="K151" s="8">
        <v>77</v>
      </c>
      <c r="L151" s="8">
        <v>3</v>
      </c>
      <c r="M151" s="8">
        <v>3</v>
      </c>
      <c r="N151" s="8" t="s">
        <v>1376</v>
      </c>
      <c r="O151" s="8" t="s">
        <v>1258</v>
      </c>
      <c r="P151" s="8" t="s">
        <v>1377</v>
      </c>
      <c r="Q151" s="8" t="s">
        <v>1594</v>
      </c>
      <c r="R151" s="8" t="s">
        <v>1595</v>
      </c>
      <c r="S151" s="8" t="s">
        <v>743</v>
      </c>
      <c r="T151" s="8">
        <v>2023</v>
      </c>
      <c r="U151" s="8">
        <v>19</v>
      </c>
      <c r="V151" s="8">
        <v>4</v>
      </c>
      <c r="W151" s="8">
        <v>526</v>
      </c>
      <c r="X151" s="8">
        <v>547</v>
      </c>
      <c r="Y151" s="8" t="s">
        <v>2744</v>
      </c>
      <c r="Z151" s="8" t="str">
        <f>HYPERLINK("http://dx.doi.org/10.1017/S1744137422000509","http://dx.doi.org/10.1017/S1744137422000509")</f>
        <v>http://dx.doi.org/10.1017/S1744137422000509</v>
      </c>
      <c r="AA151" s="8">
        <v>22</v>
      </c>
      <c r="AB151" s="11" t="s">
        <v>125</v>
      </c>
      <c r="AC151" s="8" t="s">
        <v>76</v>
      </c>
      <c r="AD151" s="11" t="s">
        <v>127</v>
      </c>
      <c r="AE151" s="8" t="s">
        <v>2746</v>
      </c>
    </row>
    <row r="152" spans="1:31" ht="51" customHeight="1" x14ac:dyDescent="0.25">
      <c r="A152" s="8">
        <v>151</v>
      </c>
      <c r="B152" s="17">
        <v>1</v>
      </c>
      <c r="C152" s="8" t="s">
        <v>51</v>
      </c>
      <c r="D152" s="8" t="s">
        <v>2747</v>
      </c>
      <c r="E152" s="8" t="s">
        <v>2749</v>
      </c>
      <c r="F152" s="12" t="s">
        <v>2750</v>
      </c>
      <c r="G152" s="8" t="s">
        <v>175</v>
      </c>
      <c r="H152" s="9" t="s">
        <v>2751</v>
      </c>
      <c r="I152" s="9" t="s">
        <v>2752</v>
      </c>
      <c r="J152" s="13" t="s">
        <v>2753</v>
      </c>
      <c r="K152" s="8">
        <v>22</v>
      </c>
      <c r="L152" s="8">
        <v>6</v>
      </c>
      <c r="M152" s="8">
        <v>12</v>
      </c>
      <c r="N152" s="8" t="s">
        <v>483</v>
      </c>
      <c r="O152" s="8" t="s">
        <v>484</v>
      </c>
      <c r="P152" s="8" t="s">
        <v>485</v>
      </c>
      <c r="Q152" s="8" t="s">
        <v>2759</v>
      </c>
      <c r="R152" s="8" t="s">
        <v>2760</v>
      </c>
      <c r="S152" s="8" t="s">
        <v>1170</v>
      </c>
      <c r="T152" s="8">
        <v>2021</v>
      </c>
      <c r="U152" s="8">
        <v>37</v>
      </c>
      <c r="V152" s="8">
        <v>2</v>
      </c>
      <c r="W152" s="8">
        <v>342</v>
      </c>
      <c r="X152" s="8">
        <v>347</v>
      </c>
      <c r="Y152" s="8" t="s">
        <v>2761</v>
      </c>
      <c r="Z152" s="8" t="str">
        <f>HYPERLINK("http://dx.doi.org/10.1016/j.profnurs.2021.01.003","http://dx.doi.org/10.1016/j.profnurs.2021.01.003")</f>
        <v>http://dx.doi.org/10.1016/j.profnurs.2021.01.003</v>
      </c>
      <c r="AA152" s="8">
        <v>6</v>
      </c>
      <c r="AB152" s="11" t="s">
        <v>101</v>
      </c>
      <c r="AC152" s="8" t="s">
        <v>102</v>
      </c>
      <c r="AD152" s="11" t="s">
        <v>101</v>
      </c>
      <c r="AE152" s="8" t="s">
        <v>2763</v>
      </c>
    </row>
    <row r="153" spans="1:31" ht="51" customHeight="1" x14ac:dyDescent="0.25">
      <c r="A153" s="8">
        <v>152</v>
      </c>
      <c r="B153" s="22">
        <v>1</v>
      </c>
      <c r="C153" s="8" t="s">
        <v>51</v>
      </c>
      <c r="D153" s="8" t="s">
        <v>2764</v>
      </c>
      <c r="E153" s="8" t="s">
        <v>2766</v>
      </c>
      <c r="F153" s="12" t="s">
        <v>2767</v>
      </c>
      <c r="G153" s="8" t="s">
        <v>58</v>
      </c>
      <c r="H153" s="9" t="s">
        <v>2768</v>
      </c>
      <c r="I153" s="9" t="s">
        <v>2769</v>
      </c>
      <c r="J153" s="13" t="s">
        <v>2770</v>
      </c>
      <c r="K153" s="8">
        <v>51</v>
      </c>
      <c r="L153" s="8">
        <v>22</v>
      </c>
      <c r="M153" s="8">
        <v>23</v>
      </c>
      <c r="N153" s="8" t="s">
        <v>1153</v>
      </c>
      <c r="O153" s="8" t="s">
        <v>537</v>
      </c>
      <c r="P153" s="8" t="s">
        <v>1154</v>
      </c>
      <c r="Q153" s="8" t="s">
        <v>2779</v>
      </c>
      <c r="R153" s="8" t="s">
        <v>2780</v>
      </c>
      <c r="S153" s="8" t="s">
        <v>1533</v>
      </c>
      <c r="T153" s="8">
        <v>2017</v>
      </c>
      <c r="U153" s="8">
        <v>53</v>
      </c>
      <c r="V153" s="8">
        <v>5</v>
      </c>
      <c r="W153" s="8">
        <v>1156</v>
      </c>
      <c r="X153" s="8">
        <v>1170</v>
      </c>
      <c r="Y153" s="8" t="s">
        <v>2781</v>
      </c>
      <c r="Z153" s="8" t="str">
        <f>HYPERLINK("http://dx.doi.org/10.1016/j.ipm.2017.05.002","http://dx.doi.org/10.1016/j.ipm.2017.05.002")</f>
        <v>http://dx.doi.org/10.1016/j.ipm.2017.05.002</v>
      </c>
      <c r="AA153" s="8">
        <v>15</v>
      </c>
      <c r="AB153" s="11" t="s">
        <v>1397</v>
      </c>
      <c r="AC153" s="8" t="s">
        <v>102</v>
      </c>
      <c r="AD153" s="11" t="s">
        <v>1335</v>
      </c>
      <c r="AE153" s="8" t="s">
        <v>2782</v>
      </c>
    </row>
    <row r="154" spans="1:31" x14ac:dyDescent="0.25">
      <c r="A154" s="8">
        <v>153</v>
      </c>
      <c r="B154" s="8"/>
      <c r="C154" s="8"/>
      <c r="D154" s="8"/>
      <c r="E154" s="8"/>
      <c r="F154" s="14"/>
      <c r="G154" s="8"/>
      <c r="H154" s="15"/>
      <c r="I154" s="15"/>
      <c r="J154" s="13"/>
      <c r="K154" s="8"/>
      <c r="L154" s="8"/>
      <c r="M154" s="8"/>
      <c r="N154" s="8"/>
      <c r="O154" s="8"/>
      <c r="P154" s="8"/>
      <c r="Q154" s="8"/>
      <c r="R154" s="8"/>
      <c r="S154" s="8"/>
      <c r="T154" s="8"/>
      <c r="U154" s="8"/>
      <c r="V154" s="8"/>
      <c r="W154" s="8"/>
      <c r="X154" s="8"/>
      <c r="Y154" s="8"/>
      <c r="Z154" s="8"/>
      <c r="AA154" s="8"/>
      <c r="AB154" s="14"/>
      <c r="AC154" s="8"/>
      <c r="AD154" s="14"/>
      <c r="AE154" s="8"/>
    </row>
    <row r="155" spans="1:31" x14ac:dyDescent="0.25">
      <c r="A155" s="8">
        <v>154</v>
      </c>
      <c r="B155" s="8"/>
      <c r="C155" s="8"/>
      <c r="D155" s="8"/>
      <c r="E155" s="8"/>
      <c r="F155" s="14"/>
      <c r="G155" s="8"/>
      <c r="H155" s="15"/>
      <c r="I155" s="15"/>
      <c r="J155" s="13"/>
      <c r="K155" s="8"/>
      <c r="L155" s="8"/>
      <c r="M155" s="8"/>
      <c r="N155" s="8"/>
      <c r="O155" s="8"/>
      <c r="P155" s="8"/>
      <c r="Q155" s="8"/>
      <c r="R155" s="8"/>
      <c r="S155" s="8"/>
      <c r="T155" s="8"/>
      <c r="U155" s="8"/>
      <c r="V155" s="8"/>
      <c r="W155" s="8"/>
      <c r="X155" s="8"/>
      <c r="Y155" s="8"/>
      <c r="Z155" s="8"/>
      <c r="AA155" s="8"/>
      <c r="AB155" s="14"/>
      <c r="AC155" s="8"/>
      <c r="AD155" s="14"/>
      <c r="AE155" s="8"/>
    </row>
    <row r="156" spans="1:31" ht="51" customHeight="1" x14ac:dyDescent="0.25">
      <c r="A156" s="8">
        <v>155</v>
      </c>
      <c r="B156" s="17">
        <v>1</v>
      </c>
      <c r="C156" s="8" t="s">
        <v>51</v>
      </c>
      <c r="D156" s="8" t="s">
        <v>2823</v>
      </c>
      <c r="E156" s="8" t="s">
        <v>2824</v>
      </c>
      <c r="F156" s="12" t="s">
        <v>2825</v>
      </c>
      <c r="G156" s="8" t="s">
        <v>1232</v>
      </c>
      <c r="H156" s="9" t="s">
        <v>2829</v>
      </c>
      <c r="I156" s="9" t="s">
        <v>2830</v>
      </c>
      <c r="J156" s="13" t="s">
        <v>2831</v>
      </c>
      <c r="K156" s="8">
        <v>72</v>
      </c>
      <c r="L156" s="8">
        <v>153</v>
      </c>
      <c r="M156" s="8">
        <v>179</v>
      </c>
      <c r="N156" s="8" t="s">
        <v>1153</v>
      </c>
      <c r="O156" s="8" t="s">
        <v>537</v>
      </c>
      <c r="P156" s="8" t="s">
        <v>1154</v>
      </c>
      <c r="Q156" s="8" t="s">
        <v>2838</v>
      </c>
      <c r="R156" s="8" t="s">
        <v>2839</v>
      </c>
      <c r="S156" s="8" t="s">
        <v>316</v>
      </c>
      <c r="T156" s="8">
        <v>2003</v>
      </c>
      <c r="U156" s="8">
        <v>78</v>
      </c>
      <c r="V156" s="8">
        <v>2</v>
      </c>
      <c r="W156" s="8">
        <v>213</v>
      </c>
      <c r="X156" s="8">
        <v>241</v>
      </c>
      <c r="Y156" s="8" t="s">
        <v>2840</v>
      </c>
      <c r="Z156" s="8" t="str">
        <f>HYPERLINK("http://dx.doi.org/10.1016/S0308-521X(03)00127-6","http://dx.doi.org/10.1016/S0308-521X(03)00127-6")</f>
        <v>http://dx.doi.org/10.1016/S0308-521X(03)00127-6</v>
      </c>
      <c r="AA156" s="8">
        <v>29</v>
      </c>
      <c r="AB156" s="11" t="s">
        <v>2841</v>
      </c>
      <c r="AC156" s="8" t="s">
        <v>2842</v>
      </c>
      <c r="AD156" s="11" t="s">
        <v>2843</v>
      </c>
      <c r="AE156" s="8" t="s">
        <v>2844</v>
      </c>
    </row>
    <row r="157" spans="1:31" x14ac:dyDescent="0.25">
      <c r="A157" s="8">
        <v>156</v>
      </c>
      <c r="B157" s="8"/>
      <c r="C157" s="8"/>
      <c r="D157" s="8"/>
      <c r="E157" s="8"/>
      <c r="F157" s="14"/>
      <c r="G157" s="8"/>
      <c r="H157" s="15"/>
      <c r="I157" s="15"/>
      <c r="J157" s="13"/>
      <c r="K157" s="8"/>
      <c r="L157" s="8"/>
      <c r="M157" s="8"/>
      <c r="N157" s="8"/>
      <c r="O157" s="8"/>
      <c r="P157" s="8"/>
      <c r="Q157" s="8"/>
      <c r="R157" s="8"/>
      <c r="S157" s="8"/>
      <c r="T157" s="8"/>
      <c r="U157" s="8"/>
      <c r="V157" s="8"/>
      <c r="W157" s="8"/>
      <c r="X157" s="8"/>
      <c r="Y157" s="8"/>
      <c r="Z157" s="8"/>
      <c r="AA157" s="8"/>
      <c r="AB157" s="14"/>
      <c r="AC157" s="8"/>
      <c r="AD157" s="14"/>
      <c r="AE157" s="8"/>
    </row>
    <row r="158" spans="1:31" x14ac:dyDescent="0.25">
      <c r="A158" s="8">
        <v>157</v>
      </c>
      <c r="B158" s="8"/>
      <c r="C158" s="8"/>
      <c r="D158" s="8"/>
      <c r="E158" s="8"/>
      <c r="F158" s="14"/>
      <c r="G158" s="8"/>
      <c r="H158" s="15"/>
      <c r="I158" s="15"/>
      <c r="J158" s="13"/>
      <c r="K158" s="8"/>
      <c r="L158" s="8"/>
      <c r="M158" s="8"/>
      <c r="N158" s="8"/>
      <c r="O158" s="8"/>
      <c r="P158" s="8"/>
      <c r="Q158" s="8"/>
      <c r="R158" s="8"/>
      <c r="S158" s="8"/>
      <c r="T158" s="8"/>
      <c r="U158" s="8"/>
      <c r="V158" s="8"/>
      <c r="W158" s="8"/>
      <c r="X158" s="8"/>
      <c r="Y158" s="8"/>
      <c r="Z158" s="8"/>
      <c r="AA158" s="8"/>
      <c r="AB158" s="14"/>
      <c r="AC158" s="8"/>
      <c r="AD158" s="14"/>
      <c r="AE158" s="8"/>
    </row>
    <row r="159" spans="1:31" ht="64" customHeight="1" x14ac:dyDescent="0.25">
      <c r="A159" s="8">
        <v>158</v>
      </c>
      <c r="B159" s="17">
        <v>1</v>
      </c>
      <c r="C159" s="8" t="s">
        <v>51</v>
      </c>
      <c r="D159" s="8" t="s">
        <v>2879</v>
      </c>
      <c r="E159" s="8" t="s">
        <v>2881</v>
      </c>
      <c r="F159" s="12" t="s">
        <v>2882</v>
      </c>
      <c r="G159" s="8" t="s">
        <v>58</v>
      </c>
      <c r="H159" s="9" t="s">
        <v>2883</v>
      </c>
      <c r="I159" s="9" t="s">
        <v>53</v>
      </c>
      <c r="J159" s="13" t="s">
        <v>2884</v>
      </c>
      <c r="K159" s="8">
        <v>27</v>
      </c>
      <c r="L159" s="8">
        <v>36</v>
      </c>
      <c r="M159" s="8">
        <v>44</v>
      </c>
      <c r="N159" s="8" t="s">
        <v>314</v>
      </c>
      <c r="O159" s="8" t="s">
        <v>463</v>
      </c>
      <c r="P159" s="8" t="s">
        <v>464</v>
      </c>
      <c r="Q159" s="8" t="s">
        <v>2889</v>
      </c>
      <c r="R159" s="8" t="s">
        <v>2890</v>
      </c>
      <c r="S159" s="8" t="s">
        <v>269</v>
      </c>
      <c r="T159" s="8">
        <v>2007</v>
      </c>
      <c r="U159" s="8">
        <v>54</v>
      </c>
      <c r="V159" s="8">
        <v>6</v>
      </c>
      <c r="W159" s="8">
        <v>867</v>
      </c>
      <c r="X159" s="8">
        <v>884</v>
      </c>
      <c r="Y159" s="8" t="s">
        <v>2891</v>
      </c>
      <c r="Z159" s="8" t="str">
        <f>HYPERLINK("http://dx.doi.org/10.1007/s10734-006-9029-1","http://dx.doi.org/10.1007/s10734-006-9029-1")</f>
        <v>http://dx.doi.org/10.1007/s10734-006-9029-1</v>
      </c>
      <c r="AA159" s="8">
        <v>18</v>
      </c>
      <c r="AB159" s="11" t="s">
        <v>75</v>
      </c>
      <c r="AC159" s="8" t="s">
        <v>76</v>
      </c>
      <c r="AD159" s="11" t="s">
        <v>75</v>
      </c>
      <c r="AE159" s="8" t="s">
        <v>2892</v>
      </c>
    </row>
    <row r="160" spans="1:31" ht="65.150000000000006" customHeight="1" x14ac:dyDescent="0.25">
      <c r="A160" s="8">
        <v>159</v>
      </c>
      <c r="B160" s="17">
        <v>1</v>
      </c>
      <c r="C160" s="8" t="s">
        <v>51</v>
      </c>
      <c r="D160" s="8" t="s">
        <v>2893</v>
      </c>
      <c r="E160" s="8" t="s">
        <v>2895</v>
      </c>
      <c r="F160" s="12" t="s">
        <v>2896</v>
      </c>
      <c r="G160" s="8" t="s">
        <v>58</v>
      </c>
      <c r="H160" s="9" t="s">
        <v>2897</v>
      </c>
      <c r="I160" s="9" t="s">
        <v>53</v>
      </c>
      <c r="J160" s="13" t="s">
        <v>2898</v>
      </c>
      <c r="K160" s="8">
        <v>17</v>
      </c>
      <c r="L160" s="8">
        <v>6</v>
      </c>
      <c r="M160" s="8">
        <v>7</v>
      </c>
      <c r="N160" s="8" t="s">
        <v>2905</v>
      </c>
      <c r="O160" s="8" t="s">
        <v>865</v>
      </c>
      <c r="P160" s="8" t="s">
        <v>866</v>
      </c>
      <c r="Q160" s="8" t="s">
        <v>2906</v>
      </c>
      <c r="R160" s="8" t="s">
        <v>2907</v>
      </c>
      <c r="S160" s="8" t="s">
        <v>743</v>
      </c>
      <c r="T160" s="8">
        <v>2016</v>
      </c>
      <c r="U160" s="8">
        <v>5</v>
      </c>
      <c r="V160" s="8">
        <v>8</v>
      </c>
      <c r="W160" s="8" t="s">
        <v>53</v>
      </c>
      <c r="X160" s="8" t="s">
        <v>53</v>
      </c>
      <c r="Y160" s="8" t="s">
        <v>2908</v>
      </c>
      <c r="Z160" s="8" t="str">
        <f>HYPERLINK("http://dx.doi.org/10.3390/ijgi5080133","http://dx.doi.org/10.3390/ijgi5080133")</f>
        <v>http://dx.doi.org/10.3390/ijgi5080133</v>
      </c>
      <c r="AA160" s="8">
        <v>11</v>
      </c>
      <c r="AB160" s="11" t="s">
        <v>2909</v>
      </c>
      <c r="AC160" s="8" t="s">
        <v>490</v>
      </c>
      <c r="AD160" s="11" t="s">
        <v>2910</v>
      </c>
      <c r="AE160" s="8" t="s">
        <v>2912</v>
      </c>
    </row>
    <row r="161" spans="1:31" x14ac:dyDescent="0.25">
      <c r="A161" s="8">
        <v>160</v>
      </c>
      <c r="B161" s="8"/>
      <c r="C161" s="8"/>
      <c r="D161" s="8"/>
      <c r="E161" s="8"/>
      <c r="F161" s="14"/>
      <c r="G161" s="8"/>
      <c r="H161" s="15"/>
      <c r="I161" s="15"/>
      <c r="J161" s="13"/>
      <c r="K161" s="8"/>
      <c r="L161" s="8"/>
      <c r="M161" s="8"/>
      <c r="N161" s="8"/>
      <c r="O161" s="8"/>
      <c r="P161" s="8"/>
      <c r="Q161" s="8"/>
      <c r="R161" s="8"/>
      <c r="S161" s="8"/>
      <c r="T161" s="8"/>
      <c r="U161" s="8"/>
      <c r="V161" s="8"/>
      <c r="W161" s="8"/>
      <c r="X161" s="8"/>
      <c r="Y161" s="8"/>
      <c r="Z161" s="8"/>
      <c r="AA161" s="8"/>
      <c r="AB161" s="14"/>
      <c r="AC161" s="8"/>
      <c r="AD161" s="14"/>
      <c r="AE161" s="8"/>
    </row>
    <row r="162" spans="1:31" x14ac:dyDescent="0.25">
      <c r="A162" s="8">
        <v>161</v>
      </c>
      <c r="B162" s="8"/>
      <c r="C162" s="8"/>
      <c r="D162" s="8"/>
      <c r="E162" s="8"/>
      <c r="F162" s="14"/>
      <c r="G162" s="8"/>
      <c r="H162" s="15"/>
      <c r="I162" s="15"/>
      <c r="J162" s="13"/>
      <c r="K162" s="8"/>
      <c r="L162" s="8"/>
      <c r="M162" s="8"/>
      <c r="N162" s="8"/>
      <c r="O162" s="8"/>
      <c r="P162" s="8"/>
      <c r="Q162" s="8"/>
      <c r="R162" s="8"/>
      <c r="S162" s="8"/>
      <c r="T162" s="8"/>
      <c r="U162" s="8"/>
      <c r="V162" s="8"/>
      <c r="W162" s="8"/>
      <c r="X162" s="8"/>
      <c r="Y162" s="8"/>
      <c r="Z162" s="8"/>
      <c r="AA162" s="8"/>
      <c r="AB162" s="14"/>
      <c r="AC162" s="8"/>
      <c r="AD162" s="14"/>
      <c r="AE162" s="8"/>
    </row>
    <row r="163" spans="1:31" x14ac:dyDescent="0.25">
      <c r="A163" s="8">
        <v>162</v>
      </c>
      <c r="B163" s="8"/>
      <c r="C163" s="8"/>
      <c r="D163" s="8"/>
      <c r="E163" s="8"/>
      <c r="F163" s="14"/>
      <c r="G163" s="8"/>
      <c r="H163" s="15"/>
      <c r="I163" s="15"/>
      <c r="J163" s="13"/>
      <c r="K163" s="8"/>
      <c r="L163" s="8"/>
      <c r="M163" s="8"/>
      <c r="N163" s="8"/>
      <c r="O163" s="8"/>
      <c r="P163" s="8"/>
      <c r="Q163" s="8"/>
      <c r="R163" s="8"/>
      <c r="S163" s="8"/>
      <c r="T163" s="8"/>
      <c r="U163" s="8"/>
      <c r="V163" s="8"/>
      <c r="W163" s="8"/>
      <c r="X163" s="8"/>
      <c r="Y163" s="8"/>
      <c r="Z163" s="8"/>
      <c r="AA163" s="8"/>
      <c r="AB163" s="14"/>
      <c r="AC163" s="8"/>
      <c r="AD163" s="14"/>
      <c r="AE163" s="8"/>
    </row>
    <row r="164" spans="1:31" x14ac:dyDescent="0.25">
      <c r="A164" s="8">
        <v>163</v>
      </c>
      <c r="B164" s="8"/>
      <c r="C164" s="8"/>
      <c r="D164" s="8"/>
      <c r="E164" s="8"/>
      <c r="F164" s="14"/>
      <c r="G164" s="8"/>
      <c r="H164" s="15"/>
      <c r="I164" s="15"/>
      <c r="J164" s="13"/>
      <c r="K164" s="8"/>
      <c r="L164" s="8"/>
      <c r="M164" s="8"/>
      <c r="N164" s="8"/>
      <c r="O164" s="8"/>
      <c r="P164" s="8"/>
      <c r="Q164" s="8"/>
      <c r="R164" s="8"/>
      <c r="S164" s="8"/>
      <c r="T164" s="8"/>
      <c r="U164" s="8"/>
      <c r="V164" s="8"/>
      <c r="W164" s="8"/>
      <c r="X164" s="8"/>
      <c r="Y164" s="8"/>
      <c r="Z164" s="8"/>
      <c r="AA164" s="8"/>
      <c r="AB164" s="14"/>
      <c r="AC164" s="8"/>
      <c r="AD164" s="14"/>
      <c r="AE164" s="8"/>
    </row>
    <row r="165" spans="1:31" ht="51" customHeight="1" x14ac:dyDescent="0.25">
      <c r="A165" s="8">
        <v>164</v>
      </c>
      <c r="B165" s="22">
        <v>1</v>
      </c>
      <c r="C165" s="8" t="s">
        <v>51</v>
      </c>
      <c r="D165" s="8" t="s">
        <v>2981</v>
      </c>
      <c r="E165" s="8" t="s">
        <v>2983</v>
      </c>
      <c r="F165" s="12" t="s">
        <v>2984</v>
      </c>
      <c r="G165" s="8" t="s">
        <v>58</v>
      </c>
      <c r="H165" s="9" t="s">
        <v>2985</v>
      </c>
      <c r="I165" s="9" t="s">
        <v>53</v>
      </c>
      <c r="J165" s="13" t="s">
        <v>2986</v>
      </c>
      <c r="K165" s="8">
        <v>34</v>
      </c>
      <c r="L165" s="8">
        <v>0</v>
      </c>
      <c r="M165" s="8">
        <v>0</v>
      </c>
      <c r="N165" s="8" t="s">
        <v>2993</v>
      </c>
      <c r="O165" s="8" t="s">
        <v>2994</v>
      </c>
      <c r="P165" s="8" t="s">
        <v>2995</v>
      </c>
      <c r="Q165" s="8" t="s">
        <v>2996</v>
      </c>
      <c r="R165" s="8" t="s">
        <v>2997</v>
      </c>
      <c r="S165" s="8" t="s">
        <v>1045</v>
      </c>
      <c r="T165" s="8">
        <v>2022</v>
      </c>
      <c r="U165" s="8">
        <v>15</v>
      </c>
      <c r="V165" s="8">
        <v>1</v>
      </c>
      <c r="W165" s="8">
        <v>53</v>
      </c>
      <c r="X165" s="8">
        <v>59</v>
      </c>
      <c r="Y165" s="8" t="s">
        <v>2998</v>
      </c>
      <c r="Z165" s="8" t="str">
        <f>HYPERLINK("http://dx.doi.org/10.35434/rcmhnaaa.2022.151.1057","http://dx.doi.org/10.35434/rcmhnaaa.2022.151.1057")</f>
        <v>http://dx.doi.org/10.35434/rcmhnaaa.2022.151.1057</v>
      </c>
      <c r="AA165" s="8">
        <v>7</v>
      </c>
      <c r="AB165" s="11" t="s">
        <v>2596</v>
      </c>
      <c r="AC165" s="8" t="s">
        <v>126</v>
      </c>
      <c r="AD165" s="11" t="s">
        <v>2597</v>
      </c>
      <c r="AE165" s="8" t="s">
        <v>2999</v>
      </c>
    </row>
    <row r="166" spans="1:31" x14ac:dyDescent="0.25">
      <c r="A166" s="8">
        <v>165</v>
      </c>
      <c r="B166" s="8"/>
      <c r="C166" s="8"/>
      <c r="D166" s="8"/>
      <c r="E166" s="8"/>
      <c r="F166" s="14"/>
      <c r="G166" s="8"/>
      <c r="H166" s="15"/>
      <c r="I166" s="15"/>
      <c r="J166" s="13"/>
      <c r="K166" s="8"/>
      <c r="L166" s="8"/>
      <c r="M166" s="8"/>
      <c r="N166" s="8"/>
      <c r="O166" s="8"/>
      <c r="P166" s="8"/>
      <c r="Q166" s="8"/>
      <c r="R166" s="8"/>
      <c r="S166" s="8"/>
      <c r="T166" s="8"/>
      <c r="U166" s="8"/>
      <c r="V166" s="8"/>
      <c r="W166" s="8"/>
      <c r="X166" s="8"/>
      <c r="Y166" s="8"/>
      <c r="Z166" s="8"/>
      <c r="AA166" s="8"/>
      <c r="AB166" s="14"/>
      <c r="AC166" s="8"/>
      <c r="AD166" s="14"/>
      <c r="AE166" s="8"/>
    </row>
    <row r="167" spans="1:31" x14ac:dyDescent="0.25">
      <c r="A167" s="8">
        <v>166</v>
      </c>
      <c r="B167" s="8"/>
      <c r="C167" s="8"/>
      <c r="D167" s="8"/>
      <c r="E167" s="8"/>
      <c r="F167" s="14"/>
      <c r="G167" s="8"/>
      <c r="H167" s="15"/>
      <c r="I167" s="15"/>
      <c r="J167" s="13"/>
      <c r="K167" s="8"/>
      <c r="L167" s="8"/>
      <c r="M167" s="8"/>
      <c r="N167" s="8"/>
      <c r="O167" s="8"/>
      <c r="P167" s="8"/>
      <c r="Q167" s="8"/>
      <c r="R167" s="8"/>
      <c r="S167" s="8"/>
      <c r="T167" s="8"/>
      <c r="U167" s="8"/>
      <c r="V167" s="8"/>
      <c r="W167" s="8"/>
      <c r="X167" s="8"/>
      <c r="Y167" s="8"/>
      <c r="Z167" s="8"/>
      <c r="AA167" s="8"/>
      <c r="AB167" s="14"/>
      <c r="AC167" s="8"/>
      <c r="AD167" s="14"/>
      <c r="AE167" s="8"/>
    </row>
    <row r="168" spans="1:31" ht="51" customHeight="1" x14ac:dyDescent="0.25">
      <c r="A168" s="8">
        <v>167</v>
      </c>
      <c r="B168" s="17">
        <v>1</v>
      </c>
      <c r="C168" s="8" t="s">
        <v>51</v>
      </c>
      <c r="D168" s="8" t="s">
        <v>3034</v>
      </c>
      <c r="E168" s="8" t="s">
        <v>3036</v>
      </c>
      <c r="F168" s="12" t="s">
        <v>3037</v>
      </c>
      <c r="G168" s="8" t="s">
        <v>58</v>
      </c>
      <c r="H168" s="9" t="s">
        <v>3038</v>
      </c>
      <c r="I168" s="9" t="s">
        <v>3039</v>
      </c>
      <c r="J168" s="25" t="s">
        <v>3040</v>
      </c>
      <c r="K168" s="8">
        <v>121</v>
      </c>
      <c r="L168" s="8">
        <v>8</v>
      </c>
      <c r="M168" s="8">
        <v>9</v>
      </c>
      <c r="N168" s="8" t="s">
        <v>1024</v>
      </c>
      <c r="O168" s="8" t="s">
        <v>161</v>
      </c>
      <c r="P168" s="8" t="s">
        <v>1025</v>
      </c>
      <c r="Q168" s="8" t="s">
        <v>3047</v>
      </c>
      <c r="R168" s="8" t="s">
        <v>3048</v>
      </c>
      <c r="S168" s="8" t="s">
        <v>285</v>
      </c>
      <c r="T168" s="8">
        <v>2022</v>
      </c>
      <c r="U168" s="8">
        <v>46</v>
      </c>
      <c r="V168" s="8">
        <v>2</v>
      </c>
      <c r="W168" s="8">
        <v>339</v>
      </c>
      <c r="X168" s="8">
        <v>358</v>
      </c>
      <c r="Y168" s="8" t="s">
        <v>3049</v>
      </c>
      <c r="Z168" s="8" t="str">
        <f>HYPERLINK("http://dx.doi.org/10.1177/03091325211020807","http://dx.doi.org/10.1177/03091325211020807")</f>
        <v>http://dx.doi.org/10.1177/03091325211020807</v>
      </c>
      <c r="AA168" s="8">
        <v>20</v>
      </c>
      <c r="AB168" s="11" t="s">
        <v>1558</v>
      </c>
      <c r="AC168" s="8" t="s">
        <v>76</v>
      </c>
      <c r="AD168" s="11" t="s">
        <v>1558</v>
      </c>
      <c r="AE168" s="8" t="s">
        <v>3050</v>
      </c>
    </row>
    <row r="169" spans="1:31" ht="51" customHeight="1" x14ac:dyDescent="0.25">
      <c r="A169" s="8">
        <v>168</v>
      </c>
      <c r="B169" s="22">
        <v>1</v>
      </c>
      <c r="C169" s="8" t="s">
        <v>51</v>
      </c>
      <c r="D169" s="8" t="s">
        <v>3051</v>
      </c>
      <c r="E169" s="8" t="s">
        <v>3053</v>
      </c>
      <c r="F169" s="12" t="s">
        <v>3054</v>
      </c>
      <c r="G169" s="8" t="s">
        <v>58</v>
      </c>
      <c r="H169" s="9" t="s">
        <v>3055</v>
      </c>
      <c r="I169" s="9" t="s">
        <v>3056</v>
      </c>
      <c r="J169" s="13" t="s">
        <v>3057</v>
      </c>
      <c r="K169" s="8">
        <v>32</v>
      </c>
      <c r="L169" s="8">
        <v>2</v>
      </c>
      <c r="M169" s="8">
        <v>4</v>
      </c>
      <c r="N169" s="8" t="s">
        <v>3063</v>
      </c>
      <c r="O169" s="8" t="s">
        <v>3064</v>
      </c>
      <c r="P169" s="8" t="s">
        <v>3065</v>
      </c>
      <c r="Q169" s="8" t="s">
        <v>3066</v>
      </c>
      <c r="R169" s="8" t="s">
        <v>3067</v>
      </c>
      <c r="S169" s="8" t="s">
        <v>53</v>
      </c>
      <c r="T169" s="8">
        <v>2016</v>
      </c>
      <c r="U169" s="8">
        <v>32</v>
      </c>
      <c r="V169" s="8">
        <v>5</v>
      </c>
      <c r="W169" s="8">
        <v>1879</v>
      </c>
      <c r="X169" s="8">
        <v>1887</v>
      </c>
      <c r="Y169" s="8" t="s">
        <v>53</v>
      </c>
      <c r="Z169" s="8" t="s">
        <v>53</v>
      </c>
      <c r="AA169" s="8">
        <v>9</v>
      </c>
      <c r="AB169" s="11" t="s">
        <v>3068</v>
      </c>
      <c r="AC169" s="8" t="s">
        <v>102</v>
      </c>
      <c r="AD169" s="11" t="s">
        <v>3069</v>
      </c>
      <c r="AE169" s="8" t="s">
        <v>3070</v>
      </c>
    </row>
    <row r="170" spans="1:31" x14ac:dyDescent="0.25">
      <c r="A170" s="8">
        <v>169</v>
      </c>
      <c r="B170" s="8"/>
      <c r="C170" s="8"/>
      <c r="D170" s="8"/>
      <c r="E170" s="8"/>
      <c r="F170" s="14"/>
      <c r="G170" s="8"/>
      <c r="H170" s="15"/>
      <c r="I170" s="15"/>
      <c r="J170" s="13"/>
      <c r="K170" s="8"/>
      <c r="L170" s="8"/>
      <c r="M170" s="8"/>
      <c r="N170" s="8"/>
      <c r="O170" s="8"/>
      <c r="P170" s="8"/>
      <c r="Q170" s="8"/>
      <c r="R170" s="8"/>
      <c r="S170" s="8"/>
      <c r="T170" s="8"/>
      <c r="U170" s="8"/>
      <c r="V170" s="8"/>
      <c r="W170" s="8"/>
      <c r="X170" s="8"/>
      <c r="Y170" s="8"/>
      <c r="Z170" s="8"/>
      <c r="AA170" s="8"/>
      <c r="AB170" s="14"/>
      <c r="AC170" s="8"/>
      <c r="AD170" s="14"/>
      <c r="AE170" s="8"/>
    </row>
    <row r="171" spans="1:31" x14ac:dyDescent="0.25">
      <c r="A171" s="8">
        <v>170</v>
      </c>
      <c r="B171" s="8"/>
      <c r="C171" s="8"/>
      <c r="D171" s="8"/>
      <c r="E171" s="8"/>
      <c r="F171" s="14"/>
      <c r="G171" s="8"/>
      <c r="H171" s="15"/>
      <c r="I171" s="15"/>
      <c r="J171" s="13"/>
      <c r="K171" s="8"/>
      <c r="L171" s="8"/>
      <c r="M171" s="8"/>
      <c r="N171" s="8"/>
      <c r="O171" s="8"/>
      <c r="P171" s="8"/>
      <c r="Q171" s="8"/>
      <c r="R171" s="8"/>
      <c r="S171" s="8"/>
      <c r="T171" s="8"/>
      <c r="U171" s="8"/>
      <c r="V171" s="8"/>
      <c r="W171" s="8"/>
      <c r="X171" s="8"/>
      <c r="Y171" s="8"/>
      <c r="Z171" s="8"/>
      <c r="AA171" s="8"/>
      <c r="AB171" s="14"/>
      <c r="AC171" s="8"/>
      <c r="AD171" s="14"/>
      <c r="AE171" s="8"/>
    </row>
    <row r="172" spans="1:31" ht="51" customHeight="1" x14ac:dyDescent="0.25">
      <c r="A172" s="8">
        <v>171</v>
      </c>
      <c r="B172" s="17">
        <v>1</v>
      </c>
      <c r="C172" s="8" t="s">
        <v>51</v>
      </c>
      <c r="D172" s="8" t="s">
        <v>3099</v>
      </c>
      <c r="E172" s="8" t="s">
        <v>3101</v>
      </c>
      <c r="F172" s="12" t="s">
        <v>428</v>
      </c>
      <c r="G172" s="8" t="s">
        <v>58</v>
      </c>
      <c r="H172" s="9" t="s">
        <v>3102</v>
      </c>
      <c r="I172" s="9" t="s">
        <v>53</v>
      </c>
      <c r="J172" s="13" t="s">
        <v>3103</v>
      </c>
      <c r="K172" s="8">
        <v>55</v>
      </c>
      <c r="L172" s="8">
        <v>1</v>
      </c>
      <c r="M172" s="8">
        <v>1</v>
      </c>
      <c r="N172" s="8" t="s">
        <v>440</v>
      </c>
      <c r="O172" s="8" t="s">
        <v>441</v>
      </c>
      <c r="P172" s="8" t="s">
        <v>442</v>
      </c>
      <c r="Q172" s="8" t="s">
        <v>443</v>
      </c>
      <c r="R172" s="8" t="s">
        <v>444</v>
      </c>
      <c r="S172" s="8" t="s">
        <v>467</v>
      </c>
      <c r="T172" s="8">
        <v>2014</v>
      </c>
      <c r="U172" s="8">
        <v>27</v>
      </c>
      <c r="V172" s="8">
        <v>2</v>
      </c>
      <c r="W172" s="8">
        <v>195</v>
      </c>
      <c r="X172" s="8">
        <v>217</v>
      </c>
      <c r="Y172" s="8" t="s">
        <v>3109</v>
      </c>
      <c r="Z172" s="8" t="str">
        <f>HYPERLINK("http://dx.doi.org/10.1057/hep.2014.4","http://dx.doi.org/10.1057/hep.2014.4")</f>
        <v>http://dx.doi.org/10.1057/hep.2014.4</v>
      </c>
      <c r="AA172" s="8">
        <v>23</v>
      </c>
      <c r="AB172" s="11" t="s">
        <v>75</v>
      </c>
      <c r="AC172" s="8" t="s">
        <v>76</v>
      </c>
      <c r="AD172" s="11" t="s">
        <v>75</v>
      </c>
      <c r="AE172" s="8" t="s">
        <v>3110</v>
      </c>
    </row>
    <row r="173" spans="1:31" ht="49" customHeight="1" x14ac:dyDescent="0.25">
      <c r="A173" s="8">
        <v>172</v>
      </c>
      <c r="B173" s="17">
        <v>1</v>
      </c>
      <c r="C173" s="8" t="s">
        <v>51</v>
      </c>
      <c r="D173" s="8" t="s">
        <v>3111</v>
      </c>
      <c r="E173" s="8" t="s">
        <v>3113</v>
      </c>
      <c r="F173" s="12" t="s">
        <v>3114</v>
      </c>
      <c r="G173" s="8" t="s">
        <v>58</v>
      </c>
      <c r="H173" s="9" t="s">
        <v>3115</v>
      </c>
      <c r="I173" s="9" t="s">
        <v>3116</v>
      </c>
      <c r="J173" s="13" t="s">
        <v>3117</v>
      </c>
      <c r="K173" s="8">
        <v>52</v>
      </c>
      <c r="L173" s="8">
        <v>0</v>
      </c>
      <c r="M173" s="8">
        <v>0</v>
      </c>
      <c r="N173" s="8" t="s">
        <v>93</v>
      </c>
      <c r="O173" s="8" t="s">
        <v>94</v>
      </c>
      <c r="P173" s="8" t="s">
        <v>95</v>
      </c>
      <c r="Q173" s="8" t="s">
        <v>3123</v>
      </c>
      <c r="R173" s="8" t="s">
        <v>3124</v>
      </c>
      <c r="S173" s="8" t="s">
        <v>422</v>
      </c>
      <c r="T173" s="8">
        <v>2021</v>
      </c>
      <c r="U173" s="8">
        <v>63</v>
      </c>
      <c r="V173" s="8">
        <v>2</v>
      </c>
      <c r="W173" s="8">
        <v>191</v>
      </c>
      <c r="X173" s="8">
        <v>200</v>
      </c>
      <c r="Y173" s="8" t="s">
        <v>3125</v>
      </c>
      <c r="Z173" s="8" t="str">
        <f>HYPERLINK("http://dx.doi.org/10.1002/tie.22178","http://dx.doi.org/10.1002/tie.22178")</f>
        <v>http://dx.doi.org/10.1002/tie.22178</v>
      </c>
      <c r="AA173" s="8">
        <v>10</v>
      </c>
      <c r="AB173" s="11" t="s">
        <v>411</v>
      </c>
      <c r="AC173" s="8" t="s">
        <v>126</v>
      </c>
      <c r="AD173" s="11" t="s">
        <v>127</v>
      </c>
      <c r="AE173" s="8" t="s">
        <v>3126</v>
      </c>
    </row>
    <row r="174" spans="1:31" ht="48.5" customHeight="1" x14ac:dyDescent="0.25">
      <c r="A174" s="8">
        <v>173</v>
      </c>
      <c r="B174" s="17">
        <v>1</v>
      </c>
      <c r="C174" s="8" t="s">
        <v>51</v>
      </c>
      <c r="D174" s="8" t="s">
        <v>3127</v>
      </c>
      <c r="E174" s="8" t="s">
        <v>3129</v>
      </c>
      <c r="F174" s="12" t="s">
        <v>1476</v>
      </c>
      <c r="G174" s="8" t="s">
        <v>175</v>
      </c>
      <c r="H174" s="9" t="s">
        <v>3130</v>
      </c>
      <c r="I174" s="9" t="s">
        <v>3131</v>
      </c>
      <c r="J174" s="13" t="s">
        <v>3132</v>
      </c>
      <c r="K174" s="8">
        <v>13</v>
      </c>
      <c r="L174" s="8">
        <v>4</v>
      </c>
      <c r="M174" s="8">
        <v>5</v>
      </c>
      <c r="N174" s="8" t="s">
        <v>351</v>
      </c>
      <c r="O174" s="8" t="s">
        <v>68</v>
      </c>
      <c r="P174" s="8" t="s">
        <v>352</v>
      </c>
      <c r="Q174" s="8" t="s">
        <v>1483</v>
      </c>
      <c r="R174" s="8" t="s">
        <v>1484</v>
      </c>
      <c r="S174" s="8" t="s">
        <v>53</v>
      </c>
      <c r="T174" s="8">
        <v>2018</v>
      </c>
      <c r="U174" s="8">
        <v>25</v>
      </c>
      <c r="V174" s="8">
        <v>6</v>
      </c>
      <c r="W174" s="8">
        <v>340</v>
      </c>
      <c r="X174" s="8">
        <v>349</v>
      </c>
      <c r="Y174" s="8" t="s">
        <v>3139</v>
      </c>
      <c r="Z174" s="8" t="str">
        <f>HYPERLINK("http://dx.doi.org/10.1080/08989621.2018.1506337","http://dx.doi.org/10.1080/08989621.2018.1506337")</f>
        <v>http://dx.doi.org/10.1080/08989621.2018.1506337</v>
      </c>
      <c r="AA174" s="8">
        <v>10</v>
      </c>
      <c r="AB174" s="11" t="s">
        <v>1487</v>
      </c>
      <c r="AC174" s="8" t="s">
        <v>490</v>
      </c>
      <c r="AD174" s="11" t="s">
        <v>1487</v>
      </c>
      <c r="AE174" s="8" t="s">
        <v>3140</v>
      </c>
    </row>
    <row r="175" spans="1:31" ht="51" customHeight="1" x14ac:dyDescent="0.25">
      <c r="A175" s="8">
        <v>174</v>
      </c>
      <c r="B175" s="22">
        <v>1</v>
      </c>
      <c r="C175" s="8" t="s">
        <v>51</v>
      </c>
      <c r="D175" s="8" t="s">
        <v>3141</v>
      </c>
      <c r="E175" s="8" t="s">
        <v>3143</v>
      </c>
      <c r="F175" s="12" t="s">
        <v>3144</v>
      </c>
      <c r="G175" s="8" t="s">
        <v>58</v>
      </c>
      <c r="H175" s="9" t="s">
        <v>3145</v>
      </c>
      <c r="I175" s="9" t="s">
        <v>53</v>
      </c>
      <c r="J175" s="13" t="s">
        <v>3146</v>
      </c>
      <c r="K175" s="8">
        <v>35</v>
      </c>
      <c r="L175" s="8">
        <v>13</v>
      </c>
      <c r="M175" s="8">
        <v>14</v>
      </c>
      <c r="N175" s="8" t="s">
        <v>67</v>
      </c>
      <c r="O175" s="8" t="s">
        <v>68</v>
      </c>
      <c r="P175" s="8" t="s">
        <v>772</v>
      </c>
      <c r="Q175" s="8" t="s">
        <v>3153</v>
      </c>
      <c r="R175" s="8" t="s">
        <v>3154</v>
      </c>
      <c r="S175" s="8" t="s">
        <v>53</v>
      </c>
      <c r="T175" s="8">
        <v>2011</v>
      </c>
      <c r="U175" s="8">
        <v>30</v>
      </c>
      <c r="V175" s="8">
        <v>2</v>
      </c>
      <c r="W175" s="8">
        <v>233</v>
      </c>
      <c r="X175" s="8">
        <v>246</v>
      </c>
      <c r="Y175" s="8" t="s">
        <v>3155</v>
      </c>
      <c r="Z175" s="8" t="str">
        <f>HYPERLINK("http://dx.doi.org/10.1080/07294360.2010.512913","http://dx.doi.org/10.1080/07294360.2010.512913")</f>
        <v>http://dx.doi.org/10.1080/07294360.2010.512913</v>
      </c>
      <c r="AA175" s="8">
        <v>14</v>
      </c>
      <c r="AB175" s="11" t="s">
        <v>75</v>
      </c>
      <c r="AC175" s="8" t="s">
        <v>76</v>
      </c>
      <c r="AD175" s="11" t="s">
        <v>75</v>
      </c>
      <c r="AE175" s="8" t="s">
        <v>3156</v>
      </c>
    </row>
    <row r="176" spans="1:31" x14ac:dyDescent="0.25">
      <c r="A176" s="8">
        <v>175</v>
      </c>
      <c r="B176" s="8"/>
      <c r="C176" s="8"/>
      <c r="D176" s="8"/>
      <c r="E176" s="8"/>
      <c r="F176" s="14"/>
      <c r="G176" s="8"/>
      <c r="H176" s="15"/>
      <c r="I176" s="15"/>
      <c r="J176" s="13"/>
      <c r="K176" s="8"/>
      <c r="L176" s="8"/>
      <c r="M176" s="8"/>
      <c r="N176" s="8"/>
      <c r="O176" s="8"/>
      <c r="P176" s="8"/>
      <c r="Q176" s="8"/>
      <c r="R176" s="8"/>
      <c r="S176" s="8"/>
      <c r="T176" s="8"/>
      <c r="U176" s="8"/>
      <c r="V176" s="8"/>
      <c r="W176" s="8"/>
      <c r="X176" s="8"/>
      <c r="Y176" s="8"/>
      <c r="Z176" s="8"/>
      <c r="AA176" s="8"/>
      <c r="AB176" s="14"/>
      <c r="AC176" s="8"/>
      <c r="AD176" s="14"/>
      <c r="AE176" s="8"/>
    </row>
    <row r="177" spans="1:31" ht="51" customHeight="1" x14ac:dyDescent="0.25">
      <c r="A177" s="8">
        <v>176</v>
      </c>
      <c r="B177" s="17">
        <v>1</v>
      </c>
      <c r="C177" s="8" t="s">
        <v>51</v>
      </c>
      <c r="D177" s="8" t="s">
        <v>3168</v>
      </c>
      <c r="E177" s="8" t="s">
        <v>3170</v>
      </c>
      <c r="F177" s="12" t="s">
        <v>3171</v>
      </c>
      <c r="G177" s="8" t="s">
        <v>58</v>
      </c>
      <c r="H177" s="9" t="s">
        <v>3172</v>
      </c>
      <c r="I177" s="9" t="s">
        <v>53</v>
      </c>
      <c r="J177" s="13" t="s">
        <v>3173</v>
      </c>
      <c r="K177" s="8">
        <v>29</v>
      </c>
      <c r="L177" s="8">
        <v>0</v>
      </c>
      <c r="M177" s="8">
        <v>0</v>
      </c>
      <c r="N177" s="8" t="s">
        <v>3179</v>
      </c>
      <c r="O177" s="8" t="s">
        <v>3180</v>
      </c>
      <c r="P177" s="8" t="s">
        <v>3181</v>
      </c>
      <c r="Q177" s="8" t="s">
        <v>3171</v>
      </c>
      <c r="R177" s="8" t="s">
        <v>3182</v>
      </c>
      <c r="S177" s="8" t="s">
        <v>269</v>
      </c>
      <c r="T177" s="8">
        <v>2015</v>
      </c>
      <c r="U177" s="8" t="s">
        <v>53</v>
      </c>
      <c r="V177" s="8">
        <v>30</v>
      </c>
      <c r="W177" s="8">
        <v>125</v>
      </c>
      <c r="X177" s="8">
        <v>143</v>
      </c>
      <c r="Y177" s="8" t="s">
        <v>3183</v>
      </c>
      <c r="Z177" s="8" t="str">
        <f>HYPERLINK("http://dx.doi.org/10.18316/2238-9024.15.18","http://dx.doi.org/10.18316/2238-9024.15.18")</f>
        <v>http://dx.doi.org/10.18316/2238-9024.15.18</v>
      </c>
      <c r="AA177" s="8">
        <v>19</v>
      </c>
      <c r="AB177" s="11" t="s">
        <v>299</v>
      </c>
      <c r="AC177" s="8" t="s">
        <v>126</v>
      </c>
      <c r="AD177" s="11" t="s">
        <v>300</v>
      </c>
      <c r="AE177" s="8" t="s">
        <v>3184</v>
      </c>
    </row>
    <row r="178" spans="1:31" ht="51" customHeight="1" x14ac:dyDescent="0.25">
      <c r="A178" s="8">
        <v>177</v>
      </c>
      <c r="B178" s="22">
        <v>1</v>
      </c>
      <c r="C178" s="8" t="s">
        <v>51</v>
      </c>
      <c r="D178" s="8" t="s">
        <v>3185</v>
      </c>
      <c r="E178" s="8" t="s">
        <v>3187</v>
      </c>
      <c r="F178" s="12" t="s">
        <v>3188</v>
      </c>
      <c r="G178" s="8" t="s">
        <v>429</v>
      </c>
      <c r="H178" s="9" t="s">
        <v>3189</v>
      </c>
      <c r="I178" s="9" t="s">
        <v>53</v>
      </c>
      <c r="J178" s="13" t="s">
        <v>3190</v>
      </c>
      <c r="K178" s="8">
        <v>12</v>
      </c>
      <c r="L178" s="8">
        <v>0</v>
      </c>
      <c r="M178" s="8">
        <v>0</v>
      </c>
      <c r="N178" s="8" t="s">
        <v>67</v>
      </c>
      <c r="O178" s="8" t="s">
        <v>68</v>
      </c>
      <c r="P178" s="8" t="s">
        <v>69</v>
      </c>
      <c r="Q178" s="8" t="s">
        <v>3198</v>
      </c>
      <c r="R178" s="8" t="s">
        <v>3199</v>
      </c>
      <c r="S178" s="8" t="s">
        <v>3200</v>
      </c>
      <c r="T178" s="8">
        <v>2024</v>
      </c>
      <c r="U178" s="8" t="s">
        <v>53</v>
      </c>
      <c r="V178" s="8" t="s">
        <v>53</v>
      </c>
      <c r="W178" s="8" t="s">
        <v>53</v>
      </c>
      <c r="X178" s="8" t="s">
        <v>53</v>
      </c>
      <c r="Y178" s="8" t="s">
        <v>3201</v>
      </c>
      <c r="Z178" s="8" t="str">
        <f>HYPERLINK("http://dx.doi.org/10.1080/13504851.2024.2350624","http://dx.doi.org/10.1080/13504851.2024.2350624")</f>
        <v>http://dx.doi.org/10.1080/13504851.2024.2350624</v>
      </c>
      <c r="AA178" s="8">
        <v>7</v>
      </c>
      <c r="AB178" s="11" t="s">
        <v>125</v>
      </c>
      <c r="AC178" s="8" t="s">
        <v>76</v>
      </c>
      <c r="AD178" s="11" t="s">
        <v>127</v>
      </c>
      <c r="AE178" s="8" t="s">
        <v>3202</v>
      </c>
    </row>
    <row r="179" spans="1:31" ht="51" customHeight="1" x14ac:dyDescent="0.25">
      <c r="A179" s="8">
        <v>178</v>
      </c>
      <c r="B179" s="22">
        <v>1</v>
      </c>
      <c r="C179" s="8" t="s">
        <v>51</v>
      </c>
      <c r="D179" s="8" t="s">
        <v>3203</v>
      </c>
      <c r="E179" s="8" t="s">
        <v>3205</v>
      </c>
      <c r="F179" s="12" t="s">
        <v>3206</v>
      </c>
      <c r="G179" s="8" t="s">
        <v>175</v>
      </c>
      <c r="H179" s="9" t="s">
        <v>3207</v>
      </c>
      <c r="I179" s="9" t="s">
        <v>3208</v>
      </c>
      <c r="J179" s="13" t="s">
        <v>3209</v>
      </c>
      <c r="K179" s="8">
        <v>78</v>
      </c>
      <c r="L179" s="8">
        <v>7</v>
      </c>
      <c r="M179" s="8">
        <v>7</v>
      </c>
      <c r="N179" s="8" t="s">
        <v>1004</v>
      </c>
      <c r="O179" s="8" t="s">
        <v>484</v>
      </c>
      <c r="P179" s="8" t="s">
        <v>1005</v>
      </c>
      <c r="Q179" s="8" t="s">
        <v>3218</v>
      </c>
      <c r="R179" s="8" t="s">
        <v>3219</v>
      </c>
      <c r="S179" s="8" t="s">
        <v>743</v>
      </c>
      <c r="T179" s="8">
        <v>2019</v>
      </c>
      <c r="U179" s="8">
        <v>270</v>
      </c>
      <c r="V179" s="8">
        <v>2</v>
      </c>
      <c r="W179" s="8">
        <v>257</v>
      </c>
      <c r="X179" s="8">
        <v>269</v>
      </c>
      <c r="Y179" s="8" t="s">
        <v>3220</v>
      </c>
      <c r="Z179" s="8" t="str">
        <f>HYPERLINK("http://dx.doi.org/10.1097/SLA.0000000000003203","http://dx.doi.org/10.1097/SLA.0000000000003203")</f>
        <v>http://dx.doi.org/10.1097/SLA.0000000000003203</v>
      </c>
      <c r="AA179" s="8">
        <v>13</v>
      </c>
      <c r="AB179" s="11" t="s">
        <v>249</v>
      </c>
      <c r="AC179" s="8" t="s">
        <v>490</v>
      </c>
      <c r="AD179" s="11" t="s">
        <v>249</v>
      </c>
      <c r="AE179" s="8" t="s">
        <v>3221</v>
      </c>
    </row>
    <row r="180" spans="1:31" ht="58" customHeight="1" x14ac:dyDescent="0.25">
      <c r="A180" s="8">
        <v>179</v>
      </c>
      <c r="B180" s="8">
        <v>1</v>
      </c>
      <c r="C180" s="8" t="s">
        <v>51</v>
      </c>
      <c r="D180" s="8" t="s">
        <v>3222</v>
      </c>
      <c r="E180" s="8" t="s">
        <v>3224</v>
      </c>
      <c r="F180" s="12" t="s">
        <v>3225</v>
      </c>
      <c r="G180" s="8" t="s">
        <v>58</v>
      </c>
      <c r="H180" s="9" t="s">
        <v>3226</v>
      </c>
      <c r="I180" s="9" t="s">
        <v>3227</v>
      </c>
      <c r="J180" s="13" t="s">
        <v>3228</v>
      </c>
      <c r="K180" s="8">
        <v>62</v>
      </c>
      <c r="L180" s="8">
        <v>3</v>
      </c>
      <c r="M180" s="8">
        <v>3</v>
      </c>
      <c r="N180" s="8" t="s">
        <v>93</v>
      </c>
      <c r="O180" s="8" t="s">
        <v>94</v>
      </c>
      <c r="P180" s="8" t="s">
        <v>95</v>
      </c>
      <c r="Q180" s="8" t="s">
        <v>3234</v>
      </c>
      <c r="R180" s="8" t="s">
        <v>3235</v>
      </c>
      <c r="S180" s="8" t="s">
        <v>1533</v>
      </c>
      <c r="T180" s="8">
        <v>2022</v>
      </c>
      <c r="U180" s="8">
        <v>61</v>
      </c>
      <c r="V180" s="8">
        <v>3</v>
      </c>
      <c r="W180" s="8">
        <v>615</v>
      </c>
      <c r="X180" s="8">
        <v>634</v>
      </c>
      <c r="Y180" s="8" t="s">
        <v>3236</v>
      </c>
      <c r="Z180" s="8" t="str">
        <f>HYPERLINK("http://dx.doi.org/10.1111/1467-8454.12263","http://dx.doi.org/10.1111/1467-8454.12263")</f>
        <v>http://dx.doi.org/10.1111/1467-8454.12263</v>
      </c>
      <c r="AA180" s="8">
        <v>20</v>
      </c>
      <c r="AB180" s="11" t="s">
        <v>125</v>
      </c>
      <c r="AC180" s="8" t="s">
        <v>76</v>
      </c>
      <c r="AD180" s="11" t="s">
        <v>127</v>
      </c>
      <c r="AE180" s="8" t="s">
        <v>3238</v>
      </c>
    </row>
    <row r="181" spans="1:31" x14ac:dyDescent="0.25">
      <c r="A181" s="8">
        <v>180</v>
      </c>
      <c r="B181" s="8"/>
      <c r="C181" s="8"/>
      <c r="D181" s="8"/>
      <c r="E181" s="8"/>
      <c r="F181" s="14"/>
      <c r="G181" s="8"/>
      <c r="H181" s="15"/>
      <c r="I181" s="15"/>
      <c r="J181" s="13"/>
      <c r="K181" s="8"/>
      <c r="L181" s="8"/>
      <c r="M181" s="8"/>
      <c r="N181" s="8"/>
      <c r="O181" s="8"/>
      <c r="P181" s="8"/>
      <c r="Q181" s="8"/>
      <c r="R181" s="8"/>
      <c r="S181" s="8"/>
      <c r="T181" s="8"/>
      <c r="U181" s="8"/>
      <c r="V181" s="8"/>
      <c r="W181" s="8"/>
      <c r="X181" s="8"/>
      <c r="Y181" s="8"/>
      <c r="Z181" s="8"/>
      <c r="AA181" s="8"/>
      <c r="AB181" s="14"/>
      <c r="AC181" s="8"/>
      <c r="AD181" s="14"/>
      <c r="AE181" s="8"/>
    </row>
    <row r="182" spans="1:31" x14ac:dyDescent="0.25">
      <c r="A182" s="8">
        <v>181</v>
      </c>
      <c r="B182" s="8"/>
      <c r="C182" s="8"/>
      <c r="D182" s="8"/>
      <c r="E182" s="8"/>
      <c r="F182" s="14"/>
      <c r="G182" s="8"/>
      <c r="H182" s="15"/>
      <c r="I182" s="15"/>
      <c r="J182" s="13"/>
      <c r="K182" s="8"/>
      <c r="L182" s="8"/>
      <c r="M182" s="8"/>
      <c r="N182" s="8"/>
      <c r="O182" s="8"/>
      <c r="P182" s="8"/>
      <c r="Q182" s="8"/>
      <c r="R182" s="8"/>
      <c r="S182" s="8"/>
      <c r="T182" s="8"/>
      <c r="U182" s="8"/>
      <c r="V182" s="8"/>
      <c r="W182" s="8"/>
      <c r="X182" s="8"/>
      <c r="Y182" s="8"/>
      <c r="Z182" s="8"/>
      <c r="AA182" s="8"/>
      <c r="AB182" s="14"/>
      <c r="AC182" s="8"/>
      <c r="AD182" s="14"/>
      <c r="AE182" s="8"/>
    </row>
    <row r="183" spans="1:31" x14ac:dyDescent="0.25">
      <c r="A183" s="8">
        <v>182</v>
      </c>
      <c r="B183" s="8"/>
      <c r="C183" s="8"/>
      <c r="D183" s="8"/>
      <c r="E183" s="8"/>
      <c r="F183" s="14"/>
      <c r="G183" s="8"/>
      <c r="H183" s="15"/>
      <c r="I183" s="15"/>
      <c r="J183" s="13"/>
      <c r="K183" s="8"/>
      <c r="L183" s="8"/>
      <c r="M183" s="8"/>
      <c r="N183" s="8"/>
      <c r="O183" s="8"/>
      <c r="P183" s="8"/>
      <c r="Q183" s="8"/>
      <c r="R183" s="8"/>
      <c r="S183" s="8"/>
      <c r="T183" s="8"/>
      <c r="U183" s="8"/>
      <c r="V183" s="8"/>
      <c r="W183" s="8"/>
      <c r="X183" s="8"/>
      <c r="Y183" s="8"/>
      <c r="Z183" s="8"/>
      <c r="AA183" s="8"/>
      <c r="AB183" s="14"/>
      <c r="AC183" s="8"/>
      <c r="AD183" s="14"/>
      <c r="AE183" s="8"/>
    </row>
    <row r="184" spans="1:31" x14ac:dyDescent="0.25">
      <c r="A184" s="8">
        <v>183</v>
      </c>
      <c r="B184" s="8"/>
      <c r="C184" s="8"/>
      <c r="D184" s="8"/>
      <c r="E184" s="8"/>
      <c r="F184" s="14"/>
      <c r="G184" s="8"/>
      <c r="H184" s="15"/>
      <c r="I184" s="15"/>
      <c r="J184" s="13"/>
      <c r="K184" s="8"/>
      <c r="L184" s="8"/>
      <c r="M184" s="8"/>
      <c r="N184" s="8"/>
      <c r="O184" s="8"/>
      <c r="P184" s="8"/>
      <c r="Q184" s="8"/>
      <c r="R184" s="8"/>
      <c r="S184" s="8"/>
      <c r="T184" s="8"/>
      <c r="U184" s="8"/>
      <c r="V184" s="8"/>
      <c r="W184" s="8"/>
      <c r="X184" s="8"/>
      <c r="Y184" s="8"/>
      <c r="Z184" s="8"/>
      <c r="AA184" s="8"/>
      <c r="AB184" s="14"/>
      <c r="AC184" s="8"/>
      <c r="AD184" s="14"/>
      <c r="AE184" s="8"/>
    </row>
    <row r="185" spans="1:31" x14ac:dyDescent="0.25">
      <c r="A185" s="8">
        <v>184</v>
      </c>
      <c r="B185" s="8"/>
      <c r="C185" s="8"/>
      <c r="D185" s="8"/>
      <c r="E185" s="8"/>
      <c r="F185" s="14"/>
      <c r="G185" s="8"/>
      <c r="H185" s="15"/>
      <c r="I185" s="15"/>
      <c r="J185" s="13"/>
      <c r="K185" s="8"/>
      <c r="L185" s="8"/>
      <c r="M185" s="8"/>
      <c r="N185" s="8"/>
      <c r="O185" s="8"/>
      <c r="P185" s="8"/>
      <c r="Q185" s="8"/>
      <c r="R185" s="8"/>
      <c r="S185" s="8"/>
      <c r="T185" s="8"/>
      <c r="U185" s="8"/>
      <c r="V185" s="8"/>
      <c r="W185" s="8"/>
      <c r="X185" s="8"/>
      <c r="Y185" s="8"/>
      <c r="Z185" s="8"/>
      <c r="AA185" s="8"/>
      <c r="AB185" s="14"/>
      <c r="AC185" s="8"/>
      <c r="AD185" s="14"/>
      <c r="AE185" s="8"/>
    </row>
    <row r="186" spans="1:31" ht="52" customHeight="1" x14ac:dyDescent="0.25">
      <c r="A186" s="8">
        <v>185</v>
      </c>
      <c r="B186" s="17">
        <v>1</v>
      </c>
      <c r="C186" s="8" t="s">
        <v>51</v>
      </c>
      <c r="D186" s="8" t="s">
        <v>3321</v>
      </c>
      <c r="E186" s="8" t="s">
        <v>3323</v>
      </c>
      <c r="F186" s="12" t="s">
        <v>3324</v>
      </c>
      <c r="G186" s="8" t="s">
        <v>175</v>
      </c>
      <c r="H186" s="9" t="s">
        <v>3325</v>
      </c>
      <c r="I186" s="9" t="s">
        <v>53</v>
      </c>
      <c r="J186" s="13" t="s">
        <v>3326</v>
      </c>
      <c r="K186" s="8">
        <v>35</v>
      </c>
      <c r="L186" s="8">
        <v>2</v>
      </c>
      <c r="M186" s="8">
        <v>3</v>
      </c>
      <c r="N186" s="8" t="s">
        <v>3335</v>
      </c>
      <c r="O186" s="8" t="s">
        <v>3336</v>
      </c>
      <c r="P186" s="8" t="s">
        <v>3337</v>
      </c>
      <c r="Q186" s="8" t="s">
        <v>3338</v>
      </c>
      <c r="R186" s="8" t="s">
        <v>3339</v>
      </c>
      <c r="S186" s="8" t="s">
        <v>792</v>
      </c>
      <c r="T186" s="8">
        <v>2021</v>
      </c>
      <c r="U186" s="8">
        <v>62</v>
      </c>
      <c r="V186" s="8">
        <v>10</v>
      </c>
      <c r="W186" s="8">
        <v>507</v>
      </c>
      <c r="X186" s="8">
        <v>512</v>
      </c>
      <c r="Y186" s="8" t="s">
        <v>3340</v>
      </c>
      <c r="Z186" s="8" t="str">
        <f>HYPERLINK("http://dx.doi.org/10.11622/smedj.2021199","http://dx.doi.org/10.11622/smedj.2021199")</f>
        <v>http://dx.doi.org/10.11622/smedj.2021199</v>
      </c>
      <c r="AA186" s="8">
        <v>6</v>
      </c>
      <c r="AB186" s="11" t="s">
        <v>2596</v>
      </c>
      <c r="AC186" s="8" t="s">
        <v>490</v>
      </c>
      <c r="AD186" s="11" t="s">
        <v>2597</v>
      </c>
      <c r="AE186" s="8" t="s">
        <v>3341</v>
      </c>
    </row>
    <row r="187" spans="1:31" x14ac:dyDescent="0.25">
      <c r="A187" s="8">
        <v>186</v>
      </c>
      <c r="B187" s="8"/>
      <c r="C187" s="8"/>
      <c r="D187" s="8"/>
      <c r="E187" s="8"/>
      <c r="F187" s="14"/>
      <c r="G187" s="8"/>
      <c r="H187" s="15"/>
      <c r="I187" s="15"/>
      <c r="J187" s="13"/>
      <c r="K187" s="8"/>
      <c r="L187" s="8"/>
      <c r="M187" s="8"/>
      <c r="N187" s="8"/>
      <c r="O187" s="8"/>
      <c r="P187" s="8"/>
      <c r="Q187" s="8"/>
      <c r="R187" s="8"/>
      <c r="S187" s="8"/>
      <c r="T187" s="8"/>
      <c r="U187" s="8"/>
      <c r="V187" s="8"/>
      <c r="W187" s="8"/>
      <c r="X187" s="8"/>
      <c r="Y187" s="8"/>
      <c r="Z187" s="8"/>
      <c r="AA187" s="8"/>
      <c r="AB187" s="14"/>
      <c r="AC187" s="8"/>
      <c r="AD187" s="14"/>
      <c r="AE187" s="8"/>
    </row>
    <row r="188" spans="1:31" x14ac:dyDescent="0.25">
      <c r="A188" s="8">
        <v>187</v>
      </c>
      <c r="B188" s="8"/>
      <c r="C188" s="8"/>
      <c r="D188" s="8"/>
      <c r="E188" s="8"/>
      <c r="F188" s="14"/>
      <c r="G188" s="8"/>
      <c r="H188" s="15"/>
      <c r="I188" s="15"/>
      <c r="J188" s="13"/>
      <c r="K188" s="8"/>
      <c r="L188" s="8"/>
      <c r="M188" s="8"/>
      <c r="N188" s="8"/>
      <c r="O188" s="8"/>
      <c r="P188" s="8"/>
      <c r="Q188" s="8"/>
      <c r="R188" s="8"/>
      <c r="S188" s="8"/>
      <c r="T188" s="8"/>
      <c r="U188" s="8"/>
      <c r="V188" s="8"/>
      <c r="W188" s="8"/>
      <c r="X188" s="8"/>
      <c r="Y188" s="8"/>
      <c r="Z188" s="8"/>
      <c r="AA188" s="8"/>
      <c r="AB188" s="14"/>
      <c r="AC188" s="8"/>
      <c r="AD188" s="14"/>
      <c r="AE188" s="8"/>
    </row>
    <row r="189" spans="1:31" ht="51" customHeight="1" x14ac:dyDescent="0.25">
      <c r="A189" s="8">
        <v>188</v>
      </c>
      <c r="B189" s="17">
        <v>1</v>
      </c>
      <c r="C189" s="8" t="s">
        <v>51</v>
      </c>
      <c r="D189" s="8" t="s">
        <v>3381</v>
      </c>
      <c r="E189" s="8" t="s">
        <v>3383</v>
      </c>
      <c r="F189" s="12" t="s">
        <v>3384</v>
      </c>
      <c r="G189" s="8" t="s">
        <v>58</v>
      </c>
      <c r="H189" s="9" t="s">
        <v>3385</v>
      </c>
      <c r="I189" s="9" t="s">
        <v>3386</v>
      </c>
      <c r="J189" s="13" t="s">
        <v>3387</v>
      </c>
      <c r="K189" s="8">
        <v>62</v>
      </c>
      <c r="L189" s="8">
        <v>34</v>
      </c>
      <c r="M189" s="8">
        <v>36</v>
      </c>
      <c r="N189" s="8" t="s">
        <v>576</v>
      </c>
      <c r="O189" s="8" t="s">
        <v>577</v>
      </c>
      <c r="P189" s="8" t="s">
        <v>578</v>
      </c>
      <c r="Q189" s="8" t="s">
        <v>3397</v>
      </c>
      <c r="R189" s="8" t="s">
        <v>3398</v>
      </c>
      <c r="S189" s="8" t="s">
        <v>950</v>
      </c>
      <c r="T189" s="8">
        <v>2018</v>
      </c>
      <c r="U189" s="8">
        <v>12</v>
      </c>
      <c r="V189" s="8">
        <v>1</v>
      </c>
      <c r="W189" s="8">
        <v>385</v>
      </c>
      <c r="X189" s="8">
        <v>400</v>
      </c>
      <c r="Y189" s="8" t="s">
        <v>3399</v>
      </c>
      <c r="Z189" s="8" t="str">
        <f>HYPERLINK("http://dx.doi.org/10.1016/j.joi.2017.08.002","http://dx.doi.org/10.1016/j.joi.2017.08.002")</f>
        <v>http://dx.doi.org/10.1016/j.joi.2017.08.002</v>
      </c>
      <c r="AA189" s="8">
        <v>16</v>
      </c>
      <c r="AB189" s="11" t="s">
        <v>1333</v>
      </c>
      <c r="AC189" s="8" t="s">
        <v>102</v>
      </c>
      <c r="AD189" s="11" t="s">
        <v>1335</v>
      </c>
      <c r="AE189" s="8" t="s">
        <v>3400</v>
      </c>
    </row>
    <row r="190" spans="1:31" ht="51" customHeight="1" x14ac:dyDescent="0.25">
      <c r="A190" s="8">
        <v>189</v>
      </c>
      <c r="B190" s="17">
        <v>1</v>
      </c>
      <c r="C190" s="8" t="s">
        <v>51</v>
      </c>
      <c r="D190" s="8" t="s">
        <v>3401</v>
      </c>
      <c r="E190" s="8" t="s">
        <v>3402</v>
      </c>
      <c r="F190" s="12" t="s">
        <v>3403</v>
      </c>
      <c r="G190" s="8" t="s">
        <v>58</v>
      </c>
      <c r="H190" s="9" t="s">
        <v>3404</v>
      </c>
      <c r="I190" s="9" t="s">
        <v>53</v>
      </c>
      <c r="J190" s="13" t="s">
        <v>3405</v>
      </c>
      <c r="K190" s="8">
        <v>11</v>
      </c>
      <c r="L190" s="8">
        <v>26</v>
      </c>
      <c r="M190" s="8">
        <v>27</v>
      </c>
      <c r="N190" s="8" t="s">
        <v>3410</v>
      </c>
      <c r="O190" s="8" t="s">
        <v>932</v>
      </c>
      <c r="P190" s="8" t="s">
        <v>3411</v>
      </c>
      <c r="Q190" s="8" t="s">
        <v>3412</v>
      </c>
      <c r="R190" s="8" t="s">
        <v>3413</v>
      </c>
      <c r="S190" s="8" t="s">
        <v>950</v>
      </c>
      <c r="T190" s="8">
        <v>2003</v>
      </c>
      <c r="U190" s="8">
        <v>18</v>
      </c>
      <c r="V190" s="8">
        <v>1</v>
      </c>
      <c r="W190" s="8">
        <v>3</v>
      </c>
      <c r="X190" s="8">
        <v>10</v>
      </c>
      <c r="Y190" s="8" t="s">
        <v>3414</v>
      </c>
      <c r="Z190" s="8" t="str">
        <f>HYPERLINK("http://dx.doi.org/10.3346/jkms.2003.18.1.3","http://dx.doi.org/10.3346/jkms.2003.18.1.3")</f>
        <v>http://dx.doi.org/10.3346/jkms.2003.18.1.3</v>
      </c>
      <c r="AA190" s="8">
        <v>8</v>
      </c>
      <c r="AB190" s="11" t="s">
        <v>2596</v>
      </c>
      <c r="AC190" s="8" t="s">
        <v>490</v>
      </c>
      <c r="AD190" s="11" t="s">
        <v>2597</v>
      </c>
      <c r="AE190" s="8" t="s">
        <v>3416</v>
      </c>
    </row>
    <row r="191" spans="1:31" ht="49" customHeight="1" x14ac:dyDescent="0.25">
      <c r="A191" s="8">
        <v>190</v>
      </c>
      <c r="B191" s="17">
        <v>1</v>
      </c>
      <c r="C191" s="8" t="s">
        <v>51</v>
      </c>
      <c r="D191" s="8" t="s">
        <v>3417</v>
      </c>
      <c r="E191" s="8" t="s">
        <v>3419</v>
      </c>
      <c r="F191" s="12" t="s">
        <v>3420</v>
      </c>
      <c r="G191" s="8" t="s">
        <v>58</v>
      </c>
      <c r="H191" s="9" t="s">
        <v>3421</v>
      </c>
      <c r="I191" s="9" t="s">
        <v>3422</v>
      </c>
      <c r="J191" s="13" t="s">
        <v>3423</v>
      </c>
      <c r="K191" s="8">
        <v>7</v>
      </c>
      <c r="L191" s="8">
        <v>14</v>
      </c>
      <c r="M191" s="8">
        <v>14</v>
      </c>
      <c r="N191" s="8" t="s">
        <v>3433</v>
      </c>
      <c r="O191" s="8" t="s">
        <v>161</v>
      </c>
      <c r="P191" s="8" t="s">
        <v>3434</v>
      </c>
      <c r="Q191" s="8" t="s">
        <v>3420</v>
      </c>
      <c r="R191" s="8" t="s">
        <v>3435</v>
      </c>
      <c r="S191" s="8" t="s">
        <v>3436</v>
      </c>
      <c r="T191" s="8">
        <v>2018</v>
      </c>
      <c r="U191" s="8">
        <v>6</v>
      </c>
      <c r="V191" s="8" t="s">
        <v>53</v>
      </c>
      <c r="W191" s="8" t="s">
        <v>53</v>
      </c>
      <c r="X191" s="8" t="s">
        <v>53</v>
      </c>
      <c r="Y191" s="8" t="s">
        <v>3437</v>
      </c>
      <c r="Z191" s="8" t="str">
        <f>HYPERLINK("http://dx.doi.org/10.7717/peerj.5664","http://dx.doi.org/10.7717/peerj.5664")</f>
        <v>http://dx.doi.org/10.7717/peerj.5664</v>
      </c>
      <c r="AA191" s="8">
        <v>8</v>
      </c>
      <c r="AB191" s="11" t="s">
        <v>1263</v>
      </c>
      <c r="AC191" s="8" t="s">
        <v>490</v>
      </c>
      <c r="AD191" s="11" t="s">
        <v>1264</v>
      </c>
      <c r="AE191" s="8" t="s">
        <v>3439</v>
      </c>
    </row>
    <row r="192" spans="1:31" ht="42" customHeight="1" x14ac:dyDescent="0.25">
      <c r="A192" s="8">
        <v>191</v>
      </c>
      <c r="B192" s="17">
        <v>1</v>
      </c>
      <c r="C192" s="8" t="s">
        <v>51</v>
      </c>
      <c r="D192" s="8" t="s">
        <v>3440</v>
      </c>
      <c r="E192" s="8" t="s">
        <v>3442</v>
      </c>
      <c r="F192" s="12" t="s">
        <v>3443</v>
      </c>
      <c r="G192" s="8" t="s">
        <v>58</v>
      </c>
      <c r="H192" s="9" t="s">
        <v>3444</v>
      </c>
      <c r="I192" s="9" t="s">
        <v>53</v>
      </c>
      <c r="J192" s="13" t="s">
        <v>3445</v>
      </c>
      <c r="K192" s="8">
        <v>21</v>
      </c>
      <c r="L192" s="8">
        <v>2</v>
      </c>
      <c r="M192" s="8">
        <v>2</v>
      </c>
      <c r="N192" s="8" t="s">
        <v>3455</v>
      </c>
      <c r="O192" s="8" t="s">
        <v>3456</v>
      </c>
      <c r="P192" s="8" t="s">
        <v>3457</v>
      </c>
      <c r="Q192" s="8" t="s">
        <v>3458</v>
      </c>
      <c r="R192" s="8" t="s">
        <v>3459</v>
      </c>
      <c r="S192" s="8" t="s">
        <v>467</v>
      </c>
      <c r="T192" s="8">
        <v>2017</v>
      </c>
      <c r="U192" s="8">
        <v>23</v>
      </c>
      <c r="V192" s="8">
        <v>1</v>
      </c>
      <c r="W192" s="8">
        <v>35</v>
      </c>
      <c r="X192" s="8">
        <v>46</v>
      </c>
      <c r="Y192" s="8" t="s">
        <v>3460</v>
      </c>
      <c r="Z192" s="8" t="str">
        <f>HYPERLINK("http://dx.doi.org/10.4067/S1726-569X2017000100035","http://dx.doi.org/10.4067/S1726-569X2017000100035")</f>
        <v>http://dx.doi.org/10.4067/S1726-569X2017000100035</v>
      </c>
      <c r="AA192" s="8">
        <v>12</v>
      </c>
      <c r="AB192" s="11" t="s">
        <v>3461</v>
      </c>
      <c r="AC192" s="8" t="s">
        <v>102</v>
      </c>
      <c r="AD192" s="11" t="s">
        <v>3462</v>
      </c>
      <c r="AE192" s="8" t="s">
        <v>3463</v>
      </c>
    </row>
    <row r="193" spans="1:31" ht="51" customHeight="1" x14ac:dyDescent="0.25">
      <c r="A193" s="8">
        <v>192</v>
      </c>
      <c r="B193" s="17">
        <v>1</v>
      </c>
      <c r="C193" s="8" t="s">
        <v>51</v>
      </c>
      <c r="D193" s="8" t="s">
        <v>3464</v>
      </c>
      <c r="E193" s="8" t="s">
        <v>3466</v>
      </c>
      <c r="F193" s="12" t="s">
        <v>3467</v>
      </c>
      <c r="G193" s="8" t="s">
        <v>58</v>
      </c>
      <c r="H193" s="9" t="s">
        <v>3468</v>
      </c>
      <c r="I193" s="9" t="s">
        <v>3469</v>
      </c>
      <c r="J193" s="13" t="s">
        <v>3470</v>
      </c>
      <c r="K193" s="8">
        <v>25</v>
      </c>
      <c r="L193" s="8">
        <v>66</v>
      </c>
      <c r="M193" s="8">
        <v>71</v>
      </c>
      <c r="N193" s="8" t="s">
        <v>3480</v>
      </c>
      <c r="O193" s="8" t="s">
        <v>3481</v>
      </c>
      <c r="P193" s="8" t="s">
        <v>3482</v>
      </c>
      <c r="Q193" s="8" t="s">
        <v>3483</v>
      </c>
      <c r="R193" s="8" t="s">
        <v>3484</v>
      </c>
      <c r="S193" s="8" t="s">
        <v>98</v>
      </c>
      <c r="T193" s="8">
        <v>2010</v>
      </c>
      <c r="U193" s="8">
        <v>5</v>
      </c>
      <c r="V193" s="8">
        <v>1</v>
      </c>
      <c r="W193" s="8">
        <v>115</v>
      </c>
      <c r="X193" s="8">
        <v>125</v>
      </c>
      <c r="Y193" s="8" t="s">
        <v>3485</v>
      </c>
      <c r="Z193" s="8" t="str">
        <f>HYPERLINK("http://dx.doi.org/10.1007/s11625-009-0090-4","http://dx.doi.org/10.1007/s11625-009-0090-4")</f>
        <v>http://dx.doi.org/10.1007/s11625-009-0090-4</v>
      </c>
      <c r="AA193" s="8">
        <v>11</v>
      </c>
      <c r="AB193" s="11" t="s">
        <v>3486</v>
      </c>
      <c r="AC193" s="8" t="s">
        <v>490</v>
      </c>
      <c r="AD193" s="11" t="s">
        <v>871</v>
      </c>
      <c r="AE193" s="8" t="s">
        <v>3487</v>
      </c>
    </row>
    <row r="194" spans="1:31" ht="51" customHeight="1" x14ac:dyDescent="0.25">
      <c r="A194" s="8">
        <v>193</v>
      </c>
      <c r="B194" s="17">
        <v>1</v>
      </c>
      <c r="C194" s="8" t="s">
        <v>51</v>
      </c>
      <c r="D194" s="8" t="s">
        <v>3488</v>
      </c>
      <c r="E194" s="8" t="s">
        <v>3490</v>
      </c>
      <c r="F194" s="12" t="s">
        <v>1016</v>
      </c>
      <c r="G194" s="8" t="s">
        <v>58</v>
      </c>
      <c r="H194" s="9" t="s">
        <v>3491</v>
      </c>
      <c r="I194" s="9" t="s">
        <v>3492</v>
      </c>
      <c r="J194" s="13" t="s">
        <v>3493</v>
      </c>
      <c r="K194" s="8">
        <v>95</v>
      </c>
      <c r="L194" s="8">
        <v>3</v>
      </c>
      <c r="M194" s="8">
        <v>3</v>
      </c>
      <c r="N194" s="8" t="s">
        <v>1024</v>
      </c>
      <c r="O194" s="8" t="s">
        <v>161</v>
      </c>
      <c r="P194" s="8" t="s">
        <v>1025</v>
      </c>
      <c r="Q194" s="8" t="s">
        <v>1026</v>
      </c>
      <c r="R194" s="8" t="s">
        <v>1027</v>
      </c>
      <c r="S194" s="8" t="s">
        <v>1533</v>
      </c>
      <c r="T194" s="8">
        <v>2023</v>
      </c>
      <c r="U194" s="8">
        <v>55</v>
      </c>
      <c r="V194" s="8">
        <v>3</v>
      </c>
      <c r="W194" s="8">
        <v>782</v>
      </c>
      <c r="X194" s="8">
        <v>797</v>
      </c>
      <c r="Y194" s="8" t="s">
        <v>3499</v>
      </c>
      <c r="Z194" s="8" t="str">
        <f>HYPERLINK("http://dx.doi.org/10.1177/09610006221101200","http://dx.doi.org/10.1177/09610006221101200")</f>
        <v>http://dx.doi.org/10.1177/09610006221101200</v>
      </c>
      <c r="AA194" s="8">
        <v>16</v>
      </c>
      <c r="AB194" s="11" t="s">
        <v>191</v>
      </c>
      <c r="AC194" s="8" t="s">
        <v>76</v>
      </c>
      <c r="AD194" s="11" t="s">
        <v>191</v>
      </c>
      <c r="AE194" s="8" t="s">
        <v>3501</v>
      </c>
    </row>
    <row r="195" spans="1:31" ht="51" customHeight="1" x14ac:dyDescent="0.25">
      <c r="A195" s="8">
        <v>194</v>
      </c>
      <c r="B195" s="17">
        <v>1</v>
      </c>
      <c r="C195" s="8" t="s">
        <v>51</v>
      </c>
      <c r="D195" s="8" t="s">
        <v>3502</v>
      </c>
      <c r="E195" s="8" t="s">
        <v>3504</v>
      </c>
      <c r="F195" s="12" t="s">
        <v>2932</v>
      </c>
      <c r="G195" s="8" t="s">
        <v>429</v>
      </c>
      <c r="H195" s="9" t="s">
        <v>3505</v>
      </c>
      <c r="I195" s="9" t="s">
        <v>3506</v>
      </c>
      <c r="J195" s="13" t="s">
        <v>3507</v>
      </c>
      <c r="K195" s="8">
        <v>44</v>
      </c>
      <c r="L195" s="8">
        <v>1</v>
      </c>
      <c r="M195" s="8">
        <v>1</v>
      </c>
      <c r="N195" s="8" t="s">
        <v>636</v>
      </c>
      <c r="O195" s="8" t="s">
        <v>484</v>
      </c>
      <c r="P195" s="8" t="s">
        <v>637</v>
      </c>
      <c r="Q195" s="8" t="s">
        <v>1483</v>
      </c>
      <c r="R195" s="8" t="s">
        <v>1484</v>
      </c>
      <c r="S195" s="8" t="s">
        <v>3515</v>
      </c>
      <c r="T195" s="8">
        <v>2023</v>
      </c>
      <c r="U195" s="8" t="s">
        <v>53</v>
      </c>
      <c r="V195" s="8" t="s">
        <v>53</v>
      </c>
      <c r="W195" s="8" t="s">
        <v>53</v>
      </c>
      <c r="X195" s="8" t="s">
        <v>53</v>
      </c>
      <c r="Y195" s="8" t="s">
        <v>3516</v>
      </c>
      <c r="Z195" s="8" t="str">
        <f>HYPERLINK("http://dx.doi.org/10.1080/08989621.2023.2187292","http://dx.doi.org/10.1080/08989621.2023.2187292")</f>
        <v>http://dx.doi.org/10.1080/08989621.2023.2187292</v>
      </c>
      <c r="AA195" s="8">
        <v>33</v>
      </c>
      <c r="AB195" s="11" t="s">
        <v>1487</v>
      </c>
      <c r="AC195" s="8" t="s">
        <v>490</v>
      </c>
      <c r="AD195" s="11" t="s">
        <v>1487</v>
      </c>
      <c r="AE195" s="8" t="s">
        <v>3518</v>
      </c>
    </row>
    <row r="196" spans="1:31" x14ac:dyDescent="0.25">
      <c r="A196" s="8">
        <v>195</v>
      </c>
      <c r="B196" s="8"/>
      <c r="C196" s="8"/>
      <c r="D196" s="8"/>
      <c r="E196" s="8"/>
      <c r="F196" s="14"/>
      <c r="G196" s="8"/>
      <c r="H196" s="15"/>
      <c r="I196" s="15"/>
      <c r="J196" s="13"/>
      <c r="K196" s="8"/>
      <c r="L196" s="8"/>
      <c r="M196" s="8"/>
      <c r="N196" s="8"/>
      <c r="O196" s="8"/>
      <c r="P196" s="8"/>
      <c r="Q196" s="8"/>
      <c r="R196" s="8"/>
      <c r="S196" s="8"/>
      <c r="T196" s="8"/>
      <c r="U196" s="8"/>
      <c r="V196" s="8"/>
      <c r="W196" s="8"/>
      <c r="X196" s="8"/>
      <c r="Y196" s="8"/>
      <c r="Z196" s="8"/>
      <c r="AA196" s="8"/>
      <c r="AB196" s="14"/>
      <c r="AC196" s="8"/>
      <c r="AD196" s="14"/>
      <c r="AE196" s="8"/>
    </row>
    <row r="197" spans="1:31" x14ac:dyDescent="0.25">
      <c r="A197" s="8">
        <v>196</v>
      </c>
      <c r="B197" s="8"/>
      <c r="C197" s="8"/>
      <c r="D197" s="8"/>
      <c r="E197" s="8"/>
      <c r="F197" s="14"/>
      <c r="G197" s="8"/>
      <c r="H197" s="15"/>
      <c r="I197" s="15"/>
      <c r="J197" s="13"/>
      <c r="K197" s="8"/>
      <c r="L197" s="8"/>
      <c r="M197" s="8"/>
      <c r="N197" s="8"/>
      <c r="O197" s="8"/>
      <c r="P197" s="8"/>
      <c r="Q197" s="8"/>
      <c r="R197" s="8"/>
      <c r="S197" s="8"/>
      <c r="T197" s="8"/>
      <c r="U197" s="8"/>
      <c r="V197" s="8"/>
      <c r="W197" s="8"/>
      <c r="X197" s="8"/>
      <c r="Y197" s="8"/>
      <c r="Z197" s="8"/>
      <c r="AA197" s="8"/>
      <c r="AB197" s="14"/>
      <c r="AC197" s="8"/>
      <c r="AD197" s="14"/>
      <c r="AE197" s="8"/>
    </row>
    <row r="198" spans="1:31" ht="68.5" customHeight="1" x14ac:dyDescent="0.25">
      <c r="A198" s="8">
        <v>197</v>
      </c>
      <c r="B198" s="17">
        <v>1</v>
      </c>
      <c r="C198" s="8" t="s">
        <v>51</v>
      </c>
      <c r="D198" s="8" t="s">
        <v>3550</v>
      </c>
      <c r="E198" s="8" t="s">
        <v>3552</v>
      </c>
      <c r="F198" s="12" t="s">
        <v>274</v>
      </c>
      <c r="G198" s="8" t="s">
        <v>58</v>
      </c>
      <c r="H198" s="9" t="s">
        <v>3553</v>
      </c>
      <c r="I198" s="9" t="s">
        <v>3554</v>
      </c>
      <c r="J198" s="13" t="s">
        <v>3555</v>
      </c>
      <c r="K198" s="8">
        <v>127</v>
      </c>
      <c r="L198" s="8">
        <v>5</v>
      </c>
      <c r="M198" s="8">
        <v>7</v>
      </c>
      <c r="N198" s="8" t="s">
        <v>314</v>
      </c>
      <c r="O198" s="8" t="s">
        <v>281</v>
      </c>
      <c r="P198" s="8" t="s">
        <v>334</v>
      </c>
      <c r="Q198" s="8" t="s">
        <v>283</v>
      </c>
      <c r="R198" s="8" t="s">
        <v>284</v>
      </c>
      <c r="S198" s="8" t="s">
        <v>950</v>
      </c>
      <c r="T198" s="8">
        <v>2022</v>
      </c>
      <c r="U198" s="8">
        <v>63</v>
      </c>
      <c r="V198" s="8">
        <v>1</v>
      </c>
      <c r="W198" s="8">
        <v>1</v>
      </c>
      <c r="X198" s="8">
        <v>32</v>
      </c>
      <c r="Y198" s="8" t="s">
        <v>3564</v>
      </c>
      <c r="Z198" s="8" t="str">
        <f>HYPERLINK("http://dx.doi.org/10.1007/s11162-021-09642-y","http://dx.doi.org/10.1007/s11162-021-09642-y")</f>
        <v>http://dx.doi.org/10.1007/s11162-021-09642-y</v>
      </c>
      <c r="AA198" s="8">
        <v>32</v>
      </c>
      <c r="AB198" s="11" t="s">
        <v>75</v>
      </c>
      <c r="AC198" s="8" t="s">
        <v>76</v>
      </c>
      <c r="AD198" s="11" t="s">
        <v>75</v>
      </c>
      <c r="AE198" s="8" t="s">
        <v>3565</v>
      </c>
    </row>
    <row r="199" spans="1:31" ht="64" customHeight="1" x14ac:dyDescent="0.25">
      <c r="A199" s="8">
        <v>198</v>
      </c>
      <c r="B199" s="22">
        <v>1</v>
      </c>
      <c r="C199" s="8" t="s">
        <v>51</v>
      </c>
      <c r="D199" s="8" t="s">
        <v>3566</v>
      </c>
      <c r="E199" s="8" t="s">
        <v>3568</v>
      </c>
      <c r="F199" s="12" t="s">
        <v>3569</v>
      </c>
      <c r="G199" s="8" t="s">
        <v>58</v>
      </c>
      <c r="H199" s="9" t="s">
        <v>3570</v>
      </c>
      <c r="I199" s="9" t="s">
        <v>53</v>
      </c>
      <c r="J199" s="13" t="s">
        <v>3571</v>
      </c>
      <c r="K199" s="8">
        <v>55</v>
      </c>
      <c r="L199" s="8">
        <v>0</v>
      </c>
      <c r="M199" s="8">
        <v>0</v>
      </c>
      <c r="N199" s="8" t="s">
        <v>3575</v>
      </c>
      <c r="O199" s="8" t="s">
        <v>3576</v>
      </c>
      <c r="P199" s="8" t="s">
        <v>3577</v>
      </c>
      <c r="Q199" s="8" t="s">
        <v>3569</v>
      </c>
      <c r="R199" s="8" t="s">
        <v>3578</v>
      </c>
      <c r="S199" s="8" t="s">
        <v>53</v>
      </c>
      <c r="T199" s="8">
        <v>2012</v>
      </c>
      <c r="U199" s="8">
        <v>48</v>
      </c>
      <c r="V199" s="8">
        <v>1</v>
      </c>
      <c r="W199" s="8">
        <v>43</v>
      </c>
      <c r="X199" s="8">
        <v>68</v>
      </c>
      <c r="Y199" s="8" t="s">
        <v>53</v>
      </c>
      <c r="Z199" s="8" t="s">
        <v>53</v>
      </c>
      <c r="AA199" s="8">
        <v>26</v>
      </c>
      <c r="AB199" s="11" t="s">
        <v>75</v>
      </c>
      <c r="AC199" s="8" t="s">
        <v>126</v>
      </c>
      <c r="AD199" s="11" t="s">
        <v>75</v>
      </c>
      <c r="AE199" s="8" t="s">
        <v>3579</v>
      </c>
    </row>
    <row r="200" spans="1:31" x14ac:dyDescent="0.25">
      <c r="A200" s="8">
        <v>199</v>
      </c>
      <c r="B200" s="8"/>
      <c r="C200" s="8"/>
      <c r="D200" s="8"/>
      <c r="E200" s="8"/>
      <c r="F200" s="14"/>
      <c r="G200" s="8"/>
      <c r="H200" s="15"/>
      <c r="I200" s="15"/>
      <c r="J200" s="13"/>
      <c r="K200" s="8"/>
      <c r="L200" s="8"/>
      <c r="M200" s="8"/>
      <c r="N200" s="8"/>
      <c r="O200" s="8"/>
      <c r="P200" s="8"/>
      <c r="Q200" s="8"/>
      <c r="R200" s="8"/>
      <c r="S200" s="8"/>
      <c r="T200" s="8"/>
      <c r="U200" s="8"/>
      <c r="V200" s="8"/>
      <c r="W200" s="8"/>
      <c r="X200" s="8"/>
      <c r="Y200" s="8"/>
      <c r="Z200" s="8"/>
      <c r="AA200" s="8"/>
      <c r="AB200" s="14"/>
      <c r="AC200" s="8"/>
      <c r="AD200" s="14"/>
      <c r="AE200" s="8"/>
    </row>
    <row r="201" spans="1:31" x14ac:dyDescent="0.25">
      <c r="A201" s="8">
        <v>200</v>
      </c>
      <c r="B201" s="8"/>
      <c r="C201" s="8"/>
      <c r="D201" s="8"/>
      <c r="E201" s="8"/>
      <c r="F201" s="14"/>
      <c r="G201" s="8"/>
      <c r="H201" s="15"/>
      <c r="I201" s="15"/>
      <c r="J201" s="13"/>
      <c r="K201" s="8"/>
      <c r="L201" s="8"/>
      <c r="M201" s="8"/>
      <c r="N201" s="8"/>
      <c r="O201" s="8"/>
      <c r="P201" s="8"/>
      <c r="Q201" s="8"/>
      <c r="R201" s="8"/>
      <c r="S201" s="8"/>
      <c r="T201" s="8"/>
      <c r="U201" s="8"/>
      <c r="V201" s="8"/>
      <c r="W201" s="8"/>
      <c r="X201" s="8"/>
      <c r="Y201" s="8"/>
      <c r="Z201" s="8"/>
      <c r="AA201" s="8"/>
      <c r="AB201" s="14"/>
      <c r="AC201" s="8"/>
      <c r="AD201" s="14"/>
      <c r="AE201" s="8"/>
    </row>
    <row r="202" spans="1:31" ht="27" customHeight="1" x14ac:dyDescent="0.25">
      <c r="B202">
        <f>SUM(B2:B201)</f>
        <v>100</v>
      </c>
    </row>
    <row r="203" spans="1:31" x14ac:dyDescent="0.25">
      <c r="A203" s="21"/>
      <c r="B203" s="35"/>
    </row>
  </sheetData>
  <autoFilter ref="A1:AE203" xr:uid="{56467939-B5E6-4E8F-94CA-35A3B7938AE3}"/>
  <sortState xmlns:xlrd2="http://schemas.microsoft.com/office/spreadsheetml/2017/richdata2" ref="A2:AE202">
    <sortCondition ref="A2:A202"/>
  </sortState>
  <phoneticPr fontId="1"/>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OriginalData</vt:lpstr>
      <vt:lpstr>Summary</vt:lpstr>
      <vt:lpstr>ForAnalysis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松田岳士</dc:creator>
  <cp:lastModifiedBy>松田　岳士</cp:lastModifiedBy>
  <dcterms:created xsi:type="dcterms:W3CDTF">2024-08-22T08:03:04Z</dcterms:created>
  <dcterms:modified xsi:type="dcterms:W3CDTF">2025-02-20T02:57:57Z</dcterms:modified>
</cp:coreProperties>
</file>