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02_Subsystem_Test/heat_source_subsystem/"/>
    </mc:Choice>
  </mc:AlternateContent>
  <xr:revisionPtr revIDLastSave="0" documentId="13_ncr:1_{F9743A14-5B26-1640-885A-DAF10AB8CBA2}" xr6:coauthVersionLast="47" xr6:coauthVersionMax="47" xr10:uidLastSave="{00000000-0000-0000-0000-000000000000}"/>
  <bookViews>
    <workbookView xWindow="-36860" yWindow="-2280" windowWidth="18440" windowHeight="21100" xr2:uid="{EEB67D06-3331-FF40-8184-3F9CE0F14DF9}"/>
  </bookViews>
  <sheets>
    <sheet name="Sheet1" sheetId="1" r:id="rId1"/>
  </sheets>
  <definedNames>
    <definedName name="OLE_LINK2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6" i="1" l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11" i="1"/>
  <c r="J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11" i="1"/>
  <c r="T136" i="1" l="1"/>
  <c r="O136" i="1"/>
  <c r="O90" i="1"/>
  <c r="L45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02" i="1"/>
  <c r="Q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C143" i="1"/>
  <c r="D143" i="1"/>
  <c r="C139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L102" i="1"/>
  <c r="M102" i="1"/>
  <c r="K102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P135" i="1"/>
  <c r="F135" i="1"/>
  <c r="E135" i="1"/>
  <c r="D135" i="1"/>
  <c r="C135" i="1"/>
  <c r="E103" i="1"/>
  <c r="C103" i="1"/>
  <c r="F103" i="1" s="1"/>
  <c r="B103" i="1"/>
  <c r="O102" i="1"/>
  <c r="J97" i="1" s="1"/>
  <c r="L97" i="1" s="1"/>
  <c r="F102" i="1"/>
  <c r="E102" i="1"/>
  <c r="D102" i="1"/>
  <c r="F99" i="1"/>
  <c r="E99" i="1"/>
  <c r="D99" i="1"/>
  <c r="C99" i="1"/>
  <c r="G98" i="1"/>
  <c r="E98" i="1"/>
  <c r="D98" i="1"/>
  <c r="C98" i="1"/>
  <c r="G97" i="1"/>
  <c r="F97" i="1"/>
  <c r="F98" i="1" s="1"/>
  <c r="E97" i="1"/>
  <c r="D97" i="1"/>
  <c r="G96" i="1"/>
  <c r="E96" i="1"/>
  <c r="E95" i="1"/>
  <c r="C95" i="1"/>
  <c r="G95" i="1" s="1"/>
  <c r="G9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56" i="1"/>
  <c r="G52" i="1"/>
  <c r="C52" i="1"/>
  <c r="C89" i="1"/>
  <c r="B57" i="1"/>
  <c r="F56" i="1"/>
  <c r="E56" i="1"/>
  <c r="D56" i="1"/>
  <c r="F53" i="1"/>
  <c r="E53" i="1"/>
  <c r="D53" i="1"/>
  <c r="C53" i="1"/>
  <c r="G51" i="1"/>
  <c r="F51" i="1"/>
  <c r="F52" i="1" s="1"/>
  <c r="D51" i="1"/>
  <c r="E51" i="1" s="1"/>
  <c r="E52" i="1" s="1"/>
  <c r="G50" i="1"/>
  <c r="E50" i="1"/>
  <c r="E49" i="1"/>
  <c r="C49" i="1"/>
  <c r="C5" i="1"/>
  <c r="F8" i="1"/>
  <c r="E8" i="1"/>
  <c r="D8" i="1"/>
  <c r="C8" i="1"/>
  <c r="J44" i="1"/>
  <c r="F11" i="1"/>
  <c r="E11" i="1"/>
  <c r="D11" i="1"/>
  <c r="C44" i="1"/>
  <c r="E44" i="1" s="1"/>
  <c r="B12" i="1"/>
  <c r="J12" i="1"/>
  <c r="J11" i="1"/>
  <c r="I11" i="1"/>
  <c r="H11" i="1"/>
  <c r="H12" i="1" s="1"/>
  <c r="H13" i="1" s="1"/>
  <c r="H14" i="1" s="1"/>
  <c r="H15" i="1" s="1"/>
  <c r="G6" i="1"/>
  <c r="F7" i="1"/>
  <c r="E6" i="1"/>
  <c r="E5" i="1"/>
  <c r="I44" i="1" s="1"/>
  <c r="D7" i="1"/>
  <c r="E7" i="1" s="1"/>
  <c r="D103" i="1" l="1"/>
  <c r="P102" i="1"/>
  <c r="B104" i="1"/>
  <c r="D52" i="1"/>
  <c r="G49" i="1"/>
  <c r="G53" i="1" s="1"/>
  <c r="N56" i="1"/>
  <c r="F89" i="1"/>
  <c r="E89" i="1"/>
  <c r="D89" i="1"/>
  <c r="B58" i="1"/>
  <c r="C57" i="1"/>
  <c r="O56" i="1"/>
  <c r="J51" i="1" s="1"/>
  <c r="G5" i="1"/>
  <c r="G8" i="1" s="1"/>
  <c r="K11" i="1"/>
  <c r="L11" i="1" s="1"/>
  <c r="H16" i="1"/>
  <c r="F44" i="1"/>
  <c r="I12" i="1"/>
  <c r="D44" i="1"/>
  <c r="C12" i="1"/>
  <c r="B13" i="1"/>
  <c r="J13" i="1" s="1"/>
  <c r="G7" i="1"/>
  <c r="T66" i="1" l="1"/>
  <c r="T59" i="1"/>
  <c r="T87" i="1"/>
  <c r="T57" i="1"/>
  <c r="T81" i="1"/>
  <c r="T56" i="1"/>
  <c r="T64" i="1"/>
  <c r="T72" i="1"/>
  <c r="T82" i="1"/>
  <c r="T75" i="1"/>
  <c r="T60" i="1"/>
  <c r="L51" i="1"/>
  <c r="T62" i="1" s="1"/>
  <c r="B105" i="1"/>
  <c r="C104" i="1"/>
  <c r="O103" i="1"/>
  <c r="Q103" i="1" s="1"/>
  <c r="P103" i="1"/>
  <c r="O135" i="1"/>
  <c r="Q135" i="1" s="1"/>
  <c r="G89" i="1"/>
  <c r="H89" i="1" s="1"/>
  <c r="I89" i="1" s="1"/>
  <c r="G58" i="1"/>
  <c r="G59" i="1"/>
  <c r="G60" i="1"/>
  <c r="G56" i="1"/>
  <c r="G57" i="1"/>
  <c r="K7" i="1"/>
  <c r="N11" i="1" s="1"/>
  <c r="N89" i="1"/>
  <c r="F57" i="1"/>
  <c r="E57" i="1"/>
  <c r="D57" i="1"/>
  <c r="B59" i="1"/>
  <c r="C58" i="1"/>
  <c r="D58" i="1" s="1"/>
  <c r="C13" i="1"/>
  <c r="D13" i="1" s="1"/>
  <c r="K44" i="1"/>
  <c r="E12" i="1"/>
  <c r="F12" i="1"/>
  <c r="H17" i="1"/>
  <c r="B14" i="1"/>
  <c r="I13" i="1"/>
  <c r="D12" i="1"/>
  <c r="T83" i="1" l="1"/>
  <c r="T68" i="1"/>
  <c r="T58" i="1"/>
  <c r="T85" i="1"/>
  <c r="T79" i="1"/>
  <c r="T73" i="1"/>
  <c r="T89" i="1"/>
  <c r="T61" i="1"/>
  <c r="T71" i="1"/>
  <c r="T86" i="1"/>
  <c r="T65" i="1"/>
  <c r="T84" i="1"/>
  <c r="T63" i="1"/>
  <c r="T78" i="1"/>
  <c r="T88" i="1"/>
  <c r="T67" i="1"/>
  <c r="T77" i="1"/>
  <c r="T70" i="1"/>
  <c r="T69" i="1"/>
  <c r="T80" i="1"/>
  <c r="T74" i="1"/>
  <c r="T76" i="1"/>
  <c r="N13" i="1"/>
  <c r="O13" i="1" s="1"/>
  <c r="T11" i="1"/>
  <c r="O11" i="1"/>
  <c r="T44" i="1"/>
  <c r="N12" i="1"/>
  <c r="O12" i="1" s="1"/>
  <c r="N44" i="1"/>
  <c r="O44" i="1" s="1"/>
  <c r="R73" i="1"/>
  <c r="R69" i="1"/>
  <c r="S102" i="1"/>
  <c r="R61" i="1"/>
  <c r="R86" i="1"/>
  <c r="S103" i="1"/>
  <c r="R59" i="1"/>
  <c r="R67" i="1"/>
  <c r="R80" i="1"/>
  <c r="R87" i="1"/>
  <c r="R74" i="1"/>
  <c r="R82" i="1"/>
  <c r="R85" i="1"/>
  <c r="R79" i="1"/>
  <c r="R83" i="1"/>
  <c r="S104" i="1"/>
  <c r="R66" i="1"/>
  <c r="R81" i="1"/>
  <c r="R77" i="1"/>
  <c r="R68" i="1"/>
  <c r="R64" i="1"/>
  <c r="S135" i="1"/>
  <c r="R60" i="1"/>
  <c r="R88" i="1"/>
  <c r="R89" i="1"/>
  <c r="R71" i="1"/>
  <c r="R72" i="1"/>
  <c r="R78" i="1"/>
  <c r="R65" i="1"/>
  <c r="R62" i="1"/>
  <c r="R75" i="1"/>
  <c r="R56" i="1"/>
  <c r="S56" i="1" s="1"/>
  <c r="R57" i="1"/>
  <c r="S57" i="1" s="1"/>
  <c r="R70" i="1"/>
  <c r="R63" i="1"/>
  <c r="R84" i="1"/>
  <c r="R58" i="1"/>
  <c r="R76" i="1"/>
  <c r="F104" i="1"/>
  <c r="E104" i="1"/>
  <c r="D104" i="1"/>
  <c r="S105" i="1"/>
  <c r="B106" i="1"/>
  <c r="C105" i="1"/>
  <c r="B60" i="1"/>
  <c r="C59" i="1"/>
  <c r="D59" i="1" s="1"/>
  <c r="N57" i="1"/>
  <c r="O57" i="1" s="1"/>
  <c r="F58" i="1"/>
  <c r="E58" i="1"/>
  <c r="N58" i="1" s="1"/>
  <c r="O58" i="1" s="1"/>
  <c r="H18" i="1"/>
  <c r="K12" i="1"/>
  <c r="L12" i="1" s="1"/>
  <c r="T12" i="1"/>
  <c r="T13" i="1"/>
  <c r="F13" i="1"/>
  <c r="E13" i="1"/>
  <c r="B15" i="1"/>
  <c r="C14" i="1"/>
  <c r="N14" i="1"/>
  <c r="O14" i="1" s="1"/>
  <c r="I14" i="1"/>
  <c r="J14" i="1"/>
  <c r="T90" i="1" l="1"/>
  <c r="F105" i="1"/>
  <c r="E105" i="1"/>
  <c r="D105" i="1"/>
  <c r="S106" i="1"/>
  <c r="B107" i="1"/>
  <c r="C106" i="1"/>
  <c r="D106" i="1" s="1"/>
  <c r="O104" i="1"/>
  <c r="Q104" i="1" s="1"/>
  <c r="P104" i="1"/>
  <c r="S58" i="1"/>
  <c r="S89" i="1"/>
  <c r="S59" i="1"/>
  <c r="C60" i="1"/>
  <c r="B61" i="1"/>
  <c r="S60" i="1"/>
  <c r="F59" i="1"/>
  <c r="E59" i="1"/>
  <c r="K13" i="1"/>
  <c r="L13" i="1" s="1"/>
  <c r="E14" i="1"/>
  <c r="F14" i="1"/>
  <c r="B16" i="1"/>
  <c r="N15" i="1"/>
  <c r="O15" i="1" s="1"/>
  <c r="I15" i="1"/>
  <c r="C15" i="1"/>
  <c r="J15" i="1"/>
  <c r="D14" i="1"/>
  <c r="H19" i="1"/>
  <c r="H20" i="1" s="1"/>
  <c r="H21" i="1" s="1"/>
  <c r="H22" i="1" s="1"/>
  <c r="H23" i="1" s="1"/>
  <c r="P106" i="1" l="1"/>
  <c r="S107" i="1"/>
  <c r="B108" i="1"/>
  <c r="C107" i="1"/>
  <c r="D107" i="1" s="1"/>
  <c r="P105" i="1"/>
  <c r="O105" i="1"/>
  <c r="Q105" i="1" s="1"/>
  <c r="F106" i="1"/>
  <c r="E106" i="1"/>
  <c r="O106" i="1" s="1"/>
  <c r="Q106" i="1" s="1"/>
  <c r="N59" i="1"/>
  <c r="O59" i="1" s="1"/>
  <c r="S61" i="1"/>
  <c r="B62" i="1"/>
  <c r="C61" i="1"/>
  <c r="F60" i="1"/>
  <c r="E60" i="1"/>
  <c r="D60" i="1"/>
  <c r="E15" i="1"/>
  <c r="F15" i="1"/>
  <c r="N16" i="1"/>
  <c r="O16" i="1" s="1"/>
  <c r="J16" i="1"/>
  <c r="C16" i="1"/>
  <c r="D16" i="1" s="1"/>
  <c r="I16" i="1"/>
  <c r="B17" i="1"/>
  <c r="D15" i="1"/>
  <c r="H24" i="1"/>
  <c r="K14" i="1"/>
  <c r="L14" i="1" s="1"/>
  <c r="T14" i="1"/>
  <c r="P107" i="1" l="1"/>
  <c r="F107" i="1"/>
  <c r="E107" i="1"/>
  <c r="S108" i="1"/>
  <c r="B109" i="1"/>
  <c r="C108" i="1"/>
  <c r="F61" i="1"/>
  <c r="E61" i="1"/>
  <c r="B63" i="1"/>
  <c r="S62" i="1"/>
  <c r="C62" i="1"/>
  <c r="D61" i="1"/>
  <c r="G61" i="1" s="1"/>
  <c r="N60" i="1"/>
  <c r="O60" i="1" s="1"/>
  <c r="T16" i="1"/>
  <c r="H25" i="1"/>
  <c r="K15" i="1"/>
  <c r="L15" i="1" s="1"/>
  <c r="T15" i="1"/>
  <c r="F16" i="1"/>
  <c r="E16" i="1"/>
  <c r="B18" i="1"/>
  <c r="J17" i="1"/>
  <c r="I17" i="1"/>
  <c r="C17" i="1"/>
  <c r="N17" i="1"/>
  <c r="O17" i="1" s="1"/>
  <c r="F108" i="1" l="1"/>
  <c r="E108" i="1"/>
  <c r="S109" i="1"/>
  <c r="B110" i="1"/>
  <c r="C109" i="1"/>
  <c r="O107" i="1"/>
  <c r="Q107" i="1" s="1"/>
  <c r="D108" i="1"/>
  <c r="K16" i="1"/>
  <c r="L16" i="1" s="1"/>
  <c r="N61" i="1"/>
  <c r="O61" i="1" s="1"/>
  <c r="B64" i="1"/>
  <c r="C63" i="1"/>
  <c r="D63" i="1" s="1"/>
  <c r="G63" i="1" s="1"/>
  <c r="S63" i="1"/>
  <c r="F62" i="1"/>
  <c r="E62" i="1"/>
  <c r="D62" i="1"/>
  <c r="G62" i="1" s="1"/>
  <c r="E17" i="1"/>
  <c r="F17" i="1"/>
  <c r="D17" i="1"/>
  <c r="B19" i="1"/>
  <c r="I18" i="1"/>
  <c r="J18" i="1"/>
  <c r="C18" i="1"/>
  <c r="D18" i="1" s="1"/>
  <c r="N18" i="1"/>
  <c r="O18" i="1" s="1"/>
  <c r="H26" i="1"/>
  <c r="E109" i="1" l="1"/>
  <c r="F109" i="1"/>
  <c r="S110" i="1"/>
  <c r="B111" i="1"/>
  <c r="C110" i="1"/>
  <c r="O108" i="1"/>
  <c r="Q108" i="1" s="1"/>
  <c r="P108" i="1"/>
  <c r="D109" i="1"/>
  <c r="N62" i="1"/>
  <c r="O62" i="1" s="1"/>
  <c r="F63" i="1"/>
  <c r="E63" i="1"/>
  <c r="C64" i="1"/>
  <c r="S64" i="1"/>
  <c r="B65" i="1"/>
  <c r="H27" i="1"/>
  <c r="H28" i="1" s="1"/>
  <c r="H29" i="1" s="1"/>
  <c r="H30" i="1" s="1"/>
  <c r="H31" i="1" s="1"/>
  <c r="T18" i="1"/>
  <c r="B20" i="1"/>
  <c r="C19" i="1"/>
  <c r="I19" i="1"/>
  <c r="J19" i="1"/>
  <c r="N19" i="1"/>
  <c r="O19" i="1" s="1"/>
  <c r="K17" i="1"/>
  <c r="L17" i="1" s="1"/>
  <c r="T17" i="1"/>
  <c r="E18" i="1"/>
  <c r="F18" i="1"/>
  <c r="F110" i="1" l="1"/>
  <c r="E110" i="1"/>
  <c r="D110" i="1"/>
  <c r="S111" i="1"/>
  <c r="B112" i="1"/>
  <c r="C111" i="1"/>
  <c r="D111" i="1" s="1"/>
  <c r="O109" i="1"/>
  <c r="Q109" i="1" s="1"/>
  <c r="P109" i="1"/>
  <c r="N63" i="1"/>
  <c r="O63" i="1" s="1"/>
  <c r="F64" i="1"/>
  <c r="E64" i="1"/>
  <c r="D64" i="1"/>
  <c r="G64" i="1" s="1"/>
  <c r="S65" i="1"/>
  <c r="B66" i="1"/>
  <c r="C65" i="1"/>
  <c r="D65" i="1" s="1"/>
  <c r="G65" i="1" s="1"/>
  <c r="H65" i="1" s="1"/>
  <c r="K18" i="1"/>
  <c r="L18" i="1" s="1"/>
  <c r="B21" i="1"/>
  <c r="C20" i="1"/>
  <c r="D20" i="1"/>
  <c r="J20" i="1"/>
  <c r="I20" i="1"/>
  <c r="N20" i="1"/>
  <c r="O20" i="1" s="1"/>
  <c r="E19" i="1"/>
  <c r="F19" i="1"/>
  <c r="H32" i="1"/>
  <c r="D19" i="1"/>
  <c r="P111" i="1" l="1"/>
  <c r="O110" i="1"/>
  <c r="Q110" i="1" s="1"/>
  <c r="P110" i="1"/>
  <c r="S112" i="1"/>
  <c r="B113" i="1"/>
  <c r="C112" i="1"/>
  <c r="F111" i="1"/>
  <c r="E111" i="1"/>
  <c r="N64" i="1"/>
  <c r="O64" i="1" s="1"/>
  <c r="B67" i="1"/>
  <c r="C66" i="1"/>
  <c r="D66" i="1" s="1"/>
  <c r="G66" i="1" s="1"/>
  <c r="H66" i="1" s="1"/>
  <c r="S66" i="1"/>
  <c r="F65" i="1"/>
  <c r="E65" i="1"/>
  <c r="N65" i="1" s="1"/>
  <c r="O65" i="1" s="1"/>
  <c r="T20" i="1"/>
  <c r="K19" i="1"/>
  <c r="L19" i="1" s="1"/>
  <c r="T19" i="1"/>
  <c r="E20" i="1"/>
  <c r="F20" i="1"/>
  <c r="H33" i="1"/>
  <c r="B22" i="1"/>
  <c r="C21" i="1"/>
  <c r="J21" i="1"/>
  <c r="I21" i="1"/>
  <c r="N21" i="1"/>
  <c r="O21" i="1" s="1"/>
  <c r="F112" i="1" l="1"/>
  <c r="E112" i="1"/>
  <c r="S113" i="1"/>
  <c r="C113" i="1"/>
  <c r="B114" i="1"/>
  <c r="D112" i="1"/>
  <c r="O111" i="1"/>
  <c r="Q111" i="1" s="1"/>
  <c r="B68" i="1"/>
  <c r="C67" i="1"/>
  <c r="D67" i="1" s="1"/>
  <c r="G67" i="1" s="1"/>
  <c r="H67" i="1" s="1"/>
  <c r="S67" i="1"/>
  <c r="F66" i="1"/>
  <c r="E66" i="1"/>
  <c r="K20" i="1"/>
  <c r="L20" i="1" s="1"/>
  <c r="H34" i="1"/>
  <c r="F21" i="1"/>
  <c r="E21" i="1"/>
  <c r="D21" i="1"/>
  <c r="B23" i="1"/>
  <c r="J22" i="1"/>
  <c r="C22" i="1"/>
  <c r="I22" i="1"/>
  <c r="N22" i="1"/>
  <c r="O22" i="1" s="1"/>
  <c r="P112" i="1" l="1"/>
  <c r="C114" i="1"/>
  <c r="D114" i="1"/>
  <c r="B115" i="1"/>
  <c r="S114" i="1"/>
  <c r="F113" i="1"/>
  <c r="E113" i="1"/>
  <c r="D113" i="1"/>
  <c r="N66" i="1"/>
  <c r="O66" i="1" s="1"/>
  <c r="F67" i="1"/>
  <c r="E67" i="1"/>
  <c r="C68" i="1"/>
  <c r="D68" i="1" s="1"/>
  <c r="G68" i="1" s="1"/>
  <c r="H68" i="1" s="1"/>
  <c r="S68" i="1"/>
  <c r="B69" i="1"/>
  <c r="F22" i="1"/>
  <c r="E22" i="1"/>
  <c r="B24" i="1"/>
  <c r="I23" i="1"/>
  <c r="J23" i="1"/>
  <c r="C23" i="1"/>
  <c r="N23" i="1"/>
  <c r="O23" i="1" s="1"/>
  <c r="K21" i="1"/>
  <c r="L21" i="1" s="1"/>
  <c r="T21" i="1"/>
  <c r="D22" i="1"/>
  <c r="H35" i="1"/>
  <c r="H36" i="1" s="1"/>
  <c r="H37" i="1" s="1"/>
  <c r="H38" i="1" s="1"/>
  <c r="H39" i="1" s="1"/>
  <c r="D115" i="1" l="1"/>
  <c r="B116" i="1"/>
  <c r="C115" i="1"/>
  <c r="S115" i="1"/>
  <c r="P114" i="1"/>
  <c r="F114" i="1"/>
  <c r="E114" i="1"/>
  <c r="P113" i="1"/>
  <c r="N67" i="1"/>
  <c r="O67" i="1" s="1"/>
  <c r="S69" i="1"/>
  <c r="B70" i="1"/>
  <c r="C69" i="1"/>
  <c r="D69" i="1" s="1"/>
  <c r="G69" i="1" s="1"/>
  <c r="H69" i="1" s="1"/>
  <c r="F68" i="1"/>
  <c r="E68" i="1"/>
  <c r="N68" i="1" s="1"/>
  <c r="O68" i="1" s="1"/>
  <c r="K22" i="1"/>
  <c r="L22" i="1" s="1"/>
  <c r="T22" i="1"/>
  <c r="F23" i="1"/>
  <c r="E23" i="1"/>
  <c r="D23" i="1"/>
  <c r="H40" i="1"/>
  <c r="B25" i="1"/>
  <c r="C24" i="1"/>
  <c r="D24" i="1" s="1"/>
  <c r="I24" i="1"/>
  <c r="J24" i="1"/>
  <c r="N24" i="1"/>
  <c r="O24" i="1" s="1"/>
  <c r="O112" i="1" l="1"/>
  <c r="Q112" i="1" s="1"/>
  <c r="O113" i="1"/>
  <c r="Q113" i="1" s="1"/>
  <c r="E115" i="1"/>
  <c r="F115" i="1"/>
  <c r="D116" i="1"/>
  <c r="B117" i="1"/>
  <c r="C116" i="1"/>
  <c r="S116" i="1"/>
  <c r="P115" i="1"/>
  <c r="B71" i="1"/>
  <c r="C70" i="1"/>
  <c r="D70" i="1"/>
  <c r="G70" i="1" s="1"/>
  <c r="H70" i="1" s="1"/>
  <c r="S70" i="1"/>
  <c r="F69" i="1"/>
  <c r="N69" i="1" s="1"/>
  <c r="O69" i="1" s="1"/>
  <c r="E69" i="1"/>
  <c r="K23" i="1"/>
  <c r="L23" i="1" s="1"/>
  <c r="T23" i="1"/>
  <c r="H41" i="1"/>
  <c r="T24" i="1"/>
  <c r="F24" i="1"/>
  <c r="E24" i="1"/>
  <c r="B26" i="1"/>
  <c r="J25" i="1"/>
  <c r="C25" i="1"/>
  <c r="I25" i="1"/>
  <c r="N25" i="1"/>
  <c r="O25" i="1" s="1"/>
  <c r="P116" i="1" l="1"/>
  <c r="O114" i="1"/>
  <c r="Q114" i="1" s="1"/>
  <c r="E116" i="1"/>
  <c r="F116" i="1"/>
  <c r="B118" i="1"/>
  <c r="C117" i="1"/>
  <c r="S117" i="1"/>
  <c r="D117" i="1"/>
  <c r="F70" i="1"/>
  <c r="E70" i="1"/>
  <c r="B72" i="1"/>
  <c r="C71" i="1"/>
  <c r="S71" i="1"/>
  <c r="K24" i="1"/>
  <c r="L24" i="1" s="1"/>
  <c r="F25" i="1"/>
  <c r="E25" i="1"/>
  <c r="D25" i="1"/>
  <c r="H42" i="1"/>
  <c r="B27" i="1"/>
  <c r="J26" i="1"/>
  <c r="I26" i="1"/>
  <c r="C26" i="1"/>
  <c r="N26" i="1"/>
  <c r="O26" i="1" s="1"/>
  <c r="P117" i="1" l="1"/>
  <c r="F117" i="1"/>
  <c r="E117" i="1"/>
  <c r="S118" i="1"/>
  <c r="B119" i="1"/>
  <c r="C118" i="1"/>
  <c r="D118" i="1"/>
  <c r="O115" i="1"/>
  <c r="Q115" i="1" s="1"/>
  <c r="N70" i="1"/>
  <c r="O70" i="1" s="1"/>
  <c r="F71" i="1"/>
  <c r="E71" i="1"/>
  <c r="D71" i="1"/>
  <c r="G71" i="1" s="1"/>
  <c r="H71" i="1" s="1"/>
  <c r="C72" i="1"/>
  <c r="D72" i="1" s="1"/>
  <c r="G72" i="1" s="1"/>
  <c r="H72" i="1" s="1"/>
  <c r="S72" i="1"/>
  <c r="B73" i="1"/>
  <c r="B28" i="1"/>
  <c r="C27" i="1"/>
  <c r="I27" i="1"/>
  <c r="D27" i="1"/>
  <c r="J27" i="1"/>
  <c r="N27" i="1"/>
  <c r="O27" i="1" s="1"/>
  <c r="H43" i="1"/>
  <c r="H44" i="1" s="1"/>
  <c r="L44" i="1" s="1"/>
  <c r="F26" i="1"/>
  <c r="E26" i="1"/>
  <c r="K25" i="1"/>
  <c r="L25" i="1" s="1"/>
  <c r="T25" i="1"/>
  <c r="D26" i="1"/>
  <c r="O116" i="1" l="1"/>
  <c r="Q116" i="1" s="1"/>
  <c r="P118" i="1"/>
  <c r="E118" i="1"/>
  <c r="F118" i="1"/>
  <c r="O117" i="1"/>
  <c r="Q117" i="1" s="1"/>
  <c r="S119" i="1"/>
  <c r="C119" i="1"/>
  <c r="B120" i="1"/>
  <c r="F72" i="1"/>
  <c r="E72" i="1"/>
  <c r="N72" i="1" s="1"/>
  <c r="O72" i="1" s="1"/>
  <c r="S73" i="1"/>
  <c r="B74" i="1"/>
  <c r="C73" i="1"/>
  <c r="N71" i="1"/>
  <c r="O71" i="1" s="1"/>
  <c r="K26" i="1"/>
  <c r="L26" i="1" s="1"/>
  <c r="T26" i="1"/>
  <c r="T27" i="1"/>
  <c r="E27" i="1"/>
  <c r="F27" i="1"/>
  <c r="B29" i="1"/>
  <c r="C28" i="1"/>
  <c r="J28" i="1"/>
  <c r="I28" i="1"/>
  <c r="N28" i="1"/>
  <c r="O28" i="1" s="1"/>
  <c r="S120" i="1" l="1"/>
  <c r="C120" i="1"/>
  <c r="B121" i="1"/>
  <c r="F119" i="1"/>
  <c r="E119" i="1"/>
  <c r="D119" i="1"/>
  <c r="O118" i="1"/>
  <c r="Q118" i="1" s="1"/>
  <c r="F73" i="1"/>
  <c r="E73" i="1"/>
  <c r="B75" i="1"/>
  <c r="S74" i="1"/>
  <c r="C74" i="1"/>
  <c r="D73" i="1"/>
  <c r="G73" i="1" s="1"/>
  <c r="H73" i="1" s="1"/>
  <c r="K27" i="1"/>
  <c r="L27" i="1" s="1"/>
  <c r="E28" i="1"/>
  <c r="F28" i="1"/>
  <c r="B30" i="1"/>
  <c r="C29" i="1"/>
  <c r="D29" i="1" s="1"/>
  <c r="J29" i="1"/>
  <c r="I29" i="1"/>
  <c r="N29" i="1"/>
  <c r="O29" i="1" s="1"/>
  <c r="D28" i="1"/>
  <c r="P119" i="1" l="1"/>
  <c r="C121" i="1"/>
  <c r="B122" i="1"/>
  <c r="D121" i="1"/>
  <c r="S121" i="1"/>
  <c r="E120" i="1"/>
  <c r="F120" i="1"/>
  <c r="D120" i="1"/>
  <c r="F74" i="1"/>
  <c r="E74" i="1"/>
  <c r="B76" i="1"/>
  <c r="C75" i="1"/>
  <c r="S75" i="1"/>
  <c r="N73" i="1"/>
  <c r="O73" i="1" s="1"/>
  <c r="D74" i="1"/>
  <c r="T29" i="1"/>
  <c r="F29" i="1"/>
  <c r="E29" i="1"/>
  <c r="K29" i="1" s="1"/>
  <c r="L29" i="1" s="1"/>
  <c r="B31" i="1"/>
  <c r="J30" i="1"/>
  <c r="C30" i="1"/>
  <c r="D30" i="1" s="1"/>
  <c r="I30" i="1"/>
  <c r="N30" i="1"/>
  <c r="O30" i="1" s="1"/>
  <c r="K28" i="1"/>
  <c r="L28" i="1" s="1"/>
  <c r="T28" i="1"/>
  <c r="P121" i="1" l="1"/>
  <c r="B123" i="1"/>
  <c r="C122" i="1"/>
  <c r="S122" i="1"/>
  <c r="F121" i="1"/>
  <c r="E121" i="1"/>
  <c r="P120" i="1"/>
  <c r="G74" i="1"/>
  <c r="H74" i="1" s="1"/>
  <c r="I74" i="1" s="1"/>
  <c r="C76" i="1"/>
  <c r="S76" i="1"/>
  <c r="B77" i="1"/>
  <c r="N74" i="1"/>
  <c r="O74" i="1" s="1"/>
  <c r="E75" i="1"/>
  <c r="F75" i="1"/>
  <c r="D75" i="1"/>
  <c r="G75" i="1" s="1"/>
  <c r="H75" i="1" s="1"/>
  <c r="I75" i="1" s="1"/>
  <c r="E30" i="1"/>
  <c r="F30" i="1"/>
  <c r="T30" i="1"/>
  <c r="B32" i="1"/>
  <c r="I31" i="1"/>
  <c r="C31" i="1"/>
  <c r="J31" i="1"/>
  <c r="N31" i="1"/>
  <c r="O31" i="1" s="1"/>
  <c r="E122" i="1" l="1"/>
  <c r="F122" i="1"/>
  <c r="D122" i="1"/>
  <c r="O119" i="1"/>
  <c r="Q119" i="1" s="1"/>
  <c r="S123" i="1"/>
  <c r="C123" i="1"/>
  <c r="B124" i="1"/>
  <c r="N75" i="1"/>
  <c r="O75" i="1" s="1"/>
  <c r="F76" i="1"/>
  <c r="E76" i="1"/>
  <c r="D76" i="1"/>
  <c r="S77" i="1"/>
  <c r="B78" i="1"/>
  <c r="C77" i="1"/>
  <c r="K30" i="1"/>
  <c r="L30" i="1" s="1"/>
  <c r="E31" i="1"/>
  <c r="F31" i="1"/>
  <c r="B33" i="1"/>
  <c r="I32" i="1"/>
  <c r="J32" i="1"/>
  <c r="C32" i="1"/>
  <c r="D32" i="1" s="1"/>
  <c r="N32" i="1"/>
  <c r="O32" i="1" s="1"/>
  <c r="D31" i="1"/>
  <c r="F123" i="1" l="1"/>
  <c r="E123" i="1"/>
  <c r="O121" i="1"/>
  <c r="Q121" i="1" s="1"/>
  <c r="O120" i="1"/>
  <c r="Q120" i="1" s="1"/>
  <c r="P122" i="1"/>
  <c r="D123" i="1"/>
  <c r="B125" i="1"/>
  <c r="D124" i="1"/>
  <c r="S124" i="1"/>
  <c r="C124" i="1"/>
  <c r="G76" i="1"/>
  <c r="H76" i="1" s="1"/>
  <c r="I76" i="1" s="1"/>
  <c r="F77" i="1"/>
  <c r="E77" i="1"/>
  <c r="N76" i="1"/>
  <c r="O76" i="1" s="1"/>
  <c r="B79" i="1"/>
  <c r="C78" i="1"/>
  <c r="S78" i="1"/>
  <c r="D77" i="1"/>
  <c r="G77" i="1" s="1"/>
  <c r="H77" i="1" s="1"/>
  <c r="I77" i="1" s="1"/>
  <c r="F32" i="1"/>
  <c r="E32" i="1"/>
  <c r="K32" i="1" s="1"/>
  <c r="L32" i="1" s="1"/>
  <c r="B34" i="1"/>
  <c r="I33" i="1"/>
  <c r="J33" i="1"/>
  <c r="C33" i="1"/>
  <c r="N33" i="1"/>
  <c r="O33" i="1" s="1"/>
  <c r="K31" i="1"/>
  <c r="L31" i="1" s="1"/>
  <c r="T31" i="1"/>
  <c r="T32" i="1"/>
  <c r="P124" i="1" l="1"/>
  <c r="C125" i="1"/>
  <c r="B126" i="1"/>
  <c r="D125" i="1"/>
  <c r="S125" i="1"/>
  <c r="P123" i="1"/>
  <c r="E124" i="1"/>
  <c r="F124" i="1"/>
  <c r="B80" i="1"/>
  <c r="C79" i="1"/>
  <c r="S79" i="1"/>
  <c r="N77" i="1"/>
  <c r="O77" i="1" s="1"/>
  <c r="F78" i="1"/>
  <c r="E78" i="1"/>
  <c r="D78" i="1"/>
  <c r="E33" i="1"/>
  <c r="F33" i="1"/>
  <c r="D33" i="1"/>
  <c r="J34" i="1"/>
  <c r="B35" i="1"/>
  <c r="I34" i="1"/>
  <c r="C34" i="1"/>
  <c r="D34" i="1" s="1"/>
  <c r="N34" i="1"/>
  <c r="O34" i="1" s="1"/>
  <c r="P125" i="1" l="1"/>
  <c r="O122" i="1"/>
  <c r="Q122" i="1" s="1"/>
  <c r="B127" i="1"/>
  <c r="C126" i="1"/>
  <c r="S126" i="1"/>
  <c r="F125" i="1"/>
  <c r="E125" i="1"/>
  <c r="G78" i="1"/>
  <c r="H78" i="1" s="1"/>
  <c r="I78" i="1" s="1"/>
  <c r="N78" i="1"/>
  <c r="O78" i="1" s="1"/>
  <c r="E79" i="1"/>
  <c r="F79" i="1"/>
  <c r="D79" i="1"/>
  <c r="G79" i="1" s="1"/>
  <c r="H79" i="1" s="1"/>
  <c r="I79" i="1" s="1"/>
  <c r="C80" i="1"/>
  <c r="D80" i="1" s="1"/>
  <c r="S80" i="1"/>
  <c r="B81" i="1"/>
  <c r="T34" i="1"/>
  <c r="C35" i="1"/>
  <c r="D35" i="1" s="1"/>
  <c r="B36" i="1"/>
  <c r="I35" i="1"/>
  <c r="J35" i="1"/>
  <c r="N35" i="1"/>
  <c r="O35" i="1" s="1"/>
  <c r="K33" i="1"/>
  <c r="L33" i="1" s="1"/>
  <c r="T33" i="1"/>
  <c r="F34" i="1"/>
  <c r="E34" i="1"/>
  <c r="E126" i="1" l="1"/>
  <c r="F126" i="1"/>
  <c r="O123" i="1"/>
  <c r="Q123" i="1" s="1"/>
  <c r="D126" i="1"/>
  <c r="O124" i="1"/>
  <c r="Q124" i="1" s="1"/>
  <c r="S127" i="1"/>
  <c r="C127" i="1"/>
  <c r="D127" i="1"/>
  <c r="B128" i="1"/>
  <c r="K34" i="1"/>
  <c r="L34" i="1" s="1"/>
  <c r="S81" i="1"/>
  <c r="B82" i="1"/>
  <c r="C81" i="1"/>
  <c r="D81" i="1" s="1"/>
  <c r="N79" i="1"/>
  <c r="O79" i="1" s="1"/>
  <c r="F80" i="1"/>
  <c r="E80" i="1"/>
  <c r="G80" i="1" s="1"/>
  <c r="H80" i="1" s="1"/>
  <c r="I80" i="1" s="1"/>
  <c r="T35" i="1"/>
  <c r="B37" i="1"/>
  <c r="C36" i="1"/>
  <c r="J36" i="1"/>
  <c r="I36" i="1"/>
  <c r="N36" i="1"/>
  <c r="O36" i="1" s="1"/>
  <c r="E35" i="1"/>
  <c r="F35" i="1"/>
  <c r="B129" i="1" l="1"/>
  <c r="S128" i="1"/>
  <c r="C128" i="1"/>
  <c r="P127" i="1"/>
  <c r="F127" i="1"/>
  <c r="E127" i="1"/>
  <c r="P126" i="1"/>
  <c r="N80" i="1"/>
  <c r="O80" i="1" s="1"/>
  <c r="B83" i="1"/>
  <c r="C82" i="1"/>
  <c r="S82" i="1"/>
  <c r="F81" i="1"/>
  <c r="E81" i="1"/>
  <c r="K35" i="1"/>
  <c r="L35" i="1" s="1"/>
  <c r="E36" i="1"/>
  <c r="F36" i="1"/>
  <c r="C37" i="1"/>
  <c r="D37" i="1" s="1"/>
  <c r="J37" i="1"/>
  <c r="B38" i="1"/>
  <c r="I37" i="1"/>
  <c r="N37" i="1"/>
  <c r="O37" i="1" s="1"/>
  <c r="D36" i="1"/>
  <c r="F128" i="1" l="1"/>
  <c r="E128" i="1"/>
  <c r="O125" i="1"/>
  <c r="Q125" i="1" s="1"/>
  <c r="D128" i="1"/>
  <c r="C129" i="1"/>
  <c r="B130" i="1"/>
  <c r="D129" i="1"/>
  <c r="S129" i="1"/>
  <c r="G81" i="1"/>
  <c r="H81" i="1" s="1"/>
  <c r="I81" i="1" s="1"/>
  <c r="N81" i="1"/>
  <c r="O81" i="1" s="1"/>
  <c r="B84" i="1"/>
  <c r="C83" i="1"/>
  <c r="S83" i="1"/>
  <c r="F82" i="1"/>
  <c r="E82" i="1"/>
  <c r="D82" i="1"/>
  <c r="G82" i="1" s="1"/>
  <c r="H82" i="1" s="1"/>
  <c r="I82" i="1" s="1"/>
  <c r="T37" i="1"/>
  <c r="J38" i="1"/>
  <c r="C38" i="1"/>
  <c r="D38" i="1" s="1"/>
  <c r="I38" i="1"/>
  <c r="B39" i="1"/>
  <c r="N38" i="1"/>
  <c r="O38" i="1" s="1"/>
  <c r="F37" i="1"/>
  <c r="E37" i="1"/>
  <c r="K36" i="1"/>
  <c r="L36" i="1" s="1"/>
  <c r="T36" i="1"/>
  <c r="P128" i="1" l="1"/>
  <c r="O126" i="1"/>
  <c r="Q126" i="1" s="1"/>
  <c r="P129" i="1"/>
  <c r="B131" i="1"/>
  <c r="C130" i="1"/>
  <c r="S130" i="1"/>
  <c r="O127" i="1"/>
  <c r="Q127" i="1" s="1"/>
  <c r="F129" i="1"/>
  <c r="E129" i="1"/>
  <c r="E83" i="1"/>
  <c r="F83" i="1"/>
  <c r="D83" i="1"/>
  <c r="G83" i="1" s="1"/>
  <c r="H83" i="1" s="1"/>
  <c r="I83" i="1" s="1"/>
  <c r="C84" i="1"/>
  <c r="S84" i="1"/>
  <c r="B85" i="1"/>
  <c r="N82" i="1"/>
  <c r="O82" i="1" s="1"/>
  <c r="K37" i="1"/>
  <c r="L37" i="1" s="1"/>
  <c r="B40" i="1"/>
  <c r="I39" i="1"/>
  <c r="J39" i="1"/>
  <c r="C39" i="1"/>
  <c r="N39" i="1"/>
  <c r="O39" i="1" s="1"/>
  <c r="T38" i="1"/>
  <c r="F38" i="1"/>
  <c r="E38" i="1"/>
  <c r="K38" i="1" s="1"/>
  <c r="L38" i="1" s="1"/>
  <c r="E130" i="1" l="1"/>
  <c r="F130" i="1"/>
  <c r="D130" i="1"/>
  <c r="S131" i="1"/>
  <c r="C131" i="1"/>
  <c r="D131" i="1"/>
  <c r="B132" i="1"/>
  <c r="S85" i="1"/>
  <c r="B86" i="1"/>
  <c r="C85" i="1"/>
  <c r="D85" i="1" s="1"/>
  <c r="F84" i="1"/>
  <c r="E84" i="1"/>
  <c r="D84" i="1"/>
  <c r="N83" i="1"/>
  <c r="O83" i="1" s="1"/>
  <c r="E39" i="1"/>
  <c r="F39" i="1"/>
  <c r="D39" i="1"/>
  <c r="C40" i="1"/>
  <c r="D40" i="1" s="1"/>
  <c r="B41" i="1"/>
  <c r="I40" i="1"/>
  <c r="J40" i="1"/>
  <c r="N40" i="1"/>
  <c r="O40" i="1" s="1"/>
  <c r="P131" i="1" l="1"/>
  <c r="F131" i="1"/>
  <c r="E131" i="1"/>
  <c r="P130" i="1"/>
  <c r="O128" i="1"/>
  <c r="Q128" i="1" s="1"/>
  <c r="O129" i="1"/>
  <c r="Q129" i="1" s="1"/>
  <c r="B133" i="1"/>
  <c r="S132" i="1"/>
  <c r="C132" i="1"/>
  <c r="G84" i="1"/>
  <c r="H84" i="1" s="1"/>
  <c r="I84" i="1" s="1"/>
  <c r="F85" i="1"/>
  <c r="E85" i="1"/>
  <c r="N84" i="1"/>
  <c r="O84" i="1" s="1"/>
  <c r="B87" i="1"/>
  <c r="S86" i="1"/>
  <c r="C86" i="1"/>
  <c r="T40" i="1"/>
  <c r="I41" i="1"/>
  <c r="B42" i="1"/>
  <c r="J41" i="1"/>
  <c r="C41" i="1"/>
  <c r="N41" i="1"/>
  <c r="O41" i="1" s="1"/>
  <c r="E40" i="1"/>
  <c r="F40" i="1"/>
  <c r="K39" i="1"/>
  <c r="L39" i="1" s="1"/>
  <c r="T39" i="1"/>
  <c r="F132" i="1" l="1"/>
  <c r="E132" i="1"/>
  <c r="D132" i="1"/>
  <c r="B134" i="1"/>
  <c r="C133" i="1"/>
  <c r="S133" i="1"/>
  <c r="N85" i="1"/>
  <c r="O85" i="1" s="1"/>
  <c r="G85" i="1"/>
  <c r="H85" i="1" s="1"/>
  <c r="I85" i="1" s="1"/>
  <c r="F86" i="1"/>
  <c r="E86" i="1"/>
  <c r="D86" i="1"/>
  <c r="B88" i="1"/>
  <c r="C87" i="1"/>
  <c r="S87" i="1"/>
  <c r="K40" i="1"/>
  <c r="L40" i="1" s="1"/>
  <c r="F41" i="1"/>
  <c r="E41" i="1"/>
  <c r="D41" i="1"/>
  <c r="J42" i="1"/>
  <c r="B43" i="1"/>
  <c r="I42" i="1"/>
  <c r="C42" i="1"/>
  <c r="D42" i="1" s="1"/>
  <c r="N42" i="1"/>
  <c r="O42" i="1" s="1"/>
  <c r="O130" i="1" l="1"/>
  <c r="Q130" i="1" s="1"/>
  <c r="F133" i="1"/>
  <c r="E133" i="1"/>
  <c r="D133" i="1"/>
  <c r="O131" i="1"/>
  <c r="Q131" i="1" s="1"/>
  <c r="C134" i="1"/>
  <c r="S134" i="1"/>
  <c r="P132" i="1"/>
  <c r="G86" i="1"/>
  <c r="H86" i="1" s="1"/>
  <c r="I86" i="1" s="1"/>
  <c r="O89" i="1"/>
  <c r="C88" i="1"/>
  <c r="D88" i="1" s="1"/>
  <c r="S88" i="1"/>
  <c r="N86" i="1"/>
  <c r="O86" i="1" s="1"/>
  <c r="F87" i="1"/>
  <c r="E87" i="1"/>
  <c r="D87" i="1"/>
  <c r="G87" i="1" s="1"/>
  <c r="H87" i="1" s="1"/>
  <c r="I87" i="1" s="1"/>
  <c r="T42" i="1"/>
  <c r="K41" i="1"/>
  <c r="L41" i="1" s="1"/>
  <c r="T41" i="1"/>
  <c r="C43" i="1"/>
  <c r="D43" i="1" s="1"/>
  <c r="I43" i="1"/>
  <c r="J43" i="1"/>
  <c r="N43" i="1"/>
  <c r="O43" i="1" s="1"/>
  <c r="E42" i="1"/>
  <c r="F42" i="1"/>
  <c r="P133" i="1" l="1"/>
  <c r="E134" i="1"/>
  <c r="F134" i="1"/>
  <c r="D134" i="1"/>
  <c r="K42" i="1"/>
  <c r="L42" i="1" s="1"/>
  <c r="F88" i="1"/>
  <c r="E88" i="1"/>
  <c r="N88" i="1" s="1"/>
  <c r="O88" i="1" s="1"/>
  <c r="N87" i="1"/>
  <c r="O87" i="1" s="1"/>
  <c r="E43" i="1"/>
  <c r="F43" i="1"/>
  <c r="P45" i="1" l="1"/>
  <c r="T43" i="1"/>
  <c r="O132" i="1"/>
  <c r="Q132" i="1" s="1"/>
  <c r="P134" i="1"/>
  <c r="G88" i="1"/>
  <c r="H88" i="1" s="1"/>
  <c r="I88" i="1" s="1"/>
  <c r="K43" i="1"/>
  <c r="L43" i="1" s="1"/>
  <c r="O133" i="1" l="1"/>
  <c r="Q133" i="1" s="1"/>
  <c r="O134" i="1" l="1"/>
  <c r="Q134" i="1" s="1"/>
</calcChain>
</file>

<file path=xl/sharedStrings.xml><?xml version="1.0" encoding="utf-8"?>
<sst xmlns="http://schemas.openxmlformats.org/spreadsheetml/2006/main" count="91" uniqueCount="28">
  <si>
    <t>2次ポンプ＋1次ポンプ</t>
  </si>
  <si>
    <t>電力</t>
  </si>
  <si>
    <t>揚程</t>
  </si>
  <si>
    <t>流量</t>
  </si>
  <si>
    <t>2次ポンプ</t>
  </si>
  <si>
    <t>AHP1次ポンプ</t>
  </si>
  <si>
    <t>AR1次ポンプ</t>
  </si>
  <si>
    <t>合計</t>
  </si>
  <si>
    <t>M1</t>
  </si>
  <si>
    <t>Num</t>
  </si>
  <si>
    <t>M2</t>
  </si>
  <si>
    <t>C1</t>
  </si>
  <si>
    <t>C2</t>
  </si>
  <si>
    <t>C3</t>
  </si>
  <si>
    <t>C4</t>
  </si>
  <si>
    <t>Frac</t>
  </si>
  <si>
    <t>効率</t>
  </si>
  <si>
    <t>2次＋1次ポンプの部分負荷特性</t>
  </si>
  <si>
    <t>1次ポンプ変流量</t>
  </si>
  <si>
    <t>M3</t>
  </si>
  <si>
    <t>流量比</t>
  </si>
  <si>
    <t>電力比</t>
  </si>
  <si>
    <t>2次ポンプ末端差圧</t>
  </si>
  <si>
    <t>a</t>
  </si>
  <si>
    <t>b</t>
  </si>
  <si>
    <t>dP=aM^2+b</t>
  </si>
  <si>
    <t>ポンプ1台</t>
  </si>
  <si>
    <t>ポンプ3台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</si>
</sst>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Sheet1!$B$11:$B$44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Sheet1!$H$11:$H$44</c:f>
              <c:numCache>
                <c:formatCode>General</c:formatCode>
                <c:ptCount val="34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A-234B-9BB1-909C54183413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Sheet1!$B$11:$B$44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Sheet1!$I$11:$I$44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A-234B-9BB1-909C54183413}"/>
            </c:ext>
          </c:extLst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AR1次ポンプ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Sheet1!$B$11:$B$44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Sheet1!$J$11:$J$44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5.81</c:v>
                </c:pt>
                <c:pt idx="19">
                  <c:v>5.81</c:v>
                </c:pt>
                <c:pt idx="20">
                  <c:v>5.81</c:v>
                </c:pt>
                <c:pt idx="21">
                  <c:v>5.81</c:v>
                </c:pt>
                <c:pt idx="22">
                  <c:v>5.81</c:v>
                </c:pt>
                <c:pt idx="23">
                  <c:v>5.81</c:v>
                </c:pt>
                <c:pt idx="24">
                  <c:v>5.81</c:v>
                </c:pt>
                <c:pt idx="25">
                  <c:v>5.81</c:v>
                </c:pt>
                <c:pt idx="26">
                  <c:v>5.81</c:v>
                </c:pt>
                <c:pt idx="27">
                  <c:v>5.81</c:v>
                </c:pt>
                <c:pt idx="28">
                  <c:v>5.81</c:v>
                </c:pt>
                <c:pt idx="29">
                  <c:v>5.81</c:v>
                </c:pt>
                <c:pt idx="30">
                  <c:v>5.81</c:v>
                </c:pt>
                <c:pt idx="31">
                  <c:v>5.81</c:v>
                </c:pt>
                <c:pt idx="32">
                  <c:v>5.81</c:v>
                </c:pt>
                <c:pt idx="33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A-234B-9BB1-909C54183413}"/>
            </c:ext>
          </c:extLst>
        </c:ser>
        <c:ser>
          <c:idx val="3"/>
          <c:order val="3"/>
          <c:tx>
            <c:strRef>
              <c:f>Sheet1!$K$10</c:f>
              <c:strCache>
                <c:ptCount val="1"/>
                <c:pt idx="0">
                  <c:v>2次ポンプ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Sheet1!$B$11:$B$44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Sheet1!$K$11:$K$44</c:f>
              <c:numCache>
                <c:formatCode>General</c:formatCode>
                <c:ptCount val="34"/>
                <c:pt idx="0">
                  <c:v>0</c:v>
                </c:pt>
                <c:pt idx="1">
                  <c:v>0.47289333560722335</c:v>
                </c:pt>
                <c:pt idx="2">
                  <c:v>0.94578667121444671</c:v>
                </c:pt>
                <c:pt idx="3">
                  <c:v>1.4186800068216703</c:v>
                </c:pt>
                <c:pt idx="4">
                  <c:v>1.8915733424288934</c:v>
                </c:pt>
                <c:pt idx="5">
                  <c:v>2.3644666780361172</c:v>
                </c:pt>
                <c:pt idx="6">
                  <c:v>2.8373600136433406</c:v>
                </c:pt>
                <c:pt idx="7">
                  <c:v>3.3102533492505639</c:v>
                </c:pt>
                <c:pt idx="8">
                  <c:v>3.7831466848577868</c:v>
                </c:pt>
                <c:pt idx="9">
                  <c:v>4.2560400204650106</c:v>
                </c:pt>
                <c:pt idx="10">
                  <c:v>4.7289333560722344</c:v>
                </c:pt>
                <c:pt idx="11">
                  <c:v>5.2018266916794573</c:v>
                </c:pt>
                <c:pt idx="12">
                  <c:v>5.6747200272866811</c:v>
                </c:pt>
                <c:pt idx="13">
                  <c:v>6.147613362893904</c:v>
                </c:pt>
                <c:pt idx="14">
                  <c:v>6.6205066985011278</c:v>
                </c:pt>
                <c:pt idx="15">
                  <c:v>7.0934000341083516</c:v>
                </c:pt>
                <c:pt idx="16">
                  <c:v>7.5662933697155736</c:v>
                </c:pt>
                <c:pt idx="17">
                  <c:v>8.0391867053227983</c:v>
                </c:pt>
                <c:pt idx="18">
                  <c:v>8.5120800409300212</c:v>
                </c:pt>
                <c:pt idx="19">
                  <c:v>8.9849733765372441</c:v>
                </c:pt>
                <c:pt idx="20">
                  <c:v>9.4578667121444688</c:v>
                </c:pt>
                <c:pt idx="21">
                  <c:v>9.9307600477516917</c:v>
                </c:pt>
                <c:pt idx="22">
                  <c:v>10.403653383358915</c:v>
                </c:pt>
                <c:pt idx="23">
                  <c:v>10.876546718966139</c:v>
                </c:pt>
                <c:pt idx="24">
                  <c:v>11.349440054573362</c:v>
                </c:pt>
                <c:pt idx="25">
                  <c:v>11.822333390180587</c:v>
                </c:pt>
                <c:pt idx="26">
                  <c:v>12.295226725787808</c:v>
                </c:pt>
                <c:pt idx="27">
                  <c:v>12.768120061395031</c:v>
                </c:pt>
                <c:pt idx="28">
                  <c:v>13.241013397002256</c:v>
                </c:pt>
                <c:pt idx="29">
                  <c:v>13.71390673260948</c:v>
                </c:pt>
                <c:pt idx="30">
                  <c:v>14.186800068216703</c:v>
                </c:pt>
                <c:pt idx="31">
                  <c:v>14.659693403823928</c:v>
                </c:pt>
                <c:pt idx="32">
                  <c:v>15.132586739431147</c:v>
                </c:pt>
                <c:pt idx="33">
                  <c:v>15.279183673469388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A-234B-9BB1-909C5418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555920"/>
        <c:axId val="695557568"/>
      </c:barChart>
      <c:lineChart>
        <c:grouping val="standard"/>
        <c:varyColors val="0"/>
        <c:ser>
          <c:idx val="4"/>
          <c:order val="4"/>
          <c:tx>
            <c:strRef>
              <c:f>Sheet1!$P$10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Sheet1!$B$11:$B$44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Sheet1!$P$11:$P$44</c:f>
              <c:numCache>
                <c:formatCode>General</c:formatCode>
                <c:ptCount val="34"/>
                <c:pt idx="0">
                  <c:v>3.5299999999999994</c:v>
                </c:pt>
                <c:pt idx="1">
                  <c:v>4.2919679255174668</c:v>
                </c:pt>
                <c:pt idx="2">
                  <c:v>5.0539358510349359</c:v>
                </c:pt>
                <c:pt idx="3">
                  <c:v>5.8159037765524042</c:v>
                </c:pt>
                <c:pt idx="4">
                  <c:v>6.5778717020698707</c:v>
                </c:pt>
                <c:pt idx="5">
                  <c:v>7.339839627587339</c:v>
                </c:pt>
                <c:pt idx="6">
                  <c:v>8.1018075531048073</c:v>
                </c:pt>
                <c:pt idx="7">
                  <c:v>8.8637754786222764</c:v>
                </c:pt>
                <c:pt idx="8">
                  <c:v>9.6257434041397421</c:v>
                </c:pt>
                <c:pt idx="9">
                  <c:v>10.387711329657209</c:v>
                </c:pt>
                <c:pt idx="10">
                  <c:v>11.149679255174679</c:v>
                </c:pt>
                <c:pt idx="11">
                  <c:v>11.911647180692146</c:v>
                </c:pt>
                <c:pt idx="12">
                  <c:v>12.673615106209615</c:v>
                </c:pt>
                <c:pt idx="13">
                  <c:v>13.435583031727083</c:v>
                </c:pt>
                <c:pt idx="14">
                  <c:v>14.197550957244552</c:v>
                </c:pt>
                <c:pt idx="15">
                  <c:v>14.959518882762017</c:v>
                </c:pt>
                <c:pt idx="16">
                  <c:v>15.721486808279485</c:v>
                </c:pt>
                <c:pt idx="17">
                  <c:v>16.483454733796954</c:v>
                </c:pt>
                <c:pt idx="18">
                  <c:v>17.245422659314421</c:v>
                </c:pt>
                <c:pt idx="19">
                  <c:v>18.007390584831892</c:v>
                </c:pt>
                <c:pt idx="20">
                  <c:v>18.769358510349356</c:v>
                </c:pt>
                <c:pt idx="21">
                  <c:v>19.531326435866827</c:v>
                </c:pt>
                <c:pt idx="22">
                  <c:v>20.293294361384294</c:v>
                </c:pt>
                <c:pt idx="23">
                  <c:v>21.055262286901762</c:v>
                </c:pt>
                <c:pt idx="24">
                  <c:v>21.817230212419233</c:v>
                </c:pt>
                <c:pt idx="25">
                  <c:v>22.579198137936697</c:v>
                </c:pt>
                <c:pt idx="26">
                  <c:v>23.341166063454168</c:v>
                </c:pt>
                <c:pt idx="27">
                  <c:v>24.103133988971631</c:v>
                </c:pt>
                <c:pt idx="28">
                  <c:v>24.865101914489102</c:v>
                </c:pt>
                <c:pt idx="29">
                  <c:v>25.62706984000657</c:v>
                </c:pt>
                <c:pt idx="30">
                  <c:v>26.389037765524037</c:v>
                </c:pt>
                <c:pt idx="31">
                  <c:v>27.151005691041501</c:v>
                </c:pt>
                <c:pt idx="32">
                  <c:v>27.912973616558975</c:v>
                </c:pt>
                <c:pt idx="33">
                  <c:v>28.149183673469384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A-234B-9BB1-909C5418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37600"/>
        <c:axId val="694656192"/>
      </c:lineChart>
      <c:catAx>
        <c:axId val="6955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流量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7568"/>
        <c:crosses val="autoZero"/>
        <c:auto val="1"/>
        <c:lblAlgn val="ctr"/>
        <c:lblOffset val="100"/>
        <c:noMultiLvlLbl val="0"/>
      </c:catAx>
      <c:valAx>
        <c:axId val="695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5920"/>
        <c:crosses val="autoZero"/>
        <c:crossBetween val="between"/>
      </c:valAx>
      <c:valAx>
        <c:axId val="69465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7600"/>
        <c:crosses val="max"/>
        <c:crossBetween val="between"/>
      </c:valAx>
      <c:catAx>
        <c:axId val="6945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56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Sheet1!$K$55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Sheet1!$K$56:$K$89</c:f>
              <c:numCache>
                <c:formatCode>General</c:formatCode>
                <c:ptCount val="34"/>
                <c:pt idx="0">
                  <c:v>0.44124999999999998</c:v>
                </c:pt>
                <c:pt idx="1">
                  <c:v>0.44124999999999998</c:v>
                </c:pt>
                <c:pt idx="2">
                  <c:v>0.44124999999999998</c:v>
                </c:pt>
                <c:pt idx="3">
                  <c:v>0.44124999999999998</c:v>
                </c:pt>
                <c:pt idx="4">
                  <c:v>0.44124999999999998</c:v>
                </c:pt>
                <c:pt idx="5">
                  <c:v>0.69372822518771937</c:v>
                </c:pt>
                <c:pt idx="6">
                  <c:v>1.1987623731243791</c:v>
                </c:pt>
                <c:pt idx="7">
                  <c:v>1.9035902499151021</c:v>
                </c:pt>
                <c:pt idx="8">
                  <c:v>2.8415108103688977</c:v>
                </c:pt>
                <c:pt idx="9">
                  <c:v>0.50572787616184756</c:v>
                </c:pt>
                <c:pt idx="10">
                  <c:v>0.69372822518771937</c:v>
                </c:pt>
                <c:pt idx="11">
                  <c:v>0.92335226772485446</c:v>
                </c:pt>
                <c:pt idx="12">
                  <c:v>1.1987623731243791</c:v>
                </c:pt>
                <c:pt idx="13">
                  <c:v>1.5241209107374192</c:v>
                </c:pt>
                <c:pt idx="14">
                  <c:v>1.9035902499151021</c:v>
                </c:pt>
                <c:pt idx="15">
                  <c:v>2.3413327600085525</c:v>
                </c:pt>
                <c:pt idx="16">
                  <c:v>2.8415108103688977</c:v>
                </c:pt>
                <c:pt idx="17">
                  <c:v>3.4082867703472646</c:v>
                </c:pt>
                <c:pt idx="18">
                  <c:v>0.61035336974604182</c:v>
                </c:pt>
                <c:pt idx="19">
                  <c:v>0.71783500738821993</c:v>
                </c:pt>
                <c:pt idx="20">
                  <c:v>0.83724742077646297</c:v>
                </c:pt>
                <c:pt idx="21">
                  <c:v>0.96921854547635311</c:v>
                </c:pt>
                <c:pt idx="22">
                  <c:v>1.1143763170534717</c:v>
                </c:pt>
                <c:pt idx="23">
                  <c:v>1.2733486710734034</c:v>
                </c:pt>
                <c:pt idx="24">
                  <c:v>1.4467635431017281</c:v>
                </c:pt>
                <c:pt idx="25">
                  <c:v>1.6352488687040294</c:v>
                </c:pt>
                <c:pt idx="26">
                  <c:v>1.8394325834458889</c:v>
                </c:pt>
                <c:pt idx="27">
                  <c:v>2.059942622892891</c:v>
                </c:pt>
                <c:pt idx="28">
                  <c:v>2.2974069226106151</c:v>
                </c:pt>
                <c:pt idx="29">
                  <c:v>2.5524534181646445</c:v>
                </c:pt>
                <c:pt idx="30">
                  <c:v>2.8257100451205637</c:v>
                </c:pt>
                <c:pt idx="31">
                  <c:v>3.1178047390439514</c:v>
                </c:pt>
                <c:pt idx="32">
                  <c:v>3.4293654355003929</c:v>
                </c:pt>
                <c:pt idx="33">
                  <c:v>3.530000000000002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BA44-BFD6-1C509C0F24D8}"/>
            </c:ext>
          </c:extLst>
        </c:ser>
        <c:ser>
          <c:idx val="1"/>
          <c:order val="1"/>
          <c:tx>
            <c:strRef>
              <c:f>Sheet1!$L$55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Sheet1!$L$56:$L$89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0.50572787616184756</c:v>
                </c:pt>
                <c:pt idx="10">
                  <c:v>0.69372822518771937</c:v>
                </c:pt>
                <c:pt idx="11">
                  <c:v>0.92335226772485446</c:v>
                </c:pt>
                <c:pt idx="12">
                  <c:v>1.1987623731243791</c:v>
                </c:pt>
                <c:pt idx="13">
                  <c:v>1.5241209107374192</c:v>
                </c:pt>
                <c:pt idx="14">
                  <c:v>1.9035902499151021</c:v>
                </c:pt>
                <c:pt idx="15">
                  <c:v>2.3413327600085525</c:v>
                </c:pt>
                <c:pt idx="16">
                  <c:v>2.8415108103688977</c:v>
                </c:pt>
                <c:pt idx="17">
                  <c:v>3.4082867703472646</c:v>
                </c:pt>
                <c:pt idx="18">
                  <c:v>0.61035336974604182</c:v>
                </c:pt>
                <c:pt idx="19">
                  <c:v>0.71783500738821993</c:v>
                </c:pt>
                <c:pt idx="20">
                  <c:v>0.83724742077646297</c:v>
                </c:pt>
                <c:pt idx="21">
                  <c:v>0.96921854547635311</c:v>
                </c:pt>
                <c:pt idx="22">
                  <c:v>1.1143763170534717</c:v>
                </c:pt>
                <c:pt idx="23">
                  <c:v>1.2733486710734034</c:v>
                </c:pt>
                <c:pt idx="24">
                  <c:v>1.4467635431017281</c:v>
                </c:pt>
                <c:pt idx="25">
                  <c:v>1.6352488687040294</c:v>
                </c:pt>
                <c:pt idx="26">
                  <c:v>1.8394325834458889</c:v>
                </c:pt>
                <c:pt idx="27">
                  <c:v>2.059942622892891</c:v>
                </c:pt>
                <c:pt idx="28">
                  <c:v>2.2974069226106151</c:v>
                </c:pt>
                <c:pt idx="29">
                  <c:v>2.5524534181646445</c:v>
                </c:pt>
                <c:pt idx="30">
                  <c:v>2.8257100451205637</c:v>
                </c:pt>
                <c:pt idx="31">
                  <c:v>3.1178047390439514</c:v>
                </c:pt>
                <c:pt idx="32">
                  <c:v>3.4293654355003929</c:v>
                </c:pt>
                <c:pt idx="33">
                  <c:v>3.530000000000002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D-BA44-BFD6-1C509C0F24D8}"/>
            </c:ext>
          </c:extLst>
        </c:ser>
        <c:ser>
          <c:idx val="2"/>
          <c:order val="2"/>
          <c:tx>
            <c:strRef>
              <c:f>Sheet1!$M$55</c:f>
              <c:strCache>
                <c:ptCount val="1"/>
                <c:pt idx="0">
                  <c:v>AR1次ポンプ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Sheet1!$M$56:$M$89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1.0025840545714795</c:v>
                </c:pt>
                <c:pt idx="19">
                  <c:v>1.1791364935366562</c:v>
                </c:pt>
                <c:pt idx="20">
                  <c:v>1.3752867689595043</c:v>
                </c:pt>
                <c:pt idx="21">
                  <c:v>1.592066345916747</c:v>
                </c:pt>
                <c:pt idx="22">
                  <c:v>1.8305066894851016</c:v>
                </c:pt>
                <c:pt idx="23">
                  <c:v>2.0916392647412878</c:v>
                </c:pt>
                <c:pt idx="24">
                  <c:v>2.3764955367620262</c:v>
                </c:pt>
                <c:pt idx="25">
                  <c:v>2.6861069706240337</c:v>
                </c:pt>
                <c:pt idx="26">
                  <c:v>3.0215050314040321</c:v>
                </c:pt>
                <c:pt idx="27">
                  <c:v>3.3837211841787407</c:v>
                </c:pt>
                <c:pt idx="28">
                  <c:v>3.7737868940248815</c:v>
                </c:pt>
                <c:pt idx="29">
                  <c:v>4.1927336260191703</c:v>
                </c:pt>
                <c:pt idx="30">
                  <c:v>4.6415928452383302</c:v>
                </c:pt>
                <c:pt idx="31">
                  <c:v>5.1213960167590793</c:v>
                </c:pt>
                <c:pt idx="32">
                  <c:v>5.6331746056581347</c:v>
                </c:pt>
                <c:pt idx="33">
                  <c:v>5.7984798447330546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D-BA44-BFD6-1C509C0F24D8}"/>
            </c:ext>
          </c:extLst>
        </c:ser>
        <c:ser>
          <c:idx val="3"/>
          <c:order val="3"/>
          <c:tx>
            <c:strRef>
              <c:f>Sheet1!$N$55</c:f>
              <c:strCache>
                <c:ptCount val="1"/>
                <c:pt idx="0">
                  <c:v>2次ポンプ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Sheet1!$N$56:$N$89</c:f>
              <c:numCache>
                <c:formatCode>General</c:formatCode>
                <c:ptCount val="34"/>
                <c:pt idx="0">
                  <c:v>0</c:v>
                </c:pt>
                <c:pt idx="1">
                  <c:v>0.47289333560722335</c:v>
                </c:pt>
                <c:pt idx="2">
                  <c:v>0.94578667121444671</c:v>
                </c:pt>
                <c:pt idx="3">
                  <c:v>1.4186800068216703</c:v>
                </c:pt>
                <c:pt idx="4">
                  <c:v>1.8915733424288934</c:v>
                </c:pt>
                <c:pt idx="5">
                  <c:v>2.3644666780361172</c:v>
                </c:pt>
                <c:pt idx="6">
                  <c:v>2.8373600136433406</c:v>
                </c:pt>
                <c:pt idx="7">
                  <c:v>3.3102533492505639</c:v>
                </c:pt>
                <c:pt idx="8">
                  <c:v>3.7831466848577868</c:v>
                </c:pt>
                <c:pt idx="9">
                  <c:v>4.2560400204650106</c:v>
                </c:pt>
                <c:pt idx="10">
                  <c:v>4.7289333560722344</c:v>
                </c:pt>
                <c:pt idx="11">
                  <c:v>5.2018266916794573</c:v>
                </c:pt>
                <c:pt idx="12">
                  <c:v>5.6747200272866811</c:v>
                </c:pt>
                <c:pt idx="13">
                  <c:v>6.147613362893904</c:v>
                </c:pt>
                <c:pt idx="14">
                  <c:v>6.6205066985011278</c:v>
                </c:pt>
                <c:pt idx="15">
                  <c:v>7.0934000341083516</c:v>
                </c:pt>
                <c:pt idx="16">
                  <c:v>7.5662933697155736</c:v>
                </c:pt>
                <c:pt idx="17">
                  <c:v>8.0391867053227983</c:v>
                </c:pt>
                <c:pt idx="18">
                  <c:v>8.5120800409300212</c:v>
                </c:pt>
                <c:pt idx="19">
                  <c:v>8.9849733765372441</c:v>
                </c:pt>
                <c:pt idx="20">
                  <c:v>9.4578667121444688</c:v>
                </c:pt>
                <c:pt idx="21">
                  <c:v>9.9307600477516917</c:v>
                </c:pt>
                <c:pt idx="22">
                  <c:v>10.403653383358915</c:v>
                </c:pt>
                <c:pt idx="23">
                  <c:v>10.876546718966139</c:v>
                </c:pt>
                <c:pt idx="24">
                  <c:v>11.349440054573362</c:v>
                </c:pt>
                <c:pt idx="25">
                  <c:v>11.822333390180587</c:v>
                </c:pt>
                <c:pt idx="26">
                  <c:v>12.295226725787808</c:v>
                </c:pt>
                <c:pt idx="27">
                  <c:v>12.768120061395031</c:v>
                </c:pt>
                <c:pt idx="28">
                  <c:v>13.241013397002256</c:v>
                </c:pt>
                <c:pt idx="29">
                  <c:v>13.71390673260948</c:v>
                </c:pt>
                <c:pt idx="30">
                  <c:v>14.186800068216703</c:v>
                </c:pt>
                <c:pt idx="31">
                  <c:v>14.659693403823928</c:v>
                </c:pt>
                <c:pt idx="32">
                  <c:v>15.132586739431147</c:v>
                </c:pt>
                <c:pt idx="33">
                  <c:v>15.279183673469388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D-BA44-BFD6-1C509C0F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555920"/>
        <c:axId val="695557568"/>
      </c:barChart>
      <c:lineChart>
        <c:grouping val="standard"/>
        <c:varyColors val="0"/>
        <c:ser>
          <c:idx val="4"/>
          <c:order val="4"/>
          <c:tx>
            <c:strRef>
              <c:f>Sheet1!$P$10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Sheet1!$T$56:$T$89</c:f>
              <c:numCache>
                <c:formatCode>General</c:formatCode>
                <c:ptCount val="34"/>
                <c:pt idx="0">
                  <c:v>0.44124999999999992</c:v>
                </c:pt>
                <c:pt idx="1">
                  <c:v>0.51833929791814659</c:v>
                </c:pt>
                <c:pt idx="2">
                  <c:v>0.74960719167258649</c:v>
                </c:pt>
                <c:pt idx="3">
                  <c:v>1.1350536812633201</c:v>
                </c:pt>
                <c:pt idx="4">
                  <c:v>1.6746787666903467</c:v>
                </c:pt>
                <c:pt idx="5">
                  <c:v>2.3684824479536668</c:v>
                </c:pt>
                <c:pt idx="6">
                  <c:v>3.2164647250532803</c:v>
                </c:pt>
                <c:pt idx="7">
                  <c:v>4.2186255979891873</c:v>
                </c:pt>
                <c:pt idx="8">
                  <c:v>5.3749650667613871</c:v>
                </c:pt>
                <c:pt idx="9">
                  <c:v>6.6854831313698817</c:v>
                </c:pt>
                <c:pt idx="10">
                  <c:v>8.1501797918146668</c:v>
                </c:pt>
                <c:pt idx="11">
                  <c:v>5.546402524047874</c:v>
                </c:pt>
                <c:pt idx="12">
                  <c:v>6.4329294501065606</c:v>
                </c:pt>
                <c:pt idx="13">
                  <c:v>7.3965456740833941</c:v>
                </c:pt>
                <c:pt idx="14">
                  <c:v>8.4372511959783747</c:v>
                </c:pt>
                <c:pt idx="15">
                  <c:v>9.5550460157915023</c:v>
                </c:pt>
                <c:pt idx="16">
                  <c:v>10.749930133522774</c:v>
                </c:pt>
                <c:pt idx="17">
                  <c:v>12.021903549172196</c:v>
                </c:pt>
                <c:pt idx="18">
                  <c:v>13.370966262739763</c:v>
                </c:pt>
                <c:pt idx="19">
                  <c:v>14.797118274225474</c:v>
                </c:pt>
                <c:pt idx="20">
                  <c:v>16.300359583629334</c:v>
                </c:pt>
                <c:pt idx="21">
                  <c:v>17.880690190951345</c:v>
                </c:pt>
                <c:pt idx="22">
                  <c:v>13.760823397460999</c:v>
                </c:pt>
                <c:pt idx="23">
                  <c:v>14.917162866233193</c:v>
                </c:pt>
                <c:pt idx="24">
                  <c:v>16.124895200284161</c:v>
                </c:pt>
                <c:pt idx="25">
                  <c:v>17.384020399613892</c:v>
                </c:pt>
                <c:pt idx="26">
                  <c:v>18.694538464222386</c:v>
                </c:pt>
                <c:pt idx="27">
                  <c:v>20.056449394109645</c:v>
                </c:pt>
                <c:pt idx="28">
                  <c:v>21.469753189275668</c:v>
                </c:pt>
                <c:pt idx="29">
                  <c:v>22.934449849720451</c:v>
                </c:pt>
                <c:pt idx="30">
                  <c:v>24.450539375444002</c:v>
                </c:pt>
                <c:pt idx="31">
                  <c:v>26.018021766446317</c:v>
                </c:pt>
                <c:pt idx="32">
                  <c:v>27.636897022727403</c:v>
                </c:pt>
                <c:pt idx="33">
                  <c:v>28.149183673469388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D-BA44-BFD6-1C509C0F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37600"/>
        <c:axId val="694656192"/>
      </c:lineChart>
      <c:catAx>
        <c:axId val="6955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流量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7568"/>
        <c:crosses val="autoZero"/>
        <c:auto val="1"/>
        <c:lblAlgn val="ctr"/>
        <c:lblOffset val="100"/>
        <c:noMultiLvlLbl val="0"/>
      </c:catAx>
      <c:valAx>
        <c:axId val="695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5920"/>
        <c:crosses val="autoZero"/>
        <c:crossBetween val="between"/>
      </c:valAx>
      <c:valAx>
        <c:axId val="69465619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7600"/>
        <c:crosses val="max"/>
        <c:crossBetween val="between"/>
      </c:valAx>
      <c:catAx>
        <c:axId val="6945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56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Sheet1!$K$55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Sheet1!$K$102:$K$135</c:f>
              <c:numCache>
                <c:formatCode>General</c:formatCode>
                <c:ptCount val="34"/>
                <c:pt idx="0">
                  <c:v>3.53</c:v>
                </c:pt>
                <c:pt idx="1">
                  <c:v>3.53</c:v>
                </c:pt>
                <c:pt idx="2">
                  <c:v>3.53</c:v>
                </c:pt>
                <c:pt idx="3">
                  <c:v>3.53</c:v>
                </c:pt>
                <c:pt idx="4">
                  <c:v>3.53</c:v>
                </c:pt>
                <c:pt idx="5">
                  <c:v>3.53</c:v>
                </c:pt>
                <c:pt idx="6">
                  <c:v>3.53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E241-A05B-CAC2A3010A4B}"/>
            </c:ext>
          </c:extLst>
        </c:ser>
        <c:ser>
          <c:idx val="1"/>
          <c:order val="1"/>
          <c:tx>
            <c:strRef>
              <c:f>Sheet1!$L$55</c:f>
              <c:strCache>
                <c:ptCount val="1"/>
                <c:pt idx="0">
                  <c:v>AHP1次ポンプ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Sheet1!$L$102:$L$135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3.53</c:v>
                </c:pt>
                <c:pt idx="10">
                  <c:v>3.53</c:v>
                </c:pt>
                <c:pt idx="11">
                  <c:v>3.53</c:v>
                </c:pt>
                <c:pt idx="12">
                  <c:v>3.53</c:v>
                </c:pt>
                <c:pt idx="13">
                  <c:v>3.53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3.53</c:v>
                </c:pt>
                <c:pt idx="25">
                  <c:v>3.53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3-E241-A05B-CAC2A3010A4B}"/>
            </c:ext>
          </c:extLst>
        </c:ser>
        <c:ser>
          <c:idx val="2"/>
          <c:order val="2"/>
          <c:tx>
            <c:strRef>
              <c:f>Sheet1!$M$55</c:f>
              <c:strCache>
                <c:ptCount val="1"/>
                <c:pt idx="0">
                  <c:v>AR1次ポンプ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Sheet1!$M$102:$M$135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5.81</c:v>
                </c:pt>
                <c:pt idx="19">
                  <c:v>5.81</c:v>
                </c:pt>
                <c:pt idx="20">
                  <c:v>5.81</c:v>
                </c:pt>
                <c:pt idx="21">
                  <c:v>5.81</c:v>
                </c:pt>
                <c:pt idx="22">
                  <c:v>5.81</c:v>
                </c:pt>
                <c:pt idx="23">
                  <c:v>5.81</c:v>
                </c:pt>
                <c:pt idx="24">
                  <c:v>5.81</c:v>
                </c:pt>
                <c:pt idx="25">
                  <c:v>5.81</c:v>
                </c:pt>
                <c:pt idx="26">
                  <c:v>5.81</c:v>
                </c:pt>
                <c:pt idx="27">
                  <c:v>5.81</c:v>
                </c:pt>
                <c:pt idx="28">
                  <c:v>5.81</c:v>
                </c:pt>
                <c:pt idx="29">
                  <c:v>5.81</c:v>
                </c:pt>
                <c:pt idx="30">
                  <c:v>5.81</c:v>
                </c:pt>
                <c:pt idx="31">
                  <c:v>5.81</c:v>
                </c:pt>
                <c:pt idx="32">
                  <c:v>5.81</c:v>
                </c:pt>
                <c:pt idx="33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3-E241-A05B-CAC2A3010A4B}"/>
            </c:ext>
          </c:extLst>
        </c:ser>
        <c:ser>
          <c:idx val="3"/>
          <c:order val="3"/>
          <c:tx>
            <c:strRef>
              <c:f>Sheet1!$N$55</c:f>
              <c:strCache>
                <c:ptCount val="1"/>
                <c:pt idx="0">
                  <c:v>2次ポンプ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Sheet1!$N$102:$N$135</c:f>
              <c:numCache>
                <c:formatCode>General</c:formatCode>
                <c:ptCount val="34"/>
                <c:pt idx="0">
                  <c:v>0</c:v>
                </c:pt>
                <c:pt idx="1">
                  <c:v>0.13940603331362716</c:v>
                </c:pt>
                <c:pt idx="2">
                  <c:v>0.2807306154374466</c:v>
                </c:pt>
                <c:pt idx="3">
                  <c:v>0.42589229518165056</c:v>
                </c:pt>
                <c:pt idx="4">
                  <c:v>0.57680962135643155</c:v>
                </c:pt>
                <c:pt idx="5">
                  <c:v>0.73540114277198154</c:v>
                </c:pt>
                <c:pt idx="6">
                  <c:v>0.90358540823849276</c:v>
                </c:pt>
                <c:pt idx="7">
                  <c:v>1.0832809665661578</c:v>
                </c:pt>
                <c:pt idx="8">
                  <c:v>1.2764063665651688</c:v>
                </c:pt>
                <c:pt idx="9">
                  <c:v>1.4848801570457182</c:v>
                </c:pt>
                <c:pt idx="10">
                  <c:v>1.710620886817998</c:v>
                </c:pt>
                <c:pt idx="11">
                  <c:v>1.9555471046922006</c:v>
                </c:pt>
                <c:pt idx="12">
                  <c:v>2.2215773594785184</c:v>
                </c:pt>
                <c:pt idx="13">
                  <c:v>2.5106301999871437</c:v>
                </c:pt>
                <c:pt idx="14">
                  <c:v>2.8246241750282679</c:v>
                </c:pt>
                <c:pt idx="15">
                  <c:v>3.1654778334120848</c:v>
                </c:pt>
                <c:pt idx="16">
                  <c:v>3.5351097239487861</c:v>
                </c:pt>
                <c:pt idx="17">
                  <c:v>3.9354383954485632</c:v>
                </c:pt>
                <c:pt idx="18">
                  <c:v>4.3683823967216089</c:v>
                </c:pt>
                <c:pt idx="19">
                  <c:v>4.8358602765781162</c:v>
                </c:pt>
                <c:pt idx="20">
                  <c:v>5.3397905838282771</c:v>
                </c:pt>
                <c:pt idx="21">
                  <c:v>5.8820918672822824</c:v>
                </c:pt>
                <c:pt idx="22">
                  <c:v>6.4646826757503266</c:v>
                </c:pt>
                <c:pt idx="23">
                  <c:v>7.0894815580425998</c:v>
                </c:pt>
                <c:pt idx="24">
                  <c:v>7.7584070629692983</c:v>
                </c:pt>
                <c:pt idx="25">
                  <c:v>8.4733777393406076</c:v>
                </c:pt>
                <c:pt idx="26">
                  <c:v>9.2363121359667275</c:v>
                </c:pt>
                <c:pt idx="27">
                  <c:v>10.049128801657844</c:v>
                </c:pt>
                <c:pt idx="28">
                  <c:v>10.913746285224157</c:v>
                </c:pt>
                <c:pt idx="29">
                  <c:v>11.832083135475848</c:v>
                </c:pt>
                <c:pt idx="30">
                  <c:v>12.806057901223117</c:v>
                </c:pt>
                <c:pt idx="31">
                  <c:v>13.837589131276154</c:v>
                </c:pt>
                <c:pt idx="32">
                  <c:v>14.928595374445152</c:v>
                </c:pt>
                <c:pt idx="33">
                  <c:v>15.279183673469388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3-E241-A05B-CAC2A3010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555920"/>
        <c:axId val="695557568"/>
      </c:barChart>
      <c:lineChart>
        <c:grouping val="standard"/>
        <c:varyColors val="0"/>
        <c:ser>
          <c:idx val="4"/>
          <c:order val="4"/>
          <c:tx>
            <c:strRef>
              <c:f>Sheet1!$P$10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Sheet1!$B$56:$B$89</c:f>
              <c:numCache>
                <c:formatCode>General</c:formatCode>
                <c:ptCount val="3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3231</c:v>
                </c:pt>
              </c:numCache>
            </c:numRef>
          </c:cat>
          <c:val>
            <c:numRef>
              <c:f>Sheet1!$T$102:$T$135</c:f>
              <c:numCache>
                <c:formatCode>General</c:formatCode>
                <c:ptCount val="34"/>
                <c:pt idx="0">
                  <c:v>3.5299999999999994</c:v>
                </c:pt>
                <c:pt idx="1">
                  <c:v>3.5804605128804408</c:v>
                </c:pt>
                <c:pt idx="2">
                  <c:v>3.7318420515217663</c:v>
                </c:pt>
                <c:pt idx="3">
                  <c:v>3.9841446159239755</c:v>
                </c:pt>
                <c:pt idx="4">
                  <c:v>4.337368206087068</c:v>
                </c:pt>
                <c:pt idx="5">
                  <c:v>4.7915128220110441</c:v>
                </c:pt>
                <c:pt idx="6">
                  <c:v>5.3465784636959031</c:v>
                </c:pt>
                <c:pt idx="7">
                  <c:v>6.0025651311416466</c:v>
                </c:pt>
                <c:pt idx="8">
                  <c:v>6.7594728243482729</c:v>
                </c:pt>
                <c:pt idx="9">
                  <c:v>7.6173015433157856</c:v>
                </c:pt>
                <c:pt idx="10">
                  <c:v>8.5760512880441784</c:v>
                </c:pt>
                <c:pt idx="11">
                  <c:v>10.112861029266726</c:v>
                </c:pt>
                <c:pt idx="12">
                  <c:v>10.693156927391806</c:v>
                </c:pt>
                <c:pt idx="13">
                  <c:v>11.323913338397331</c:v>
                </c:pt>
                <c:pt idx="14">
                  <c:v>12.005130262283293</c:v>
                </c:pt>
                <c:pt idx="15">
                  <c:v>12.736807699049699</c:v>
                </c:pt>
                <c:pt idx="16">
                  <c:v>13.518945648696546</c:v>
                </c:pt>
                <c:pt idx="17">
                  <c:v>14.351544111223838</c:v>
                </c:pt>
                <c:pt idx="18">
                  <c:v>15.234603086631571</c:v>
                </c:pt>
                <c:pt idx="19">
                  <c:v>16.168122574919739</c:v>
                </c:pt>
                <c:pt idx="20">
                  <c:v>17.152102576088357</c:v>
                </c:pt>
                <c:pt idx="21">
                  <c:v>18.186543090137416</c:v>
                </c:pt>
                <c:pt idx="22">
                  <c:v>18.730962744711274</c:v>
                </c:pt>
                <c:pt idx="23">
                  <c:v>19.487870437917902</c:v>
                </c:pt>
                <c:pt idx="24">
                  <c:v>20.27841847304482</c:v>
                </c:pt>
                <c:pt idx="25">
                  <c:v>21.102606850092037</c:v>
                </c:pt>
                <c:pt idx="26">
                  <c:v>21.960435569059552</c:v>
                </c:pt>
                <c:pt idx="27">
                  <c:v>22.851904629947356</c:v>
                </c:pt>
                <c:pt idx="28">
                  <c:v>23.777014032755453</c:v>
                </c:pt>
                <c:pt idx="29">
                  <c:v>24.735763777483847</c:v>
                </c:pt>
                <c:pt idx="30">
                  <c:v>25.728153864132537</c:v>
                </c:pt>
                <c:pt idx="31">
                  <c:v>26.754184292701517</c:v>
                </c:pt>
                <c:pt idx="32">
                  <c:v>27.8138550631908</c:v>
                </c:pt>
                <c:pt idx="33">
                  <c:v>28.149183673469388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3-E241-A05B-CAC2A3010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37600"/>
        <c:axId val="694656192"/>
      </c:lineChart>
      <c:catAx>
        <c:axId val="6955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流量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7568"/>
        <c:crosses val="autoZero"/>
        <c:auto val="1"/>
        <c:lblAlgn val="ctr"/>
        <c:lblOffset val="100"/>
        <c:noMultiLvlLbl val="0"/>
      </c:catAx>
      <c:valAx>
        <c:axId val="695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5920"/>
        <c:crosses val="autoZero"/>
        <c:crossBetween val="between"/>
      </c:valAx>
      <c:valAx>
        <c:axId val="69465619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7600"/>
        <c:crosses val="max"/>
        <c:crossBetween val="between"/>
      </c:valAx>
      <c:catAx>
        <c:axId val="6945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656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320333</xdr:colOff>
      <xdr:row>14</xdr:row>
      <xdr:rowOff>198705</xdr:rowOff>
    </xdr:from>
    <xdr:to>
      <xdr:col>26</xdr:col>
      <xdr:colOff>366922</xdr:colOff>
      <xdr:row>28</xdr:row>
      <xdr:rowOff>58662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142D8-F235-274C-947E-1B0BCC0E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732252</xdr:colOff>
      <xdr:row>2</xdr:row>
      <xdr:rowOff>125856</xdr:rowOff>
    </xdr:from>
    <xdr:to>
      <xdr:col>14</xdr:col>
      <xdr:colOff>510172</xdr:colOff>
      <xdr:row>4</xdr:row>
      <xdr:rowOff>145764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53F991-BAC1-4A49-96A6-66EF8C940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8738" y="19702162"/>
          <a:ext cx="5956300" cy="431800"/>
        </a:xfrm>
        <a:prstGeom prst="rect">
          <a:avLst/>
        </a:prstGeom>
      </xdr:spPr>
    </xdr:pic>
    <xdr:clientData/>
  </xdr:twoCellAnchor>
  <xdr:oneCellAnchor>
    <xdr:from>
      <xdr:col>7</xdr:col>
      <xdr:colOff>732252</xdr:colOff>
      <xdr:row>46</xdr:row>
      <xdr:rowOff>125856</xdr:rowOff>
    </xdr:from>
    <xdr:ext cx="5973312" cy="417473"/>
    <xdr:pic>
      <xdr:nvPicPr>
        <xdr:cNvPr id="4" name="Picture 3">
          <a:extLst>
            <a:ext uri="{FF2B5EF4-FFF2-40B4-BE49-F238E27FC236}">
              <a16:creationId xmlns:a16="http://schemas.microsoft.com/office/drawing/2014/main" id="{420990E8-960C-DD4D-A0D9-D4ADF0C0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2513" y="622813"/>
          <a:ext cx="5973312" cy="417473"/>
        </a:xfrm>
        <a:prstGeom prst="rect">
          <a:avLst/>
        </a:prstGeom>
      </xdr:spPr>
    </xdr:pic>
    <xdr:clientData/>
  </xdr:oneCellAnchor>
  <xdr:twoCellAnchor>
    <xdr:from>
      <xdr:col>20</xdr:col>
      <xdr:colOff>399550</xdr:colOff>
      <xdr:row>57</xdr:row>
      <xdr:rowOff>185505</xdr:rowOff>
    </xdr:from>
    <xdr:to>
      <xdr:col>25</xdr:col>
      <xdr:colOff>845838</xdr:colOff>
      <xdr:row>71</xdr:row>
      <xdr:rowOff>44123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F25D0-7CEE-9B43-B278-2CBD9127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732252</xdr:colOff>
      <xdr:row>92</xdr:row>
      <xdr:rowOff>125856</xdr:rowOff>
    </xdr:from>
    <xdr:ext cx="5973312" cy="417473"/>
    <xdr:pic>
      <xdr:nvPicPr>
        <xdr:cNvPr id="7" name="Picture 6">
          <a:extLst>
            <a:ext uri="{FF2B5EF4-FFF2-40B4-BE49-F238E27FC236}">
              <a16:creationId xmlns:a16="http://schemas.microsoft.com/office/drawing/2014/main" id="{014CD204-87DD-FE4C-83B8-C9F1B7FF0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6185" y="9458216"/>
          <a:ext cx="5973312" cy="417473"/>
        </a:xfrm>
        <a:prstGeom prst="rect">
          <a:avLst/>
        </a:prstGeom>
      </xdr:spPr>
    </xdr:pic>
    <xdr:clientData/>
  </xdr:oneCellAnchor>
  <xdr:twoCellAnchor>
    <xdr:from>
      <xdr:col>21</xdr:col>
      <xdr:colOff>0</xdr:colOff>
      <xdr:row>106</xdr:row>
      <xdr:rowOff>0</xdr:rowOff>
    </xdr:from>
    <xdr:to>
      <xdr:col>26</xdr:col>
      <xdr:colOff>61007</xdr:colOff>
      <xdr:row>119</xdr:row>
      <xdr:rowOff>58393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1D080A-7304-944E-89A0-3E2AAF7A1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0B0D-D94B-7046-BDED-5D5DE6A253DE}">
  <dimension ref="A1:T143"/>
  <sheetViews>
    <sheetView tabSelected="1" topLeftCell="F1" zoomScale="89" workbookViewId="0">
      <selection activeCell="K7" sqref="K7"/>
    </sheetView>
  </sheetViews>
  <sheetFormatPr baseColWidth="10" defaultRowHeight="16" x14ac:dyDescent="0.2"/>
  <cols>
    <col min="1" max="1" width="5.6640625" customWidth="1"/>
    <col min="3" max="3" width="12.1640625" bestFit="1" customWidth="1"/>
    <col min="13" max="13" width="9.1640625" customWidth="1"/>
    <col min="14" max="14" width="17.83203125" customWidth="1"/>
    <col min="15" max="15" width="12.6640625" bestFit="1" customWidth="1"/>
    <col min="19" max="19" width="9.1640625" customWidth="1"/>
    <col min="20" max="20" width="17.83203125" customWidth="1"/>
    <col min="21" max="21" width="12.6640625" bestFit="1" customWidth="1"/>
    <col min="25" max="25" width="9.1640625" customWidth="1"/>
    <col min="26" max="26" width="17.83203125" customWidth="1"/>
    <col min="27" max="27" width="12.6640625" bestFit="1" customWidth="1"/>
    <col min="31" max="31" width="9.1640625" customWidth="1"/>
    <col min="32" max="32" width="17.83203125" customWidth="1"/>
    <col min="33" max="33" width="12.6640625" bestFit="1" customWidth="1"/>
  </cols>
  <sheetData>
    <row r="1" spans="1:20" ht="21" x14ac:dyDescent="0.2">
      <c r="A1" s="2" t="s">
        <v>17</v>
      </c>
    </row>
    <row r="2" spans="1:20" ht="18" customHeight="1" x14ac:dyDescent="0.2">
      <c r="A2" s="2"/>
    </row>
    <row r="3" spans="1:20" x14ac:dyDescent="0.2">
      <c r="B3" t="s">
        <v>0</v>
      </c>
      <c r="D3" s="3" t="s">
        <v>26</v>
      </c>
    </row>
    <row r="4" spans="1:20" x14ac:dyDescent="0.2">
      <c r="C4" t="s">
        <v>4</v>
      </c>
      <c r="D4" t="s">
        <v>5</v>
      </c>
      <c r="E4" t="s">
        <v>5</v>
      </c>
      <c r="F4" t="s">
        <v>6</v>
      </c>
      <c r="G4" t="s">
        <v>7</v>
      </c>
    </row>
    <row r="5" spans="1:20" x14ac:dyDescent="0.2">
      <c r="B5" t="s">
        <v>1</v>
      </c>
      <c r="C5">
        <f>7.34*3*170/245</f>
        <v>15.279183673469388</v>
      </c>
      <c r="D5">
        <v>3.53</v>
      </c>
      <c r="E5">
        <f>D5</f>
        <v>3.53</v>
      </c>
      <c r="F5">
        <v>5.81</v>
      </c>
      <c r="G5">
        <f>SUM(C5:F5)</f>
        <v>28.149183673469388</v>
      </c>
    </row>
    <row r="6" spans="1:20" x14ac:dyDescent="0.2">
      <c r="B6" t="s">
        <v>2</v>
      </c>
      <c r="C6">
        <v>170</v>
      </c>
      <c r="D6">
        <v>147</v>
      </c>
      <c r="E6">
        <f>D6</f>
        <v>147</v>
      </c>
      <c r="F6">
        <v>147</v>
      </c>
      <c r="G6">
        <f>C6+D6</f>
        <v>317</v>
      </c>
      <c r="J6" t="s">
        <v>11</v>
      </c>
      <c r="K6" t="s">
        <v>12</v>
      </c>
      <c r="L6" t="s">
        <v>13</v>
      </c>
      <c r="M6" t="s">
        <v>14</v>
      </c>
    </row>
    <row r="7" spans="1:20" x14ac:dyDescent="0.2">
      <c r="B7" t="s">
        <v>3</v>
      </c>
      <c r="C7">
        <v>5.3849999999999995E-2</v>
      </c>
      <c r="D7">
        <f>860/60/1000</f>
        <v>1.4333333333333333E-2</v>
      </c>
      <c r="E7">
        <f>D7</f>
        <v>1.4333333333333333E-2</v>
      </c>
      <c r="F7">
        <f>1512/60/1000</f>
        <v>2.52E-2</v>
      </c>
      <c r="G7">
        <f>C7</f>
        <v>5.3849999999999995E-2</v>
      </c>
      <c r="J7">
        <f>M11</f>
        <v>0.12540328135082032</v>
      </c>
      <c r="K7">
        <f>1-J7</f>
        <v>0.87459671864917965</v>
      </c>
      <c r="L7">
        <v>0</v>
      </c>
      <c r="M7">
        <v>0</v>
      </c>
    </row>
    <row r="8" spans="1:20" x14ac:dyDescent="0.2">
      <c r="B8" t="s">
        <v>16</v>
      </c>
      <c r="C8">
        <f>0.92*0.97</f>
        <v>0.89239999999999997</v>
      </c>
      <c r="D8">
        <f>0.89*0.97</f>
        <v>0.86329999999999996</v>
      </c>
      <c r="E8">
        <f>0.89*0.97</f>
        <v>0.86329999999999996</v>
      </c>
      <c r="F8">
        <f>0.91*0.97</f>
        <v>0.88270000000000004</v>
      </c>
      <c r="G8">
        <f>(C8*C5+D8*D5+E8*E5+F8*F5)/G5</f>
        <v>0.88309944609986157</v>
      </c>
    </row>
    <row r="10" spans="1:20" x14ac:dyDescent="0.2">
      <c r="C10" t="s">
        <v>9</v>
      </c>
      <c r="D10" t="s">
        <v>8</v>
      </c>
      <c r="E10" t="s">
        <v>10</v>
      </c>
      <c r="H10" t="s">
        <v>5</v>
      </c>
      <c r="I10" t="s">
        <v>5</v>
      </c>
      <c r="J10" t="s">
        <v>6</v>
      </c>
      <c r="K10" t="s">
        <v>4</v>
      </c>
      <c r="L10" t="s">
        <v>7</v>
      </c>
      <c r="N10" t="s">
        <v>15</v>
      </c>
      <c r="O10" t="s">
        <v>1</v>
      </c>
    </row>
    <row r="11" spans="1:20" x14ac:dyDescent="0.2">
      <c r="B11">
        <v>0</v>
      </c>
      <c r="C11">
        <v>1</v>
      </c>
      <c r="D11">
        <f>B11/C11</f>
        <v>0</v>
      </c>
      <c r="E11">
        <f>IF(C11&gt;1,B11/C11,0)</f>
        <v>0</v>
      </c>
      <c r="F11">
        <f>IF(C11&gt;2,B11/C11,0)</f>
        <v>0</v>
      </c>
      <c r="H11">
        <f>$D$5</f>
        <v>3.53</v>
      </c>
      <c r="I11">
        <f>IF(B11&gt;860,$E$5,0)</f>
        <v>0</v>
      </c>
      <c r="J11">
        <f>IF(B11&gt;1720,$F$5,0)</f>
        <v>0</v>
      </c>
      <c r="K11">
        <f t="shared" ref="K11:K44" si="0">SUM(D11:F11)/1077*$C$5/3</f>
        <v>0</v>
      </c>
      <c r="L11">
        <f>SUM(H11:K11)</f>
        <v>3.53</v>
      </c>
      <c r="M11">
        <f>L11/C11/$G$5</f>
        <v>0.12540328135082032</v>
      </c>
      <c r="N11">
        <f>$J$7+$K$7*B11/$B$44</f>
        <v>0.12540328135082032</v>
      </c>
      <c r="O11">
        <f>N11*$G$5</f>
        <v>3.5299999999999994</v>
      </c>
      <c r="P11">
        <f>($J$7+$K$7*B11/3231)*$G$5</f>
        <v>3.5299999999999994</v>
      </c>
      <c r="S11">
        <f t="shared" ref="S11:S44" si="1">L11*9.76</f>
        <v>34.452799999999996</v>
      </c>
      <c r="T11">
        <f t="shared" ref="T11:T44" si="2">P11*9.76</f>
        <v>34.452799999999996</v>
      </c>
    </row>
    <row r="12" spans="1:20" x14ac:dyDescent="0.2">
      <c r="B12">
        <f>B11+100</f>
        <v>100</v>
      </c>
      <c r="C12">
        <f t="shared" ref="C12:C44" si="3">CEILING(B12/1077,1)</f>
        <v>1</v>
      </c>
      <c r="D12">
        <f t="shared" ref="D12:D44" si="4">B12/C12</f>
        <v>100</v>
      </c>
      <c r="E12">
        <f t="shared" ref="E12:E44" si="5">IF(C12&gt;1,B12/C12,0)</f>
        <v>0</v>
      </c>
      <c r="F12">
        <f t="shared" ref="F12:F44" si="6">IF(C12&gt;2,B12/C12,0)</f>
        <v>0</v>
      </c>
      <c r="H12">
        <f>H11</f>
        <v>3.53</v>
      </c>
      <c r="I12">
        <f t="shared" ref="I12:I16" si="7">IF(B12&gt;860,$E$5,0)</f>
        <v>0</v>
      </c>
      <c r="J12">
        <f t="shared" ref="J12:J16" si="8">IF(B12&gt;1720,$F$5,0)</f>
        <v>0</v>
      </c>
      <c r="K12">
        <f t="shared" si="0"/>
        <v>0.47289333560722335</v>
      </c>
      <c r="L12">
        <f t="shared" ref="L12:L44" si="9">SUM(H12:K12)</f>
        <v>4.0028933356072232</v>
      </c>
      <c r="M12">
        <f t="shared" ref="M12:M44" si="10">L12/C12/$G$5</f>
        <v>0.14220282129815193</v>
      </c>
      <c r="N12">
        <f t="shared" ref="N12:N44" si="11">$J$7+$K$7*B12/$B$44</f>
        <v>0.15247219867205769</v>
      </c>
      <c r="O12">
        <f t="shared" ref="O12:O44" si="12">N12*$G$5</f>
        <v>4.2919679255174668</v>
      </c>
      <c r="P12">
        <f t="shared" ref="P12:P44" si="13">($J$7+$K$7*B12/3231)*$G$5</f>
        <v>4.2919679255174668</v>
      </c>
      <c r="S12">
        <f t="shared" si="1"/>
        <v>39.068238955526496</v>
      </c>
      <c r="T12">
        <f t="shared" si="2"/>
        <v>41.889606953050475</v>
      </c>
    </row>
    <row r="13" spans="1:20" x14ac:dyDescent="0.2">
      <c r="B13">
        <f t="shared" ref="B13:B43" si="14">B12+100</f>
        <v>200</v>
      </c>
      <c r="C13">
        <f t="shared" si="3"/>
        <v>1</v>
      </c>
      <c r="D13">
        <f t="shared" si="4"/>
        <v>200</v>
      </c>
      <c r="E13">
        <f t="shared" si="5"/>
        <v>0</v>
      </c>
      <c r="F13">
        <f t="shared" si="6"/>
        <v>0</v>
      </c>
      <c r="H13">
        <f t="shared" ref="H13:H16" si="15">H12</f>
        <v>3.53</v>
      </c>
      <c r="I13">
        <f t="shared" si="7"/>
        <v>0</v>
      </c>
      <c r="J13">
        <f t="shared" si="8"/>
        <v>0</v>
      </c>
      <c r="K13">
        <f t="shared" si="0"/>
        <v>0.94578667121444671</v>
      </c>
      <c r="L13">
        <f t="shared" si="9"/>
        <v>4.475786671214447</v>
      </c>
      <c r="M13">
        <f t="shared" si="10"/>
        <v>0.15900236124548353</v>
      </c>
      <c r="N13">
        <f t="shared" si="11"/>
        <v>0.17954111599329509</v>
      </c>
      <c r="O13">
        <f t="shared" si="12"/>
        <v>5.0539358510349359</v>
      </c>
      <c r="P13">
        <f t="shared" si="13"/>
        <v>5.0539358510349359</v>
      </c>
      <c r="S13">
        <f t="shared" si="1"/>
        <v>43.683677911053003</v>
      </c>
      <c r="T13">
        <f t="shared" si="2"/>
        <v>49.326413906100974</v>
      </c>
    </row>
    <row r="14" spans="1:20" x14ac:dyDescent="0.2">
      <c r="B14">
        <f t="shared" si="14"/>
        <v>300</v>
      </c>
      <c r="C14">
        <f t="shared" si="3"/>
        <v>1</v>
      </c>
      <c r="D14">
        <f t="shared" si="4"/>
        <v>300</v>
      </c>
      <c r="E14">
        <f t="shared" si="5"/>
        <v>0</v>
      </c>
      <c r="F14">
        <f t="shared" si="6"/>
        <v>0</v>
      </c>
      <c r="H14">
        <f t="shared" si="15"/>
        <v>3.53</v>
      </c>
      <c r="I14">
        <f t="shared" si="7"/>
        <v>0</v>
      </c>
      <c r="J14">
        <f t="shared" si="8"/>
        <v>0</v>
      </c>
      <c r="K14">
        <f t="shared" si="0"/>
        <v>1.4186800068216703</v>
      </c>
      <c r="L14">
        <f t="shared" si="9"/>
        <v>4.9486800068216699</v>
      </c>
      <c r="M14">
        <f t="shared" si="10"/>
        <v>0.17580190119281511</v>
      </c>
      <c r="N14">
        <f t="shared" si="11"/>
        <v>0.20661003331453248</v>
      </c>
      <c r="O14">
        <f t="shared" si="12"/>
        <v>5.8159037765524042</v>
      </c>
      <c r="P14">
        <f t="shared" si="13"/>
        <v>5.8159037765524042</v>
      </c>
      <c r="S14">
        <f t="shared" si="1"/>
        <v>48.299116866579496</v>
      </c>
      <c r="T14">
        <f t="shared" si="2"/>
        <v>56.763220859151467</v>
      </c>
    </row>
    <row r="15" spans="1:20" x14ac:dyDescent="0.2">
      <c r="B15">
        <f t="shared" si="14"/>
        <v>400</v>
      </c>
      <c r="C15">
        <f t="shared" si="3"/>
        <v>1</v>
      </c>
      <c r="D15">
        <f t="shared" si="4"/>
        <v>400</v>
      </c>
      <c r="E15">
        <f t="shared" si="5"/>
        <v>0</v>
      </c>
      <c r="F15">
        <f t="shared" si="6"/>
        <v>0</v>
      </c>
      <c r="H15">
        <f t="shared" si="15"/>
        <v>3.53</v>
      </c>
      <c r="I15">
        <f t="shared" si="7"/>
        <v>0</v>
      </c>
      <c r="J15">
        <f t="shared" si="8"/>
        <v>0</v>
      </c>
      <c r="K15">
        <f t="shared" si="0"/>
        <v>1.8915733424288934</v>
      </c>
      <c r="L15">
        <f t="shared" si="9"/>
        <v>5.4215733424288928</v>
      </c>
      <c r="M15">
        <f t="shared" si="10"/>
        <v>0.19260144114014671</v>
      </c>
      <c r="N15">
        <f t="shared" si="11"/>
        <v>0.23367895063576982</v>
      </c>
      <c r="O15">
        <f t="shared" si="12"/>
        <v>6.5778717020698707</v>
      </c>
      <c r="P15">
        <f t="shared" si="13"/>
        <v>6.5778717020698707</v>
      </c>
      <c r="S15">
        <f t="shared" si="1"/>
        <v>52.914555822105996</v>
      </c>
      <c r="T15">
        <f t="shared" si="2"/>
        <v>64.200027812201938</v>
      </c>
    </row>
    <row r="16" spans="1:20" x14ac:dyDescent="0.2">
      <c r="B16">
        <f t="shared" si="14"/>
        <v>500</v>
      </c>
      <c r="C16">
        <f t="shared" si="3"/>
        <v>1</v>
      </c>
      <c r="D16">
        <f t="shared" si="4"/>
        <v>500</v>
      </c>
      <c r="E16">
        <f t="shared" si="5"/>
        <v>0</v>
      </c>
      <c r="F16">
        <f t="shared" si="6"/>
        <v>0</v>
      </c>
      <c r="H16">
        <f t="shared" si="15"/>
        <v>3.53</v>
      </c>
      <c r="I16">
        <f t="shared" si="7"/>
        <v>0</v>
      </c>
      <c r="J16">
        <f t="shared" si="8"/>
        <v>0</v>
      </c>
      <c r="K16">
        <f t="shared" si="0"/>
        <v>2.3644666780361172</v>
      </c>
      <c r="L16">
        <f t="shared" si="9"/>
        <v>5.8944666780361175</v>
      </c>
      <c r="M16">
        <f t="shared" si="10"/>
        <v>0.20940098108747834</v>
      </c>
      <c r="N16">
        <f t="shared" si="11"/>
        <v>0.26074786795700722</v>
      </c>
      <c r="O16">
        <f t="shared" si="12"/>
        <v>7.339839627587339</v>
      </c>
      <c r="P16">
        <f t="shared" si="13"/>
        <v>7.339839627587339</v>
      </c>
      <c r="S16">
        <f t="shared" si="1"/>
        <v>57.529994777632503</v>
      </c>
      <c r="T16">
        <f t="shared" si="2"/>
        <v>71.636834765252431</v>
      </c>
    </row>
    <row r="17" spans="2:20" x14ac:dyDescent="0.2">
      <c r="B17">
        <f t="shared" si="14"/>
        <v>600</v>
      </c>
      <c r="C17">
        <f t="shared" si="3"/>
        <v>1</v>
      </c>
      <c r="D17">
        <f t="shared" si="4"/>
        <v>600</v>
      </c>
      <c r="E17">
        <f t="shared" si="5"/>
        <v>0</v>
      </c>
      <c r="F17">
        <f t="shared" si="6"/>
        <v>0</v>
      </c>
      <c r="H17">
        <f t="shared" ref="H17:H44" si="16">H16</f>
        <v>3.53</v>
      </c>
      <c r="I17">
        <f t="shared" ref="I17:I44" si="17">IF(B17&gt;860,$E$5,0)</f>
        <v>0</v>
      </c>
      <c r="J17">
        <f t="shared" ref="J17:J44" si="18">IF(B17&gt;1720,$F$5,0)</f>
        <v>0</v>
      </c>
      <c r="K17">
        <f t="shared" si="0"/>
        <v>2.8373600136433406</v>
      </c>
      <c r="L17">
        <f t="shared" si="9"/>
        <v>6.3673600136433404</v>
      </c>
      <c r="M17">
        <f t="shared" si="10"/>
        <v>0.22620052103480992</v>
      </c>
      <c r="N17">
        <f t="shared" si="11"/>
        <v>0.28781678527824461</v>
      </c>
      <c r="O17">
        <f t="shared" si="12"/>
        <v>8.1018075531048073</v>
      </c>
      <c r="P17">
        <f t="shared" si="13"/>
        <v>8.1018075531048073</v>
      </c>
      <c r="S17">
        <f t="shared" si="1"/>
        <v>62.145433733159003</v>
      </c>
      <c r="T17">
        <f t="shared" si="2"/>
        <v>79.073641718302923</v>
      </c>
    </row>
    <row r="18" spans="2:20" x14ac:dyDescent="0.2">
      <c r="B18">
        <f t="shared" si="14"/>
        <v>700</v>
      </c>
      <c r="C18">
        <f t="shared" si="3"/>
        <v>1</v>
      </c>
      <c r="D18">
        <f t="shared" si="4"/>
        <v>700</v>
      </c>
      <c r="E18">
        <f t="shared" si="5"/>
        <v>0</v>
      </c>
      <c r="F18">
        <f t="shared" si="6"/>
        <v>0</v>
      </c>
      <c r="H18">
        <f t="shared" si="16"/>
        <v>3.53</v>
      </c>
      <c r="I18">
        <f t="shared" si="17"/>
        <v>0</v>
      </c>
      <c r="J18">
        <f t="shared" si="18"/>
        <v>0</v>
      </c>
      <c r="K18">
        <f t="shared" si="0"/>
        <v>3.3102533492505639</v>
      </c>
      <c r="L18">
        <f t="shared" si="9"/>
        <v>6.8402533492505633</v>
      </c>
      <c r="M18">
        <f t="shared" si="10"/>
        <v>0.2430000609821415</v>
      </c>
      <c r="N18">
        <f t="shared" si="11"/>
        <v>0.31488570259948201</v>
      </c>
      <c r="O18">
        <f t="shared" si="12"/>
        <v>8.8637754786222764</v>
      </c>
      <c r="P18">
        <f t="shared" si="13"/>
        <v>8.8637754786222764</v>
      </c>
      <c r="S18">
        <f t="shared" si="1"/>
        <v>66.760872688685495</v>
      </c>
      <c r="T18">
        <f t="shared" si="2"/>
        <v>86.510448671353416</v>
      </c>
    </row>
    <row r="19" spans="2:20" x14ac:dyDescent="0.2">
      <c r="B19">
        <f t="shared" si="14"/>
        <v>800</v>
      </c>
      <c r="C19">
        <f t="shared" si="3"/>
        <v>1</v>
      </c>
      <c r="D19">
        <f t="shared" si="4"/>
        <v>800</v>
      </c>
      <c r="E19">
        <f t="shared" si="5"/>
        <v>0</v>
      </c>
      <c r="F19">
        <f t="shared" si="6"/>
        <v>0</v>
      </c>
      <c r="H19">
        <f t="shared" si="16"/>
        <v>3.53</v>
      </c>
      <c r="I19">
        <f t="shared" si="17"/>
        <v>0</v>
      </c>
      <c r="J19">
        <f t="shared" si="18"/>
        <v>0</v>
      </c>
      <c r="K19">
        <f t="shared" si="0"/>
        <v>3.7831466848577868</v>
      </c>
      <c r="L19">
        <f t="shared" si="9"/>
        <v>7.3131466848577862</v>
      </c>
      <c r="M19">
        <f t="shared" si="10"/>
        <v>0.25979960092947307</v>
      </c>
      <c r="N19">
        <f t="shared" si="11"/>
        <v>0.34195461992071935</v>
      </c>
      <c r="O19">
        <f t="shared" si="12"/>
        <v>9.6257434041397421</v>
      </c>
      <c r="P19">
        <f t="shared" si="13"/>
        <v>9.6257434041397421</v>
      </c>
      <c r="S19">
        <f t="shared" si="1"/>
        <v>71.376311644211995</v>
      </c>
      <c r="T19">
        <f t="shared" si="2"/>
        <v>93.94725562440388</v>
      </c>
    </row>
    <row r="20" spans="2:20" x14ac:dyDescent="0.2">
      <c r="B20">
        <f t="shared" si="14"/>
        <v>900</v>
      </c>
      <c r="C20">
        <f t="shared" si="3"/>
        <v>1</v>
      </c>
      <c r="D20">
        <f t="shared" si="4"/>
        <v>900</v>
      </c>
      <c r="E20">
        <f t="shared" si="5"/>
        <v>0</v>
      </c>
      <c r="F20">
        <f t="shared" si="6"/>
        <v>0</v>
      </c>
      <c r="H20">
        <f t="shared" si="16"/>
        <v>3.53</v>
      </c>
      <c r="I20">
        <f t="shared" si="17"/>
        <v>3.53</v>
      </c>
      <c r="J20">
        <f t="shared" si="18"/>
        <v>0</v>
      </c>
      <c r="K20">
        <f t="shared" si="0"/>
        <v>4.2560400204650106</v>
      </c>
      <c r="L20">
        <f t="shared" si="9"/>
        <v>11.31604002046501</v>
      </c>
      <c r="M20">
        <f t="shared" si="10"/>
        <v>0.40200242222762506</v>
      </c>
      <c r="N20">
        <f t="shared" si="11"/>
        <v>0.36902353724195669</v>
      </c>
      <c r="O20">
        <f t="shared" si="12"/>
        <v>10.387711329657209</v>
      </c>
      <c r="P20">
        <f t="shared" si="13"/>
        <v>10.387711329657209</v>
      </c>
      <c r="S20">
        <f t="shared" si="1"/>
        <v>110.44455059973849</v>
      </c>
      <c r="T20">
        <f t="shared" si="2"/>
        <v>101.38406257745436</v>
      </c>
    </row>
    <row r="21" spans="2:20" x14ac:dyDescent="0.2">
      <c r="B21">
        <f t="shared" si="14"/>
        <v>1000</v>
      </c>
      <c r="C21">
        <f t="shared" si="3"/>
        <v>1</v>
      </c>
      <c r="D21">
        <f t="shared" si="4"/>
        <v>1000</v>
      </c>
      <c r="E21">
        <f t="shared" si="5"/>
        <v>0</v>
      </c>
      <c r="F21">
        <f t="shared" si="6"/>
        <v>0</v>
      </c>
      <c r="H21">
        <f t="shared" si="16"/>
        <v>3.53</v>
      </c>
      <c r="I21">
        <f t="shared" si="17"/>
        <v>3.53</v>
      </c>
      <c r="J21">
        <f t="shared" si="18"/>
        <v>0</v>
      </c>
      <c r="K21">
        <f t="shared" si="0"/>
        <v>4.7289333560722344</v>
      </c>
      <c r="L21">
        <f t="shared" si="9"/>
        <v>11.788933356072235</v>
      </c>
      <c r="M21">
        <f t="shared" si="10"/>
        <v>0.41880196217495669</v>
      </c>
      <c r="N21">
        <f t="shared" si="11"/>
        <v>0.39609245456319409</v>
      </c>
      <c r="O21">
        <f t="shared" si="12"/>
        <v>11.149679255174679</v>
      </c>
      <c r="P21">
        <f t="shared" si="13"/>
        <v>11.149679255174679</v>
      </c>
      <c r="S21">
        <f t="shared" si="1"/>
        <v>115.05998955526501</v>
      </c>
      <c r="T21">
        <f t="shared" si="2"/>
        <v>108.82086953050486</v>
      </c>
    </row>
    <row r="22" spans="2:20" x14ac:dyDescent="0.2">
      <c r="B22">
        <f t="shared" si="14"/>
        <v>1100</v>
      </c>
      <c r="C22">
        <f t="shared" si="3"/>
        <v>2</v>
      </c>
      <c r="D22">
        <f t="shared" si="4"/>
        <v>550</v>
      </c>
      <c r="E22">
        <f t="shared" si="5"/>
        <v>550</v>
      </c>
      <c r="F22">
        <f t="shared" si="6"/>
        <v>0</v>
      </c>
      <c r="H22">
        <f t="shared" si="16"/>
        <v>3.53</v>
      </c>
      <c r="I22">
        <f t="shared" si="17"/>
        <v>3.53</v>
      </c>
      <c r="J22">
        <f t="shared" si="18"/>
        <v>0</v>
      </c>
      <c r="K22">
        <f t="shared" si="0"/>
        <v>5.2018266916794573</v>
      </c>
      <c r="L22">
        <f t="shared" si="9"/>
        <v>12.261826691679456</v>
      </c>
      <c r="M22">
        <f t="shared" si="10"/>
        <v>0.2178007510611441</v>
      </c>
      <c r="N22">
        <f t="shared" si="11"/>
        <v>0.42316137188443148</v>
      </c>
      <c r="O22">
        <f t="shared" si="12"/>
        <v>11.911647180692146</v>
      </c>
      <c r="P22">
        <f t="shared" si="13"/>
        <v>11.911647180692146</v>
      </c>
      <c r="S22">
        <f t="shared" si="1"/>
        <v>119.67542851079149</v>
      </c>
      <c r="T22">
        <f t="shared" si="2"/>
        <v>116.25767648355534</v>
      </c>
    </row>
    <row r="23" spans="2:20" x14ac:dyDescent="0.2">
      <c r="B23">
        <f t="shared" si="14"/>
        <v>1200</v>
      </c>
      <c r="C23">
        <f t="shared" si="3"/>
        <v>2</v>
      </c>
      <c r="D23">
        <f t="shared" si="4"/>
        <v>600</v>
      </c>
      <c r="E23">
        <f t="shared" si="5"/>
        <v>600</v>
      </c>
      <c r="F23">
        <f t="shared" si="6"/>
        <v>0</v>
      </c>
      <c r="H23">
        <f t="shared" si="16"/>
        <v>3.53</v>
      </c>
      <c r="I23">
        <f t="shared" si="17"/>
        <v>3.53</v>
      </c>
      <c r="J23">
        <f t="shared" si="18"/>
        <v>0</v>
      </c>
      <c r="K23">
        <f t="shared" si="0"/>
        <v>5.6747200272866811</v>
      </c>
      <c r="L23">
        <f t="shared" si="9"/>
        <v>12.734720027286681</v>
      </c>
      <c r="M23">
        <f t="shared" si="10"/>
        <v>0.22620052103480992</v>
      </c>
      <c r="N23">
        <f t="shared" si="11"/>
        <v>0.45023028920566888</v>
      </c>
      <c r="O23">
        <f t="shared" si="12"/>
        <v>12.673615106209615</v>
      </c>
      <c r="P23">
        <f t="shared" si="13"/>
        <v>12.673615106209615</v>
      </c>
      <c r="S23">
        <f t="shared" si="1"/>
        <v>124.29086746631801</v>
      </c>
      <c r="T23">
        <f t="shared" si="2"/>
        <v>123.69448343660584</v>
      </c>
    </row>
    <row r="24" spans="2:20" x14ac:dyDescent="0.2">
      <c r="B24">
        <f t="shared" si="14"/>
        <v>1300</v>
      </c>
      <c r="C24">
        <f t="shared" si="3"/>
        <v>2</v>
      </c>
      <c r="D24">
        <f t="shared" si="4"/>
        <v>650</v>
      </c>
      <c r="E24">
        <f t="shared" si="5"/>
        <v>650</v>
      </c>
      <c r="F24">
        <f t="shared" si="6"/>
        <v>0</v>
      </c>
      <c r="H24">
        <f t="shared" si="16"/>
        <v>3.53</v>
      </c>
      <c r="I24">
        <f t="shared" si="17"/>
        <v>3.53</v>
      </c>
      <c r="J24">
        <f t="shared" si="18"/>
        <v>0</v>
      </c>
      <c r="K24">
        <f t="shared" si="0"/>
        <v>6.147613362893904</v>
      </c>
      <c r="L24">
        <f t="shared" si="9"/>
        <v>13.207613362893904</v>
      </c>
      <c r="M24">
        <f t="shared" si="10"/>
        <v>0.23460029100847571</v>
      </c>
      <c r="N24">
        <f t="shared" si="11"/>
        <v>0.47729920652690627</v>
      </c>
      <c r="O24">
        <f t="shared" si="12"/>
        <v>13.435583031727083</v>
      </c>
      <c r="P24">
        <f t="shared" si="13"/>
        <v>13.435583031727083</v>
      </c>
      <c r="S24">
        <f t="shared" si="1"/>
        <v>128.9063064218445</v>
      </c>
      <c r="T24">
        <f t="shared" si="2"/>
        <v>131.13129038965633</v>
      </c>
    </row>
    <row r="25" spans="2:20" x14ac:dyDescent="0.2">
      <c r="B25">
        <f t="shared" si="14"/>
        <v>1400</v>
      </c>
      <c r="C25">
        <f t="shared" si="3"/>
        <v>2</v>
      </c>
      <c r="D25">
        <f t="shared" si="4"/>
        <v>700</v>
      </c>
      <c r="E25">
        <f t="shared" si="5"/>
        <v>700</v>
      </c>
      <c r="F25">
        <f t="shared" si="6"/>
        <v>0</v>
      </c>
      <c r="H25">
        <f t="shared" si="16"/>
        <v>3.53</v>
      </c>
      <c r="I25">
        <f t="shared" si="17"/>
        <v>3.53</v>
      </c>
      <c r="J25">
        <f t="shared" si="18"/>
        <v>0</v>
      </c>
      <c r="K25">
        <f t="shared" si="0"/>
        <v>6.6205066985011278</v>
      </c>
      <c r="L25">
        <f t="shared" si="9"/>
        <v>13.680506698501127</v>
      </c>
      <c r="M25">
        <f t="shared" si="10"/>
        <v>0.2430000609821415</v>
      </c>
      <c r="N25">
        <f t="shared" si="11"/>
        <v>0.50436812384814367</v>
      </c>
      <c r="O25">
        <f t="shared" si="12"/>
        <v>14.197550957244552</v>
      </c>
      <c r="P25">
        <f t="shared" si="13"/>
        <v>14.197550957244552</v>
      </c>
      <c r="S25">
        <f t="shared" si="1"/>
        <v>133.52174537737099</v>
      </c>
      <c r="T25">
        <f t="shared" si="2"/>
        <v>138.56809734270684</v>
      </c>
    </row>
    <row r="26" spans="2:20" x14ac:dyDescent="0.2">
      <c r="B26">
        <f t="shared" si="14"/>
        <v>1500</v>
      </c>
      <c r="C26">
        <f t="shared" si="3"/>
        <v>2</v>
      </c>
      <c r="D26">
        <f t="shared" si="4"/>
        <v>750</v>
      </c>
      <c r="E26">
        <f t="shared" si="5"/>
        <v>750</v>
      </c>
      <c r="F26">
        <f t="shared" si="6"/>
        <v>0</v>
      </c>
      <c r="H26">
        <f t="shared" si="16"/>
        <v>3.53</v>
      </c>
      <c r="I26">
        <f t="shared" si="17"/>
        <v>3.53</v>
      </c>
      <c r="J26">
        <f t="shared" si="18"/>
        <v>0</v>
      </c>
      <c r="K26">
        <f t="shared" si="0"/>
        <v>7.0934000341083516</v>
      </c>
      <c r="L26">
        <f t="shared" si="9"/>
        <v>14.153400034108351</v>
      </c>
      <c r="M26">
        <f t="shared" si="10"/>
        <v>0.25139983095580731</v>
      </c>
      <c r="N26">
        <f t="shared" si="11"/>
        <v>0.53143704116938095</v>
      </c>
      <c r="O26">
        <f t="shared" si="12"/>
        <v>14.959518882762017</v>
      </c>
      <c r="P26">
        <f t="shared" si="13"/>
        <v>14.959518882762017</v>
      </c>
      <c r="S26">
        <f t="shared" si="1"/>
        <v>138.1371843328975</v>
      </c>
      <c r="T26">
        <f t="shared" si="2"/>
        <v>146.00490429575729</v>
      </c>
    </row>
    <row r="27" spans="2:20" x14ac:dyDescent="0.2">
      <c r="B27">
        <f t="shared" si="14"/>
        <v>1600</v>
      </c>
      <c r="C27">
        <f t="shared" si="3"/>
        <v>2</v>
      </c>
      <c r="D27">
        <f t="shared" si="4"/>
        <v>800</v>
      </c>
      <c r="E27">
        <f t="shared" si="5"/>
        <v>800</v>
      </c>
      <c r="F27">
        <f t="shared" si="6"/>
        <v>0</v>
      </c>
      <c r="H27">
        <f t="shared" si="16"/>
        <v>3.53</v>
      </c>
      <c r="I27">
        <f t="shared" si="17"/>
        <v>3.53</v>
      </c>
      <c r="J27">
        <f t="shared" si="18"/>
        <v>0</v>
      </c>
      <c r="K27">
        <f t="shared" si="0"/>
        <v>7.5662933697155736</v>
      </c>
      <c r="L27">
        <f t="shared" si="9"/>
        <v>14.626293369715572</v>
      </c>
      <c r="M27">
        <f t="shared" si="10"/>
        <v>0.25979960092947307</v>
      </c>
      <c r="N27">
        <f t="shared" si="11"/>
        <v>0.55850595849061835</v>
      </c>
      <c r="O27">
        <f t="shared" si="12"/>
        <v>15.721486808279485</v>
      </c>
      <c r="P27">
        <f t="shared" si="13"/>
        <v>15.721486808279485</v>
      </c>
      <c r="S27">
        <f t="shared" si="1"/>
        <v>142.75262328842399</v>
      </c>
      <c r="T27">
        <f t="shared" si="2"/>
        <v>153.44171124880776</v>
      </c>
    </row>
    <row r="28" spans="2:20" x14ac:dyDescent="0.2">
      <c r="B28">
        <f t="shared" si="14"/>
        <v>1700</v>
      </c>
      <c r="C28">
        <f t="shared" si="3"/>
        <v>2</v>
      </c>
      <c r="D28">
        <f t="shared" si="4"/>
        <v>850</v>
      </c>
      <c r="E28">
        <f t="shared" si="5"/>
        <v>850</v>
      </c>
      <c r="F28">
        <f t="shared" si="6"/>
        <v>0</v>
      </c>
      <c r="H28">
        <f t="shared" si="16"/>
        <v>3.53</v>
      </c>
      <c r="I28">
        <f t="shared" si="17"/>
        <v>3.53</v>
      </c>
      <c r="J28">
        <f t="shared" si="18"/>
        <v>0</v>
      </c>
      <c r="K28">
        <f t="shared" si="0"/>
        <v>8.0391867053227983</v>
      </c>
      <c r="L28">
        <f t="shared" si="9"/>
        <v>15.099186705322797</v>
      </c>
      <c r="M28">
        <f t="shared" si="10"/>
        <v>0.26819937090313889</v>
      </c>
      <c r="N28">
        <f t="shared" si="11"/>
        <v>0.58557487581185574</v>
      </c>
      <c r="O28">
        <f t="shared" si="12"/>
        <v>16.483454733796954</v>
      </c>
      <c r="P28">
        <f t="shared" si="13"/>
        <v>16.483454733796954</v>
      </c>
      <c r="S28">
        <f t="shared" si="1"/>
        <v>147.3680622439505</v>
      </c>
      <c r="T28">
        <f t="shared" si="2"/>
        <v>160.87851820185827</v>
      </c>
    </row>
    <row r="29" spans="2:20" x14ac:dyDescent="0.2">
      <c r="B29">
        <f t="shared" si="14"/>
        <v>1800</v>
      </c>
      <c r="C29">
        <f t="shared" si="3"/>
        <v>2</v>
      </c>
      <c r="D29">
        <f t="shared" si="4"/>
        <v>900</v>
      </c>
      <c r="E29">
        <f t="shared" si="5"/>
        <v>900</v>
      </c>
      <c r="F29">
        <f t="shared" si="6"/>
        <v>0</v>
      </c>
      <c r="H29">
        <f t="shared" si="16"/>
        <v>3.53</v>
      </c>
      <c r="I29">
        <f t="shared" si="17"/>
        <v>3.53</v>
      </c>
      <c r="J29">
        <f t="shared" si="18"/>
        <v>5.81</v>
      </c>
      <c r="K29">
        <f t="shared" si="0"/>
        <v>8.5120800409300212</v>
      </c>
      <c r="L29">
        <f t="shared" si="9"/>
        <v>21.38208004093002</v>
      </c>
      <c r="M29">
        <f t="shared" si="10"/>
        <v>0.3797992916768424</v>
      </c>
      <c r="N29">
        <f t="shared" si="11"/>
        <v>0.61264379313309314</v>
      </c>
      <c r="O29">
        <f t="shared" si="12"/>
        <v>17.245422659314421</v>
      </c>
      <c r="P29">
        <f t="shared" si="13"/>
        <v>17.245422659314421</v>
      </c>
      <c r="S29">
        <f t="shared" si="1"/>
        <v>208.68910119947699</v>
      </c>
      <c r="T29">
        <f t="shared" si="2"/>
        <v>168.31532515490875</v>
      </c>
    </row>
    <row r="30" spans="2:20" x14ac:dyDescent="0.2">
      <c r="B30">
        <f t="shared" si="14"/>
        <v>1900</v>
      </c>
      <c r="C30">
        <f t="shared" si="3"/>
        <v>2</v>
      </c>
      <c r="D30">
        <f t="shared" si="4"/>
        <v>950</v>
      </c>
      <c r="E30">
        <f t="shared" si="5"/>
        <v>950</v>
      </c>
      <c r="F30">
        <f t="shared" si="6"/>
        <v>0</v>
      </c>
      <c r="H30">
        <f t="shared" si="16"/>
        <v>3.53</v>
      </c>
      <c r="I30">
        <f t="shared" si="17"/>
        <v>3.53</v>
      </c>
      <c r="J30">
        <f t="shared" si="18"/>
        <v>5.81</v>
      </c>
      <c r="K30">
        <f t="shared" si="0"/>
        <v>8.9849733765372441</v>
      </c>
      <c r="L30">
        <f t="shared" si="9"/>
        <v>21.854973376537245</v>
      </c>
      <c r="M30">
        <f t="shared" si="10"/>
        <v>0.38819906165050821</v>
      </c>
      <c r="N30">
        <f t="shared" si="11"/>
        <v>0.63971271045433054</v>
      </c>
      <c r="O30">
        <f t="shared" si="12"/>
        <v>18.007390584831892</v>
      </c>
      <c r="P30">
        <f t="shared" si="13"/>
        <v>18.007390584831892</v>
      </c>
      <c r="S30">
        <f t="shared" si="1"/>
        <v>213.30454015500351</v>
      </c>
      <c r="T30">
        <f t="shared" si="2"/>
        <v>175.75213210795926</v>
      </c>
    </row>
    <row r="31" spans="2:20" x14ac:dyDescent="0.2">
      <c r="B31">
        <f t="shared" si="14"/>
        <v>2000</v>
      </c>
      <c r="C31">
        <f t="shared" si="3"/>
        <v>2</v>
      </c>
      <c r="D31">
        <f t="shared" si="4"/>
        <v>1000</v>
      </c>
      <c r="E31">
        <f t="shared" si="5"/>
        <v>1000</v>
      </c>
      <c r="F31">
        <f t="shared" si="6"/>
        <v>0</v>
      </c>
      <c r="H31">
        <f t="shared" si="16"/>
        <v>3.53</v>
      </c>
      <c r="I31">
        <f t="shared" si="17"/>
        <v>3.53</v>
      </c>
      <c r="J31">
        <f t="shared" si="18"/>
        <v>5.81</v>
      </c>
      <c r="K31">
        <f t="shared" si="0"/>
        <v>9.4578667121444688</v>
      </c>
      <c r="L31">
        <f t="shared" si="9"/>
        <v>22.32786671214447</v>
      </c>
      <c r="M31">
        <f t="shared" si="10"/>
        <v>0.39659883162417403</v>
      </c>
      <c r="N31">
        <f t="shared" si="11"/>
        <v>0.66678162777556782</v>
      </c>
      <c r="O31">
        <f t="shared" si="12"/>
        <v>18.769358510349356</v>
      </c>
      <c r="P31">
        <f t="shared" si="13"/>
        <v>18.769358510349356</v>
      </c>
      <c r="S31">
        <f t="shared" si="1"/>
        <v>217.91997911053002</v>
      </c>
      <c r="T31">
        <f t="shared" si="2"/>
        <v>183.18893906100971</v>
      </c>
    </row>
    <row r="32" spans="2:20" x14ac:dyDescent="0.2">
      <c r="B32">
        <f t="shared" si="14"/>
        <v>2100</v>
      </c>
      <c r="C32">
        <f t="shared" si="3"/>
        <v>2</v>
      </c>
      <c r="D32">
        <f t="shared" si="4"/>
        <v>1050</v>
      </c>
      <c r="E32">
        <f t="shared" si="5"/>
        <v>1050</v>
      </c>
      <c r="F32">
        <f t="shared" si="6"/>
        <v>0</v>
      </c>
      <c r="H32">
        <f t="shared" si="16"/>
        <v>3.53</v>
      </c>
      <c r="I32">
        <f t="shared" si="17"/>
        <v>3.53</v>
      </c>
      <c r="J32">
        <f t="shared" si="18"/>
        <v>5.81</v>
      </c>
      <c r="K32">
        <f t="shared" si="0"/>
        <v>9.9307600477516917</v>
      </c>
      <c r="L32">
        <f t="shared" si="9"/>
        <v>22.800760047751691</v>
      </c>
      <c r="M32">
        <f t="shared" si="10"/>
        <v>0.40499860159783979</v>
      </c>
      <c r="N32">
        <f t="shared" si="11"/>
        <v>0.69385054509680533</v>
      </c>
      <c r="O32">
        <f t="shared" si="12"/>
        <v>19.531326435866827</v>
      </c>
      <c r="P32">
        <f t="shared" si="13"/>
        <v>19.531326435866827</v>
      </c>
      <c r="S32">
        <f t="shared" si="1"/>
        <v>222.53541806605651</v>
      </c>
      <c r="T32">
        <f t="shared" si="2"/>
        <v>190.62574601406024</v>
      </c>
    </row>
    <row r="33" spans="1:20" x14ac:dyDescent="0.2">
      <c r="B33">
        <f t="shared" si="14"/>
        <v>2200</v>
      </c>
      <c r="C33">
        <f t="shared" si="3"/>
        <v>3</v>
      </c>
      <c r="D33">
        <f t="shared" si="4"/>
        <v>733.33333333333337</v>
      </c>
      <c r="E33">
        <f t="shared" si="5"/>
        <v>733.33333333333337</v>
      </c>
      <c r="F33">
        <f t="shared" si="6"/>
        <v>733.33333333333337</v>
      </c>
      <c r="H33">
        <f t="shared" si="16"/>
        <v>3.53</v>
      </c>
      <c r="I33">
        <f t="shared" si="17"/>
        <v>3.53</v>
      </c>
      <c r="J33">
        <f t="shared" si="18"/>
        <v>5.81</v>
      </c>
      <c r="K33">
        <f t="shared" si="0"/>
        <v>10.403653383358915</v>
      </c>
      <c r="L33">
        <f t="shared" si="9"/>
        <v>23.273653383358912</v>
      </c>
      <c r="M33">
        <f t="shared" si="10"/>
        <v>0.2755989143810037</v>
      </c>
      <c r="N33">
        <f t="shared" si="11"/>
        <v>0.72091946241804261</v>
      </c>
      <c r="O33">
        <f t="shared" si="12"/>
        <v>20.293294361384294</v>
      </c>
      <c r="P33">
        <f t="shared" si="13"/>
        <v>20.293294361384294</v>
      </c>
      <c r="S33">
        <f t="shared" si="1"/>
        <v>227.15085702158296</v>
      </c>
      <c r="T33">
        <f t="shared" si="2"/>
        <v>198.06255296711072</v>
      </c>
    </row>
    <row r="34" spans="1:20" x14ac:dyDescent="0.2">
      <c r="B34">
        <f t="shared" si="14"/>
        <v>2300</v>
      </c>
      <c r="C34">
        <f t="shared" si="3"/>
        <v>3</v>
      </c>
      <c r="D34">
        <f t="shared" si="4"/>
        <v>766.66666666666663</v>
      </c>
      <c r="E34">
        <f t="shared" si="5"/>
        <v>766.66666666666663</v>
      </c>
      <c r="F34">
        <f t="shared" si="6"/>
        <v>766.66666666666663</v>
      </c>
      <c r="H34">
        <f t="shared" si="16"/>
        <v>3.53</v>
      </c>
      <c r="I34">
        <f t="shared" si="17"/>
        <v>3.53</v>
      </c>
      <c r="J34">
        <f t="shared" si="18"/>
        <v>5.81</v>
      </c>
      <c r="K34">
        <f t="shared" si="0"/>
        <v>10.876546718966139</v>
      </c>
      <c r="L34">
        <f t="shared" si="9"/>
        <v>23.746546718966137</v>
      </c>
      <c r="M34">
        <f t="shared" si="10"/>
        <v>0.28119876103011426</v>
      </c>
      <c r="N34">
        <f t="shared" si="11"/>
        <v>0.74798837973928001</v>
      </c>
      <c r="O34">
        <f t="shared" si="12"/>
        <v>21.055262286901762</v>
      </c>
      <c r="P34">
        <f t="shared" si="13"/>
        <v>21.055262286901762</v>
      </c>
      <c r="S34">
        <f t="shared" si="1"/>
        <v>231.76629597710948</v>
      </c>
      <c r="T34">
        <f t="shared" si="2"/>
        <v>205.4993599201612</v>
      </c>
    </row>
    <row r="35" spans="1:20" x14ac:dyDescent="0.2">
      <c r="B35">
        <f>B34+100</f>
        <v>2400</v>
      </c>
      <c r="C35">
        <f t="shared" si="3"/>
        <v>3</v>
      </c>
      <c r="D35">
        <f t="shared" si="4"/>
        <v>800</v>
      </c>
      <c r="E35">
        <f t="shared" si="5"/>
        <v>800</v>
      </c>
      <c r="F35">
        <f t="shared" si="6"/>
        <v>800</v>
      </c>
      <c r="H35">
        <f t="shared" si="16"/>
        <v>3.53</v>
      </c>
      <c r="I35">
        <f t="shared" si="17"/>
        <v>3.53</v>
      </c>
      <c r="J35">
        <f t="shared" si="18"/>
        <v>5.81</v>
      </c>
      <c r="K35">
        <f t="shared" si="0"/>
        <v>11.349440054573362</v>
      </c>
      <c r="L35">
        <f t="shared" si="9"/>
        <v>24.219440054573361</v>
      </c>
      <c r="M35">
        <f t="shared" si="10"/>
        <v>0.28679860767922483</v>
      </c>
      <c r="N35">
        <f t="shared" si="11"/>
        <v>0.77505729706051751</v>
      </c>
      <c r="O35">
        <f t="shared" si="12"/>
        <v>21.817230212419233</v>
      </c>
      <c r="P35">
        <f t="shared" si="13"/>
        <v>21.817230212419233</v>
      </c>
      <c r="S35">
        <f t="shared" si="1"/>
        <v>236.38173493263599</v>
      </c>
      <c r="T35">
        <f t="shared" si="2"/>
        <v>212.9361668732117</v>
      </c>
    </row>
    <row r="36" spans="1:20" x14ac:dyDescent="0.2">
      <c r="B36">
        <f t="shared" si="14"/>
        <v>2500</v>
      </c>
      <c r="C36">
        <f t="shared" si="3"/>
        <v>3</v>
      </c>
      <c r="D36">
        <f t="shared" si="4"/>
        <v>833.33333333333337</v>
      </c>
      <c r="E36">
        <f t="shared" si="5"/>
        <v>833.33333333333337</v>
      </c>
      <c r="F36">
        <f t="shared" si="6"/>
        <v>833.33333333333337</v>
      </c>
      <c r="H36">
        <f t="shared" si="16"/>
        <v>3.53</v>
      </c>
      <c r="I36">
        <f t="shared" si="17"/>
        <v>3.53</v>
      </c>
      <c r="J36">
        <f t="shared" si="18"/>
        <v>5.81</v>
      </c>
      <c r="K36">
        <f t="shared" si="0"/>
        <v>11.822333390180587</v>
      </c>
      <c r="L36">
        <f t="shared" si="9"/>
        <v>24.692333390180586</v>
      </c>
      <c r="M36">
        <f t="shared" si="10"/>
        <v>0.29239845432833533</v>
      </c>
      <c r="N36">
        <f t="shared" si="11"/>
        <v>0.8021262143817548</v>
      </c>
      <c r="O36">
        <f t="shared" si="12"/>
        <v>22.579198137936697</v>
      </c>
      <c r="P36">
        <f t="shared" si="13"/>
        <v>22.579198137936697</v>
      </c>
      <c r="S36">
        <f t="shared" si="1"/>
        <v>240.99717388816251</v>
      </c>
      <c r="T36">
        <f t="shared" si="2"/>
        <v>220.37297382626215</v>
      </c>
    </row>
    <row r="37" spans="1:20" x14ac:dyDescent="0.2">
      <c r="B37">
        <f t="shared" si="14"/>
        <v>2600</v>
      </c>
      <c r="C37">
        <f t="shared" si="3"/>
        <v>3</v>
      </c>
      <c r="D37">
        <f t="shared" si="4"/>
        <v>866.66666666666663</v>
      </c>
      <c r="E37">
        <f t="shared" si="5"/>
        <v>866.66666666666663</v>
      </c>
      <c r="F37">
        <f t="shared" si="6"/>
        <v>866.66666666666663</v>
      </c>
      <c r="H37">
        <f t="shared" si="16"/>
        <v>3.53</v>
      </c>
      <c r="I37">
        <f t="shared" si="17"/>
        <v>3.53</v>
      </c>
      <c r="J37">
        <f t="shared" si="18"/>
        <v>5.81</v>
      </c>
      <c r="K37">
        <f t="shared" si="0"/>
        <v>12.295226725787808</v>
      </c>
      <c r="L37">
        <f t="shared" si="9"/>
        <v>25.165226725787807</v>
      </c>
      <c r="M37">
        <f t="shared" si="10"/>
        <v>0.2979983009774459</v>
      </c>
      <c r="N37">
        <f t="shared" si="11"/>
        <v>0.82919513170299219</v>
      </c>
      <c r="O37">
        <f t="shared" si="12"/>
        <v>23.341166063454168</v>
      </c>
      <c r="P37">
        <f t="shared" si="13"/>
        <v>23.341166063454168</v>
      </c>
      <c r="S37">
        <f t="shared" si="1"/>
        <v>245.61261284368899</v>
      </c>
      <c r="T37">
        <f t="shared" si="2"/>
        <v>227.80978077931266</v>
      </c>
    </row>
    <row r="38" spans="1:20" x14ac:dyDescent="0.2">
      <c r="B38">
        <f t="shared" si="14"/>
        <v>2700</v>
      </c>
      <c r="C38">
        <f t="shared" si="3"/>
        <v>3</v>
      </c>
      <c r="D38">
        <f t="shared" si="4"/>
        <v>900</v>
      </c>
      <c r="E38">
        <f t="shared" si="5"/>
        <v>900</v>
      </c>
      <c r="F38">
        <f t="shared" si="6"/>
        <v>900</v>
      </c>
      <c r="H38">
        <f t="shared" si="16"/>
        <v>3.53</v>
      </c>
      <c r="I38">
        <f t="shared" si="17"/>
        <v>3.53</v>
      </c>
      <c r="J38">
        <f t="shared" si="18"/>
        <v>5.81</v>
      </c>
      <c r="K38">
        <f t="shared" si="0"/>
        <v>12.768120061395031</v>
      </c>
      <c r="L38">
        <f t="shared" si="9"/>
        <v>25.638120061395028</v>
      </c>
      <c r="M38">
        <f t="shared" si="10"/>
        <v>0.30359814762655635</v>
      </c>
      <c r="N38">
        <f t="shared" si="11"/>
        <v>0.85626404902422948</v>
      </c>
      <c r="O38">
        <f t="shared" si="12"/>
        <v>24.103133988971631</v>
      </c>
      <c r="P38">
        <f t="shared" si="13"/>
        <v>24.103133988971631</v>
      </c>
      <c r="S38">
        <f t="shared" si="1"/>
        <v>250.22805179921548</v>
      </c>
      <c r="T38">
        <f t="shared" si="2"/>
        <v>235.24658773236311</v>
      </c>
    </row>
    <row r="39" spans="1:20" x14ac:dyDescent="0.2">
      <c r="B39">
        <f t="shared" si="14"/>
        <v>2800</v>
      </c>
      <c r="C39">
        <f t="shared" si="3"/>
        <v>3</v>
      </c>
      <c r="D39">
        <f t="shared" si="4"/>
        <v>933.33333333333337</v>
      </c>
      <c r="E39">
        <f t="shared" si="5"/>
        <v>933.33333333333337</v>
      </c>
      <c r="F39">
        <f t="shared" si="6"/>
        <v>933.33333333333337</v>
      </c>
      <c r="H39">
        <f t="shared" si="16"/>
        <v>3.53</v>
      </c>
      <c r="I39">
        <f t="shared" si="17"/>
        <v>3.53</v>
      </c>
      <c r="J39">
        <f t="shared" si="18"/>
        <v>5.81</v>
      </c>
      <c r="K39">
        <f t="shared" si="0"/>
        <v>13.241013397002256</v>
      </c>
      <c r="L39">
        <f t="shared" si="9"/>
        <v>26.111013397002253</v>
      </c>
      <c r="M39">
        <f t="shared" si="10"/>
        <v>0.30919799427566697</v>
      </c>
      <c r="N39">
        <f t="shared" si="11"/>
        <v>0.88333296634546699</v>
      </c>
      <c r="O39">
        <f t="shared" si="12"/>
        <v>24.865101914489102</v>
      </c>
      <c r="P39">
        <f t="shared" si="13"/>
        <v>24.865101914489102</v>
      </c>
      <c r="S39">
        <f t="shared" si="1"/>
        <v>254.84349075474199</v>
      </c>
      <c r="T39">
        <f t="shared" si="2"/>
        <v>242.68339468541365</v>
      </c>
    </row>
    <row r="40" spans="1:20" x14ac:dyDescent="0.2">
      <c r="B40">
        <f t="shared" si="14"/>
        <v>2900</v>
      </c>
      <c r="C40">
        <f t="shared" si="3"/>
        <v>3</v>
      </c>
      <c r="D40">
        <f t="shared" si="4"/>
        <v>966.66666666666663</v>
      </c>
      <c r="E40">
        <f t="shared" si="5"/>
        <v>966.66666666666663</v>
      </c>
      <c r="F40">
        <f t="shared" si="6"/>
        <v>966.66666666666663</v>
      </c>
      <c r="H40">
        <f t="shared" si="16"/>
        <v>3.53</v>
      </c>
      <c r="I40">
        <f t="shared" si="17"/>
        <v>3.53</v>
      </c>
      <c r="J40">
        <f t="shared" si="18"/>
        <v>5.81</v>
      </c>
      <c r="K40">
        <f t="shared" si="0"/>
        <v>13.71390673260948</v>
      </c>
      <c r="L40">
        <f t="shared" si="9"/>
        <v>26.583906732609478</v>
      </c>
      <c r="M40">
        <f t="shared" si="10"/>
        <v>0.31479784092477747</v>
      </c>
      <c r="N40">
        <f t="shared" si="11"/>
        <v>0.91040188366670427</v>
      </c>
      <c r="O40">
        <f t="shared" si="12"/>
        <v>25.62706984000657</v>
      </c>
      <c r="P40">
        <f t="shared" si="13"/>
        <v>25.62706984000657</v>
      </c>
      <c r="S40">
        <f t="shared" si="1"/>
        <v>259.45892971026848</v>
      </c>
      <c r="T40">
        <f t="shared" si="2"/>
        <v>250.12020163846412</v>
      </c>
    </row>
    <row r="41" spans="1:20" x14ac:dyDescent="0.2">
      <c r="B41">
        <f t="shared" si="14"/>
        <v>3000</v>
      </c>
      <c r="C41">
        <f t="shared" si="3"/>
        <v>3</v>
      </c>
      <c r="D41">
        <f t="shared" si="4"/>
        <v>1000</v>
      </c>
      <c r="E41">
        <f t="shared" si="5"/>
        <v>1000</v>
      </c>
      <c r="F41">
        <f t="shared" si="6"/>
        <v>1000</v>
      </c>
      <c r="H41">
        <f t="shared" si="16"/>
        <v>3.53</v>
      </c>
      <c r="I41">
        <f t="shared" si="17"/>
        <v>3.53</v>
      </c>
      <c r="J41">
        <f t="shared" si="18"/>
        <v>5.81</v>
      </c>
      <c r="K41">
        <f t="shared" si="0"/>
        <v>14.186800068216703</v>
      </c>
      <c r="L41">
        <f t="shared" si="9"/>
        <v>27.056800068216702</v>
      </c>
      <c r="M41">
        <f t="shared" si="10"/>
        <v>0.32039768757388798</v>
      </c>
      <c r="N41">
        <f t="shared" si="11"/>
        <v>0.93747080098794167</v>
      </c>
      <c r="O41">
        <f t="shared" si="12"/>
        <v>26.389037765524037</v>
      </c>
      <c r="P41">
        <f t="shared" si="13"/>
        <v>26.389037765524037</v>
      </c>
      <c r="S41">
        <f t="shared" si="1"/>
        <v>264.07436866579502</v>
      </c>
      <c r="T41">
        <f t="shared" si="2"/>
        <v>257.5570085915146</v>
      </c>
    </row>
    <row r="42" spans="1:20" x14ac:dyDescent="0.2">
      <c r="B42">
        <f>B41+100</f>
        <v>3100</v>
      </c>
      <c r="C42">
        <f t="shared" si="3"/>
        <v>3</v>
      </c>
      <c r="D42">
        <f t="shared" si="4"/>
        <v>1033.3333333333333</v>
      </c>
      <c r="E42">
        <f t="shared" si="5"/>
        <v>1033.3333333333333</v>
      </c>
      <c r="F42">
        <f t="shared" si="6"/>
        <v>1033.3333333333333</v>
      </c>
      <c r="H42">
        <f t="shared" si="16"/>
        <v>3.53</v>
      </c>
      <c r="I42">
        <f t="shared" si="17"/>
        <v>3.53</v>
      </c>
      <c r="J42">
        <f t="shared" si="18"/>
        <v>5.81</v>
      </c>
      <c r="K42">
        <f t="shared" si="0"/>
        <v>14.659693403823928</v>
      </c>
      <c r="L42">
        <f t="shared" si="9"/>
        <v>27.529693403823927</v>
      </c>
      <c r="M42">
        <f t="shared" si="10"/>
        <v>0.3259975342229986</v>
      </c>
      <c r="N42">
        <f t="shared" si="11"/>
        <v>0.96453971830917895</v>
      </c>
      <c r="O42">
        <f t="shared" si="12"/>
        <v>27.151005691041501</v>
      </c>
      <c r="P42">
        <f t="shared" si="13"/>
        <v>27.151005691041501</v>
      </c>
      <c r="S42">
        <f t="shared" si="1"/>
        <v>268.68980762132151</v>
      </c>
      <c r="T42">
        <f t="shared" si="2"/>
        <v>264.99381554456505</v>
      </c>
    </row>
    <row r="43" spans="1:20" x14ac:dyDescent="0.2">
      <c r="B43">
        <f t="shared" si="14"/>
        <v>3200</v>
      </c>
      <c r="C43">
        <f t="shared" si="3"/>
        <v>3</v>
      </c>
      <c r="D43">
        <f t="shared" si="4"/>
        <v>1066.6666666666667</v>
      </c>
      <c r="E43">
        <f t="shared" si="5"/>
        <v>1066.6666666666667</v>
      </c>
      <c r="F43">
        <f t="shared" si="6"/>
        <v>1066.6666666666667</v>
      </c>
      <c r="H43">
        <f t="shared" si="16"/>
        <v>3.53</v>
      </c>
      <c r="I43">
        <f t="shared" si="17"/>
        <v>3.53</v>
      </c>
      <c r="J43">
        <f t="shared" si="18"/>
        <v>5.81</v>
      </c>
      <c r="K43">
        <f t="shared" si="0"/>
        <v>15.132586739431147</v>
      </c>
      <c r="L43">
        <f t="shared" si="9"/>
        <v>28.002586739431145</v>
      </c>
      <c r="M43">
        <f t="shared" si="10"/>
        <v>0.33159738087210905</v>
      </c>
      <c r="N43">
        <f t="shared" si="11"/>
        <v>0.99160863563041646</v>
      </c>
      <c r="O43">
        <f t="shared" si="12"/>
        <v>27.912973616558975</v>
      </c>
      <c r="P43">
        <f t="shared" si="13"/>
        <v>27.912973616558975</v>
      </c>
      <c r="S43">
        <f t="shared" si="1"/>
        <v>273.30524657684799</v>
      </c>
      <c r="T43">
        <f t="shared" si="2"/>
        <v>272.43062249761562</v>
      </c>
    </row>
    <row r="44" spans="1:20" x14ac:dyDescent="0.2">
      <c r="B44">
        <v>3231</v>
      </c>
      <c r="C44">
        <f t="shared" si="3"/>
        <v>3</v>
      </c>
      <c r="D44">
        <f t="shared" si="4"/>
        <v>1077</v>
      </c>
      <c r="E44">
        <f t="shared" si="5"/>
        <v>1077</v>
      </c>
      <c r="F44">
        <f t="shared" si="6"/>
        <v>1077</v>
      </c>
      <c r="H44">
        <f t="shared" si="16"/>
        <v>3.53</v>
      </c>
      <c r="I44">
        <f t="shared" si="17"/>
        <v>3.53</v>
      </c>
      <c r="J44">
        <f t="shared" si="18"/>
        <v>5.81</v>
      </c>
      <c r="K44">
        <f t="shared" si="0"/>
        <v>15.279183673469388</v>
      </c>
      <c r="L44">
        <f t="shared" si="9"/>
        <v>28.149183673469388</v>
      </c>
      <c r="M44">
        <f t="shared" si="10"/>
        <v>0.33333333333333331</v>
      </c>
      <c r="N44">
        <f t="shared" si="11"/>
        <v>0.99999999999999989</v>
      </c>
      <c r="O44">
        <f t="shared" si="12"/>
        <v>28.149183673469384</v>
      </c>
      <c r="P44">
        <f t="shared" si="13"/>
        <v>28.149183673469384</v>
      </c>
      <c r="S44">
        <f t="shared" si="1"/>
        <v>274.73603265306122</v>
      </c>
      <c r="T44">
        <f t="shared" si="2"/>
        <v>274.73603265306116</v>
      </c>
    </row>
    <row r="45" spans="1:20" x14ac:dyDescent="0.2">
      <c r="L45">
        <f>SUM(L11:L44)</f>
        <v>566.19686487408342</v>
      </c>
      <c r="P45">
        <f>SUM(P11:P44)</f>
        <v>546.95824834669247</v>
      </c>
    </row>
    <row r="46" spans="1:20" ht="19" x14ac:dyDescent="0.2">
      <c r="A46" s="1" t="s">
        <v>18</v>
      </c>
    </row>
    <row r="47" spans="1:20" x14ac:dyDescent="0.2">
      <c r="B47" t="s">
        <v>0</v>
      </c>
      <c r="D47" s="3" t="s">
        <v>27</v>
      </c>
    </row>
    <row r="48" spans="1:20" x14ac:dyDescent="0.2">
      <c r="C48" t="s">
        <v>4</v>
      </c>
      <c r="D48" t="s">
        <v>5</v>
      </c>
      <c r="E48" t="s">
        <v>5</v>
      </c>
      <c r="F48" t="s">
        <v>6</v>
      </c>
      <c r="G48" t="s">
        <v>7</v>
      </c>
    </row>
    <row r="49" spans="2:20" x14ac:dyDescent="0.2">
      <c r="B49" t="s">
        <v>1</v>
      </c>
      <c r="C49">
        <f>7.34*3*170/245</f>
        <v>15.279183673469388</v>
      </c>
      <c r="D49">
        <v>3.53</v>
      </c>
      <c r="E49">
        <f>D49</f>
        <v>3.53</v>
      </c>
      <c r="F49">
        <v>5.81</v>
      </c>
      <c r="G49">
        <f>SUM(C49:F49)</f>
        <v>28.149183673469388</v>
      </c>
    </row>
    <row r="50" spans="2:20" x14ac:dyDescent="0.2">
      <c r="B50" t="s">
        <v>2</v>
      </c>
      <c r="C50">
        <v>170</v>
      </c>
      <c r="D50">
        <v>147</v>
      </c>
      <c r="E50">
        <f>D50</f>
        <v>147</v>
      </c>
      <c r="F50">
        <v>147</v>
      </c>
      <c r="G50">
        <f>C50+D50</f>
        <v>317</v>
      </c>
      <c r="J50" t="s">
        <v>11</v>
      </c>
      <c r="K50" t="s">
        <v>12</v>
      </c>
      <c r="L50" t="s">
        <v>13</v>
      </c>
      <c r="M50" t="s">
        <v>14</v>
      </c>
    </row>
    <row r="51" spans="2:20" x14ac:dyDescent="0.2">
      <c r="B51" t="s">
        <v>3</v>
      </c>
      <c r="C51">
        <v>5.3849999999999995E-2</v>
      </c>
      <c r="D51">
        <f>860/60/1000</f>
        <v>1.4333333333333333E-2</v>
      </c>
      <c r="E51">
        <f>D51</f>
        <v>1.4333333333333333E-2</v>
      </c>
      <c r="F51">
        <f>1512/60/1000</f>
        <v>2.52E-2</v>
      </c>
      <c r="G51">
        <f>C51</f>
        <v>5.3849999999999995E-2</v>
      </c>
      <c r="J51">
        <f>Q56</f>
        <v>4.7026230506557617E-2</v>
      </c>
      <c r="L51">
        <f>1-J51</f>
        <v>0.95297376949344237</v>
      </c>
    </row>
    <row r="52" spans="2:20" x14ac:dyDescent="0.2">
      <c r="C52">
        <f>C51*1000*60</f>
        <v>3230.9999999999995</v>
      </c>
      <c r="D52">
        <f>D51*1000*60</f>
        <v>860</v>
      </c>
      <c r="E52">
        <f>E51*1000*60</f>
        <v>860</v>
      </c>
      <c r="F52">
        <f>F51*1000*60</f>
        <v>1512</v>
      </c>
      <c r="G52">
        <f>G51*1000*60</f>
        <v>3230.9999999999995</v>
      </c>
    </row>
    <row r="53" spans="2:20" x14ac:dyDescent="0.2">
      <c r="B53" t="s">
        <v>16</v>
      </c>
      <c r="C53">
        <f>0.92*0.97</f>
        <v>0.89239999999999997</v>
      </c>
      <c r="D53">
        <f>0.89*0.97</f>
        <v>0.86329999999999996</v>
      </c>
      <c r="E53">
        <f>0.89*0.97</f>
        <v>0.86329999999999996</v>
      </c>
      <c r="F53">
        <f>0.91*0.97</f>
        <v>0.88270000000000004</v>
      </c>
      <c r="G53">
        <f>(C53*C49+D53*D49+E53*E49+F53*F49)/G49</f>
        <v>0.88309944609986157</v>
      </c>
    </row>
    <row r="55" spans="2:20" x14ac:dyDescent="0.2">
      <c r="C55" t="s">
        <v>9</v>
      </c>
      <c r="D55" t="s">
        <v>8</v>
      </c>
      <c r="E55" t="s">
        <v>10</v>
      </c>
      <c r="F55" t="s">
        <v>19</v>
      </c>
      <c r="G55" t="s">
        <v>5</v>
      </c>
      <c r="H55" t="s">
        <v>5</v>
      </c>
      <c r="I55" t="s">
        <v>6</v>
      </c>
      <c r="K55" t="s">
        <v>5</v>
      </c>
      <c r="L55" t="s">
        <v>5</v>
      </c>
      <c r="M55" t="s">
        <v>6</v>
      </c>
      <c r="N55" t="s">
        <v>4</v>
      </c>
      <c r="O55" t="s">
        <v>7</v>
      </c>
      <c r="P55" t="s">
        <v>20</v>
      </c>
      <c r="Q55" t="s">
        <v>21</v>
      </c>
      <c r="R55" t="s">
        <v>15</v>
      </c>
      <c r="S55" t="s">
        <v>1</v>
      </c>
    </row>
    <row r="56" spans="2:20" x14ac:dyDescent="0.2">
      <c r="B56">
        <v>0</v>
      </c>
      <c r="C56">
        <v>1</v>
      </c>
      <c r="D56">
        <f>B56/C56</f>
        <v>0</v>
      </c>
      <c r="E56">
        <f>IF(C56&gt;1,B56/C56,0)</f>
        <v>0</v>
      </c>
      <c r="F56">
        <f>IF(C56&gt;2,B56/C56,0)</f>
        <v>0</v>
      </c>
      <c r="G56">
        <f>$D$52/2</f>
        <v>430</v>
      </c>
      <c r="H56">
        <v>0</v>
      </c>
      <c r="I56">
        <v>0</v>
      </c>
      <c r="K56">
        <f>D$49*(G56/D$52)^3</f>
        <v>0.44124999999999998</v>
      </c>
      <c r="L56">
        <f>E$49*(H56/E$52)^3</f>
        <v>0</v>
      </c>
      <c r="M56">
        <f>F$49*(I56/F$52)^3</f>
        <v>0</v>
      </c>
      <c r="N56">
        <f t="shared" ref="N56:N89" si="19">SUM(D56:F56)/1077*$C$5/3</f>
        <v>0</v>
      </c>
      <c r="O56">
        <f>SUM(K56:N56)</f>
        <v>0.44124999999999998</v>
      </c>
      <c r="P56">
        <f>D56/$D$44</f>
        <v>0</v>
      </c>
      <c r="Q56">
        <f t="shared" ref="Q56:Q89" si="20">O56/C56/$G$5*3</f>
        <v>4.7026230506557617E-2</v>
      </c>
      <c r="R56">
        <f>$J$51+$L$51*(B56/$B$44)^2</f>
        <v>4.7026230506557617E-2</v>
      </c>
      <c r="S56">
        <f>R56*$G$5</f>
        <v>1.3237499999999998</v>
      </c>
      <c r="T56">
        <f>($J$51+$L$51*(D56/1077)^2)*$G$5/3*C56</f>
        <v>0.44124999999999992</v>
      </c>
    </row>
    <row r="57" spans="2:20" x14ac:dyDescent="0.2">
      <c r="B57">
        <f>B56+100</f>
        <v>100</v>
      </c>
      <c r="C57">
        <f t="shared" ref="C57:C89" si="21">CEILING(B57/1077,1)</f>
        <v>1</v>
      </c>
      <c r="D57">
        <f t="shared" ref="D57:D89" si="22">B57/C57</f>
        <v>100</v>
      </c>
      <c r="E57">
        <f t="shared" ref="E57:E89" si="23">IF(C57&gt;1,B57/C57,0)</f>
        <v>0</v>
      </c>
      <c r="F57">
        <f t="shared" ref="F57:F89" si="24">IF(C57&gt;2,B57/C57,0)</f>
        <v>0</v>
      </c>
      <c r="G57">
        <f t="shared" ref="G57:G60" si="25">$D$52/2</f>
        <v>430</v>
      </c>
      <c r="H57">
        <v>0</v>
      </c>
      <c r="I57">
        <v>0</v>
      </c>
      <c r="K57">
        <f t="shared" ref="K57:K89" si="26">D$49*(G57/D$52)^3</f>
        <v>0.44124999999999998</v>
      </c>
      <c r="L57">
        <f t="shared" ref="L57:L89" si="27">E$49*(H57/E$52)^3</f>
        <v>0</v>
      </c>
      <c r="M57">
        <f t="shared" ref="M57:M89" si="28">F$49*(I57/F$52)^3</f>
        <v>0</v>
      </c>
      <c r="N57">
        <f t="shared" si="19"/>
        <v>0.47289333560722335</v>
      </c>
      <c r="O57">
        <f t="shared" ref="O57:O89" si="29">SUM(K57:N57)</f>
        <v>0.91414333560722327</v>
      </c>
      <c r="P57">
        <f t="shared" ref="P57:P89" si="30">D57/$D$44</f>
        <v>9.2850510677808723E-2</v>
      </c>
      <c r="Q57">
        <f t="shared" si="20"/>
        <v>9.7424850348552403E-2</v>
      </c>
      <c r="R57">
        <f t="shared" ref="R57:R89" si="31">$J$51+$L$51*(B57/$B$44)^2</f>
        <v>4.7939096504288167E-2</v>
      </c>
      <c r="S57">
        <f t="shared" ref="S57:S89" si="32">R57*$G$5</f>
        <v>1.3494464326393818</v>
      </c>
      <c r="T57">
        <f t="shared" ref="T57:T89" si="33">($J$51+$L$51*(D57/1077)^2)*$G$5/3*C57</f>
        <v>0.51833929791814659</v>
      </c>
    </row>
    <row r="58" spans="2:20" x14ac:dyDescent="0.2">
      <c r="B58">
        <f t="shared" ref="B58:B88" si="34">B57+100</f>
        <v>200</v>
      </c>
      <c r="C58">
        <f t="shared" si="21"/>
        <v>1</v>
      </c>
      <c r="D58">
        <f t="shared" si="22"/>
        <v>200</v>
      </c>
      <c r="E58">
        <f t="shared" si="23"/>
        <v>0</v>
      </c>
      <c r="F58">
        <f t="shared" si="24"/>
        <v>0</v>
      </c>
      <c r="G58">
        <f t="shared" si="25"/>
        <v>430</v>
      </c>
      <c r="H58">
        <v>0</v>
      </c>
      <c r="I58">
        <v>0</v>
      </c>
      <c r="K58">
        <f t="shared" si="26"/>
        <v>0.44124999999999998</v>
      </c>
      <c r="L58">
        <f t="shared" si="27"/>
        <v>0</v>
      </c>
      <c r="M58">
        <f t="shared" si="28"/>
        <v>0</v>
      </c>
      <c r="N58">
        <f t="shared" si="19"/>
        <v>0.94578667121444671</v>
      </c>
      <c r="O58">
        <f t="shared" si="29"/>
        <v>1.3870366712144466</v>
      </c>
      <c r="P58">
        <f t="shared" si="30"/>
        <v>0.18570102135561745</v>
      </c>
      <c r="Q58">
        <f t="shared" si="20"/>
        <v>0.1478234701905472</v>
      </c>
      <c r="R58">
        <f t="shared" si="31"/>
        <v>5.067769449747983E-2</v>
      </c>
      <c r="S58">
        <f t="shared" si="32"/>
        <v>1.4265357305575286</v>
      </c>
      <c r="T58">
        <f t="shared" si="33"/>
        <v>0.74960719167258649</v>
      </c>
    </row>
    <row r="59" spans="2:20" x14ac:dyDescent="0.2">
      <c r="B59">
        <f t="shared" si="34"/>
        <v>300</v>
      </c>
      <c r="C59">
        <f t="shared" si="21"/>
        <v>1</v>
      </c>
      <c r="D59">
        <f t="shared" si="22"/>
        <v>300</v>
      </c>
      <c r="E59">
        <f t="shared" si="23"/>
        <v>0</v>
      </c>
      <c r="F59">
        <f t="shared" si="24"/>
        <v>0</v>
      </c>
      <c r="G59">
        <f t="shared" si="25"/>
        <v>430</v>
      </c>
      <c r="H59">
        <v>0</v>
      </c>
      <c r="I59">
        <v>0</v>
      </c>
      <c r="K59">
        <f t="shared" si="26"/>
        <v>0.44124999999999998</v>
      </c>
      <c r="L59">
        <f t="shared" si="27"/>
        <v>0</v>
      </c>
      <c r="M59">
        <f t="shared" si="28"/>
        <v>0</v>
      </c>
      <c r="N59">
        <f t="shared" si="19"/>
        <v>1.4186800068216703</v>
      </c>
      <c r="O59">
        <f t="shared" si="29"/>
        <v>1.8599300068216702</v>
      </c>
      <c r="P59">
        <f t="shared" si="30"/>
        <v>0.2785515320334262</v>
      </c>
      <c r="Q59">
        <f t="shared" si="20"/>
        <v>0.19822209003254204</v>
      </c>
      <c r="R59">
        <f t="shared" si="31"/>
        <v>5.5242024486132593E-2</v>
      </c>
      <c r="S59">
        <f t="shared" si="32"/>
        <v>1.5550178937544397</v>
      </c>
      <c r="T59">
        <f t="shared" si="33"/>
        <v>1.1350536812633201</v>
      </c>
    </row>
    <row r="60" spans="2:20" x14ac:dyDescent="0.2">
      <c r="B60">
        <f t="shared" si="34"/>
        <v>400</v>
      </c>
      <c r="C60">
        <f t="shared" si="21"/>
        <v>1</v>
      </c>
      <c r="D60">
        <f t="shared" si="22"/>
        <v>400</v>
      </c>
      <c r="E60">
        <f t="shared" si="23"/>
        <v>0</v>
      </c>
      <c r="F60">
        <f t="shared" si="24"/>
        <v>0</v>
      </c>
      <c r="G60">
        <f t="shared" si="25"/>
        <v>430</v>
      </c>
      <c r="H60">
        <v>0</v>
      </c>
      <c r="I60">
        <v>0</v>
      </c>
      <c r="K60">
        <f t="shared" si="26"/>
        <v>0.44124999999999998</v>
      </c>
      <c r="L60">
        <f t="shared" si="27"/>
        <v>0</v>
      </c>
      <c r="M60">
        <f t="shared" si="28"/>
        <v>0</v>
      </c>
      <c r="N60">
        <f t="shared" si="19"/>
        <v>1.8915733424288934</v>
      </c>
      <c r="O60">
        <f t="shared" si="29"/>
        <v>2.3328233424288936</v>
      </c>
      <c r="P60">
        <f t="shared" si="30"/>
        <v>0.37140204271123489</v>
      </c>
      <c r="Q60">
        <f t="shared" si="20"/>
        <v>0.2486207098745368</v>
      </c>
      <c r="R60">
        <f t="shared" si="31"/>
        <v>6.1632086470246462E-2</v>
      </c>
      <c r="S60">
        <f t="shared" si="32"/>
        <v>1.7348929222301153</v>
      </c>
      <c r="T60">
        <f t="shared" si="33"/>
        <v>1.6746787666903467</v>
      </c>
    </row>
    <row r="61" spans="2:20" x14ac:dyDescent="0.2">
      <c r="B61">
        <f t="shared" si="34"/>
        <v>500</v>
      </c>
      <c r="C61">
        <f t="shared" si="21"/>
        <v>1</v>
      </c>
      <c r="D61">
        <f t="shared" si="22"/>
        <v>500</v>
      </c>
      <c r="E61">
        <f t="shared" si="23"/>
        <v>0</v>
      </c>
      <c r="F61">
        <f t="shared" si="24"/>
        <v>0</v>
      </c>
      <c r="G61">
        <f>D61</f>
        <v>500</v>
      </c>
      <c r="H61">
        <v>0</v>
      </c>
      <c r="I61">
        <v>0</v>
      </c>
      <c r="K61">
        <f t="shared" si="26"/>
        <v>0.69372822518771937</v>
      </c>
      <c r="L61">
        <f t="shared" si="27"/>
        <v>0</v>
      </c>
      <c r="M61">
        <f t="shared" si="28"/>
        <v>0</v>
      </c>
      <c r="N61">
        <f t="shared" si="19"/>
        <v>2.3644666780361172</v>
      </c>
      <c r="O61">
        <f t="shared" si="29"/>
        <v>3.0581949032238365</v>
      </c>
      <c r="P61">
        <f t="shared" si="30"/>
        <v>0.46425255338904364</v>
      </c>
      <c r="Q61">
        <f t="shared" si="20"/>
        <v>0.32592720329288116</v>
      </c>
      <c r="R61">
        <f t="shared" si="31"/>
        <v>6.9847880449821445E-2</v>
      </c>
      <c r="S61">
        <f t="shared" si="32"/>
        <v>1.9661608159845554</v>
      </c>
      <c r="T61">
        <f t="shared" si="33"/>
        <v>2.3684824479536668</v>
      </c>
    </row>
    <row r="62" spans="2:20" x14ac:dyDescent="0.2">
      <c r="B62">
        <f t="shared" si="34"/>
        <v>600</v>
      </c>
      <c r="C62">
        <f t="shared" si="21"/>
        <v>1</v>
      </c>
      <c r="D62">
        <f t="shared" si="22"/>
        <v>600</v>
      </c>
      <c r="E62">
        <f t="shared" si="23"/>
        <v>0</v>
      </c>
      <c r="F62">
        <f t="shared" si="24"/>
        <v>0</v>
      </c>
      <c r="G62">
        <f>D62</f>
        <v>600</v>
      </c>
      <c r="H62">
        <v>0</v>
      </c>
      <c r="I62">
        <v>0</v>
      </c>
      <c r="K62">
        <f t="shared" si="26"/>
        <v>1.1987623731243791</v>
      </c>
      <c r="L62">
        <f t="shared" si="27"/>
        <v>0</v>
      </c>
      <c r="M62">
        <f t="shared" si="28"/>
        <v>0</v>
      </c>
      <c r="N62">
        <f t="shared" si="19"/>
        <v>2.8373600136433406</v>
      </c>
      <c r="O62">
        <f t="shared" si="29"/>
        <v>4.0361223867677198</v>
      </c>
      <c r="P62">
        <f t="shared" si="30"/>
        <v>0.55710306406685239</v>
      </c>
      <c r="Q62">
        <f t="shared" si="20"/>
        <v>0.43014985090723246</v>
      </c>
      <c r="R62">
        <f t="shared" si="31"/>
        <v>7.988940642485752E-2</v>
      </c>
      <c r="S62">
        <f t="shared" si="32"/>
        <v>2.2488215750177596</v>
      </c>
      <c r="T62">
        <f t="shared" si="33"/>
        <v>3.2164647250532803</v>
      </c>
    </row>
    <row r="63" spans="2:20" x14ac:dyDescent="0.2">
      <c r="B63">
        <f t="shared" si="34"/>
        <v>700</v>
      </c>
      <c r="C63">
        <f t="shared" si="21"/>
        <v>1</v>
      </c>
      <c r="D63">
        <f t="shared" si="22"/>
        <v>700</v>
      </c>
      <c r="E63">
        <f t="shared" si="23"/>
        <v>0</v>
      </c>
      <c r="F63">
        <f t="shared" si="24"/>
        <v>0</v>
      </c>
      <c r="G63">
        <f>D63</f>
        <v>700</v>
      </c>
      <c r="H63">
        <v>0</v>
      </c>
      <c r="I63">
        <v>0</v>
      </c>
      <c r="K63">
        <f t="shared" si="26"/>
        <v>1.9035902499151021</v>
      </c>
      <c r="L63">
        <f t="shared" si="27"/>
        <v>0</v>
      </c>
      <c r="M63">
        <f t="shared" si="28"/>
        <v>0</v>
      </c>
      <c r="N63">
        <f t="shared" si="19"/>
        <v>3.3102533492505639</v>
      </c>
      <c r="O63">
        <f t="shared" si="29"/>
        <v>5.2138435991656662</v>
      </c>
      <c r="P63">
        <f t="shared" si="30"/>
        <v>0.64995357474466109</v>
      </c>
      <c r="Q63">
        <f t="shared" si="20"/>
        <v>0.55566552049746099</v>
      </c>
      <c r="R63">
        <f t="shared" si="31"/>
        <v>9.1756664395354709E-2</v>
      </c>
      <c r="S63">
        <f t="shared" si="32"/>
        <v>2.5828751993297288</v>
      </c>
      <c r="T63">
        <f t="shared" si="33"/>
        <v>4.2186255979891873</v>
      </c>
    </row>
    <row r="64" spans="2:20" x14ac:dyDescent="0.2">
      <c r="B64">
        <f t="shared" si="34"/>
        <v>800</v>
      </c>
      <c r="C64">
        <f t="shared" si="21"/>
        <v>1</v>
      </c>
      <c r="D64">
        <f t="shared" si="22"/>
        <v>800</v>
      </c>
      <c r="E64">
        <f t="shared" si="23"/>
        <v>0</v>
      </c>
      <c r="F64">
        <f t="shared" si="24"/>
        <v>0</v>
      </c>
      <c r="G64">
        <f>D64</f>
        <v>800</v>
      </c>
      <c r="H64">
        <v>0</v>
      </c>
      <c r="I64">
        <v>0</v>
      </c>
      <c r="K64">
        <f t="shared" si="26"/>
        <v>2.8415108103688977</v>
      </c>
      <c r="L64">
        <f t="shared" si="27"/>
        <v>0</v>
      </c>
      <c r="M64">
        <f t="shared" si="28"/>
        <v>0</v>
      </c>
      <c r="N64">
        <f t="shared" si="19"/>
        <v>3.7831466848577868</v>
      </c>
      <c r="O64">
        <f t="shared" si="29"/>
        <v>6.6246574952266846</v>
      </c>
      <c r="P64">
        <f t="shared" si="30"/>
        <v>0.74280408542246978</v>
      </c>
      <c r="Q64">
        <f t="shared" si="20"/>
        <v>0.70602304905954616</v>
      </c>
      <c r="R64">
        <f t="shared" si="31"/>
        <v>0.10544965436131301</v>
      </c>
      <c r="S64">
        <f t="shared" si="32"/>
        <v>2.968321688920462</v>
      </c>
      <c r="T64">
        <f t="shared" si="33"/>
        <v>5.3749650667613871</v>
      </c>
    </row>
    <row r="65" spans="2:20" x14ac:dyDescent="0.2">
      <c r="B65">
        <f t="shared" si="34"/>
        <v>900</v>
      </c>
      <c r="C65">
        <f t="shared" si="21"/>
        <v>1</v>
      </c>
      <c r="D65">
        <f t="shared" si="22"/>
        <v>900</v>
      </c>
      <c r="E65">
        <f t="shared" si="23"/>
        <v>0</v>
      </c>
      <c r="F65">
        <f t="shared" si="24"/>
        <v>0</v>
      </c>
      <c r="G65">
        <f>D65/2</f>
        <v>450</v>
      </c>
      <c r="H65">
        <f>G65</f>
        <v>450</v>
      </c>
      <c r="I65">
        <v>0</v>
      </c>
      <c r="K65">
        <f t="shared" si="26"/>
        <v>0.50572787616184756</v>
      </c>
      <c r="L65">
        <f t="shared" si="27"/>
        <v>0.50572787616184756</v>
      </c>
      <c r="M65">
        <f t="shared" si="28"/>
        <v>0</v>
      </c>
      <c r="N65">
        <f t="shared" si="19"/>
        <v>4.2560400204650106</v>
      </c>
      <c r="O65">
        <f t="shared" si="29"/>
        <v>5.2674957727887062</v>
      </c>
      <c r="P65">
        <f t="shared" si="30"/>
        <v>0.83565459610027859</v>
      </c>
      <c r="Q65">
        <f t="shared" si="20"/>
        <v>0.5613835023308319</v>
      </c>
      <c r="R65">
        <f t="shared" si="31"/>
        <v>0.12096837632273241</v>
      </c>
      <c r="S65">
        <f t="shared" si="32"/>
        <v>3.4051610437899602</v>
      </c>
      <c r="T65">
        <f t="shared" si="33"/>
        <v>6.6854831313698817</v>
      </c>
    </row>
    <row r="66" spans="2:20" x14ac:dyDescent="0.2">
      <c r="B66">
        <f t="shared" si="34"/>
        <v>1000</v>
      </c>
      <c r="C66">
        <f t="shared" si="21"/>
        <v>1</v>
      </c>
      <c r="D66">
        <f t="shared" si="22"/>
        <v>1000</v>
      </c>
      <c r="E66">
        <f t="shared" si="23"/>
        <v>0</v>
      </c>
      <c r="F66">
        <f t="shared" si="24"/>
        <v>0</v>
      </c>
      <c r="G66">
        <f t="shared" ref="G66" si="35">D66/2</f>
        <v>500</v>
      </c>
      <c r="H66">
        <f t="shared" ref="H66:H89" si="36">G66</f>
        <v>500</v>
      </c>
      <c r="I66">
        <v>0</v>
      </c>
      <c r="K66">
        <f t="shared" si="26"/>
        <v>0.69372822518771937</v>
      </c>
      <c r="L66">
        <f t="shared" si="27"/>
        <v>0.69372822518771937</v>
      </c>
      <c r="M66">
        <f t="shared" si="28"/>
        <v>0</v>
      </c>
      <c r="N66">
        <f t="shared" si="19"/>
        <v>4.7289333560722344</v>
      </c>
      <c r="O66">
        <f t="shared" si="29"/>
        <v>6.1163898064476729</v>
      </c>
      <c r="P66">
        <f t="shared" si="30"/>
        <v>0.92850510677808729</v>
      </c>
      <c r="Q66">
        <f t="shared" si="20"/>
        <v>0.65185440658576232</v>
      </c>
      <c r="R66">
        <f t="shared" si="31"/>
        <v>0.13831283027961291</v>
      </c>
      <c r="S66">
        <f t="shared" si="32"/>
        <v>3.893393263938222</v>
      </c>
      <c r="T66">
        <f t="shared" si="33"/>
        <v>8.1501797918146668</v>
      </c>
    </row>
    <row r="67" spans="2:20" x14ac:dyDescent="0.2">
      <c r="B67">
        <f t="shared" si="34"/>
        <v>1100</v>
      </c>
      <c r="C67">
        <f t="shared" si="21"/>
        <v>2</v>
      </c>
      <c r="D67">
        <f t="shared" si="22"/>
        <v>550</v>
      </c>
      <c r="E67">
        <f t="shared" si="23"/>
        <v>550</v>
      </c>
      <c r="F67">
        <f t="shared" si="24"/>
        <v>0</v>
      </c>
      <c r="G67">
        <f>D67</f>
        <v>550</v>
      </c>
      <c r="H67">
        <f t="shared" si="36"/>
        <v>550</v>
      </c>
      <c r="I67">
        <v>0</v>
      </c>
      <c r="K67">
        <f t="shared" si="26"/>
        <v>0.92335226772485446</v>
      </c>
      <c r="L67">
        <f t="shared" si="27"/>
        <v>0.92335226772485446</v>
      </c>
      <c r="M67">
        <f t="shared" si="28"/>
        <v>0</v>
      </c>
      <c r="N67">
        <f t="shared" si="19"/>
        <v>5.2018266916794573</v>
      </c>
      <c r="O67">
        <f t="shared" si="29"/>
        <v>7.0485312271291658</v>
      </c>
      <c r="P67">
        <f t="shared" si="30"/>
        <v>0.51067780872794799</v>
      </c>
      <c r="Q67">
        <f t="shared" si="20"/>
        <v>0.37559870166532083</v>
      </c>
      <c r="R67">
        <f t="shared" si="31"/>
        <v>0.15748301623195454</v>
      </c>
      <c r="S67">
        <f t="shared" si="32"/>
        <v>4.4330183493652493</v>
      </c>
      <c r="T67">
        <f t="shared" si="33"/>
        <v>5.546402524047874</v>
      </c>
    </row>
    <row r="68" spans="2:20" x14ac:dyDescent="0.2">
      <c r="B68">
        <f t="shared" si="34"/>
        <v>1200</v>
      </c>
      <c r="C68">
        <f t="shared" si="21"/>
        <v>2</v>
      </c>
      <c r="D68">
        <f t="shared" si="22"/>
        <v>600</v>
      </c>
      <c r="E68">
        <f t="shared" si="23"/>
        <v>600</v>
      </c>
      <c r="F68">
        <f t="shared" si="24"/>
        <v>0</v>
      </c>
      <c r="G68">
        <f t="shared" ref="G68:G71" si="37">D68</f>
        <v>600</v>
      </c>
      <c r="H68">
        <f t="shared" si="36"/>
        <v>600</v>
      </c>
      <c r="I68">
        <v>0</v>
      </c>
      <c r="K68">
        <f t="shared" si="26"/>
        <v>1.1987623731243791</v>
      </c>
      <c r="L68">
        <f t="shared" si="27"/>
        <v>1.1987623731243791</v>
      </c>
      <c r="M68">
        <f t="shared" si="28"/>
        <v>0</v>
      </c>
      <c r="N68">
        <f t="shared" si="19"/>
        <v>5.6747200272866811</v>
      </c>
      <c r="O68">
        <f t="shared" si="29"/>
        <v>8.0722447735354397</v>
      </c>
      <c r="P68">
        <f t="shared" si="30"/>
        <v>0.55710306406685239</v>
      </c>
      <c r="Q68">
        <f t="shared" si="20"/>
        <v>0.43014985090723246</v>
      </c>
      <c r="R68">
        <f t="shared" si="31"/>
        <v>0.17847893417975724</v>
      </c>
      <c r="S68">
        <f t="shared" si="32"/>
        <v>5.0240363000710397</v>
      </c>
      <c r="T68">
        <f t="shared" si="33"/>
        <v>6.4329294501065606</v>
      </c>
    </row>
    <row r="69" spans="2:20" x14ac:dyDescent="0.2">
      <c r="B69">
        <f t="shared" si="34"/>
        <v>1300</v>
      </c>
      <c r="C69">
        <f t="shared" si="21"/>
        <v>2</v>
      </c>
      <c r="D69">
        <f t="shared" si="22"/>
        <v>650</v>
      </c>
      <c r="E69">
        <f t="shared" si="23"/>
        <v>650</v>
      </c>
      <c r="F69">
        <f t="shared" si="24"/>
        <v>0</v>
      </c>
      <c r="G69">
        <f t="shared" si="37"/>
        <v>650</v>
      </c>
      <c r="H69">
        <f t="shared" si="36"/>
        <v>650</v>
      </c>
      <c r="I69">
        <v>0</v>
      </c>
      <c r="K69">
        <f t="shared" si="26"/>
        <v>1.5241209107374192</v>
      </c>
      <c r="L69">
        <f t="shared" si="27"/>
        <v>1.5241209107374192</v>
      </c>
      <c r="M69">
        <f t="shared" si="28"/>
        <v>0</v>
      </c>
      <c r="N69">
        <f t="shared" si="19"/>
        <v>6.147613362893904</v>
      </c>
      <c r="O69">
        <f t="shared" si="29"/>
        <v>9.1958551843687424</v>
      </c>
      <c r="P69">
        <f t="shared" si="30"/>
        <v>0.60352831940575669</v>
      </c>
      <c r="Q69">
        <f t="shared" si="20"/>
        <v>0.49002425564311325</v>
      </c>
      <c r="R69">
        <f t="shared" si="31"/>
        <v>0.2013005841230211</v>
      </c>
      <c r="S69">
        <f t="shared" si="32"/>
        <v>5.6664471160555969</v>
      </c>
      <c r="T69">
        <f t="shared" si="33"/>
        <v>7.3965456740833941</v>
      </c>
    </row>
    <row r="70" spans="2:20" x14ac:dyDescent="0.2">
      <c r="B70">
        <f t="shared" si="34"/>
        <v>1400</v>
      </c>
      <c r="C70">
        <f t="shared" si="21"/>
        <v>2</v>
      </c>
      <c r="D70">
        <f t="shared" si="22"/>
        <v>700</v>
      </c>
      <c r="E70">
        <f t="shared" si="23"/>
        <v>700</v>
      </c>
      <c r="F70">
        <f t="shared" si="24"/>
        <v>0</v>
      </c>
      <c r="G70">
        <f t="shared" si="37"/>
        <v>700</v>
      </c>
      <c r="H70">
        <f t="shared" si="36"/>
        <v>700</v>
      </c>
      <c r="I70">
        <v>0</v>
      </c>
      <c r="K70">
        <f t="shared" si="26"/>
        <v>1.9035902499151021</v>
      </c>
      <c r="L70">
        <f t="shared" si="27"/>
        <v>1.9035902499151021</v>
      </c>
      <c r="M70">
        <f t="shared" si="28"/>
        <v>0</v>
      </c>
      <c r="N70">
        <f t="shared" si="19"/>
        <v>6.6205066985011278</v>
      </c>
      <c r="O70">
        <f t="shared" si="29"/>
        <v>10.427687198331332</v>
      </c>
      <c r="P70">
        <f t="shared" si="30"/>
        <v>0.64995357474466109</v>
      </c>
      <c r="Q70">
        <f t="shared" si="20"/>
        <v>0.55566552049746099</v>
      </c>
      <c r="R70">
        <f t="shared" si="31"/>
        <v>0.225947966061746</v>
      </c>
      <c r="S70">
        <f t="shared" si="32"/>
        <v>6.3602507973189155</v>
      </c>
      <c r="T70">
        <f t="shared" si="33"/>
        <v>8.4372511959783747</v>
      </c>
    </row>
    <row r="71" spans="2:20" x14ac:dyDescent="0.2">
      <c r="B71">
        <f t="shared" si="34"/>
        <v>1500</v>
      </c>
      <c r="C71">
        <f t="shared" si="21"/>
        <v>2</v>
      </c>
      <c r="D71">
        <f t="shared" si="22"/>
        <v>750</v>
      </c>
      <c r="E71">
        <f t="shared" si="23"/>
        <v>750</v>
      </c>
      <c r="F71">
        <f t="shared" si="24"/>
        <v>0</v>
      </c>
      <c r="G71">
        <f t="shared" si="37"/>
        <v>750</v>
      </c>
      <c r="H71">
        <f t="shared" si="36"/>
        <v>750</v>
      </c>
      <c r="I71">
        <v>0</v>
      </c>
      <c r="K71">
        <f t="shared" si="26"/>
        <v>2.3413327600085525</v>
      </c>
      <c r="L71">
        <f t="shared" si="27"/>
        <v>2.3413327600085525</v>
      </c>
      <c r="M71">
        <f t="shared" si="28"/>
        <v>0</v>
      </c>
      <c r="N71">
        <f t="shared" si="19"/>
        <v>7.0934000341083516</v>
      </c>
      <c r="O71">
        <f t="shared" si="29"/>
        <v>11.776065554125456</v>
      </c>
      <c r="P71">
        <f t="shared" si="30"/>
        <v>0.69637883008356549</v>
      </c>
      <c r="Q71">
        <f t="shared" si="20"/>
        <v>0.62751725009477277</v>
      </c>
      <c r="R71">
        <f t="shared" si="31"/>
        <v>0.25242107999593205</v>
      </c>
      <c r="S71">
        <f t="shared" si="32"/>
        <v>7.1054473438610009</v>
      </c>
      <c r="T71">
        <f t="shared" si="33"/>
        <v>9.5550460157915023</v>
      </c>
    </row>
    <row r="72" spans="2:20" x14ac:dyDescent="0.2">
      <c r="B72">
        <f t="shared" si="34"/>
        <v>1600</v>
      </c>
      <c r="C72">
        <f t="shared" si="21"/>
        <v>2</v>
      </c>
      <c r="D72">
        <f t="shared" si="22"/>
        <v>800</v>
      </c>
      <c r="E72">
        <f t="shared" si="23"/>
        <v>800</v>
      </c>
      <c r="F72">
        <f t="shared" si="24"/>
        <v>0</v>
      </c>
      <c r="G72">
        <f>D72</f>
        <v>800</v>
      </c>
      <c r="H72">
        <f t="shared" si="36"/>
        <v>800</v>
      </c>
      <c r="I72">
        <v>0</v>
      </c>
      <c r="K72">
        <f t="shared" si="26"/>
        <v>2.8415108103688977</v>
      </c>
      <c r="L72">
        <f t="shared" si="27"/>
        <v>2.8415108103688977</v>
      </c>
      <c r="M72">
        <f t="shared" si="28"/>
        <v>0</v>
      </c>
      <c r="N72">
        <f t="shared" si="19"/>
        <v>7.5662933697155736</v>
      </c>
      <c r="O72">
        <f t="shared" si="29"/>
        <v>13.249314990453369</v>
      </c>
      <c r="P72">
        <f t="shared" si="30"/>
        <v>0.74280408542246978</v>
      </c>
      <c r="Q72">
        <f t="shared" si="20"/>
        <v>0.70602304905954616</v>
      </c>
      <c r="R72">
        <f t="shared" si="31"/>
        <v>0.28071992592557915</v>
      </c>
      <c r="S72">
        <f t="shared" si="32"/>
        <v>7.9020367556818485</v>
      </c>
      <c r="T72">
        <f t="shared" si="33"/>
        <v>10.749930133522774</v>
      </c>
    </row>
    <row r="73" spans="2:20" x14ac:dyDescent="0.2">
      <c r="B73">
        <f t="shared" si="34"/>
        <v>1700</v>
      </c>
      <c r="C73">
        <f t="shared" si="21"/>
        <v>2</v>
      </c>
      <c r="D73">
        <f t="shared" si="22"/>
        <v>850</v>
      </c>
      <c r="E73">
        <f t="shared" si="23"/>
        <v>850</v>
      </c>
      <c r="F73">
        <f t="shared" si="24"/>
        <v>0</v>
      </c>
      <c r="G73">
        <f t="shared" ref="G73" si="38">D73</f>
        <v>850</v>
      </c>
      <c r="H73">
        <f t="shared" si="36"/>
        <v>850</v>
      </c>
      <c r="I73">
        <v>0</v>
      </c>
      <c r="K73">
        <f t="shared" si="26"/>
        <v>3.4082867703472646</v>
      </c>
      <c r="L73">
        <f t="shared" si="27"/>
        <v>3.4082867703472646</v>
      </c>
      <c r="M73">
        <f t="shared" si="28"/>
        <v>0</v>
      </c>
      <c r="N73">
        <f t="shared" si="19"/>
        <v>8.0391867053227983</v>
      </c>
      <c r="O73">
        <f t="shared" si="29"/>
        <v>14.855760246017327</v>
      </c>
      <c r="P73">
        <f t="shared" si="30"/>
        <v>0.78922934076137419</v>
      </c>
      <c r="Q73">
        <f t="shared" si="20"/>
        <v>0.79162652201627892</v>
      </c>
      <c r="R73">
        <f t="shared" si="31"/>
        <v>0.31084450385068746</v>
      </c>
      <c r="S73">
        <f t="shared" si="32"/>
        <v>8.7500190327814629</v>
      </c>
      <c r="T73">
        <f t="shared" si="33"/>
        <v>12.021903549172196</v>
      </c>
    </row>
    <row r="74" spans="2:20" x14ac:dyDescent="0.2">
      <c r="B74">
        <f t="shared" si="34"/>
        <v>1800</v>
      </c>
      <c r="C74">
        <f t="shared" si="21"/>
        <v>2</v>
      </c>
      <c r="D74">
        <f t="shared" si="22"/>
        <v>900</v>
      </c>
      <c r="E74">
        <f t="shared" si="23"/>
        <v>900</v>
      </c>
      <c r="F74">
        <f t="shared" si="24"/>
        <v>0</v>
      </c>
      <c r="G74">
        <f>SUM(D74:F74)*$D$52/$G$52</f>
        <v>479.10863509749311</v>
      </c>
      <c r="H74">
        <f t="shared" si="36"/>
        <v>479.10863509749311</v>
      </c>
      <c r="I74">
        <f>SUM(D74:F74)-H74-G74</f>
        <v>841.78272980501379</v>
      </c>
      <c r="K74">
        <f t="shared" si="26"/>
        <v>0.61035336974604182</v>
      </c>
      <c r="L74">
        <f t="shared" si="27"/>
        <v>0.61035336974604182</v>
      </c>
      <c r="M74">
        <f t="shared" si="28"/>
        <v>1.0025840545714795</v>
      </c>
      <c r="N74">
        <f t="shared" si="19"/>
        <v>8.5120800409300212</v>
      </c>
      <c r="O74">
        <f t="shared" si="29"/>
        <v>10.735370834993585</v>
      </c>
      <c r="P74">
        <f t="shared" si="30"/>
        <v>0.83565459610027859</v>
      </c>
      <c r="Q74">
        <f t="shared" si="20"/>
        <v>0.57206121638502483</v>
      </c>
      <c r="R74">
        <f t="shared" si="31"/>
        <v>0.34279481377125681</v>
      </c>
      <c r="S74">
        <f t="shared" si="32"/>
        <v>9.6493941751598413</v>
      </c>
      <c r="T74">
        <f t="shared" si="33"/>
        <v>13.370966262739763</v>
      </c>
    </row>
    <row r="75" spans="2:20" x14ac:dyDescent="0.2">
      <c r="B75">
        <f t="shared" si="34"/>
        <v>1900</v>
      </c>
      <c r="C75">
        <f t="shared" si="21"/>
        <v>2</v>
      </c>
      <c r="D75">
        <f t="shared" si="22"/>
        <v>950</v>
      </c>
      <c r="E75">
        <f t="shared" si="23"/>
        <v>950</v>
      </c>
      <c r="F75">
        <f t="shared" si="24"/>
        <v>0</v>
      </c>
      <c r="G75">
        <f t="shared" ref="G75:G89" si="39">SUM(D75:F75)*$D$52/$G$52</f>
        <v>505.72578149179827</v>
      </c>
      <c r="H75">
        <f t="shared" si="36"/>
        <v>505.72578149179827</v>
      </c>
      <c r="I75">
        <f t="shared" ref="I75:I89" si="40">SUM(D75:F75)-H75-G75</f>
        <v>888.54843701640357</v>
      </c>
      <c r="K75">
        <f t="shared" si="26"/>
        <v>0.71783500738821993</v>
      </c>
      <c r="L75">
        <f t="shared" si="27"/>
        <v>0.71783500738821993</v>
      </c>
      <c r="M75">
        <f t="shared" si="28"/>
        <v>1.1791364935366562</v>
      </c>
      <c r="N75">
        <f t="shared" si="19"/>
        <v>8.9849733765372441</v>
      </c>
      <c r="O75">
        <f t="shared" si="29"/>
        <v>11.59977988485034</v>
      </c>
      <c r="P75">
        <f t="shared" si="30"/>
        <v>0.88207985143918288</v>
      </c>
      <c r="Q75">
        <f t="shared" si="20"/>
        <v>0.61812342514481877</v>
      </c>
      <c r="R75">
        <f t="shared" si="31"/>
        <v>0.37657085568728732</v>
      </c>
      <c r="S75">
        <f t="shared" si="32"/>
        <v>10.600162182816986</v>
      </c>
      <c r="T75">
        <f t="shared" si="33"/>
        <v>14.797118274225474</v>
      </c>
    </row>
    <row r="76" spans="2:20" x14ac:dyDescent="0.2">
      <c r="B76">
        <f t="shared" si="34"/>
        <v>2000</v>
      </c>
      <c r="C76">
        <f t="shared" si="21"/>
        <v>2</v>
      </c>
      <c r="D76">
        <f t="shared" si="22"/>
        <v>1000</v>
      </c>
      <c r="E76">
        <f t="shared" si="23"/>
        <v>1000</v>
      </c>
      <c r="F76">
        <f t="shared" si="24"/>
        <v>0</v>
      </c>
      <c r="G76">
        <f t="shared" si="39"/>
        <v>532.34292788610344</v>
      </c>
      <c r="H76">
        <f t="shared" si="36"/>
        <v>532.34292788610344</v>
      </c>
      <c r="I76">
        <f t="shared" si="40"/>
        <v>935.31414422779301</v>
      </c>
      <c r="K76">
        <f t="shared" si="26"/>
        <v>0.83724742077646297</v>
      </c>
      <c r="L76">
        <f t="shared" si="27"/>
        <v>0.83724742077646297</v>
      </c>
      <c r="M76">
        <f t="shared" si="28"/>
        <v>1.3752867689595043</v>
      </c>
      <c r="N76">
        <f t="shared" si="19"/>
        <v>9.4578667121444688</v>
      </c>
      <c r="O76">
        <f t="shared" si="29"/>
        <v>12.507648322656898</v>
      </c>
      <c r="P76">
        <f t="shared" si="30"/>
        <v>0.92850510677808729</v>
      </c>
      <c r="Q76">
        <f t="shared" si="20"/>
        <v>0.66650147661894865</v>
      </c>
      <c r="R76">
        <f t="shared" si="31"/>
        <v>0.41217262959877882</v>
      </c>
      <c r="S76">
        <f t="shared" si="32"/>
        <v>11.60232305575289</v>
      </c>
      <c r="T76">
        <f t="shared" si="33"/>
        <v>16.300359583629334</v>
      </c>
    </row>
    <row r="77" spans="2:20" x14ac:dyDescent="0.2">
      <c r="B77">
        <f t="shared" si="34"/>
        <v>2100</v>
      </c>
      <c r="C77">
        <f t="shared" si="21"/>
        <v>2</v>
      </c>
      <c r="D77">
        <f t="shared" si="22"/>
        <v>1050</v>
      </c>
      <c r="E77">
        <f t="shared" si="23"/>
        <v>1050</v>
      </c>
      <c r="F77">
        <f t="shared" si="24"/>
        <v>0</v>
      </c>
      <c r="G77">
        <f t="shared" si="39"/>
        <v>558.96007428040866</v>
      </c>
      <c r="H77">
        <f t="shared" si="36"/>
        <v>558.96007428040866</v>
      </c>
      <c r="I77">
        <f t="shared" si="40"/>
        <v>982.07985143918268</v>
      </c>
      <c r="K77">
        <f t="shared" si="26"/>
        <v>0.96921854547635311</v>
      </c>
      <c r="L77">
        <f t="shared" si="27"/>
        <v>0.96921854547635311</v>
      </c>
      <c r="M77">
        <f t="shared" si="28"/>
        <v>1.592066345916747</v>
      </c>
      <c r="N77">
        <f t="shared" si="19"/>
        <v>9.9307600477516917</v>
      </c>
      <c r="O77">
        <f t="shared" si="29"/>
        <v>13.461263484621146</v>
      </c>
      <c r="P77">
        <f t="shared" si="30"/>
        <v>0.97493036211699169</v>
      </c>
      <c r="Q77">
        <f t="shared" si="20"/>
        <v>0.71731725726606355</v>
      </c>
      <c r="R77">
        <f t="shared" si="31"/>
        <v>0.44960013550573152</v>
      </c>
      <c r="S77">
        <f t="shared" si="32"/>
        <v>12.655876793967563</v>
      </c>
      <c r="T77">
        <f t="shared" si="33"/>
        <v>17.880690190951345</v>
      </c>
    </row>
    <row r="78" spans="2:20" x14ac:dyDescent="0.2">
      <c r="B78">
        <f t="shared" si="34"/>
        <v>2200</v>
      </c>
      <c r="C78">
        <f t="shared" si="21"/>
        <v>3</v>
      </c>
      <c r="D78">
        <f t="shared" si="22"/>
        <v>733.33333333333337</v>
      </c>
      <c r="E78">
        <f t="shared" si="23"/>
        <v>733.33333333333337</v>
      </c>
      <c r="F78">
        <f t="shared" si="24"/>
        <v>733.33333333333337</v>
      </c>
      <c r="G78">
        <f t="shared" si="39"/>
        <v>585.57722067471377</v>
      </c>
      <c r="H78">
        <f t="shared" si="36"/>
        <v>585.57722067471377</v>
      </c>
      <c r="I78">
        <f t="shared" si="40"/>
        <v>1028.8455586505725</v>
      </c>
      <c r="K78">
        <f t="shared" si="26"/>
        <v>1.1143763170534717</v>
      </c>
      <c r="L78">
        <f t="shared" si="27"/>
        <v>1.1143763170534717</v>
      </c>
      <c r="M78">
        <f t="shared" si="28"/>
        <v>1.8305066894851016</v>
      </c>
      <c r="N78">
        <f t="shared" si="19"/>
        <v>10.403653383358915</v>
      </c>
      <c r="O78">
        <f t="shared" si="29"/>
        <v>14.462912706950959</v>
      </c>
      <c r="P78">
        <f t="shared" si="30"/>
        <v>0.68090374497059736</v>
      </c>
      <c r="Q78">
        <f t="shared" si="20"/>
        <v>0.51379510236320836</v>
      </c>
      <c r="R78">
        <f t="shared" si="31"/>
        <v>0.48885337340814528</v>
      </c>
      <c r="S78">
        <f t="shared" si="32"/>
        <v>13.760823397460998</v>
      </c>
      <c r="T78">
        <f t="shared" si="33"/>
        <v>13.760823397460999</v>
      </c>
    </row>
    <row r="79" spans="2:20" x14ac:dyDescent="0.2">
      <c r="B79">
        <f t="shared" si="34"/>
        <v>2300</v>
      </c>
      <c r="C79">
        <f t="shared" si="21"/>
        <v>3</v>
      </c>
      <c r="D79">
        <f t="shared" si="22"/>
        <v>766.66666666666663</v>
      </c>
      <c r="E79">
        <f t="shared" si="23"/>
        <v>766.66666666666663</v>
      </c>
      <c r="F79">
        <f t="shared" si="24"/>
        <v>766.66666666666663</v>
      </c>
      <c r="G79">
        <f t="shared" si="39"/>
        <v>612.19436706901899</v>
      </c>
      <c r="H79">
        <f t="shared" si="36"/>
        <v>612.19436706901899</v>
      </c>
      <c r="I79">
        <f t="shared" si="40"/>
        <v>1075.6112658619622</v>
      </c>
      <c r="K79">
        <f t="shared" si="26"/>
        <v>1.2733486710734034</v>
      </c>
      <c r="L79">
        <f t="shared" si="27"/>
        <v>1.2733486710734034</v>
      </c>
      <c r="M79">
        <f t="shared" si="28"/>
        <v>2.0916392647412878</v>
      </c>
      <c r="N79">
        <f t="shared" si="19"/>
        <v>10.876546718966139</v>
      </c>
      <c r="O79">
        <f t="shared" si="29"/>
        <v>15.514883325854234</v>
      </c>
      <c r="P79">
        <f t="shared" si="30"/>
        <v>0.71185391519653352</v>
      </c>
      <c r="Q79">
        <f t="shared" si="20"/>
        <v>0.55116636794256368</v>
      </c>
      <c r="R79">
        <f t="shared" si="31"/>
        <v>0.52993234330602024</v>
      </c>
      <c r="S79">
        <f t="shared" si="32"/>
        <v>14.9171628662332</v>
      </c>
      <c r="T79">
        <f t="shared" si="33"/>
        <v>14.917162866233193</v>
      </c>
    </row>
    <row r="80" spans="2:20" x14ac:dyDescent="0.2">
      <c r="B80">
        <f>B79+100</f>
        <v>2400</v>
      </c>
      <c r="C80">
        <f t="shared" si="21"/>
        <v>3</v>
      </c>
      <c r="D80">
        <f t="shared" si="22"/>
        <v>800</v>
      </c>
      <c r="E80">
        <f t="shared" si="23"/>
        <v>800</v>
      </c>
      <c r="F80">
        <f t="shared" si="24"/>
        <v>800</v>
      </c>
      <c r="G80">
        <f t="shared" si="39"/>
        <v>638.8115134633241</v>
      </c>
      <c r="H80">
        <f t="shared" si="36"/>
        <v>638.8115134633241</v>
      </c>
      <c r="I80">
        <f t="shared" si="40"/>
        <v>1122.376973073352</v>
      </c>
      <c r="K80">
        <f t="shared" si="26"/>
        <v>1.4467635431017281</v>
      </c>
      <c r="L80">
        <f t="shared" si="27"/>
        <v>1.4467635431017281</v>
      </c>
      <c r="M80">
        <f t="shared" si="28"/>
        <v>2.3764955367620262</v>
      </c>
      <c r="N80">
        <f t="shared" si="19"/>
        <v>11.349440054573362</v>
      </c>
      <c r="O80">
        <f t="shared" si="29"/>
        <v>16.619462677538845</v>
      </c>
      <c r="P80">
        <f t="shared" si="30"/>
        <v>0.74280408542246978</v>
      </c>
      <c r="Q80">
        <f t="shared" si="20"/>
        <v>0.59040655922120733</v>
      </c>
      <c r="R80">
        <f t="shared" si="31"/>
        <v>0.57283704519935608</v>
      </c>
      <c r="S80">
        <f t="shared" si="32"/>
        <v>16.124895200284161</v>
      </c>
      <c r="T80">
        <f t="shared" si="33"/>
        <v>16.124895200284161</v>
      </c>
    </row>
    <row r="81" spans="1:20" x14ac:dyDescent="0.2">
      <c r="B81">
        <f t="shared" si="34"/>
        <v>2500</v>
      </c>
      <c r="C81">
        <f t="shared" si="21"/>
        <v>3</v>
      </c>
      <c r="D81">
        <f t="shared" si="22"/>
        <v>833.33333333333337</v>
      </c>
      <c r="E81">
        <f t="shared" si="23"/>
        <v>833.33333333333337</v>
      </c>
      <c r="F81">
        <f t="shared" si="24"/>
        <v>833.33333333333337</v>
      </c>
      <c r="G81">
        <f t="shared" si="39"/>
        <v>665.42865985762933</v>
      </c>
      <c r="H81">
        <f t="shared" si="36"/>
        <v>665.42865985762933</v>
      </c>
      <c r="I81">
        <f t="shared" si="40"/>
        <v>1169.1426802847413</v>
      </c>
      <c r="K81">
        <f t="shared" si="26"/>
        <v>1.6352488687040294</v>
      </c>
      <c r="L81">
        <f t="shared" si="27"/>
        <v>1.6352488687040294</v>
      </c>
      <c r="M81">
        <f t="shared" si="28"/>
        <v>2.6861069706240337</v>
      </c>
      <c r="N81">
        <f t="shared" si="19"/>
        <v>11.822333390180587</v>
      </c>
      <c r="O81">
        <f t="shared" si="29"/>
        <v>17.778938098212677</v>
      </c>
      <c r="P81">
        <f t="shared" si="30"/>
        <v>0.77375425564840605</v>
      </c>
      <c r="Q81">
        <f t="shared" si="20"/>
        <v>0.63159693383823878</v>
      </c>
      <c r="R81">
        <f t="shared" si="31"/>
        <v>0.61756747908815324</v>
      </c>
      <c r="S81">
        <f t="shared" si="32"/>
        <v>17.384020399613892</v>
      </c>
      <c r="T81">
        <f t="shared" si="33"/>
        <v>17.384020399613892</v>
      </c>
    </row>
    <row r="82" spans="1:20" x14ac:dyDescent="0.2">
      <c r="B82">
        <f t="shared" si="34"/>
        <v>2600</v>
      </c>
      <c r="C82">
        <f t="shared" si="21"/>
        <v>3</v>
      </c>
      <c r="D82">
        <f t="shared" si="22"/>
        <v>866.66666666666663</v>
      </c>
      <c r="E82">
        <f t="shared" si="23"/>
        <v>866.66666666666663</v>
      </c>
      <c r="F82">
        <f t="shared" si="24"/>
        <v>866.66666666666663</v>
      </c>
      <c r="G82">
        <f t="shared" si="39"/>
        <v>692.04580625193444</v>
      </c>
      <c r="H82">
        <f t="shared" si="36"/>
        <v>692.04580625193444</v>
      </c>
      <c r="I82">
        <f t="shared" si="40"/>
        <v>1215.9083874961311</v>
      </c>
      <c r="K82">
        <f t="shared" si="26"/>
        <v>1.8394325834458889</v>
      </c>
      <c r="L82">
        <f t="shared" si="27"/>
        <v>1.8394325834458889</v>
      </c>
      <c r="M82">
        <f t="shared" si="28"/>
        <v>3.0215050314040321</v>
      </c>
      <c r="N82">
        <f t="shared" si="19"/>
        <v>12.295226725787808</v>
      </c>
      <c r="O82">
        <f t="shared" si="29"/>
        <v>18.995596924083618</v>
      </c>
      <c r="P82">
        <f t="shared" si="30"/>
        <v>0.80470442587434232</v>
      </c>
      <c r="Q82">
        <f t="shared" si="20"/>
        <v>0.67481874943275777</v>
      </c>
      <c r="R82">
        <f t="shared" si="31"/>
        <v>0.6641236449724115</v>
      </c>
      <c r="S82">
        <f t="shared" si="32"/>
        <v>18.694538464222386</v>
      </c>
      <c r="T82">
        <f t="shared" si="33"/>
        <v>18.694538464222386</v>
      </c>
    </row>
    <row r="83" spans="1:20" x14ac:dyDescent="0.2">
      <c r="B83">
        <f t="shared" si="34"/>
        <v>2700</v>
      </c>
      <c r="C83">
        <f t="shared" si="21"/>
        <v>3</v>
      </c>
      <c r="D83">
        <f t="shared" si="22"/>
        <v>900</v>
      </c>
      <c r="E83">
        <f t="shared" si="23"/>
        <v>900</v>
      </c>
      <c r="F83">
        <f t="shared" si="24"/>
        <v>900</v>
      </c>
      <c r="G83">
        <f t="shared" si="39"/>
        <v>718.66295264623966</v>
      </c>
      <c r="H83">
        <f t="shared" si="36"/>
        <v>718.66295264623966</v>
      </c>
      <c r="I83">
        <f t="shared" si="40"/>
        <v>1262.6740947075205</v>
      </c>
      <c r="K83">
        <f t="shared" si="26"/>
        <v>2.059942622892891</v>
      </c>
      <c r="L83">
        <f t="shared" si="27"/>
        <v>2.059942622892891</v>
      </c>
      <c r="M83">
        <f t="shared" si="28"/>
        <v>3.3837211841787407</v>
      </c>
      <c r="N83">
        <f t="shared" si="19"/>
        <v>12.768120061395031</v>
      </c>
      <c r="O83">
        <f t="shared" si="29"/>
        <v>20.271726491359551</v>
      </c>
      <c r="P83">
        <f t="shared" si="30"/>
        <v>0.83565459610027859</v>
      </c>
      <c r="Q83">
        <f t="shared" si="20"/>
        <v>0.72015326364386401</v>
      </c>
      <c r="R83">
        <f t="shared" si="31"/>
        <v>0.71250554285213086</v>
      </c>
      <c r="S83">
        <f t="shared" si="32"/>
        <v>20.056449394109645</v>
      </c>
      <c r="T83">
        <f t="shared" si="33"/>
        <v>20.056449394109645</v>
      </c>
    </row>
    <row r="84" spans="1:20" x14ac:dyDescent="0.2">
      <c r="B84">
        <f t="shared" si="34"/>
        <v>2800</v>
      </c>
      <c r="C84">
        <f t="shared" si="21"/>
        <v>3</v>
      </c>
      <c r="D84">
        <f t="shared" si="22"/>
        <v>933.33333333333337</v>
      </c>
      <c r="E84">
        <f t="shared" si="23"/>
        <v>933.33333333333337</v>
      </c>
      <c r="F84">
        <f t="shared" si="24"/>
        <v>933.33333333333337</v>
      </c>
      <c r="G84">
        <f t="shared" si="39"/>
        <v>745.28009904054488</v>
      </c>
      <c r="H84">
        <f t="shared" si="36"/>
        <v>745.28009904054488</v>
      </c>
      <c r="I84">
        <f t="shared" si="40"/>
        <v>1309.4398019189102</v>
      </c>
      <c r="K84">
        <f t="shared" si="26"/>
        <v>2.2974069226106151</v>
      </c>
      <c r="L84">
        <f t="shared" si="27"/>
        <v>2.2974069226106151</v>
      </c>
      <c r="M84">
        <f t="shared" si="28"/>
        <v>3.7737868940248815</v>
      </c>
      <c r="N84">
        <f t="shared" si="19"/>
        <v>13.241013397002256</v>
      </c>
      <c r="O84">
        <f t="shared" si="29"/>
        <v>21.609614136248368</v>
      </c>
      <c r="P84">
        <f t="shared" si="30"/>
        <v>0.86660476632621486</v>
      </c>
      <c r="Q84">
        <f t="shared" si="20"/>
        <v>0.76768173411065677</v>
      </c>
      <c r="R84">
        <f t="shared" si="31"/>
        <v>0.7627131727273111</v>
      </c>
      <c r="S84">
        <f t="shared" si="32"/>
        <v>21.469753189275661</v>
      </c>
      <c r="T84">
        <f t="shared" si="33"/>
        <v>21.469753189275668</v>
      </c>
    </row>
    <row r="85" spans="1:20" x14ac:dyDescent="0.2">
      <c r="B85">
        <f t="shared" si="34"/>
        <v>2900</v>
      </c>
      <c r="C85">
        <f t="shared" si="21"/>
        <v>3</v>
      </c>
      <c r="D85">
        <f t="shared" si="22"/>
        <v>966.66666666666663</v>
      </c>
      <c r="E85">
        <f t="shared" si="23"/>
        <v>966.66666666666663</v>
      </c>
      <c r="F85">
        <f t="shared" si="24"/>
        <v>966.66666666666663</v>
      </c>
      <c r="G85">
        <f t="shared" si="39"/>
        <v>771.89724543484999</v>
      </c>
      <c r="H85">
        <f t="shared" si="36"/>
        <v>771.89724543484999</v>
      </c>
      <c r="I85">
        <f t="shared" si="40"/>
        <v>1356.2055091303</v>
      </c>
      <c r="K85">
        <f t="shared" si="26"/>
        <v>2.5524534181646445</v>
      </c>
      <c r="L85">
        <f t="shared" si="27"/>
        <v>2.5524534181646445</v>
      </c>
      <c r="M85">
        <f t="shared" si="28"/>
        <v>4.1927336260191703</v>
      </c>
      <c r="N85">
        <f t="shared" si="19"/>
        <v>13.71390673260948</v>
      </c>
      <c r="O85">
        <f t="shared" si="29"/>
        <v>23.011547194957942</v>
      </c>
      <c r="P85">
        <f t="shared" si="30"/>
        <v>0.89755493655215102</v>
      </c>
      <c r="Q85">
        <f t="shared" si="20"/>
        <v>0.81748541847223555</v>
      </c>
      <c r="R85">
        <f t="shared" si="31"/>
        <v>0.81474653459795265</v>
      </c>
      <c r="S85">
        <f t="shared" si="32"/>
        <v>22.934449849720451</v>
      </c>
      <c r="T85">
        <f t="shared" si="33"/>
        <v>22.934449849720451</v>
      </c>
    </row>
    <row r="86" spans="1:20" x14ac:dyDescent="0.2">
      <c r="B86">
        <f t="shared" si="34"/>
        <v>3000</v>
      </c>
      <c r="C86">
        <f t="shared" si="21"/>
        <v>3</v>
      </c>
      <c r="D86">
        <f t="shared" si="22"/>
        <v>1000</v>
      </c>
      <c r="E86">
        <f t="shared" si="23"/>
        <v>1000</v>
      </c>
      <c r="F86">
        <f t="shared" si="24"/>
        <v>1000</v>
      </c>
      <c r="G86">
        <f t="shared" si="39"/>
        <v>798.51439182915522</v>
      </c>
      <c r="H86">
        <f t="shared" si="36"/>
        <v>798.51439182915522</v>
      </c>
      <c r="I86">
        <f t="shared" si="40"/>
        <v>1402.9712163416898</v>
      </c>
      <c r="K86">
        <f t="shared" si="26"/>
        <v>2.8257100451205637</v>
      </c>
      <c r="L86">
        <f t="shared" si="27"/>
        <v>2.8257100451205637</v>
      </c>
      <c r="M86">
        <f t="shared" si="28"/>
        <v>4.6415928452383302</v>
      </c>
      <c r="N86">
        <f t="shared" si="19"/>
        <v>14.186800068216703</v>
      </c>
      <c r="O86">
        <f t="shared" si="29"/>
        <v>24.479813003696158</v>
      </c>
      <c r="P86">
        <f t="shared" si="30"/>
        <v>0.92850510677808729</v>
      </c>
      <c r="Q86">
        <f t="shared" si="20"/>
        <v>0.86964557436769951</v>
      </c>
      <c r="R86">
        <f t="shared" si="31"/>
        <v>0.86860562846405531</v>
      </c>
      <c r="S86">
        <f t="shared" si="32"/>
        <v>24.450539375444002</v>
      </c>
      <c r="T86">
        <f t="shared" si="33"/>
        <v>24.450539375444002</v>
      </c>
    </row>
    <row r="87" spans="1:20" x14ac:dyDescent="0.2">
      <c r="B87">
        <f>B86+100</f>
        <v>3100</v>
      </c>
      <c r="C87">
        <f t="shared" si="21"/>
        <v>3</v>
      </c>
      <c r="D87">
        <f t="shared" si="22"/>
        <v>1033.3333333333333</v>
      </c>
      <c r="E87">
        <f t="shared" si="23"/>
        <v>1033.3333333333333</v>
      </c>
      <c r="F87">
        <f t="shared" si="24"/>
        <v>1033.3333333333333</v>
      </c>
      <c r="G87">
        <f t="shared" si="39"/>
        <v>825.13153822346032</v>
      </c>
      <c r="H87">
        <f t="shared" si="36"/>
        <v>825.13153822346032</v>
      </c>
      <c r="I87">
        <f t="shared" si="40"/>
        <v>1449.7369235530796</v>
      </c>
      <c r="K87">
        <f t="shared" si="26"/>
        <v>3.1178047390439514</v>
      </c>
      <c r="L87">
        <f t="shared" si="27"/>
        <v>3.1178047390439514</v>
      </c>
      <c r="M87">
        <f t="shared" si="28"/>
        <v>5.1213960167590793</v>
      </c>
      <c r="N87">
        <f t="shared" si="19"/>
        <v>14.659693403823928</v>
      </c>
      <c r="O87">
        <f t="shared" si="29"/>
        <v>26.01669889867091</v>
      </c>
      <c r="P87">
        <f t="shared" si="30"/>
        <v>0.95945527700402344</v>
      </c>
      <c r="Q87">
        <f t="shared" si="20"/>
        <v>0.92424345943614894</v>
      </c>
      <c r="R87">
        <f t="shared" si="31"/>
        <v>0.92429045432561918</v>
      </c>
      <c r="S87">
        <f t="shared" si="32"/>
        <v>26.018021766446321</v>
      </c>
      <c r="T87">
        <f t="shared" si="33"/>
        <v>26.018021766446317</v>
      </c>
    </row>
    <row r="88" spans="1:20" x14ac:dyDescent="0.2">
      <c r="B88">
        <f t="shared" si="34"/>
        <v>3200</v>
      </c>
      <c r="C88">
        <f t="shared" si="21"/>
        <v>3</v>
      </c>
      <c r="D88">
        <f t="shared" si="22"/>
        <v>1066.6666666666667</v>
      </c>
      <c r="E88">
        <f t="shared" si="23"/>
        <v>1066.6666666666667</v>
      </c>
      <c r="F88">
        <f t="shared" si="24"/>
        <v>1066.6666666666667</v>
      </c>
      <c r="G88">
        <f t="shared" si="39"/>
        <v>851.74868461776555</v>
      </c>
      <c r="H88">
        <f t="shared" si="36"/>
        <v>851.74868461776555</v>
      </c>
      <c r="I88">
        <f t="shared" si="40"/>
        <v>1496.5026307644691</v>
      </c>
      <c r="K88">
        <f t="shared" si="26"/>
        <v>3.4293654355003929</v>
      </c>
      <c r="L88">
        <f t="shared" si="27"/>
        <v>3.4293654355003929</v>
      </c>
      <c r="M88">
        <f t="shared" si="28"/>
        <v>5.6331746056581347</v>
      </c>
      <c r="N88">
        <f t="shared" si="19"/>
        <v>15.132586739431147</v>
      </c>
      <c r="O88">
        <f t="shared" si="29"/>
        <v>27.624492216090069</v>
      </c>
      <c r="P88">
        <f t="shared" si="30"/>
        <v>0.99040544722995982</v>
      </c>
      <c r="Q88">
        <f t="shared" si="20"/>
        <v>0.98136033131668254</v>
      </c>
      <c r="R88">
        <f t="shared" si="31"/>
        <v>0.98180101218264382</v>
      </c>
      <c r="S88">
        <f t="shared" si="32"/>
        <v>27.636897022727396</v>
      </c>
      <c r="T88">
        <f t="shared" si="33"/>
        <v>27.636897022727403</v>
      </c>
    </row>
    <row r="89" spans="1:20" x14ac:dyDescent="0.2">
      <c r="B89">
        <v>3231</v>
      </c>
      <c r="C89">
        <f t="shared" si="21"/>
        <v>3</v>
      </c>
      <c r="D89">
        <f t="shared" si="22"/>
        <v>1077</v>
      </c>
      <c r="E89">
        <f t="shared" si="23"/>
        <v>1077</v>
      </c>
      <c r="F89">
        <f t="shared" si="24"/>
        <v>1077</v>
      </c>
      <c r="G89">
        <f t="shared" si="39"/>
        <v>860.00000000000011</v>
      </c>
      <c r="H89">
        <f t="shared" si="36"/>
        <v>860.00000000000011</v>
      </c>
      <c r="I89">
        <f t="shared" si="40"/>
        <v>1511</v>
      </c>
      <c r="K89">
        <f t="shared" si="26"/>
        <v>3.530000000000002</v>
      </c>
      <c r="L89">
        <f t="shared" si="27"/>
        <v>3.530000000000002</v>
      </c>
      <c r="M89">
        <f t="shared" si="28"/>
        <v>5.7984798447330546</v>
      </c>
      <c r="N89">
        <f t="shared" si="19"/>
        <v>15.279183673469388</v>
      </c>
      <c r="O89">
        <f t="shared" si="29"/>
        <v>28.137663518202444</v>
      </c>
      <c r="P89">
        <f t="shared" si="30"/>
        <v>1</v>
      </c>
      <c r="Q89">
        <f t="shared" si="20"/>
        <v>0.99959074638182843</v>
      </c>
      <c r="R89">
        <f t="shared" si="31"/>
        <v>1</v>
      </c>
      <c r="S89">
        <f t="shared" si="32"/>
        <v>28.149183673469388</v>
      </c>
      <c r="T89">
        <f t="shared" si="33"/>
        <v>28.149183673469388</v>
      </c>
    </row>
    <row r="90" spans="1:20" x14ac:dyDescent="0.2">
      <c r="O90">
        <f>SUM(O56:O89)</f>
        <v>414.70475821264108</v>
      </c>
      <c r="T90">
        <f>SUM(T56:T89)</f>
        <v>408.61900715174255</v>
      </c>
    </row>
    <row r="92" spans="1:20" ht="19" x14ac:dyDescent="0.2">
      <c r="A92" s="1" t="s">
        <v>22</v>
      </c>
    </row>
    <row r="93" spans="1:20" x14ac:dyDescent="0.2">
      <c r="B93" t="s">
        <v>0</v>
      </c>
      <c r="D93" s="3" t="s">
        <v>27</v>
      </c>
    </row>
    <row r="94" spans="1:20" x14ac:dyDescent="0.2">
      <c r="C94" t="s">
        <v>4</v>
      </c>
      <c r="D94" t="s">
        <v>5</v>
      </c>
      <c r="E94" t="s">
        <v>5</v>
      </c>
      <c r="F94" t="s">
        <v>6</v>
      </c>
      <c r="G94" t="s">
        <v>7</v>
      </c>
    </row>
    <row r="95" spans="1:20" x14ac:dyDescent="0.2">
      <c r="B95" t="s">
        <v>1</v>
      </c>
      <c r="C95">
        <f>7.34*3*170/245</f>
        <v>15.279183673469388</v>
      </c>
      <c r="D95">
        <v>3.53</v>
      </c>
      <c r="E95">
        <f>D95</f>
        <v>3.53</v>
      </c>
      <c r="F95">
        <v>5.81</v>
      </c>
      <c r="G95">
        <f>SUM(C95:F95)</f>
        <v>28.149183673469388</v>
      </c>
    </row>
    <row r="96" spans="1:20" x14ac:dyDescent="0.2">
      <c r="B96" t="s">
        <v>2</v>
      </c>
      <c r="C96">
        <v>170</v>
      </c>
      <c r="D96">
        <v>147</v>
      </c>
      <c r="E96">
        <f>D96</f>
        <v>147</v>
      </c>
      <c r="F96">
        <v>147</v>
      </c>
      <c r="G96">
        <f>C96+D96</f>
        <v>317</v>
      </c>
      <c r="J96" t="s">
        <v>11</v>
      </c>
      <c r="K96" t="s">
        <v>12</v>
      </c>
      <c r="L96" t="s">
        <v>13</v>
      </c>
      <c r="M96" t="s">
        <v>14</v>
      </c>
    </row>
    <row r="97" spans="2:20" x14ac:dyDescent="0.2">
      <c r="B97" t="s">
        <v>3</v>
      </c>
      <c r="C97">
        <v>5.3849999999999995E-2</v>
      </c>
      <c r="D97">
        <f>860/60/1000</f>
        <v>1.4333333333333333E-2</v>
      </c>
      <c r="E97">
        <f>D97</f>
        <v>1.4333333333333333E-2</v>
      </c>
      <c r="F97">
        <f>1512/60/1000</f>
        <v>2.52E-2</v>
      </c>
      <c r="G97">
        <f>C97</f>
        <v>5.3849999999999995E-2</v>
      </c>
      <c r="J97">
        <f>Q102</f>
        <v>0.37620984405246094</v>
      </c>
      <c r="L97">
        <f>1-J97</f>
        <v>0.62379015594753906</v>
      </c>
    </row>
    <row r="98" spans="2:20" x14ac:dyDescent="0.2">
      <c r="C98">
        <f>C97*1000*60</f>
        <v>3230.9999999999995</v>
      </c>
      <c r="D98">
        <f>D97*1000*60</f>
        <v>860</v>
      </c>
      <c r="E98">
        <f>E97*1000*60</f>
        <v>860</v>
      </c>
      <c r="F98">
        <f>F97*1000*60</f>
        <v>1512</v>
      </c>
      <c r="G98">
        <f>G97*1000*60</f>
        <v>3230.9999999999995</v>
      </c>
    </row>
    <row r="99" spans="2:20" x14ac:dyDescent="0.2">
      <c r="B99" t="s">
        <v>16</v>
      </c>
      <c r="C99">
        <f>0.92*0.97</f>
        <v>0.89239999999999997</v>
      </c>
      <c r="D99">
        <f>0.89*0.97</f>
        <v>0.86329999999999996</v>
      </c>
      <c r="E99">
        <f>0.89*0.97</f>
        <v>0.86329999999999996</v>
      </c>
      <c r="F99">
        <f>0.91*0.97</f>
        <v>0.88270000000000004</v>
      </c>
      <c r="G99">
        <f>(C99*C95+D99*D95+E99*E95+F99*F95)/G95</f>
        <v>0.88309944609986157</v>
      </c>
    </row>
    <row r="101" spans="2:20" x14ac:dyDescent="0.2">
      <c r="C101" t="s">
        <v>9</v>
      </c>
      <c r="D101" t="s">
        <v>8</v>
      </c>
      <c r="E101" t="s">
        <v>10</v>
      </c>
      <c r="F101" t="s">
        <v>19</v>
      </c>
      <c r="G101" t="s">
        <v>2</v>
      </c>
      <c r="K101" t="s">
        <v>5</v>
      </c>
      <c r="L101" t="s">
        <v>5</v>
      </c>
      <c r="M101" t="s">
        <v>6</v>
      </c>
      <c r="N101" t="s">
        <v>4</v>
      </c>
      <c r="O101" t="s">
        <v>7</v>
      </c>
      <c r="P101" t="s">
        <v>20</v>
      </c>
      <c r="Q101" t="s">
        <v>21</v>
      </c>
      <c r="R101" t="s">
        <v>15</v>
      </c>
      <c r="S101" t="s">
        <v>1</v>
      </c>
    </row>
    <row r="102" spans="2:20" x14ac:dyDescent="0.2">
      <c r="B102">
        <v>0</v>
      </c>
      <c r="C102">
        <v>1</v>
      </c>
      <c r="D102">
        <f>B102/C102</f>
        <v>0</v>
      </c>
      <c r="E102">
        <f>IF(C102&gt;1,B102/C102,0)</f>
        <v>0</v>
      </c>
      <c r="F102">
        <f>IF(C102&gt;2,B102/C102,0)</f>
        <v>0</v>
      </c>
      <c r="G102">
        <f>$C$143*SUM(D102:F102)^2+$D$143</f>
        <v>50</v>
      </c>
      <c r="K102">
        <f>H11</f>
        <v>3.53</v>
      </c>
      <c r="L102">
        <f t="shared" ref="L102:M102" si="41">I11</f>
        <v>0</v>
      </c>
      <c r="M102">
        <f t="shared" si="41"/>
        <v>0</v>
      </c>
      <c r="N102">
        <f>$C$95/3*D102*G102/$D$135/$G$135*C102</f>
        <v>0</v>
      </c>
      <c r="O102">
        <f>SUM(K102:N102)</f>
        <v>3.53</v>
      </c>
      <c r="P102">
        <f>D102/$D$44</f>
        <v>0</v>
      </c>
      <c r="Q102">
        <f t="shared" ref="Q102:Q135" si="42">O102/C102/$G$5*3</f>
        <v>0.37620984405246094</v>
      </c>
      <c r="R102">
        <f>$J$97+$L$97*(B102/$B$44)^2</f>
        <v>0.37620984405246094</v>
      </c>
      <c r="S102">
        <f>R102*$G$5</f>
        <v>10.589999999999998</v>
      </c>
      <c r="T102">
        <f>($J$97+$L$97*(D102/1077)^2)*$G$5/3*C102</f>
        <v>3.5299999999999994</v>
      </c>
    </row>
    <row r="103" spans="2:20" x14ac:dyDescent="0.2">
      <c r="B103">
        <f>B102+100</f>
        <v>100</v>
      </c>
      <c r="C103">
        <f t="shared" ref="C103:C135" si="43">CEILING(B103/1077,1)</f>
        <v>1</v>
      </c>
      <c r="D103">
        <f t="shared" ref="D103:D135" si="44">B103/C103</f>
        <v>100</v>
      </c>
      <c r="E103">
        <f t="shared" ref="E103:E135" si="45">IF(C103&gt;1,B103/C103,0)</f>
        <v>0</v>
      </c>
      <c r="F103">
        <f t="shared" ref="F103:F135" si="46">IF(C103&gt;2,B103/C103,0)</f>
        <v>0</v>
      </c>
      <c r="G103">
        <f t="shared" ref="G103:G135" si="47">$C$143*SUM(D103:F103)^2+$D$143</f>
        <v>50.11494956444173</v>
      </c>
      <c r="K103">
        <f t="shared" ref="K103:K135" si="48">H12</f>
        <v>3.53</v>
      </c>
      <c r="L103">
        <f t="shared" ref="L103:L135" si="49">I12</f>
        <v>0</v>
      </c>
      <c r="M103">
        <f t="shared" ref="M103:M135" si="50">J12</f>
        <v>0</v>
      </c>
      <c r="N103">
        <f t="shared" ref="N103:N135" si="51">$C$95/3*D103*G103/$D$135/$G$135*C103</f>
        <v>0.13940603331362716</v>
      </c>
      <c r="O103">
        <f t="shared" ref="O103:O135" si="52">SUM(K103:N103)</f>
        <v>3.6694060333136269</v>
      </c>
      <c r="P103">
        <f t="shared" ref="P103:P135" si="53">D103/$D$44</f>
        <v>9.2850510677808723E-2</v>
      </c>
      <c r="Q103">
        <f t="shared" si="42"/>
        <v>0.39106704576716123</v>
      </c>
      <c r="R103">
        <f t="shared" ref="R103:R135" si="54">$J$97+$L$97*(B103/$B$44)^2</f>
        <v>0.37680738077520437</v>
      </c>
      <c r="S103">
        <f t="shared" ref="S103:S135" si="55">R103*$G$5</f>
        <v>10.606820170960146</v>
      </c>
      <c r="T103">
        <f t="shared" ref="T103:T135" si="56">($J$97+$L$97*(D103/1077)^2)*$G$5/3*C103</f>
        <v>3.5804605128804408</v>
      </c>
    </row>
    <row r="104" spans="2:20" x14ac:dyDescent="0.2">
      <c r="B104">
        <f t="shared" ref="B104:B134" si="57">B103+100</f>
        <v>200</v>
      </c>
      <c r="C104">
        <f t="shared" si="43"/>
        <v>1</v>
      </c>
      <c r="D104">
        <f t="shared" si="44"/>
        <v>200</v>
      </c>
      <c r="E104">
        <f t="shared" si="45"/>
        <v>0</v>
      </c>
      <c r="F104">
        <f t="shared" si="46"/>
        <v>0</v>
      </c>
      <c r="G104">
        <f t="shared" si="47"/>
        <v>50.459798257766927</v>
      </c>
      <c r="K104">
        <f t="shared" si="48"/>
        <v>3.53</v>
      </c>
      <c r="L104">
        <f t="shared" si="49"/>
        <v>0</v>
      </c>
      <c r="M104">
        <f t="shared" si="50"/>
        <v>0</v>
      </c>
      <c r="N104">
        <f t="shared" si="51"/>
        <v>0.2807306154374466</v>
      </c>
      <c r="O104">
        <f t="shared" si="52"/>
        <v>3.8107306154374463</v>
      </c>
      <c r="P104">
        <f t="shared" si="53"/>
        <v>0.18570102135561745</v>
      </c>
      <c r="Q104">
        <f t="shared" si="42"/>
        <v>0.40612871687242508</v>
      </c>
      <c r="R104">
        <f t="shared" si="54"/>
        <v>0.37859999094343461</v>
      </c>
      <c r="S104">
        <f t="shared" si="55"/>
        <v>10.657280683840588</v>
      </c>
      <c r="T104">
        <f t="shared" si="56"/>
        <v>3.7318420515217663</v>
      </c>
    </row>
    <row r="105" spans="2:20" x14ac:dyDescent="0.2">
      <c r="B105">
        <f t="shared" si="57"/>
        <v>300</v>
      </c>
      <c r="C105">
        <f t="shared" si="43"/>
        <v>1</v>
      </c>
      <c r="D105">
        <f t="shared" si="44"/>
        <v>300</v>
      </c>
      <c r="E105">
        <f t="shared" si="45"/>
        <v>0</v>
      </c>
      <c r="F105">
        <f t="shared" si="46"/>
        <v>0</v>
      </c>
      <c r="G105">
        <f t="shared" si="47"/>
        <v>51.034546079975584</v>
      </c>
      <c r="K105">
        <f t="shared" si="48"/>
        <v>3.53</v>
      </c>
      <c r="L105">
        <f t="shared" si="49"/>
        <v>0</v>
      </c>
      <c r="M105">
        <f t="shared" si="50"/>
        <v>0</v>
      </c>
      <c r="N105">
        <f t="shared" si="51"/>
        <v>0.42589229518165056</v>
      </c>
      <c r="O105">
        <f t="shared" si="52"/>
        <v>3.9558922951816502</v>
      </c>
      <c r="P105">
        <f t="shared" si="53"/>
        <v>0.2785515320334262</v>
      </c>
      <c r="Q105">
        <f t="shared" si="42"/>
        <v>0.42159932675881606</v>
      </c>
      <c r="R105">
        <f t="shared" si="54"/>
        <v>0.38158767455715165</v>
      </c>
      <c r="S105">
        <f t="shared" si="55"/>
        <v>10.741381538641322</v>
      </c>
      <c r="T105">
        <f t="shared" si="56"/>
        <v>3.9841446159239755</v>
      </c>
    </row>
    <row r="106" spans="2:20" x14ac:dyDescent="0.2">
      <c r="B106">
        <f t="shared" si="57"/>
        <v>400</v>
      </c>
      <c r="C106">
        <f t="shared" si="43"/>
        <v>1</v>
      </c>
      <c r="D106">
        <f t="shared" si="44"/>
        <v>400</v>
      </c>
      <c r="E106">
        <f t="shared" si="45"/>
        <v>0</v>
      </c>
      <c r="F106">
        <f t="shared" si="46"/>
        <v>0</v>
      </c>
      <c r="G106">
        <f t="shared" si="47"/>
        <v>51.839193031067708</v>
      </c>
      <c r="K106">
        <f t="shared" si="48"/>
        <v>3.53</v>
      </c>
      <c r="L106">
        <f t="shared" si="49"/>
        <v>0</v>
      </c>
      <c r="M106">
        <f t="shared" si="50"/>
        <v>0</v>
      </c>
      <c r="N106">
        <f t="shared" si="51"/>
        <v>0.57680962135643155</v>
      </c>
      <c r="O106">
        <f t="shared" si="52"/>
        <v>4.1068096213564314</v>
      </c>
      <c r="P106">
        <f t="shared" si="53"/>
        <v>0.37140204271123489</v>
      </c>
      <c r="Q106">
        <f t="shared" si="42"/>
        <v>0.43768334481689791</v>
      </c>
      <c r="R106">
        <f t="shared" si="54"/>
        <v>0.38577043161635555</v>
      </c>
      <c r="S106">
        <f t="shared" si="55"/>
        <v>10.859122735362355</v>
      </c>
      <c r="T106">
        <f t="shared" si="56"/>
        <v>4.337368206087068</v>
      </c>
    </row>
    <row r="107" spans="2:20" x14ac:dyDescent="0.2">
      <c r="B107">
        <f t="shared" si="57"/>
        <v>500</v>
      </c>
      <c r="C107">
        <f t="shared" si="43"/>
        <v>1</v>
      </c>
      <c r="D107">
        <f t="shared" si="44"/>
        <v>500</v>
      </c>
      <c r="E107">
        <f t="shared" si="45"/>
        <v>0</v>
      </c>
      <c r="F107">
        <f t="shared" si="46"/>
        <v>0</v>
      </c>
      <c r="G107">
        <f t="shared" si="47"/>
        <v>52.873739111043292</v>
      </c>
      <c r="K107">
        <f t="shared" si="48"/>
        <v>3.53</v>
      </c>
      <c r="L107">
        <f t="shared" si="49"/>
        <v>0</v>
      </c>
      <c r="M107">
        <f t="shared" si="50"/>
        <v>0</v>
      </c>
      <c r="N107">
        <f t="shared" si="51"/>
        <v>0.73540114277198154</v>
      </c>
      <c r="O107">
        <f t="shared" si="52"/>
        <v>4.2654011427719816</v>
      </c>
      <c r="P107">
        <f t="shared" si="53"/>
        <v>0.46425255338904364</v>
      </c>
      <c r="Q107">
        <f t="shared" si="42"/>
        <v>0.45458524043723408</v>
      </c>
      <c r="R107">
        <f t="shared" si="54"/>
        <v>0.39114826212104625</v>
      </c>
      <c r="S107">
        <f t="shared" si="55"/>
        <v>11.010504274003679</v>
      </c>
      <c r="T107">
        <f t="shared" si="56"/>
        <v>4.7915128220110441</v>
      </c>
    </row>
    <row r="108" spans="2:20" x14ac:dyDescent="0.2">
      <c r="B108">
        <f t="shared" si="57"/>
        <v>600</v>
      </c>
      <c r="C108">
        <f t="shared" si="43"/>
        <v>1</v>
      </c>
      <c r="D108">
        <f t="shared" si="44"/>
        <v>600</v>
      </c>
      <c r="E108">
        <f t="shared" si="45"/>
        <v>0</v>
      </c>
      <c r="F108">
        <f t="shared" si="46"/>
        <v>0</v>
      </c>
      <c r="G108">
        <f t="shared" si="47"/>
        <v>54.138184319902336</v>
      </c>
      <c r="K108">
        <f t="shared" si="48"/>
        <v>3.53</v>
      </c>
      <c r="L108">
        <f t="shared" si="49"/>
        <v>0</v>
      </c>
      <c r="M108">
        <f t="shared" si="50"/>
        <v>0</v>
      </c>
      <c r="N108">
        <f t="shared" si="51"/>
        <v>0.90358540823849276</v>
      </c>
      <c r="O108">
        <f t="shared" si="52"/>
        <v>4.4335854082384927</v>
      </c>
      <c r="P108">
        <f t="shared" si="53"/>
        <v>0.55710306406685239</v>
      </c>
      <c r="Q108">
        <f t="shared" si="42"/>
        <v>0.47250948301038809</v>
      </c>
      <c r="R108">
        <f t="shared" si="54"/>
        <v>0.39772116607122376</v>
      </c>
      <c r="S108">
        <f t="shared" si="55"/>
        <v>11.195526154565298</v>
      </c>
      <c r="T108">
        <f t="shared" si="56"/>
        <v>5.3465784636959031</v>
      </c>
    </row>
    <row r="109" spans="2:20" x14ac:dyDescent="0.2">
      <c r="B109">
        <f t="shared" si="57"/>
        <v>700</v>
      </c>
      <c r="C109">
        <f t="shared" si="43"/>
        <v>1</v>
      </c>
      <c r="D109">
        <f t="shared" si="44"/>
        <v>700</v>
      </c>
      <c r="E109">
        <f t="shared" si="45"/>
        <v>0</v>
      </c>
      <c r="F109">
        <f t="shared" si="46"/>
        <v>0</v>
      </c>
      <c r="G109">
        <f t="shared" si="47"/>
        <v>55.632528657644848</v>
      </c>
      <c r="K109">
        <f t="shared" si="48"/>
        <v>3.53</v>
      </c>
      <c r="L109">
        <f t="shared" si="49"/>
        <v>0</v>
      </c>
      <c r="M109">
        <f t="shared" si="50"/>
        <v>0</v>
      </c>
      <c r="N109">
        <f t="shared" si="51"/>
        <v>1.0832809665661578</v>
      </c>
      <c r="O109">
        <f t="shared" si="52"/>
        <v>4.6132809665661574</v>
      </c>
      <c r="P109">
        <f t="shared" si="53"/>
        <v>0.64995357474466109</v>
      </c>
      <c r="Q109">
        <f t="shared" si="42"/>
        <v>0.49166054192692371</v>
      </c>
      <c r="R109">
        <f t="shared" si="54"/>
        <v>0.40548914346688814</v>
      </c>
      <c r="S109">
        <f t="shared" si="55"/>
        <v>11.414188377047214</v>
      </c>
      <c r="T109">
        <f t="shared" si="56"/>
        <v>6.0025651311416466</v>
      </c>
    </row>
    <row r="110" spans="2:20" x14ac:dyDescent="0.2">
      <c r="B110">
        <f t="shared" si="57"/>
        <v>800</v>
      </c>
      <c r="C110">
        <f t="shared" si="43"/>
        <v>1</v>
      </c>
      <c r="D110">
        <f t="shared" si="44"/>
        <v>800</v>
      </c>
      <c r="E110">
        <f t="shared" si="45"/>
        <v>0</v>
      </c>
      <c r="F110">
        <f t="shared" si="46"/>
        <v>0</v>
      </c>
      <c r="G110">
        <f t="shared" si="47"/>
        <v>57.356772124270826</v>
      </c>
      <c r="K110">
        <f t="shared" si="48"/>
        <v>3.53</v>
      </c>
      <c r="L110">
        <f t="shared" si="49"/>
        <v>0</v>
      </c>
      <c r="M110">
        <f t="shared" si="50"/>
        <v>0</v>
      </c>
      <c r="N110">
        <f t="shared" si="51"/>
        <v>1.2764063665651688</v>
      </c>
      <c r="O110">
        <f t="shared" si="52"/>
        <v>4.8064063665651684</v>
      </c>
      <c r="P110">
        <f t="shared" si="53"/>
        <v>0.74280408542246978</v>
      </c>
      <c r="Q110">
        <f t="shared" si="42"/>
        <v>0.51224288657740447</v>
      </c>
      <c r="R110">
        <f t="shared" si="54"/>
        <v>0.41445219430803931</v>
      </c>
      <c r="S110">
        <f t="shared" si="55"/>
        <v>11.666490941449423</v>
      </c>
      <c r="T110">
        <f t="shared" si="56"/>
        <v>6.7594728243482729</v>
      </c>
    </row>
    <row r="111" spans="2:20" x14ac:dyDescent="0.2">
      <c r="B111">
        <f t="shared" si="57"/>
        <v>900</v>
      </c>
      <c r="C111">
        <f t="shared" si="43"/>
        <v>1</v>
      </c>
      <c r="D111">
        <f t="shared" si="44"/>
        <v>900</v>
      </c>
      <c r="E111">
        <f t="shared" si="45"/>
        <v>0</v>
      </c>
      <c r="F111">
        <f t="shared" si="46"/>
        <v>0</v>
      </c>
      <c r="G111">
        <f t="shared" si="47"/>
        <v>59.310914719780264</v>
      </c>
      <c r="K111">
        <f t="shared" si="48"/>
        <v>3.53</v>
      </c>
      <c r="L111">
        <f t="shared" si="49"/>
        <v>3.53</v>
      </c>
      <c r="M111">
        <f t="shared" si="50"/>
        <v>0</v>
      </c>
      <c r="N111">
        <f t="shared" si="51"/>
        <v>1.4848801570457182</v>
      </c>
      <c r="O111">
        <f t="shared" si="52"/>
        <v>8.5448801570457178</v>
      </c>
      <c r="P111">
        <f t="shared" si="53"/>
        <v>0.83565459610027859</v>
      </c>
      <c r="Q111">
        <f t="shared" si="42"/>
        <v>0.91067083040485497</v>
      </c>
      <c r="R111">
        <f t="shared" si="54"/>
        <v>0.42461031859467735</v>
      </c>
      <c r="S111">
        <f t="shared" si="55"/>
        <v>11.952433847771927</v>
      </c>
      <c r="T111">
        <f t="shared" si="56"/>
        <v>7.6173015433157856</v>
      </c>
    </row>
    <row r="112" spans="2:20" x14ac:dyDescent="0.2">
      <c r="B112">
        <f t="shared" si="57"/>
        <v>1000</v>
      </c>
      <c r="C112">
        <f t="shared" si="43"/>
        <v>1</v>
      </c>
      <c r="D112">
        <f t="shared" si="44"/>
        <v>1000</v>
      </c>
      <c r="E112">
        <f t="shared" si="45"/>
        <v>0</v>
      </c>
      <c r="F112">
        <f t="shared" si="46"/>
        <v>0</v>
      </c>
      <c r="G112">
        <f t="shared" si="47"/>
        <v>61.494956444173162</v>
      </c>
      <c r="K112">
        <f t="shared" si="48"/>
        <v>3.53</v>
      </c>
      <c r="L112">
        <f t="shared" si="49"/>
        <v>3.53</v>
      </c>
      <c r="M112">
        <f t="shared" si="50"/>
        <v>0</v>
      </c>
      <c r="N112">
        <f t="shared" si="51"/>
        <v>1.710620886817998</v>
      </c>
      <c r="O112">
        <f t="shared" si="52"/>
        <v>8.7706208868179978</v>
      </c>
      <c r="P112">
        <f t="shared" si="53"/>
        <v>0.92850510677808729</v>
      </c>
      <c r="Q112">
        <f t="shared" si="42"/>
        <v>0.9347291546949168</v>
      </c>
      <c r="R112">
        <f t="shared" si="54"/>
        <v>0.43596351632680214</v>
      </c>
      <c r="S112">
        <f t="shared" si="55"/>
        <v>12.272017096014723</v>
      </c>
      <c r="T112">
        <f t="shared" si="56"/>
        <v>8.5760512880441784</v>
      </c>
    </row>
    <row r="113" spans="2:20" x14ac:dyDescent="0.2">
      <c r="B113">
        <f t="shared" si="57"/>
        <v>1100</v>
      </c>
      <c r="C113">
        <f t="shared" si="43"/>
        <v>2</v>
      </c>
      <c r="D113">
        <f t="shared" si="44"/>
        <v>550</v>
      </c>
      <c r="E113">
        <f t="shared" si="45"/>
        <v>550</v>
      </c>
      <c r="F113">
        <f t="shared" si="46"/>
        <v>0</v>
      </c>
      <c r="G113">
        <f t="shared" si="47"/>
        <v>63.908897297449528</v>
      </c>
      <c r="K113">
        <f t="shared" si="48"/>
        <v>3.53</v>
      </c>
      <c r="L113">
        <f t="shared" si="49"/>
        <v>3.53</v>
      </c>
      <c r="M113">
        <f t="shared" si="50"/>
        <v>0</v>
      </c>
      <c r="N113">
        <f t="shared" si="51"/>
        <v>1.9555471046922006</v>
      </c>
      <c r="O113">
        <f t="shared" si="52"/>
        <v>9.0155471046921996</v>
      </c>
      <c r="P113">
        <f t="shared" si="53"/>
        <v>0.51067780872794799</v>
      </c>
      <c r="Q113">
        <f t="shared" si="42"/>
        <v>0.4804160864453072</v>
      </c>
      <c r="R113">
        <f t="shared" si="54"/>
        <v>0.44851178750441384</v>
      </c>
      <c r="S113">
        <f t="shared" si="55"/>
        <v>12.625240686177817</v>
      </c>
      <c r="T113">
        <f t="shared" si="56"/>
        <v>10.112861029266726</v>
      </c>
    </row>
    <row r="114" spans="2:20" x14ac:dyDescent="0.2">
      <c r="B114">
        <f t="shared" si="57"/>
        <v>1200</v>
      </c>
      <c r="C114">
        <f t="shared" si="43"/>
        <v>2</v>
      </c>
      <c r="D114">
        <f t="shared" si="44"/>
        <v>600</v>
      </c>
      <c r="E114">
        <f t="shared" si="45"/>
        <v>600</v>
      </c>
      <c r="F114">
        <f t="shared" si="46"/>
        <v>0</v>
      </c>
      <c r="G114">
        <f t="shared" si="47"/>
        <v>66.55273727960936</v>
      </c>
      <c r="K114">
        <f t="shared" si="48"/>
        <v>3.53</v>
      </c>
      <c r="L114">
        <f t="shared" si="49"/>
        <v>3.53</v>
      </c>
      <c r="M114">
        <f t="shared" si="50"/>
        <v>0</v>
      </c>
      <c r="N114">
        <f t="shared" si="51"/>
        <v>2.2215773594785184</v>
      </c>
      <c r="O114">
        <f t="shared" si="52"/>
        <v>9.2815773594785185</v>
      </c>
      <c r="P114">
        <f t="shared" si="53"/>
        <v>0.55710306406685239</v>
      </c>
      <c r="Q114">
        <f t="shared" si="42"/>
        <v>0.49459217719125587</v>
      </c>
      <c r="R114">
        <f t="shared" si="54"/>
        <v>0.46225513212751229</v>
      </c>
      <c r="S114">
        <f t="shared" si="55"/>
        <v>13.012104618261203</v>
      </c>
      <c r="T114">
        <f t="shared" si="56"/>
        <v>10.693156927391806</v>
      </c>
    </row>
    <row r="115" spans="2:20" x14ac:dyDescent="0.2">
      <c r="B115">
        <f t="shared" si="57"/>
        <v>1300</v>
      </c>
      <c r="C115">
        <f t="shared" si="43"/>
        <v>2</v>
      </c>
      <c r="D115">
        <f t="shared" si="44"/>
        <v>650</v>
      </c>
      <c r="E115">
        <f t="shared" si="45"/>
        <v>650</v>
      </c>
      <c r="F115">
        <f t="shared" si="46"/>
        <v>0</v>
      </c>
      <c r="G115">
        <f t="shared" si="47"/>
        <v>69.426476390652653</v>
      </c>
      <c r="K115">
        <f t="shared" si="48"/>
        <v>3.53</v>
      </c>
      <c r="L115">
        <f t="shared" si="49"/>
        <v>3.53</v>
      </c>
      <c r="M115">
        <f t="shared" si="50"/>
        <v>0</v>
      </c>
      <c r="N115">
        <f t="shared" si="51"/>
        <v>2.5106301999871437</v>
      </c>
      <c r="O115">
        <f t="shared" si="52"/>
        <v>9.5706301999871428</v>
      </c>
      <c r="P115">
        <f t="shared" si="53"/>
        <v>0.60352831940575669</v>
      </c>
      <c r="Q115">
        <f t="shared" si="42"/>
        <v>0.50999508428058593</v>
      </c>
      <c r="R115">
        <f t="shared" si="54"/>
        <v>0.4771935501960976</v>
      </c>
      <c r="S115">
        <f t="shared" si="55"/>
        <v>13.432608892264886</v>
      </c>
      <c r="T115">
        <f t="shared" si="56"/>
        <v>11.323913338397331</v>
      </c>
    </row>
    <row r="116" spans="2:20" x14ac:dyDescent="0.2">
      <c r="B116">
        <f t="shared" si="57"/>
        <v>1400</v>
      </c>
      <c r="C116">
        <f t="shared" si="43"/>
        <v>2</v>
      </c>
      <c r="D116">
        <f t="shared" si="44"/>
        <v>700</v>
      </c>
      <c r="E116">
        <f t="shared" si="45"/>
        <v>700</v>
      </c>
      <c r="F116">
        <f t="shared" si="46"/>
        <v>0</v>
      </c>
      <c r="G116">
        <f t="shared" si="47"/>
        <v>72.530114630579405</v>
      </c>
      <c r="K116">
        <f t="shared" si="48"/>
        <v>3.53</v>
      </c>
      <c r="L116">
        <f t="shared" si="49"/>
        <v>3.53</v>
      </c>
      <c r="M116">
        <f t="shared" si="50"/>
        <v>0</v>
      </c>
      <c r="N116">
        <f t="shared" si="51"/>
        <v>2.8246241750282679</v>
      </c>
      <c r="O116">
        <f t="shared" si="52"/>
        <v>9.884624175028268</v>
      </c>
      <c r="P116">
        <f t="shared" si="53"/>
        <v>0.64995357474466109</v>
      </c>
      <c r="Q116">
        <f t="shared" si="42"/>
        <v>0.52672704240857948</v>
      </c>
      <c r="R116">
        <f t="shared" si="54"/>
        <v>0.49332704171016972</v>
      </c>
      <c r="S116">
        <f t="shared" si="55"/>
        <v>13.88675350818886</v>
      </c>
      <c r="T116">
        <f t="shared" si="56"/>
        <v>12.005130262283293</v>
      </c>
    </row>
    <row r="117" spans="2:20" x14ac:dyDescent="0.2">
      <c r="B117">
        <f t="shared" si="57"/>
        <v>1500</v>
      </c>
      <c r="C117">
        <f t="shared" si="43"/>
        <v>2</v>
      </c>
      <c r="D117">
        <f t="shared" si="44"/>
        <v>750</v>
      </c>
      <c r="E117">
        <f t="shared" si="45"/>
        <v>750</v>
      </c>
      <c r="F117">
        <f t="shared" si="46"/>
        <v>0</v>
      </c>
      <c r="G117">
        <f t="shared" si="47"/>
        <v>75.863651999389617</v>
      </c>
      <c r="K117">
        <f t="shared" si="48"/>
        <v>3.53</v>
      </c>
      <c r="L117">
        <f t="shared" si="49"/>
        <v>3.53</v>
      </c>
      <c r="M117">
        <f t="shared" si="50"/>
        <v>0</v>
      </c>
      <c r="N117">
        <f t="shared" si="51"/>
        <v>3.1654778334120848</v>
      </c>
      <c r="O117">
        <f t="shared" si="52"/>
        <v>10.225477833412084</v>
      </c>
      <c r="P117">
        <f t="shared" si="53"/>
        <v>0.69637883008356549</v>
      </c>
      <c r="Q117">
        <f t="shared" si="42"/>
        <v>0.54489028627051805</v>
      </c>
      <c r="R117">
        <f t="shared" si="54"/>
        <v>0.51065560666972876</v>
      </c>
      <c r="S117">
        <f t="shared" si="55"/>
        <v>14.374538466033133</v>
      </c>
      <c r="T117">
        <f t="shared" si="56"/>
        <v>12.736807699049699</v>
      </c>
    </row>
    <row r="118" spans="2:20" x14ac:dyDescent="0.2">
      <c r="B118">
        <f t="shared" si="57"/>
        <v>1600</v>
      </c>
      <c r="C118">
        <f t="shared" si="43"/>
        <v>2</v>
      </c>
      <c r="D118">
        <f t="shared" si="44"/>
        <v>800</v>
      </c>
      <c r="E118">
        <f t="shared" si="45"/>
        <v>800</v>
      </c>
      <c r="F118">
        <f t="shared" si="46"/>
        <v>0</v>
      </c>
      <c r="G118">
        <f t="shared" si="47"/>
        <v>79.427088497083304</v>
      </c>
      <c r="K118">
        <f t="shared" si="48"/>
        <v>3.53</v>
      </c>
      <c r="L118">
        <f t="shared" si="49"/>
        <v>3.53</v>
      </c>
      <c r="M118">
        <f t="shared" si="50"/>
        <v>0</v>
      </c>
      <c r="N118">
        <f t="shared" si="51"/>
        <v>3.5351097239487861</v>
      </c>
      <c r="O118">
        <f t="shared" si="52"/>
        <v>10.595109723948786</v>
      </c>
      <c r="P118">
        <f t="shared" si="53"/>
        <v>0.74280408542246978</v>
      </c>
      <c r="Q118">
        <f t="shared" si="42"/>
        <v>0.56458705056168368</v>
      </c>
      <c r="R118">
        <f t="shared" si="54"/>
        <v>0.52917924507477443</v>
      </c>
      <c r="S118">
        <f t="shared" si="55"/>
        <v>14.895963765797696</v>
      </c>
      <c r="T118">
        <f t="shared" si="56"/>
        <v>13.518945648696546</v>
      </c>
    </row>
    <row r="119" spans="2:20" x14ac:dyDescent="0.2">
      <c r="B119">
        <f t="shared" si="57"/>
        <v>1700</v>
      </c>
      <c r="C119">
        <f t="shared" si="43"/>
        <v>2</v>
      </c>
      <c r="D119">
        <f t="shared" si="44"/>
        <v>850</v>
      </c>
      <c r="E119">
        <f t="shared" si="45"/>
        <v>850</v>
      </c>
      <c r="F119">
        <f t="shared" si="46"/>
        <v>0</v>
      </c>
      <c r="G119">
        <f t="shared" si="47"/>
        <v>83.22042412366045</v>
      </c>
      <c r="K119">
        <f t="shared" si="48"/>
        <v>3.53</v>
      </c>
      <c r="L119">
        <f t="shared" si="49"/>
        <v>3.53</v>
      </c>
      <c r="M119">
        <f t="shared" si="50"/>
        <v>0</v>
      </c>
      <c r="N119">
        <f t="shared" si="51"/>
        <v>3.9354383954485632</v>
      </c>
      <c r="O119">
        <f t="shared" si="52"/>
        <v>10.995438395448563</v>
      </c>
      <c r="P119">
        <f t="shared" si="53"/>
        <v>0.78922934076137419</v>
      </c>
      <c r="Q119">
        <f t="shared" si="42"/>
        <v>0.58591956997735783</v>
      </c>
      <c r="R119">
        <f t="shared" si="54"/>
        <v>0.54889795692530707</v>
      </c>
      <c r="S119">
        <f t="shared" si="55"/>
        <v>15.451029407482556</v>
      </c>
      <c r="T119">
        <f t="shared" si="56"/>
        <v>14.351544111223838</v>
      </c>
    </row>
    <row r="120" spans="2:20" x14ac:dyDescent="0.2">
      <c r="B120">
        <f t="shared" si="57"/>
        <v>1800</v>
      </c>
      <c r="C120">
        <f t="shared" si="43"/>
        <v>2</v>
      </c>
      <c r="D120">
        <f t="shared" si="44"/>
        <v>900</v>
      </c>
      <c r="E120">
        <f t="shared" si="45"/>
        <v>900</v>
      </c>
      <c r="F120">
        <f t="shared" si="46"/>
        <v>0</v>
      </c>
      <c r="G120">
        <f t="shared" si="47"/>
        <v>87.243658879121057</v>
      </c>
      <c r="K120">
        <f t="shared" si="48"/>
        <v>3.53</v>
      </c>
      <c r="L120">
        <f t="shared" si="49"/>
        <v>3.53</v>
      </c>
      <c r="M120">
        <f t="shared" si="50"/>
        <v>5.81</v>
      </c>
      <c r="N120">
        <f t="shared" si="51"/>
        <v>4.3683823967216089</v>
      </c>
      <c r="O120">
        <f t="shared" si="52"/>
        <v>17.238382396721608</v>
      </c>
      <c r="P120">
        <f t="shared" si="53"/>
        <v>0.83565459610027859</v>
      </c>
      <c r="Q120">
        <f t="shared" si="42"/>
        <v>0.91859053161293547</v>
      </c>
      <c r="R120">
        <f t="shared" si="54"/>
        <v>0.56981174222132647</v>
      </c>
      <c r="S120">
        <f t="shared" si="55"/>
        <v>16.03973539108771</v>
      </c>
      <c r="T120">
        <f t="shared" si="56"/>
        <v>15.234603086631571</v>
      </c>
    </row>
    <row r="121" spans="2:20" x14ac:dyDescent="0.2">
      <c r="B121">
        <f t="shared" si="57"/>
        <v>1900</v>
      </c>
      <c r="C121">
        <f t="shared" si="43"/>
        <v>2</v>
      </c>
      <c r="D121">
        <f t="shared" si="44"/>
        <v>950</v>
      </c>
      <c r="E121">
        <f t="shared" si="45"/>
        <v>950</v>
      </c>
      <c r="F121">
        <f t="shared" si="46"/>
        <v>0</v>
      </c>
      <c r="G121">
        <f t="shared" si="47"/>
        <v>91.496792763465123</v>
      </c>
      <c r="K121">
        <f t="shared" si="48"/>
        <v>3.53</v>
      </c>
      <c r="L121">
        <f t="shared" si="49"/>
        <v>3.53</v>
      </c>
      <c r="M121">
        <f t="shared" si="50"/>
        <v>5.81</v>
      </c>
      <c r="N121">
        <f t="shared" si="51"/>
        <v>4.8358602765781162</v>
      </c>
      <c r="O121">
        <f t="shared" si="52"/>
        <v>17.705860276578115</v>
      </c>
      <c r="P121">
        <f t="shared" si="53"/>
        <v>0.88207985143918288</v>
      </c>
      <c r="Q121">
        <f t="shared" si="42"/>
        <v>0.94350126536347267</v>
      </c>
      <c r="R121">
        <f t="shared" si="54"/>
        <v>0.59192060096283283</v>
      </c>
      <c r="S121">
        <f t="shared" si="55"/>
        <v>16.662081716613162</v>
      </c>
      <c r="T121">
        <f t="shared" si="56"/>
        <v>16.168122574919739</v>
      </c>
    </row>
    <row r="122" spans="2:20" x14ac:dyDescent="0.2">
      <c r="B122">
        <f t="shared" si="57"/>
        <v>2000</v>
      </c>
      <c r="C122">
        <f t="shared" si="43"/>
        <v>2</v>
      </c>
      <c r="D122">
        <f t="shared" si="44"/>
        <v>1000</v>
      </c>
      <c r="E122">
        <f t="shared" si="45"/>
        <v>1000</v>
      </c>
      <c r="F122">
        <f t="shared" si="46"/>
        <v>0</v>
      </c>
      <c r="G122">
        <f t="shared" si="47"/>
        <v>95.97982577669265</v>
      </c>
      <c r="K122">
        <f t="shared" si="48"/>
        <v>3.53</v>
      </c>
      <c r="L122">
        <f t="shared" si="49"/>
        <v>3.53</v>
      </c>
      <c r="M122">
        <f t="shared" si="50"/>
        <v>5.81</v>
      </c>
      <c r="N122">
        <f t="shared" si="51"/>
        <v>5.3397905838282771</v>
      </c>
      <c r="O122">
        <f t="shared" si="52"/>
        <v>18.209790583828276</v>
      </c>
      <c r="P122">
        <f t="shared" si="53"/>
        <v>0.92850510677808729</v>
      </c>
      <c r="Q122">
        <f t="shared" si="42"/>
        <v>0.97035445832436396</v>
      </c>
      <c r="R122">
        <f t="shared" si="54"/>
        <v>0.61522453314982584</v>
      </c>
      <c r="S122">
        <f t="shared" si="55"/>
        <v>17.318068384058904</v>
      </c>
      <c r="T122">
        <f t="shared" si="56"/>
        <v>17.152102576088357</v>
      </c>
    </row>
    <row r="123" spans="2:20" x14ac:dyDescent="0.2">
      <c r="B123">
        <f t="shared" si="57"/>
        <v>2100</v>
      </c>
      <c r="C123">
        <f t="shared" si="43"/>
        <v>2</v>
      </c>
      <c r="D123">
        <f t="shared" si="44"/>
        <v>1050</v>
      </c>
      <c r="E123">
        <f t="shared" si="45"/>
        <v>1050</v>
      </c>
      <c r="F123">
        <f t="shared" si="46"/>
        <v>0</v>
      </c>
      <c r="G123">
        <f t="shared" si="47"/>
        <v>100.69275791880365</v>
      </c>
      <c r="K123">
        <f t="shared" si="48"/>
        <v>3.53</v>
      </c>
      <c r="L123">
        <f t="shared" si="49"/>
        <v>3.53</v>
      </c>
      <c r="M123">
        <f t="shared" si="50"/>
        <v>5.81</v>
      </c>
      <c r="N123">
        <f t="shared" si="51"/>
        <v>5.8820918672822824</v>
      </c>
      <c r="O123">
        <f t="shared" si="52"/>
        <v>18.752091867282282</v>
      </c>
      <c r="P123">
        <f t="shared" si="53"/>
        <v>0.97493036211699169</v>
      </c>
      <c r="Q123">
        <f t="shared" si="42"/>
        <v>0.99925234519089079</v>
      </c>
      <c r="R123">
        <f t="shared" si="54"/>
        <v>0.6397235387823057</v>
      </c>
      <c r="S123">
        <f t="shared" si="55"/>
        <v>18.007695393424939</v>
      </c>
      <c r="T123">
        <f t="shared" si="56"/>
        <v>18.186543090137416</v>
      </c>
    </row>
    <row r="124" spans="2:20" x14ac:dyDescent="0.2">
      <c r="B124">
        <f t="shared" si="57"/>
        <v>2200</v>
      </c>
      <c r="C124">
        <f t="shared" si="43"/>
        <v>3</v>
      </c>
      <c r="D124">
        <f t="shared" si="44"/>
        <v>733.33333333333337</v>
      </c>
      <c r="E124">
        <f t="shared" si="45"/>
        <v>733.33333333333337</v>
      </c>
      <c r="F124">
        <f t="shared" si="46"/>
        <v>733.33333333333337</v>
      </c>
      <c r="G124">
        <f t="shared" si="47"/>
        <v>105.63558918979811</v>
      </c>
      <c r="K124">
        <f t="shared" si="48"/>
        <v>3.53</v>
      </c>
      <c r="L124">
        <f t="shared" si="49"/>
        <v>3.53</v>
      </c>
      <c r="M124">
        <f t="shared" si="50"/>
        <v>5.81</v>
      </c>
      <c r="N124">
        <f t="shared" si="51"/>
        <v>6.4646826757503266</v>
      </c>
      <c r="O124">
        <f t="shared" si="52"/>
        <v>19.334682675750326</v>
      </c>
      <c r="P124">
        <f t="shared" si="53"/>
        <v>0.68090374497059736</v>
      </c>
      <c r="Q124">
        <f t="shared" si="42"/>
        <v>0.68686477377222377</v>
      </c>
      <c r="R124">
        <f t="shared" si="54"/>
        <v>0.66541761786027243</v>
      </c>
      <c r="S124">
        <f t="shared" si="55"/>
        <v>18.730962744711274</v>
      </c>
      <c r="T124">
        <f t="shared" si="56"/>
        <v>18.730962744711274</v>
      </c>
    </row>
    <row r="125" spans="2:20" x14ac:dyDescent="0.2">
      <c r="B125">
        <f t="shared" si="57"/>
        <v>2300</v>
      </c>
      <c r="C125">
        <f t="shared" si="43"/>
        <v>3</v>
      </c>
      <c r="D125">
        <f t="shared" si="44"/>
        <v>766.66666666666663</v>
      </c>
      <c r="E125">
        <f t="shared" si="45"/>
        <v>766.66666666666663</v>
      </c>
      <c r="F125">
        <f t="shared" si="46"/>
        <v>766.66666666666663</v>
      </c>
      <c r="G125">
        <f t="shared" si="47"/>
        <v>110.80831958967603</v>
      </c>
      <c r="K125">
        <f t="shared" si="48"/>
        <v>3.53</v>
      </c>
      <c r="L125">
        <f t="shared" si="49"/>
        <v>3.53</v>
      </c>
      <c r="M125">
        <f t="shared" si="50"/>
        <v>5.81</v>
      </c>
      <c r="N125">
        <f t="shared" si="51"/>
        <v>7.0894815580425998</v>
      </c>
      <c r="O125">
        <f t="shared" si="52"/>
        <v>19.959481558042597</v>
      </c>
      <c r="P125">
        <f t="shared" si="53"/>
        <v>0.71185391519653352</v>
      </c>
      <c r="Q125">
        <f t="shared" si="42"/>
        <v>0.7090607596146532</v>
      </c>
      <c r="R125">
        <f t="shared" si="54"/>
        <v>0.69230677038372601</v>
      </c>
      <c r="S125">
        <f t="shared" si="55"/>
        <v>19.487870437917902</v>
      </c>
      <c r="T125">
        <f t="shared" si="56"/>
        <v>19.487870437917902</v>
      </c>
    </row>
    <row r="126" spans="2:20" x14ac:dyDescent="0.2">
      <c r="B126">
        <f>B125+100</f>
        <v>2400</v>
      </c>
      <c r="C126">
        <f t="shared" si="43"/>
        <v>3</v>
      </c>
      <c r="D126">
        <f t="shared" si="44"/>
        <v>800</v>
      </c>
      <c r="E126">
        <f t="shared" si="45"/>
        <v>800</v>
      </c>
      <c r="F126">
        <f t="shared" si="46"/>
        <v>800</v>
      </c>
      <c r="G126">
        <f t="shared" si="47"/>
        <v>116.21094911843743</v>
      </c>
      <c r="K126">
        <f t="shared" si="48"/>
        <v>3.53</v>
      </c>
      <c r="L126">
        <f t="shared" si="49"/>
        <v>3.53</v>
      </c>
      <c r="M126">
        <f t="shared" si="50"/>
        <v>5.81</v>
      </c>
      <c r="N126">
        <f t="shared" si="51"/>
        <v>7.7584070629692983</v>
      </c>
      <c r="O126">
        <f t="shared" si="52"/>
        <v>20.628407062969298</v>
      </c>
      <c r="P126">
        <f t="shared" si="53"/>
        <v>0.74280408542246978</v>
      </c>
      <c r="Q126">
        <f t="shared" si="42"/>
        <v>0.7328243441180704</v>
      </c>
      <c r="R126">
        <f t="shared" si="54"/>
        <v>0.72039099635266635</v>
      </c>
      <c r="S126">
        <f t="shared" si="55"/>
        <v>20.27841847304482</v>
      </c>
      <c r="T126">
        <f t="shared" si="56"/>
        <v>20.27841847304482</v>
      </c>
    </row>
    <row r="127" spans="2:20" x14ac:dyDescent="0.2">
      <c r="B127">
        <f t="shared" si="57"/>
        <v>2500</v>
      </c>
      <c r="C127">
        <f t="shared" si="43"/>
        <v>3</v>
      </c>
      <c r="D127">
        <f t="shared" si="44"/>
        <v>833.33333333333337</v>
      </c>
      <c r="E127">
        <f t="shared" si="45"/>
        <v>833.33333333333337</v>
      </c>
      <c r="F127">
        <f t="shared" si="46"/>
        <v>833.33333333333337</v>
      </c>
      <c r="G127">
        <f t="shared" si="47"/>
        <v>121.84347777608227</v>
      </c>
      <c r="K127">
        <f t="shared" si="48"/>
        <v>3.53</v>
      </c>
      <c r="L127">
        <f t="shared" si="49"/>
        <v>3.53</v>
      </c>
      <c r="M127">
        <f t="shared" si="50"/>
        <v>5.81</v>
      </c>
      <c r="N127">
        <f t="shared" si="51"/>
        <v>8.4733777393406076</v>
      </c>
      <c r="O127">
        <f t="shared" si="52"/>
        <v>21.343377739340607</v>
      </c>
      <c r="P127">
        <f t="shared" si="53"/>
        <v>0.77375425564840605</v>
      </c>
      <c r="Q127">
        <f t="shared" si="42"/>
        <v>0.75822368374599591</v>
      </c>
      <c r="R127">
        <f t="shared" si="54"/>
        <v>0.74967029576709354</v>
      </c>
      <c r="S127">
        <f t="shared" si="55"/>
        <v>21.102606850092037</v>
      </c>
      <c r="T127">
        <f t="shared" si="56"/>
        <v>21.102606850092037</v>
      </c>
    </row>
    <row r="128" spans="2:20" x14ac:dyDescent="0.2">
      <c r="B128">
        <f t="shared" si="57"/>
        <v>2600</v>
      </c>
      <c r="C128">
        <f t="shared" si="43"/>
        <v>3</v>
      </c>
      <c r="D128">
        <f t="shared" si="44"/>
        <v>866.66666666666663</v>
      </c>
      <c r="E128">
        <f t="shared" si="45"/>
        <v>866.66666666666663</v>
      </c>
      <c r="F128">
        <f t="shared" si="46"/>
        <v>866.66666666666663</v>
      </c>
      <c r="G128">
        <f t="shared" si="47"/>
        <v>127.70590556261058</v>
      </c>
      <c r="K128">
        <f t="shared" si="48"/>
        <v>3.53</v>
      </c>
      <c r="L128">
        <f t="shared" si="49"/>
        <v>3.53</v>
      </c>
      <c r="M128">
        <f t="shared" si="50"/>
        <v>5.81</v>
      </c>
      <c r="N128">
        <f t="shared" si="51"/>
        <v>9.2363121359667275</v>
      </c>
      <c r="O128">
        <f t="shared" si="52"/>
        <v>22.106312135966725</v>
      </c>
      <c r="P128">
        <f t="shared" si="53"/>
        <v>0.80470442587434232</v>
      </c>
      <c r="Q128">
        <f t="shared" si="42"/>
        <v>0.78532693496195161</v>
      </c>
      <c r="R128">
        <f t="shared" si="54"/>
        <v>0.78014466862700771</v>
      </c>
      <c r="S128">
        <f t="shared" si="55"/>
        <v>21.960435569059552</v>
      </c>
      <c r="T128">
        <f t="shared" si="56"/>
        <v>21.960435569059552</v>
      </c>
    </row>
    <row r="129" spans="2:20" x14ac:dyDescent="0.2">
      <c r="B129">
        <f t="shared" si="57"/>
        <v>2700</v>
      </c>
      <c r="C129">
        <f t="shared" si="43"/>
        <v>3</v>
      </c>
      <c r="D129">
        <f t="shared" si="44"/>
        <v>900</v>
      </c>
      <c r="E129">
        <f t="shared" si="45"/>
        <v>900</v>
      </c>
      <c r="F129">
        <f t="shared" si="46"/>
        <v>900</v>
      </c>
      <c r="G129">
        <f t="shared" si="47"/>
        <v>133.79823247802236</v>
      </c>
      <c r="K129">
        <f t="shared" si="48"/>
        <v>3.53</v>
      </c>
      <c r="L129">
        <f t="shared" si="49"/>
        <v>3.53</v>
      </c>
      <c r="M129">
        <f t="shared" si="50"/>
        <v>5.81</v>
      </c>
      <c r="N129">
        <f t="shared" si="51"/>
        <v>10.049128801657844</v>
      </c>
      <c r="O129">
        <f t="shared" si="52"/>
        <v>22.919128801657841</v>
      </c>
      <c r="P129">
        <f t="shared" si="53"/>
        <v>0.83565459610027859</v>
      </c>
      <c r="Q129">
        <f t="shared" si="42"/>
        <v>0.81420225422945836</v>
      </c>
      <c r="R129">
        <f t="shared" si="54"/>
        <v>0.81181411493240851</v>
      </c>
      <c r="S129">
        <f t="shared" si="55"/>
        <v>22.851904629947356</v>
      </c>
      <c r="T129">
        <f t="shared" si="56"/>
        <v>22.851904629947356</v>
      </c>
    </row>
    <row r="130" spans="2:20" x14ac:dyDescent="0.2">
      <c r="B130">
        <f t="shared" si="57"/>
        <v>2800</v>
      </c>
      <c r="C130">
        <f t="shared" si="43"/>
        <v>3</v>
      </c>
      <c r="D130">
        <f t="shared" si="44"/>
        <v>933.33333333333337</v>
      </c>
      <c r="E130">
        <f t="shared" si="45"/>
        <v>933.33333333333337</v>
      </c>
      <c r="F130">
        <f t="shared" si="46"/>
        <v>933.33333333333337</v>
      </c>
      <c r="G130">
        <f t="shared" si="47"/>
        <v>140.12045852231762</v>
      </c>
      <c r="K130">
        <f t="shared" si="48"/>
        <v>3.53</v>
      </c>
      <c r="L130">
        <f t="shared" si="49"/>
        <v>3.53</v>
      </c>
      <c r="M130">
        <f t="shared" si="50"/>
        <v>5.81</v>
      </c>
      <c r="N130">
        <f t="shared" si="51"/>
        <v>10.913746285224157</v>
      </c>
      <c r="O130">
        <f t="shared" si="52"/>
        <v>23.783746285224154</v>
      </c>
      <c r="P130">
        <f t="shared" si="53"/>
        <v>0.86660476632621486</v>
      </c>
      <c r="Q130">
        <f t="shared" si="42"/>
        <v>0.8449177980120377</v>
      </c>
      <c r="R130">
        <f t="shared" si="54"/>
        <v>0.84467863468329607</v>
      </c>
      <c r="S130">
        <f t="shared" si="55"/>
        <v>23.777014032755449</v>
      </c>
      <c r="T130">
        <f t="shared" si="56"/>
        <v>23.777014032755453</v>
      </c>
    </row>
    <row r="131" spans="2:20" x14ac:dyDescent="0.2">
      <c r="B131">
        <f t="shared" si="57"/>
        <v>2900</v>
      </c>
      <c r="C131">
        <f t="shared" si="43"/>
        <v>3</v>
      </c>
      <c r="D131">
        <f t="shared" si="44"/>
        <v>966.66666666666663</v>
      </c>
      <c r="E131">
        <f t="shared" si="45"/>
        <v>966.66666666666663</v>
      </c>
      <c r="F131">
        <f t="shared" si="46"/>
        <v>966.66666666666663</v>
      </c>
      <c r="G131">
        <f t="shared" si="47"/>
        <v>146.67258369549631</v>
      </c>
      <c r="K131">
        <f t="shared" si="48"/>
        <v>3.53</v>
      </c>
      <c r="L131">
        <f t="shared" si="49"/>
        <v>3.53</v>
      </c>
      <c r="M131">
        <f t="shared" si="50"/>
        <v>5.81</v>
      </c>
      <c r="N131">
        <f t="shared" si="51"/>
        <v>11.832083135475848</v>
      </c>
      <c r="O131">
        <f t="shared" si="52"/>
        <v>24.702083135475846</v>
      </c>
      <c r="P131">
        <f t="shared" si="53"/>
        <v>0.89755493655215102</v>
      </c>
      <c r="Q131">
        <f t="shared" si="42"/>
        <v>0.87754172277321008</v>
      </c>
      <c r="R131">
        <f t="shared" si="54"/>
        <v>0.8787382278796706</v>
      </c>
      <c r="S131">
        <f t="shared" si="55"/>
        <v>24.735763777483847</v>
      </c>
      <c r="T131">
        <f t="shared" si="56"/>
        <v>24.735763777483847</v>
      </c>
    </row>
    <row r="132" spans="2:20" x14ac:dyDescent="0.2">
      <c r="B132">
        <f t="shared" si="57"/>
        <v>3000</v>
      </c>
      <c r="C132">
        <f t="shared" si="43"/>
        <v>3</v>
      </c>
      <c r="D132">
        <f t="shared" si="44"/>
        <v>1000</v>
      </c>
      <c r="E132">
        <f t="shared" si="45"/>
        <v>1000</v>
      </c>
      <c r="F132">
        <f t="shared" si="46"/>
        <v>1000</v>
      </c>
      <c r="G132">
        <f t="shared" si="47"/>
        <v>153.45460799755847</v>
      </c>
      <c r="K132">
        <f t="shared" si="48"/>
        <v>3.53</v>
      </c>
      <c r="L132">
        <f t="shared" si="49"/>
        <v>3.53</v>
      </c>
      <c r="M132">
        <f t="shared" si="50"/>
        <v>5.81</v>
      </c>
      <c r="N132">
        <f t="shared" si="51"/>
        <v>12.806057901223117</v>
      </c>
      <c r="O132">
        <f t="shared" si="52"/>
        <v>25.676057901223118</v>
      </c>
      <c r="P132">
        <f t="shared" si="53"/>
        <v>0.92850510677808729</v>
      </c>
      <c r="Q132">
        <f t="shared" si="42"/>
        <v>0.91214218497649768</v>
      </c>
      <c r="R132">
        <f t="shared" si="54"/>
        <v>0.91399289452153198</v>
      </c>
      <c r="S132">
        <f t="shared" si="55"/>
        <v>25.728153864132537</v>
      </c>
      <c r="T132">
        <f t="shared" si="56"/>
        <v>25.728153864132537</v>
      </c>
    </row>
    <row r="133" spans="2:20" x14ac:dyDescent="0.2">
      <c r="B133">
        <f>B132+100</f>
        <v>3100</v>
      </c>
      <c r="C133">
        <f t="shared" si="43"/>
        <v>3</v>
      </c>
      <c r="D133">
        <f t="shared" si="44"/>
        <v>1033.3333333333333</v>
      </c>
      <c r="E133">
        <f t="shared" si="45"/>
        <v>1033.3333333333333</v>
      </c>
      <c r="F133">
        <f t="shared" si="46"/>
        <v>1033.3333333333333</v>
      </c>
      <c r="G133">
        <f t="shared" si="47"/>
        <v>160.46653142850408</v>
      </c>
      <c r="K133">
        <f t="shared" si="48"/>
        <v>3.53</v>
      </c>
      <c r="L133">
        <f t="shared" si="49"/>
        <v>3.53</v>
      </c>
      <c r="M133">
        <f t="shared" si="50"/>
        <v>5.81</v>
      </c>
      <c r="N133">
        <f t="shared" si="51"/>
        <v>13.837589131276154</v>
      </c>
      <c r="O133">
        <f t="shared" si="52"/>
        <v>26.707589131276151</v>
      </c>
      <c r="P133">
        <f t="shared" si="53"/>
        <v>0.95945527700402344</v>
      </c>
      <c r="Q133">
        <f t="shared" si="42"/>
        <v>0.94878734108542051</v>
      </c>
      <c r="R133">
        <f t="shared" si="54"/>
        <v>0.95044263460888012</v>
      </c>
      <c r="S133">
        <f t="shared" si="55"/>
        <v>26.75418429270152</v>
      </c>
      <c r="T133">
        <f t="shared" si="56"/>
        <v>26.754184292701517</v>
      </c>
    </row>
    <row r="134" spans="2:20" x14ac:dyDescent="0.2">
      <c r="B134">
        <f t="shared" si="57"/>
        <v>3200</v>
      </c>
      <c r="C134">
        <f t="shared" si="43"/>
        <v>3</v>
      </c>
      <c r="D134">
        <f t="shared" si="44"/>
        <v>1066.6666666666667</v>
      </c>
      <c r="E134">
        <f t="shared" si="45"/>
        <v>1066.6666666666667</v>
      </c>
      <c r="F134">
        <f t="shared" si="46"/>
        <v>1066.6666666666667</v>
      </c>
      <c r="G134">
        <f t="shared" si="47"/>
        <v>167.70835398833319</v>
      </c>
      <c r="K134">
        <f t="shared" si="48"/>
        <v>3.53</v>
      </c>
      <c r="L134">
        <f t="shared" si="49"/>
        <v>3.53</v>
      </c>
      <c r="M134">
        <f t="shared" si="50"/>
        <v>5.81</v>
      </c>
      <c r="N134">
        <f t="shared" si="51"/>
        <v>14.928595374445152</v>
      </c>
      <c r="O134">
        <f t="shared" si="52"/>
        <v>27.798595374445149</v>
      </c>
      <c r="P134">
        <f t="shared" si="53"/>
        <v>0.99040544722995982</v>
      </c>
      <c r="Q134">
        <f t="shared" si="42"/>
        <v>0.98754534756350076</v>
      </c>
      <c r="R134">
        <f t="shared" si="54"/>
        <v>0.98808744814171501</v>
      </c>
      <c r="S134">
        <f t="shared" si="55"/>
        <v>27.813855063190793</v>
      </c>
      <c r="T134">
        <f t="shared" si="56"/>
        <v>27.8138550631908</v>
      </c>
    </row>
    <row r="135" spans="2:20" x14ac:dyDescent="0.2">
      <c r="B135">
        <v>3231</v>
      </c>
      <c r="C135">
        <f t="shared" si="43"/>
        <v>3</v>
      </c>
      <c r="D135">
        <f t="shared" si="44"/>
        <v>1077</v>
      </c>
      <c r="E135">
        <f t="shared" si="45"/>
        <v>1077</v>
      </c>
      <c r="F135">
        <f t="shared" si="46"/>
        <v>1077</v>
      </c>
      <c r="G135">
        <f t="shared" si="47"/>
        <v>170</v>
      </c>
      <c r="K135">
        <f t="shared" si="48"/>
        <v>3.53</v>
      </c>
      <c r="L135">
        <f t="shared" si="49"/>
        <v>3.53</v>
      </c>
      <c r="M135">
        <f t="shared" si="50"/>
        <v>5.81</v>
      </c>
      <c r="N135">
        <f t="shared" si="51"/>
        <v>15.279183673469388</v>
      </c>
      <c r="O135">
        <f t="shared" si="52"/>
        <v>28.149183673469388</v>
      </c>
      <c r="P135">
        <f t="shared" si="53"/>
        <v>1</v>
      </c>
      <c r="Q135">
        <f t="shared" si="42"/>
        <v>1</v>
      </c>
      <c r="R135">
        <f t="shared" si="54"/>
        <v>1</v>
      </c>
      <c r="S135">
        <f t="shared" si="55"/>
        <v>28.149183673469388</v>
      </c>
      <c r="T135">
        <f t="shared" si="56"/>
        <v>28.149183673469388</v>
      </c>
    </row>
    <row r="136" spans="2:20" x14ac:dyDescent="0.2">
      <c r="O136">
        <f>SUM(O102:O135)</f>
        <v>479.09018888454165</v>
      </c>
      <c r="T136">
        <f>SUM(T102:T135)</f>
        <v>491.1113812115629</v>
      </c>
    </row>
    <row r="138" spans="2:20" x14ac:dyDescent="0.2">
      <c r="C138">
        <v>0</v>
      </c>
      <c r="D138">
        <v>50</v>
      </c>
    </row>
    <row r="139" spans="2:20" x14ac:dyDescent="0.2">
      <c r="C139">
        <f>B135</f>
        <v>3231</v>
      </c>
      <c r="D139">
        <v>170</v>
      </c>
    </row>
    <row r="141" spans="2:20" x14ac:dyDescent="0.2">
      <c r="C141" t="s">
        <v>25</v>
      </c>
    </row>
    <row r="142" spans="2:20" x14ac:dyDescent="0.2">
      <c r="C142" t="s">
        <v>23</v>
      </c>
      <c r="D142" t="s">
        <v>24</v>
      </c>
    </row>
    <row r="143" spans="2:20" x14ac:dyDescent="0.2">
      <c r="C143">
        <f>(D139-D143)/(C139^2)</f>
        <v>1.1494956444173163E-5</v>
      </c>
      <c r="D143">
        <f>D138</f>
        <v>50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 Eikichi</dc:creator>
  <cp:lastModifiedBy>Ono Eikichi</cp:lastModifiedBy>
  <dcterms:created xsi:type="dcterms:W3CDTF">2021-06-16T05:34:45Z</dcterms:created>
  <dcterms:modified xsi:type="dcterms:W3CDTF">2022-03-18T03:25:56Z</dcterms:modified>
</cp:coreProperties>
</file>