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02_Subsystem_Test/heat_source_subsystem/"/>
    </mc:Choice>
  </mc:AlternateContent>
  <xr:revisionPtr revIDLastSave="0" documentId="13_ncr:1_{31A037DE-90DD-3E46-A92C-A779ED8BDB23}" xr6:coauthVersionLast="47" xr6:coauthVersionMax="47" xr10:uidLastSave="{00000000-0000-0000-0000-000000000000}"/>
  <bookViews>
    <workbookView xWindow="-36860" yWindow="-2280" windowWidth="18440" windowHeight="21100" activeTab="2" xr2:uid="{00000000-000D-0000-FFFF-FFFF00000000}"/>
  </bookViews>
  <sheets>
    <sheet name="吸収式" sheetId="2" r:id="rId1"/>
    <sheet name="空冷HPcooling" sheetId="3" r:id="rId2"/>
    <sheet name="空冷HPheat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3" i="1" l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22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L22" i="1"/>
  <c r="O47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E24" i="2"/>
  <c r="F13" i="1"/>
  <c r="H22" i="1"/>
  <c r="I22" i="1" s="1"/>
  <c r="Z22" i="3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O22" i="1" l="1"/>
  <c r="O27" i="1"/>
  <c r="O32" i="1"/>
  <c r="O37" i="1"/>
  <c r="M51" i="3"/>
  <c r="L51" i="3"/>
  <c r="H51" i="3"/>
  <c r="I51" i="3" s="1"/>
  <c r="G51" i="3"/>
  <c r="D51" i="3"/>
  <c r="M50" i="3"/>
  <c r="L50" i="3"/>
  <c r="H50" i="3"/>
  <c r="I50" i="3" s="1"/>
  <c r="G50" i="3"/>
  <c r="D50" i="3"/>
  <c r="M49" i="3"/>
  <c r="L49" i="3"/>
  <c r="H49" i="3"/>
  <c r="I49" i="3" s="1"/>
  <c r="G49" i="3"/>
  <c r="D49" i="3"/>
  <c r="M48" i="3"/>
  <c r="L48" i="3"/>
  <c r="I48" i="3"/>
  <c r="H48" i="3"/>
  <c r="G48" i="3"/>
  <c r="D48" i="3"/>
  <c r="M47" i="3"/>
  <c r="L47" i="3"/>
  <c r="H47" i="3"/>
  <c r="I47" i="3" s="1"/>
  <c r="G47" i="3"/>
  <c r="D47" i="3"/>
  <c r="M46" i="3"/>
  <c r="L46" i="3"/>
  <c r="H46" i="3"/>
  <c r="G46" i="3"/>
  <c r="D46" i="3"/>
  <c r="M45" i="3"/>
  <c r="L45" i="3"/>
  <c r="H45" i="3"/>
  <c r="I45" i="3" s="1"/>
  <c r="G45" i="3"/>
  <c r="D45" i="3"/>
  <c r="M44" i="3"/>
  <c r="L44" i="3"/>
  <c r="I44" i="3"/>
  <c r="H44" i="3"/>
  <c r="G44" i="3"/>
  <c r="D44" i="3"/>
  <c r="M43" i="3"/>
  <c r="L43" i="3"/>
  <c r="H43" i="3"/>
  <c r="I43" i="3" s="1"/>
  <c r="G43" i="3"/>
  <c r="D43" i="3"/>
  <c r="M42" i="3"/>
  <c r="L42" i="3"/>
  <c r="H42" i="3"/>
  <c r="G42" i="3"/>
  <c r="D42" i="3"/>
  <c r="T41" i="3"/>
  <c r="S41" i="3"/>
  <c r="M41" i="3"/>
  <c r="L41" i="3"/>
  <c r="H41" i="3"/>
  <c r="I41" i="3" s="1"/>
  <c r="G41" i="3"/>
  <c r="D41" i="3"/>
  <c r="S40" i="3"/>
  <c r="T40" i="3" s="1"/>
  <c r="M40" i="3"/>
  <c r="L40" i="3"/>
  <c r="H40" i="3"/>
  <c r="I40" i="3" s="1"/>
  <c r="G40" i="3"/>
  <c r="D40" i="3"/>
  <c r="S39" i="3"/>
  <c r="M39" i="3"/>
  <c r="L39" i="3"/>
  <c r="I39" i="3"/>
  <c r="H39" i="3"/>
  <c r="G39" i="3"/>
  <c r="D39" i="3"/>
  <c r="T38" i="3"/>
  <c r="S38" i="3"/>
  <c r="M38" i="3"/>
  <c r="L38" i="3"/>
  <c r="I38" i="3"/>
  <c r="H38" i="3"/>
  <c r="G38" i="3"/>
  <c r="D38" i="3"/>
  <c r="V37" i="3"/>
  <c r="Z37" i="3" s="1"/>
  <c r="T37" i="3"/>
  <c r="W37" i="3" s="1"/>
  <c r="S37" i="3"/>
  <c r="O37" i="3"/>
  <c r="O38" i="3" s="1"/>
  <c r="M37" i="3"/>
  <c r="L37" i="3"/>
  <c r="H37" i="3"/>
  <c r="I37" i="3" s="1"/>
  <c r="G37" i="3"/>
  <c r="D37" i="3"/>
  <c r="S36" i="3"/>
  <c r="M36" i="3"/>
  <c r="L36" i="3"/>
  <c r="H36" i="3"/>
  <c r="I36" i="3" s="1"/>
  <c r="G36" i="3"/>
  <c r="D36" i="3"/>
  <c r="S35" i="3"/>
  <c r="M35" i="3"/>
  <c r="L35" i="3"/>
  <c r="H35" i="3"/>
  <c r="I35" i="3" s="1"/>
  <c r="G35" i="3"/>
  <c r="D35" i="3"/>
  <c r="S34" i="3"/>
  <c r="M34" i="3"/>
  <c r="L34" i="3"/>
  <c r="H34" i="3"/>
  <c r="I34" i="3" s="1"/>
  <c r="G34" i="3"/>
  <c r="D34" i="3"/>
  <c r="T33" i="3"/>
  <c r="S33" i="3"/>
  <c r="M33" i="3"/>
  <c r="L33" i="3"/>
  <c r="H33" i="3"/>
  <c r="I46" i="3" s="1"/>
  <c r="G33" i="3"/>
  <c r="D33" i="3"/>
  <c r="V32" i="3"/>
  <c r="Z32" i="3" s="1"/>
  <c r="S32" i="3"/>
  <c r="T32" i="3" s="1"/>
  <c r="W32" i="3" s="1"/>
  <c r="O32" i="3"/>
  <c r="O33" i="3" s="1"/>
  <c r="M32" i="3"/>
  <c r="L32" i="3"/>
  <c r="H32" i="3"/>
  <c r="I32" i="3" s="1"/>
  <c r="G32" i="3"/>
  <c r="D32" i="3"/>
  <c r="S31" i="3"/>
  <c r="M31" i="3"/>
  <c r="L31" i="3"/>
  <c r="I31" i="3"/>
  <c r="H31" i="3"/>
  <c r="G31" i="3"/>
  <c r="D31" i="3"/>
  <c r="T30" i="3"/>
  <c r="S30" i="3"/>
  <c r="M30" i="3"/>
  <c r="L30" i="3"/>
  <c r="I30" i="3"/>
  <c r="H30" i="3"/>
  <c r="G30" i="3"/>
  <c r="D30" i="3"/>
  <c r="T29" i="3"/>
  <c r="S29" i="3"/>
  <c r="M29" i="3"/>
  <c r="L29" i="3"/>
  <c r="H29" i="3"/>
  <c r="I29" i="3" s="1"/>
  <c r="G29" i="3"/>
  <c r="D29" i="3"/>
  <c r="S28" i="3"/>
  <c r="V28" i="3" s="1"/>
  <c r="Z28" i="3" s="1"/>
  <c r="O28" i="3"/>
  <c r="O29" i="3" s="1"/>
  <c r="M28" i="3"/>
  <c r="L28" i="3"/>
  <c r="H28" i="3"/>
  <c r="I28" i="3" s="1"/>
  <c r="G28" i="3"/>
  <c r="D28" i="3"/>
  <c r="S27" i="3"/>
  <c r="V27" i="3" s="1"/>
  <c r="Z27" i="3" s="1"/>
  <c r="O27" i="3"/>
  <c r="M27" i="3"/>
  <c r="L27" i="3"/>
  <c r="H27" i="3"/>
  <c r="I27" i="3" s="1"/>
  <c r="G27" i="3"/>
  <c r="D27" i="3"/>
  <c r="S26" i="3"/>
  <c r="M26" i="3"/>
  <c r="L26" i="3"/>
  <c r="H26" i="3"/>
  <c r="G26" i="3"/>
  <c r="D26" i="3"/>
  <c r="T25" i="3"/>
  <c r="S25" i="3"/>
  <c r="M25" i="3"/>
  <c r="L25" i="3"/>
  <c r="H25" i="3"/>
  <c r="I25" i="3" s="1"/>
  <c r="G25" i="3"/>
  <c r="D25" i="3"/>
  <c r="S24" i="3"/>
  <c r="T24" i="3" s="1"/>
  <c r="W24" i="3" s="1"/>
  <c r="M24" i="3"/>
  <c r="L24" i="3"/>
  <c r="H24" i="3"/>
  <c r="I24" i="3" s="1"/>
  <c r="G24" i="3"/>
  <c r="D24" i="3"/>
  <c r="S23" i="3"/>
  <c r="V23" i="3" s="1"/>
  <c r="Z23" i="3" s="1"/>
  <c r="O23" i="3"/>
  <c r="O24" i="3" s="1"/>
  <c r="M23" i="3"/>
  <c r="L23" i="3"/>
  <c r="I23" i="3"/>
  <c r="H23" i="3"/>
  <c r="G23" i="3"/>
  <c r="D23" i="3"/>
  <c r="V22" i="3"/>
  <c r="T22" i="3"/>
  <c r="W22" i="3" s="1"/>
  <c r="S22" i="3"/>
  <c r="O22" i="3"/>
  <c r="M22" i="3"/>
  <c r="L22" i="3"/>
  <c r="I22" i="3"/>
  <c r="H22" i="3"/>
  <c r="G22" i="3"/>
  <c r="D22" i="3"/>
  <c r="F9" i="3"/>
  <c r="F8" i="3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68" i="2" s="1"/>
  <c r="L56" i="2"/>
  <c r="M56" i="2" s="1"/>
  <c r="L57" i="2"/>
  <c r="L58" i="2"/>
  <c r="L59" i="2"/>
  <c r="L60" i="2"/>
  <c r="L66" i="2"/>
  <c r="M59" i="2"/>
  <c r="N67" i="2"/>
  <c r="N68" i="2"/>
  <c r="N69" i="2"/>
  <c r="N66" i="2"/>
  <c r="M66" i="2"/>
  <c r="M67" i="2"/>
  <c r="M68" i="2"/>
  <c r="M69" i="2"/>
  <c r="M64" i="2"/>
  <c r="M63" i="2"/>
  <c r="N64" i="2"/>
  <c r="N63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L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L69" i="2"/>
  <c r="B69" i="2"/>
  <c r="B68" i="2"/>
  <c r="B67" i="2"/>
  <c r="B66" i="2"/>
  <c r="L64" i="2"/>
  <c r="K64" i="2"/>
  <c r="I64" i="2"/>
  <c r="G64" i="2"/>
  <c r="F64" i="2"/>
  <c r="J64" i="2"/>
  <c r="C63" i="2"/>
  <c r="D63" i="2"/>
  <c r="E63" i="2"/>
  <c r="F63" i="2"/>
  <c r="G63" i="2"/>
  <c r="H63" i="2"/>
  <c r="I63" i="2"/>
  <c r="J63" i="2"/>
  <c r="K63" i="2"/>
  <c r="L63" i="2"/>
  <c r="B63" i="2"/>
  <c r="M57" i="2"/>
  <c r="M58" i="2"/>
  <c r="M60" i="2"/>
  <c r="W22" i="1" l="1"/>
  <c r="O34" i="3"/>
  <c r="O35" i="3" s="1"/>
  <c r="O36" i="3" s="1"/>
  <c r="W33" i="3"/>
  <c r="V33" i="3"/>
  <c r="Z33" i="3" s="1"/>
  <c r="V35" i="3"/>
  <c r="Z35" i="3" s="1"/>
  <c r="V34" i="3"/>
  <c r="Z34" i="3" s="1"/>
  <c r="V29" i="3"/>
  <c r="Z29" i="3" s="1"/>
  <c r="O30" i="3"/>
  <c r="W29" i="3"/>
  <c r="W30" i="3"/>
  <c r="V36" i="3"/>
  <c r="Z36" i="3" s="1"/>
  <c r="V39" i="3"/>
  <c r="Z39" i="3" s="1"/>
  <c r="O39" i="3"/>
  <c r="O40" i="3" s="1"/>
  <c r="V38" i="3"/>
  <c r="Z38" i="3" s="1"/>
  <c r="O25" i="3"/>
  <c r="V24" i="3"/>
  <c r="Z24" i="3" s="1"/>
  <c r="W38" i="3"/>
  <c r="T27" i="3"/>
  <c r="W27" i="3" s="1"/>
  <c r="T35" i="3"/>
  <c r="W35" i="3" s="1"/>
  <c r="I33" i="3"/>
  <c r="T26" i="3"/>
  <c r="T23" i="3"/>
  <c r="W23" i="3" s="1"/>
  <c r="T31" i="3"/>
  <c r="T39" i="3"/>
  <c r="W39" i="3" s="1"/>
  <c r="T28" i="3"/>
  <c r="W28" i="3" s="1"/>
  <c r="T36" i="3"/>
  <c r="W36" i="3" s="1"/>
  <c r="X36" i="3" s="1"/>
  <c r="T34" i="3"/>
  <c r="W34" i="3" s="1"/>
  <c r="I26" i="3"/>
  <c r="I42" i="3"/>
  <c r="E32" i="2"/>
  <c r="E17" i="2"/>
  <c r="O26" i="3" l="1"/>
  <c r="V26" i="3" s="1"/>
  <c r="Z26" i="3" s="1"/>
  <c r="W25" i="3"/>
  <c r="V25" i="3"/>
  <c r="Z25" i="3" s="1"/>
  <c r="X32" i="3"/>
  <c r="O31" i="3"/>
  <c r="V31" i="3" s="1"/>
  <c r="Z31" i="3" s="1"/>
  <c r="V30" i="3"/>
  <c r="Z30" i="3" s="1"/>
  <c r="O41" i="3"/>
  <c r="V40" i="3"/>
  <c r="Z40" i="3" s="1"/>
  <c r="X33" i="3"/>
  <c r="X34" i="3"/>
  <c r="X35" i="3"/>
  <c r="W40" i="3"/>
  <c r="F9" i="1"/>
  <c r="F8" i="1"/>
  <c r="W41" i="3" l="1"/>
  <c r="V41" i="3"/>
  <c r="Z41" i="3" s="1"/>
  <c r="X40" i="3"/>
  <c r="W26" i="3"/>
  <c r="X25" i="3" s="1"/>
  <c r="W31" i="3"/>
  <c r="X31" i="3" l="1"/>
  <c r="X27" i="3"/>
  <c r="X29" i="3"/>
  <c r="X28" i="3"/>
  <c r="X30" i="3"/>
  <c r="X26" i="3"/>
  <c r="X24" i="3"/>
  <c r="X22" i="3"/>
  <c r="X23" i="3"/>
  <c r="X41" i="3"/>
  <c r="X37" i="3"/>
  <c r="X38" i="3"/>
  <c r="X39" i="3"/>
  <c r="O38" i="1" l="1"/>
  <c r="W37" i="1"/>
  <c r="O33" i="1"/>
  <c r="W32" i="1"/>
  <c r="O28" i="1"/>
  <c r="W27" i="1"/>
  <c r="O23" i="1"/>
  <c r="V22" i="1"/>
  <c r="Z22" i="1" s="1"/>
  <c r="AD22" i="1" s="1"/>
  <c r="AE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O24" i="1" l="1"/>
  <c r="W23" i="1"/>
  <c r="O29" i="1"/>
  <c r="W28" i="1"/>
  <c r="O34" i="1"/>
  <c r="W33" i="1"/>
  <c r="O39" i="1"/>
  <c r="W38" i="1"/>
  <c r="F34" i="2"/>
  <c r="F32" i="2"/>
  <c r="F33" i="2" s="1"/>
  <c r="G33" i="2" s="1"/>
  <c r="O30" i="1" l="1"/>
  <c r="W29" i="1"/>
  <c r="O40" i="1"/>
  <c r="W39" i="1"/>
  <c r="O35" i="1"/>
  <c r="W34" i="1"/>
  <c r="O25" i="1"/>
  <c r="W24" i="1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AD35" i="1" l="1"/>
  <c r="O26" i="1"/>
  <c r="W25" i="1"/>
  <c r="O36" i="1"/>
  <c r="W35" i="1"/>
  <c r="O41" i="1"/>
  <c r="W40" i="1"/>
  <c r="O31" i="1"/>
  <c r="W30" i="1"/>
  <c r="V23" i="1"/>
  <c r="Z23" i="1" s="1"/>
  <c r="AD23" i="1" s="1"/>
  <c r="V24" i="1"/>
  <c r="Z24" i="1" s="1"/>
  <c r="AD24" i="1" s="1"/>
  <c r="V25" i="1"/>
  <c r="Z25" i="1" s="1"/>
  <c r="AD25" i="1" s="1"/>
  <c r="V27" i="1"/>
  <c r="Z27" i="1" s="1"/>
  <c r="AD27" i="1" s="1"/>
  <c r="V28" i="1"/>
  <c r="Z28" i="1" s="1"/>
  <c r="AD28" i="1" s="1"/>
  <c r="V29" i="1"/>
  <c r="Z29" i="1" s="1"/>
  <c r="AD29" i="1" s="1"/>
  <c r="V30" i="1"/>
  <c r="Z30" i="1" s="1"/>
  <c r="AD30" i="1" s="1"/>
  <c r="V32" i="1"/>
  <c r="Z32" i="1" s="1"/>
  <c r="AD32" i="1" s="1"/>
  <c r="V33" i="1"/>
  <c r="Z33" i="1" s="1"/>
  <c r="AD33" i="1" s="1"/>
  <c r="V34" i="1"/>
  <c r="Z34" i="1" s="1"/>
  <c r="AD34" i="1" s="1"/>
  <c r="V35" i="1"/>
  <c r="Z35" i="1" s="1"/>
  <c r="V36" i="1"/>
  <c r="Z36" i="1" s="1"/>
  <c r="V37" i="1"/>
  <c r="Z37" i="1" s="1"/>
  <c r="AD37" i="1" s="1"/>
  <c r="V38" i="1"/>
  <c r="Z38" i="1" s="1"/>
  <c r="AD38" i="1" s="1"/>
  <c r="V39" i="1"/>
  <c r="Z39" i="1" s="1"/>
  <c r="AD39" i="1" s="1"/>
  <c r="V40" i="1"/>
  <c r="Z40" i="1" s="1"/>
  <c r="AD40" i="1" s="1"/>
  <c r="W36" i="1" l="1"/>
  <c r="AD36" i="1"/>
  <c r="W26" i="1"/>
  <c r="X22" i="1" s="1"/>
  <c r="AD26" i="1"/>
  <c r="W31" i="1"/>
  <c r="AD31" i="1"/>
  <c r="W41" i="1"/>
  <c r="AD41" i="1"/>
  <c r="V26" i="1"/>
  <c r="Z26" i="1" s="1"/>
  <c r="V41" i="1"/>
  <c r="Z41" i="1" s="1"/>
  <c r="V31" i="1"/>
  <c r="Z31" i="1" s="1"/>
  <c r="X27" i="1" l="1"/>
  <c r="X40" i="1"/>
  <c r="X30" i="1"/>
  <c r="X35" i="1"/>
  <c r="X25" i="1"/>
  <c r="X36" i="1"/>
  <c r="X41" i="1"/>
  <c r="X29" i="1"/>
  <c r="X26" i="1"/>
  <c r="X31" i="1"/>
  <c r="X34" i="1"/>
  <c r="X39" i="1"/>
  <c r="X37" i="1" l="1"/>
  <c r="X32" i="1"/>
  <c r="X23" i="1"/>
  <c r="X24" i="1"/>
  <c r="X33" i="1"/>
  <c r="X38" i="1"/>
  <c r="X28" i="1"/>
</calcChain>
</file>

<file path=xl/sharedStrings.xml><?xml version="1.0" encoding="utf-8"?>
<sst xmlns="http://schemas.openxmlformats.org/spreadsheetml/2006/main" count="271" uniqueCount="121">
  <si>
    <t>外気温度</t>
    <rPh sb="0" eb="2">
      <t>ガイキ</t>
    </rPh>
    <rPh sb="2" eb="4">
      <t>オンド</t>
    </rPh>
    <phoneticPr fontId="2"/>
  </si>
  <si>
    <t>冷水出口温度 [℃]</t>
    <rPh sb="0" eb="2">
      <t>レイスイ</t>
    </rPh>
    <rPh sb="2" eb="4">
      <t>デグチ</t>
    </rPh>
    <rPh sb="4" eb="6">
      <t>オンド</t>
    </rPh>
    <phoneticPr fontId="2"/>
  </si>
  <si>
    <t>能力</t>
    <rPh sb="0" eb="2">
      <t>ノウリョク</t>
    </rPh>
    <phoneticPr fontId="2"/>
  </si>
  <si>
    <t>消費電力</t>
    <rPh sb="0" eb="2">
      <t>ショウヒ</t>
    </rPh>
    <rPh sb="2" eb="4">
      <t>デンリョク</t>
    </rPh>
    <phoneticPr fontId="2"/>
  </si>
  <si>
    <t>℃DB</t>
  </si>
  <si>
    <t>℃</t>
  </si>
  <si>
    <t>kW</t>
  </si>
  <si>
    <t>１．機種情報</t>
    <rPh sb="2" eb="4">
      <t>キシュ</t>
    </rPh>
    <rPh sb="4" eb="6">
      <t>ジョウホウ</t>
    </rPh>
    <phoneticPr fontId="3"/>
  </si>
  <si>
    <t>形式</t>
    <phoneticPr fontId="3"/>
  </si>
  <si>
    <t>空冷ヒートポンプチラー</t>
    <rPh sb="0" eb="2">
      <t>クウレイ</t>
    </rPh>
    <phoneticPr fontId="3"/>
  </si>
  <si>
    <t>電源</t>
    <rPh sb="0" eb="2">
      <t>デンゲン</t>
    </rPh>
    <phoneticPr fontId="3"/>
  </si>
  <si>
    <t>3相　200V　60Hz</t>
    <rPh sb="1" eb="2">
      <t>ソウ</t>
    </rPh>
    <phoneticPr fontId="3"/>
  </si>
  <si>
    <t>圧縮機　形式</t>
    <rPh sb="0" eb="3">
      <t>アッシュクキ</t>
    </rPh>
    <rPh sb="4" eb="6">
      <t>ケイシキ</t>
    </rPh>
    <phoneticPr fontId="3"/>
  </si>
  <si>
    <t>全密閉スクロール</t>
    <rPh sb="0" eb="1">
      <t>ゼン</t>
    </rPh>
    <rPh sb="1" eb="3">
      <t>ミッペイ</t>
    </rPh>
    <phoneticPr fontId="3"/>
  </si>
  <si>
    <t>２．定格条件</t>
    <rPh sb="2" eb="4">
      <t>テイカク</t>
    </rPh>
    <rPh sb="4" eb="6">
      <t>ジョウケン</t>
    </rPh>
    <phoneticPr fontId="3"/>
  </si>
  <si>
    <t>冷却能力 [kW]</t>
    <rPh sb="0" eb="2">
      <t>レイキャク</t>
    </rPh>
    <rPh sb="2" eb="4">
      <t>ノウリョク</t>
    </rPh>
    <phoneticPr fontId="3"/>
  </si>
  <si>
    <t>外気温度: 35℃DB</t>
    <rPh sb="0" eb="2">
      <t>ガイキ</t>
    </rPh>
    <rPh sb="2" eb="4">
      <t>オンド</t>
    </rPh>
    <phoneticPr fontId="3"/>
  </si>
  <si>
    <t>冷却消費電力 [kW]</t>
    <rPh sb="0" eb="2">
      <t>レイキャク</t>
    </rPh>
    <rPh sb="2" eb="4">
      <t>ショウヒ</t>
    </rPh>
    <rPh sb="4" eb="6">
      <t>デンリョク</t>
    </rPh>
    <phoneticPr fontId="3"/>
  </si>
  <si>
    <t>冷水流量 [L/min]</t>
    <rPh sb="0" eb="2">
      <t>レイスイ</t>
    </rPh>
    <rPh sb="2" eb="4">
      <t>リュウリョウ</t>
    </rPh>
    <phoneticPr fontId="3"/>
  </si>
  <si>
    <t>冷水温度 [℃]</t>
    <rPh sb="0" eb="2">
      <t>レイスイ</t>
    </rPh>
    <rPh sb="2" eb="4">
      <t>オンド</t>
    </rPh>
    <phoneticPr fontId="3"/>
  </si>
  <si>
    <t>12→7</t>
    <phoneticPr fontId="3"/>
  </si>
  <si>
    <t>冷水圧力損失 [kPa]</t>
    <rPh sb="0" eb="2">
      <t>レイスイ</t>
    </rPh>
    <rPh sb="2" eb="4">
      <t>アツリョク</t>
    </rPh>
    <rPh sb="4" eb="6">
      <t>ソンシツ</t>
    </rPh>
    <phoneticPr fontId="3"/>
  </si>
  <si>
    <t>加熱能力 [kW]</t>
    <rPh sb="0" eb="2">
      <t>カネツ</t>
    </rPh>
    <rPh sb="2" eb="4">
      <t>ノウリョク</t>
    </rPh>
    <phoneticPr fontId="3"/>
  </si>
  <si>
    <t>外気温度: 7℃DB</t>
    <rPh sb="0" eb="2">
      <t>ガイキ</t>
    </rPh>
    <rPh sb="2" eb="4">
      <t>オンド</t>
    </rPh>
    <phoneticPr fontId="3"/>
  </si>
  <si>
    <t>加熱消費電力 [kW]</t>
    <rPh sb="0" eb="2">
      <t>カネツ</t>
    </rPh>
    <rPh sb="2" eb="4">
      <t>ショウヒ</t>
    </rPh>
    <rPh sb="4" eb="6">
      <t>デンリョク</t>
    </rPh>
    <phoneticPr fontId="3"/>
  </si>
  <si>
    <t>温水流量 [L/min]</t>
    <rPh sb="0" eb="2">
      <t>オンスイ</t>
    </rPh>
    <rPh sb="2" eb="4">
      <t>リュウリョウ</t>
    </rPh>
    <phoneticPr fontId="3"/>
  </si>
  <si>
    <t>温水温度 [℃]</t>
    <rPh sb="0" eb="2">
      <t>オンスイ</t>
    </rPh>
    <rPh sb="2" eb="4">
      <t>オンド</t>
    </rPh>
    <phoneticPr fontId="3"/>
  </si>
  <si>
    <t>40→45</t>
    <phoneticPr fontId="3"/>
  </si>
  <si>
    <t>温水圧力損失 [kPa]</t>
    <rPh sb="0" eb="2">
      <t>オンスイ</t>
    </rPh>
    <rPh sb="2" eb="4">
      <t>アツリョク</t>
    </rPh>
    <rPh sb="4" eb="6">
      <t>ソンシツ</t>
    </rPh>
    <phoneticPr fontId="3"/>
  </si>
  <si>
    <t>負荷率</t>
    <rPh sb="0" eb="2">
      <t>フカ</t>
    </rPh>
    <rPh sb="2" eb="3">
      <t>リツ</t>
    </rPh>
    <phoneticPr fontId="3"/>
  </si>
  <si>
    <t>-</t>
    <phoneticPr fontId="3"/>
  </si>
  <si>
    <t>COP</t>
    <phoneticPr fontId="3"/>
  </si>
  <si>
    <t>計算値</t>
    <rPh sb="0" eb="2">
      <t>ケイサン</t>
    </rPh>
    <rPh sb="2" eb="3">
      <t>チ</t>
    </rPh>
    <phoneticPr fontId="3"/>
  </si>
  <si>
    <t>■消費電力回帰パラメータ</t>
    <rPh sb="1" eb="3">
      <t>ショウヒ</t>
    </rPh>
    <rPh sb="3" eb="5">
      <t>デンリョク</t>
    </rPh>
    <rPh sb="5" eb="7">
      <t>カイキ</t>
    </rPh>
    <phoneticPr fontId="3"/>
  </si>
  <si>
    <t>平均誤差 [%]</t>
    <rPh sb="0" eb="2">
      <t>ヘイキン</t>
    </rPh>
    <rPh sb="2" eb="4">
      <t>ゴサ</t>
    </rPh>
    <phoneticPr fontId="3"/>
  </si>
  <si>
    <t>RMSE [%]</t>
    <phoneticPr fontId="3"/>
  </si>
  <si>
    <t>ガス吸収式冷温水機</t>
    <rPh sb="2" eb="4">
      <t>キュウシュウ</t>
    </rPh>
    <rPh sb="4" eb="5">
      <t>シキ</t>
    </rPh>
    <rPh sb="5" eb="6">
      <t>レイ</t>
    </rPh>
    <rPh sb="6" eb="8">
      <t>オンスイ</t>
    </rPh>
    <rPh sb="8" eb="9">
      <t>キ</t>
    </rPh>
    <phoneticPr fontId="3"/>
  </si>
  <si>
    <t>燃料系</t>
    <rPh sb="0" eb="2">
      <t>ネンリョウ</t>
    </rPh>
    <rPh sb="2" eb="3">
      <t>ケイ</t>
    </rPh>
    <phoneticPr fontId="3"/>
  </si>
  <si>
    <t>種別</t>
    <phoneticPr fontId="3"/>
  </si>
  <si>
    <t>13A</t>
    <phoneticPr fontId="3"/>
  </si>
  <si>
    <t>設計ガス圧力</t>
    <phoneticPr fontId="3"/>
  </si>
  <si>
    <t>1.96 kPa</t>
    <phoneticPr fontId="3"/>
  </si>
  <si>
    <t>総発熱量</t>
    <rPh sb="0" eb="1">
      <t>ソウ</t>
    </rPh>
    <rPh sb="1" eb="3">
      <t>ハツネツ</t>
    </rPh>
    <rPh sb="3" eb="4">
      <t>リョウ</t>
    </rPh>
    <phoneticPr fontId="3"/>
  </si>
  <si>
    <r>
      <t>45,000 kJ/Nm</t>
    </r>
    <r>
      <rPr>
        <vertAlign val="superscript"/>
        <sz val="11"/>
        <color theme="1"/>
        <rFont val="Calibri"/>
        <family val="3"/>
        <charset val="128"/>
        <scheme val="minor"/>
      </rPr>
      <t>3</t>
    </r>
    <phoneticPr fontId="3"/>
  </si>
  <si>
    <t>比重</t>
    <rPh sb="0" eb="2">
      <t>ヒジュウ</t>
    </rPh>
    <phoneticPr fontId="3"/>
  </si>
  <si>
    <t>燃焼必要空気量</t>
    <rPh sb="0" eb="2">
      <t>ネンショウ</t>
    </rPh>
    <rPh sb="2" eb="4">
      <t>ヒツヨウ</t>
    </rPh>
    <rPh sb="4" eb="6">
      <t>クウキ</t>
    </rPh>
    <rPh sb="6" eb="7">
      <t>リョウ</t>
    </rPh>
    <phoneticPr fontId="3"/>
  </si>
  <si>
    <r>
      <t>420 Nm</t>
    </r>
    <r>
      <rPr>
        <vertAlign val="superscript"/>
        <sz val="11"/>
        <color theme="1"/>
        <rFont val="Calibri"/>
        <family val="3"/>
        <charset val="128"/>
        <scheme val="minor"/>
      </rPr>
      <t>3</t>
    </r>
    <r>
      <rPr>
        <sz val="11"/>
        <color theme="1"/>
        <rFont val="Calibri"/>
        <family val="2"/>
        <charset val="128"/>
        <scheme val="minor"/>
      </rPr>
      <t>/h</t>
    </r>
    <phoneticPr fontId="3"/>
  </si>
  <si>
    <t>電動機
定格出力</t>
    <rPh sb="0" eb="3">
      <t>デンドウキ</t>
    </rPh>
    <rPh sb="4" eb="6">
      <t>テイカク</t>
    </rPh>
    <rPh sb="6" eb="8">
      <t>シュツリョク</t>
    </rPh>
    <phoneticPr fontId="3"/>
  </si>
  <si>
    <t>吸収液ポンプNo.1</t>
    <rPh sb="0" eb="2">
      <t>キュウシュウ</t>
    </rPh>
    <rPh sb="2" eb="3">
      <t>エキ</t>
    </rPh>
    <phoneticPr fontId="3"/>
  </si>
  <si>
    <t>1.8 kW</t>
    <phoneticPr fontId="3"/>
  </si>
  <si>
    <t>吸収液ポンプNo.2</t>
    <rPh sb="0" eb="2">
      <t>キュウシュウ</t>
    </rPh>
    <rPh sb="2" eb="3">
      <t>エキ</t>
    </rPh>
    <phoneticPr fontId="3"/>
  </si>
  <si>
    <t>0.55 kW</t>
    <phoneticPr fontId="3"/>
  </si>
  <si>
    <t>冷媒ポンプ</t>
    <rPh sb="0" eb="2">
      <t>レイバイ</t>
    </rPh>
    <phoneticPr fontId="3"/>
  </si>
  <si>
    <t>0.2 kW</t>
    <phoneticPr fontId="3"/>
  </si>
  <si>
    <t>バーナブロア</t>
    <phoneticPr fontId="3"/>
  </si>
  <si>
    <t>1.5 kW</t>
    <phoneticPr fontId="3"/>
  </si>
  <si>
    <t>冷水系</t>
    <rPh sb="0" eb="2">
      <t>レイスイ</t>
    </rPh>
    <rPh sb="2" eb="3">
      <t>ケイ</t>
    </rPh>
    <phoneticPr fontId="3"/>
  </si>
  <si>
    <t>能力 [kW]</t>
    <phoneticPr fontId="3"/>
  </si>
  <si>
    <t>冷水入口温度 [℃]</t>
    <rPh sb="0" eb="2">
      <t>レイスイ</t>
    </rPh>
    <rPh sb="2" eb="3">
      <t>イリ</t>
    </rPh>
    <rPh sb="3" eb="4">
      <t>グチ</t>
    </rPh>
    <rPh sb="4" eb="6">
      <t>オンド</t>
    </rPh>
    <phoneticPr fontId="3"/>
  </si>
  <si>
    <t>冷水出口温度 [℃]</t>
    <rPh sb="0" eb="2">
      <t>レイスイ</t>
    </rPh>
    <rPh sb="2" eb="3">
      <t>デ</t>
    </rPh>
    <rPh sb="3" eb="4">
      <t>グチ</t>
    </rPh>
    <rPh sb="4" eb="6">
      <t>オンド</t>
    </rPh>
    <phoneticPr fontId="3"/>
  </si>
  <si>
    <r>
      <t>ガス使用量 [Nm</t>
    </r>
    <r>
      <rPr>
        <vertAlign val="superscript"/>
        <sz val="11"/>
        <color theme="1"/>
        <rFont val="Calibri"/>
        <family val="3"/>
        <charset val="128"/>
        <scheme val="minor"/>
      </rPr>
      <t>3</t>
    </r>
    <r>
      <rPr>
        <sz val="11"/>
        <color theme="1"/>
        <rFont val="Calibri"/>
        <family val="2"/>
        <charset val="128"/>
        <scheme val="minor"/>
      </rPr>
      <t>/h]</t>
    </r>
    <rPh sb="2" eb="5">
      <t>シヨウリョウ</t>
    </rPh>
    <phoneticPr fontId="3"/>
  </si>
  <si>
    <t>最大燃焼量 [kW]</t>
    <rPh sb="0" eb="2">
      <t>サイダイ</t>
    </rPh>
    <rPh sb="2" eb="4">
      <t>ネンショウ</t>
    </rPh>
    <rPh sb="4" eb="5">
      <t>リョウ</t>
    </rPh>
    <phoneticPr fontId="3"/>
  </si>
  <si>
    <t>消費電力 [kW]</t>
    <phoneticPr fontId="3"/>
  </si>
  <si>
    <t>機内水頭損失 [kPa]</t>
    <phoneticPr fontId="3"/>
  </si>
  <si>
    <t>温水系</t>
    <rPh sb="0" eb="2">
      <t>オンスイ</t>
    </rPh>
    <rPh sb="2" eb="3">
      <t>ケイ</t>
    </rPh>
    <phoneticPr fontId="3"/>
  </si>
  <si>
    <t>温水入口温度 [℃]</t>
    <rPh sb="0" eb="2">
      <t>オンスイ</t>
    </rPh>
    <rPh sb="2" eb="3">
      <t>イリ</t>
    </rPh>
    <rPh sb="3" eb="4">
      <t>グチ</t>
    </rPh>
    <rPh sb="4" eb="6">
      <t>オンド</t>
    </rPh>
    <phoneticPr fontId="3"/>
  </si>
  <si>
    <t>温水出口温度 [℃]</t>
    <rPh sb="0" eb="2">
      <t>オンスイ</t>
    </rPh>
    <rPh sb="2" eb="3">
      <t>デ</t>
    </rPh>
    <rPh sb="3" eb="4">
      <t>グチ</t>
    </rPh>
    <rPh sb="4" eb="6">
      <t>オンド</t>
    </rPh>
    <phoneticPr fontId="3"/>
  </si>
  <si>
    <t>冷却水系</t>
    <rPh sb="0" eb="2">
      <t>レイキャク</t>
    </rPh>
    <rPh sb="2" eb="3">
      <t>スイ</t>
    </rPh>
    <rPh sb="3" eb="4">
      <t>ケイ</t>
    </rPh>
    <phoneticPr fontId="3"/>
  </si>
  <si>
    <t>冷却水流量 [L/min]</t>
    <rPh sb="0" eb="3">
      <t>レイキャクスイ</t>
    </rPh>
    <rPh sb="3" eb="5">
      <t>リュウリョウ</t>
    </rPh>
    <phoneticPr fontId="3"/>
  </si>
  <si>
    <t>冷却水入口温度 [℃]</t>
    <rPh sb="0" eb="3">
      <t>レイキャクスイ</t>
    </rPh>
    <rPh sb="3" eb="4">
      <t>イリ</t>
    </rPh>
    <rPh sb="4" eb="5">
      <t>グチ</t>
    </rPh>
    <rPh sb="5" eb="7">
      <t>オンド</t>
    </rPh>
    <phoneticPr fontId="3"/>
  </si>
  <si>
    <t>冷却水出口温度 [℃]</t>
    <rPh sb="0" eb="3">
      <t>レイキャクスイ</t>
    </rPh>
    <rPh sb="3" eb="4">
      <t>デ</t>
    </rPh>
    <rPh sb="4" eb="5">
      <t>グチ</t>
    </rPh>
    <rPh sb="5" eb="7">
      <t>オンド</t>
    </rPh>
    <phoneticPr fontId="3"/>
  </si>
  <si>
    <t>℃</t>
    <phoneticPr fontId="3"/>
  </si>
  <si>
    <t>冷却水温度温度</t>
    <rPh sb="0" eb="3">
      <t>レイキャクスイ</t>
    </rPh>
    <rPh sb="3" eb="5">
      <t>オンド</t>
    </rPh>
    <rPh sb="5" eb="7">
      <t>オンド</t>
    </rPh>
    <phoneticPr fontId="2"/>
  </si>
  <si>
    <t>処理熱量</t>
    <rPh sb="0" eb="2">
      <t>ショリ</t>
    </rPh>
    <rPh sb="2" eb="4">
      <t>ネツリョウ</t>
    </rPh>
    <phoneticPr fontId="2"/>
  </si>
  <si>
    <t>冷却水流量</t>
    <rPh sb="0" eb="3">
      <t>レイキャクスイ</t>
    </rPh>
    <rPh sb="3" eb="5">
      <t>リュウリョウ</t>
    </rPh>
    <phoneticPr fontId="3"/>
  </si>
  <si>
    <t>冷水流量</t>
    <rPh sb="0" eb="2">
      <t>レイスイ</t>
    </rPh>
    <rPh sb="2" eb="4">
      <t>リュウリョウ</t>
    </rPh>
    <phoneticPr fontId="3"/>
  </si>
  <si>
    <t>L/min</t>
    <phoneticPr fontId="3"/>
  </si>
  <si>
    <t>ガス消費量</t>
    <rPh sb="2" eb="5">
      <t>ショウヒリョウ</t>
    </rPh>
    <phoneticPr fontId="2"/>
  </si>
  <si>
    <t>能力比</t>
    <rPh sb="0" eb="3">
      <t xml:space="preserve">ノウリョクヒ </t>
    </rPh>
    <phoneticPr fontId="3"/>
  </si>
  <si>
    <t>計算</t>
    <rPh sb="0" eb="2">
      <t xml:space="preserve">ケイサン </t>
    </rPh>
    <phoneticPr fontId="3"/>
  </si>
  <si>
    <t>冷水温度＋外気温度</t>
    <rPh sb="0" eb="2">
      <t xml:space="preserve">レイスイ </t>
    </rPh>
    <rPh sb="2" eb="4">
      <t xml:space="preserve">オンド </t>
    </rPh>
    <rPh sb="5" eb="7">
      <t xml:space="preserve">ガイキ </t>
    </rPh>
    <rPh sb="7" eb="9">
      <t xml:space="preserve">オンド </t>
    </rPh>
    <phoneticPr fontId="3"/>
  </si>
  <si>
    <t>■回帰パラメータ</t>
    <rPh sb="1" eb="3">
      <t>カイキ</t>
    </rPh>
    <phoneticPr fontId="3"/>
  </si>
  <si>
    <t>EIR</t>
    <phoneticPr fontId="3"/>
  </si>
  <si>
    <t>EIR ratio</t>
    <phoneticPr fontId="3"/>
  </si>
  <si>
    <t>const</t>
    <phoneticPr fontId="3"/>
  </si>
  <si>
    <t>--&gt; 35C</t>
    <phoneticPr fontId="3"/>
  </si>
  <si>
    <t>最大能力</t>
    <rPh sb="0" eb="2">
      <t xml:space="preserve">サイダイ </t>
    </rPh>
    <rPh sb="2" eb="4">
      <t xml:space="preserve">ノウリョク </t>
    </rPh>
    <phoneticPr fontId="3"/>
  </si>
  <si>
    <t>修正負荷率</t>
    <rPh sb="0" eb="2">
      <t xml:space="preserve">シュウセイ </t>
    </rPh>
    <rPh sb="2" eb="4">
      <t xml:space="preserve">フカ </t>
    </rPh>
    <rPh sb="4" eb="5">
      <t xml:space="preserve">リツ </t>
    </rPh>
    <phoneticPr fontId="3"/>
  </si>
  <si>
    <t>! Curve: Air cooled CentEIRFT</t>
  </si>
  <si>
    <t>! Curve: Air cooled CentEIRFPLR</t>
  </si>
  <si>
    <t>; !- Output Unit Type</t>
  </si>
  <si>
    <t>Curve:Biquadratic</t>
  </si>
  <si>
    <t>Air cooled CentCapFT</t>
  </si>
  <si>
    <t xml:space="preserve"> !- Name</t>
  </si>
  <si>
    <t xml:space="preserve"> !- Coefficient1 Constant</t>
  </si>
  <si>
    <t xml:space="preserve"> !- Coefficient2 x</t>
  </si>
  <si>
    <t xml:space="preserve"> !- Coefficient3 x**2</t>
  </si>
  <si>
    <t xml:space="preserve"> !- Coefficient4 y</t>
  </si>
  <si>
    <t xml:space="preserve"> !- Coefficient5 y**2</t>
  </si>
  <si>
    <t xml:space="preserve"> !- Coefficient6 x*y</t>
  </si>
  <si>
    <t xml:space="preserve"> !- Minimum Value of x</t>
  </si>
  <si>
    <t xml:space="preserve"> !- Maximum Value of x</t>
  </si>
  <si>
    <t xml:space="preserve"> !- Minimum Value of y</t>
  </si>
  <si>
    <t xml:space="preserve"> !- Maximum Value of y</t>
  </si>
  <si>
    <t xml:space="preserve"> !- Minimum Curve Output</t>
  </si>
  <si>
    <t xml:space="preserve"> !- Maximum Curve Output</t>
  </si>
  <si>
    <t xml:space="preserve"> !- Input Unit Type for X</t>
  </si>
  <si>
    <t xml:space="preserve"> !- Input Unit Type for Y</t>
  </si>
  <si>
    <t>Air cooled CentEIRFT</t>
  </si>
  <si>
    <t>Curve:Quadratic</t>
  </si>
  <si>
    <t>Air cooled CentEIRFPLR</t>
  </si>
  <si>
    <t>E+</t>
    <phoneticPr fontId="3"/>
  </si>
  <si>
    <t>入力比</t>
    <rPh sb="0" eb="3">
      <t xml:space="preserve">ニュウリョクヒ </t>
    </rPh>
    <phoneticPr fontId="3"/>
  </si>
  <si>
    <t>部分負荷特性</t>
    <rPh sb="0" eb="4">
      <t xml:space="preserve">ブブンフカ </t>
    </rPh>
    <rPh sb="4" eb="6">
      <t xml:space="preserve">トクセイ </t>
    </rPh>
    <phoneticPr fontId="3"/>
  </si>
  <si>
    <t>冷水温度特性</t>
    <rPh sb="0" eb="2">
      <t xml:space="preserve">レイスイ </t>
    </rPh>
    <rPh sb="2" eb="4">
      <t xml:space="preserve">オンド </t>
    </rPh>
    <rPh sb="4" eb="6">
      <t xml:space="preserve">トクセイ </t>
    </rPh>
    <phoneticPr fontId="3"/>
  </si>
  <si>
    <t>冷却水温度特性</t>
    <rPh sb="0" eb="3">
      <t xml:space="preserve">レイキャクスイ </t>
    </rPh>
    <rPh sb="3" eb="5">
      <t xml:space="preserve">オンド </t>
    </rPh>
    <rPh sb="5" eb="7">
      <t xml:space="preserve">トクセイ </t>
    </rPh>
    <phoneticPr fontId="3"/>
  </si>
  <si>
    <t>温水出口温度 [℃]</t>
    <rPh sb="0" eb="2">
      <t>オンスイ</t>
    </rPh>
    <rPh sb="2" eb="4">
      <t>デグチ</t>
    </rPh>
    <rPh sb="4" eb="6">
      <t>オンド</t>
    </rPh>
    <phoneticPr fontId="2"/>
  </si>
  <si>
    <t>温水温度＋外気温度</t>
  </si>
  <si>
    <t>能力比</t>
  </si>
  <si>
    <t>電力</t>
  </si>
  <si>
    <t>EIR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</si>
</sst>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vertAlign val="superscript"/>
      <sz val="11"/>
      <color theme="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6" fillId="0" borderId="1" xfId="0" applyFont="1" applyBorder="1">
      <alignment vertical="center"/>
    </xf>
    <xf numFmtId="0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right"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6" fillId="0" borderId="0" xfId="0" applyFont="1" applyBorder="1">
      <alignment vertical="center"/>
    </xf>
    <xf numFmtId="0" fontId="4" fillId="0" borderId="0" xfId="1" applyFont="1" applyFill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吸収式!$H$56:$H$60</c:f>
              <c:numCache>
                <c:formatCode>General</c:formatCode>
                <c:ptCount val="5"/>
                <c:pt idx="0">
                  <c:v>0.24978540772532198</c:v>
                </c:pt>
                <c:pt idx="1">
                  <c:v>0.39914163090128801</c:v>
                </c:pt>
                <c:pt idx="2">
                  <c:v>0.6</c:v>
                </c:pt>
                <c:pt idx="3">
                  <c:v>0.79914163090128798</c:v>
                </c:pt>
                <c:pt idx="4">
                  <c:v>0.99828326180257509</c:v>
                </c:pt>
              </c:numCache>
            </c:numRef>
          </c:xVal>
          <c:yVal>
            <c:numRef>
              <c:f>吸収式!$L$56:$L$60</c:f>
              <c:numCache>
                <c:formatCode>General</c:formatCode>
                <c:ptCount val="5"/>
                <c:pt idx="0">
                  <c:v>0.19860613458282445</c:v>
                </c:pt>
                <c:pt idx="1">
                  <c:v>0.3034410059483465</c:v>
                </c:pt>
                <c:pt idx="2">
                  <c:v>0.44972972972972813</c:v>
                </c:pt>
                <c:pt idx="3">
                  <c:v>0.60686914650408275</c:v>
                </c:pt>
                <c:pt idx="4">
                  <c:v>0.76649286989640097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C-1A44-A37B-871DF39B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4064"/>
        <c:axId val="1527494608"/>
      </c:scatterChart>
      <c:valAx>
        <c:axId val="1526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4608"/>
        <c:crosses val="autoZero"/>
        <c:crossBetween val="midCat"/>
      </c:valAx>
      <c:valAx>
        <c:axId val="1527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空冷HPheating!$V$22:$V$51</c:f>
              <c:numCache>
                <c:formatCode>General</c:formatCode>
                <c:ptCount val="30"/>
                <c:pt idx="0">
                  <c:v>7.6033057851239566E-2</c:v>
                </c:pt>
                <c:pt idx="1">
                  <c:v>0.3834710743801652</c:v>
                </c:pt>
                <c:pt idx="2">
                  <c:v>0.58181818181818101</c:v>
                </c:pt>
                <c:pt idx="3">
                  <c:v>0.77190082644627989</c:v>
                </c:pt>
                <c:pt idx="4">
                  <c:v>1</c:v>
                </c:pt>
                <c:pt idx="5">
                  <c:v>7.8767123287671201E-2</c:v>
                </c:pt>
                <c:pt idx="6">
                  <c:v>0.39726027397260305</c:v>
                </c:pt>
                <c:pt idx="7">
                  <c:v>0.59760273972602695</c:v>
                </c:pt>
                <c:pt idx="8">
                  <c:v>0.79794520547945202</c:v>
                </c:pt>
                <c:pt idx="9">
                  <c:v>1</c:v>
                </c:pt>
                <c:pt idx="10">
                  <c:v>8.3778966131907329E-2</c:v>
                </c:pt>
                <c:pt idx="11">
                  <c:v>0.41532976827094492</c:v>
                </c:pt>
                <c:pt idx="12">
                  <c:v>0.62388591800356563</c:v>
                </c:pt>
                <c:pt idx="13">
                  <c:v>0.83065953654188984</c:v>
                </c:pt>
                <c:pt idx="14">
                  <c:v>1</c:v>
                </c:pt>
                <c:pt idx="15">
                  <c:v>8.7360594795538996E-2</c:v>
                </c:pt>
                <c:pt idx="16">
                  <c:v>0.4330855018587359</c:v>
                </c:pt>
                <c:pt idx="17">
                  <c:v>0.64869888475836368</c:v>
                </c:pt>
                <c:pt idx="18">
                  <c:v>0.8661710037174718</c:v>
                </c:pt>
                <c:pt idx="19">
                  <c:v>1</c:v>
                </c:pt>
              </c:numCache>
            </c:numRef>
          </c:xVal>
          <c:yVal>
            <c:numRef>
              <c:f>空冷HPheating!$X$22:$X$51</c:f>
              <c:numCache>
                <c:formatCode>General</c:formatCode>
                <c:ptCount val="30"/>
                <c:pt idx="0">
                  <c:v>5.1604185651886889E-2</c:v>
                </c:pt>
                <c:pt idx="1">
                  <c:v>0.30220568113403745</c:v>
                </c:pt>
                <c:pt idx="2">
                  <c:v>0.49691170073945173</c:v>
                </c:pt>
                <c:pt idx="3">
                  <c:v>0.71022833773536609</c:v>
                </c:pt>
                <c:pt idx="4">
                  <c:v>1</c:v>
                </c:pt>
                <c:pt idx="5">
                  <c:v>5.4261796042617882E-2</c:v>
                </c:pt>
                <c:pt idx="6">
                  <c:v>0.31577098700386391</c:v>
                </c:pt>
                <c:pt idx="7">
                  <c:v>0.51590514999132986</c:v>
                </c:pt>
                <c:pt idx="8">
                  <c:v>0.7475255908475088</c:v>
                </c:pt>
                <c:pt idx="9">
                  <c:v>1</c:v>
                </c:pt>
                <c:pt idx="10">
                  <c:v>5.8591686335321171E-2</c:v>
                </c:pt>
                <c:pt idx="11">
                  <c:v>0.33553734973613308</c:v>
                </c:pt>
                <c:pt idx="12">
                  <c:v>0.54861817990662143</c:v>
                </c:pt>
                <c:pt idx="13">
                  <c:v>0.78744603464086849</c:v>
                </c:pt>
                <c:pt idx="14">
                  <c:v>1</c:v>
                </c:pt>
                <c:pt idx="15">
                  <c:v>6.1585284168927362E-2</c:v>
                </c:pt>
                <c:pt idx="16">
                  <c:v>0.35485801592090177</c:v>
                </c:pt>
                <c:pt idx="17">
                  <c:v>0.5768259969584314</c:v>
                </c:pt>
                <c:pt idx="18">
                  <c:v>0.83163044221953697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9-1D41-9517-3F754016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空冷HPheating!$X$22:$X$51</c:f>
              <c:numCache>
                <c:formatCode>General</c:formatCode>
                <c:ptCount val="30"/>
                <c:pt idx="0">
                  <c:v>5.1604185651886889E-2</c:v>
                </c:pt>
                <c:pt idx="1">
                  <c:v>0.30220568113403745</c:v>
                </c:pt>
                <c:pt idx="2">
                  <c:v>0.49691170073945173</c:v>
                </c:pt>
                <c:pt idx="3">
                  <c:v>0.71022833773536609</c:v>
                </c:pt>
                <c:pt idx="4">
                  <c:v>1</c:v>
                </c:pt>
                <c:pt idx="5">
                  <c:v>5.4261796042617882E-2</c:v>
                </c:pt>
                <c:pt idx="6">
                  <c:v>0.31577098700386391</c:v>
                </c:pt>
                <c:pt idx="7">
                  <c:v>0.51590514999132986</c:v>
                </c:pt>
                <c:pt idx="8">
                  <c:v>0.7475255908475088</c:v>
                </c:pt>
                <c:pt idx="9">
                  <c:v>1</c:v>
                </c:pt>
                <c:pt idx="10">
                  <c:v>5.8591686335321171E-2</c:v>
                </c:pt>
                <c:pt idx="11">
                  <c:v>0.33553734973613308</c:v>
                </c:pt>
                <c:pt idx="12">
                  <c:v>0.54861817990662143</c:v>
                </c:pt>
                <c:pt idx="13">
                  <c:v>0.78744603464086849</c:v>
                </c:pt>
                <c:pt idx="14">
                  <c:v>1</c:v>
                </c:pt>
                <c:pt idx="15">
                  <c:v>6.1585284168927362E-2</c:v>
                </c:pt>
                <c:pt idx="16">
                  <c:v>0.35485801592090177</c:v>
                </c:pt>
                <c:pt idx="17">
                  <c:v>0.5768259969584314</c:v>
                </c:pt>
                <c:pt idx="18">
                  <c:v>0.83163044221953697</c:v>
                </c:pt>
                <c:pt idx="19">
                  <c:v>1</c:v>
                </c:pt>
              </c:numCache>
            </c:numRef>
          </c:xVal>
          <c:yVal>
            <c:numRef>
              <c:f>空冷HPheating!$Y$22:$Y$51</c:f>
              <c:numCache>
                <c:formatCode>General</c:formatCode>
                <c:ptCount val="30"/>
                <c:pt idx="0">
                  <c:v>5.2279689589811502E-2</c:v>
                </c:pt>
                <c:pt idx="1">
                  <c:v>0.30505712802811102</c:v>
                </c:pt>
                <c:pt idx="2">
                  <c:v>0.501407774726364</c:v>
                </c:pt>
                <c:pt idx="3">
                  <c:v>0.71406187236491703</c:v>
                </c:pt>
                <c:pt idx="4">
                  <c:v>1.0008789771459401</c:v>
                </c:pt>
                <c:pt idx="5">
                  <c:v>5.4251388851627599E-2</c:v>
                </c:pt>
                <c:pt idx="6">
                  <c:v>0.31786359195284097</c:v>
                </c:pt>
                <c:pt idx="7">
                  <c:v>0.51815431931649703</c:v>
                </c:pt>
                <c:pt idx="8">
                  <c:v>0.74506555578575795</c:v>
                </c:pt>
                <c:pt idx="9">
                  <c:v>1.0008789771459401</c:v>
                </c:pt>
                <c:pt idx="10">
                  <c:v>5.7878605184733402E-2</c:v>
                </c:pt>
                <c:pt idx="11">
                  <c:v>0.33483620328154901</c:v>
                </c:pt>
                <c:pt idx="12">
                  <c:v>0.54640598334512802</c:v>
                </c:pt>
                <c:pt idx="13">
                  <c:v>0.78464672436226601</c:v>
                </c:pt>
                <c:pt idx="14">
                  <c:v>1.0008789771459401</c:v>
                </c:pt>
                <c:pt idx="15">
                  <c:v>6.0480940909971997E-2</c:v>
                </c:pt>
                <c:pt idx="16">
                  <c:v>0.35172504533264698</c:v>
                </c:pt>
                <c:pt idx="17">
                  <c:v>0.57349776756219895</c:v>
                </c:pt>
                <c:pt idx="18">
                  <c:v>0.82841560264722103</c:v>
                </c:pt>
                <c:pt idx="19">
                  <c:v>1.0008789771459401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5-6142-85F7-B41D1981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空冷HPheating!$V$22:$V$41</c:f>
              <c:numCache>
                <c:formatCode>General</c:formatCode>
                <c:ptCount val="20"/>
                <c:pt idx="0">
                  <c:v>7.6033057851239566E-2</c:v>
                </c:pt>
                <c:pt idx="1">
                  <c:v>0.3834710743801652</c:v>
                </c:pt>
                <c:pt idx="2">
                  <c:v>0.58181818181818101</c:v>
                </c:pt>
                <c:pt idx="3">
                  <c:v>0.77190082644627989</c:v>
                </c:pt>
                <c:pt idx="4">
                  <c:v>1</c:v>
                </c:pt>
                <c:pt idx="5">
                  <c:v>7.8767123287671201E-2</c:v>
                </c:pt>
                <c:pt idx="6">
                  <c:v>0.39726027397260305</c:v>
                </c:pt>
                <c:pt idx="7">
                  <c:v>0.59760273972602695</c:v>
                </c:pt>
                <c:pt idx="8">
                  <c:v>0.79794520547945202</c:v>
                </c:pt>
                <c:pt idx="9">
                  <c:v>1</c:v>
                </c:pt>
                <c:pt idx="10">
                  <c:v>8.3778966131907329E-2</c:v>
                </c:pt>
                <c:pt idx="11">
                  <c:v>0.41532976827094492</c:v>
                </c:pt>
                <c:pt idx="12">
                  <c:v>0.62388591800356563</c:v>
                </c:pt>
                <c:pt idx="13">
                  <c:v>0.83065953654188984</c:v>
                </c:pt>
                <c:pt idx="14">
                  <c:v>1</c:v>
                </c:pt>
                <c:pt idx="15">
                  <c:v>8.7360594795538996E-2</c:v>
                </c:pt>
                <c:pt idx="16">
                  <c:v>0.4330855018587359</c:v>
                </c:pt>
                <c:pt idx="17">
                  <c:v>0.64869888475836368</c:v>
                </c:pt>
                <c:pt idx="18">
                  <c:v>0.8661710037174718</c:v>
                </c:pt>
                <c:pt idx="19">
                  <c:v>1</c:v>
                </c:pt>
              </c:numCache>
            </c:numRef>
          </c:xVal>
          <c:yVal>
            <c:numRef>
              <c:f>空冷HPheating!$X$22:$X$41</c:f>
              <c:numCache>
                <c:formatCode>General</c:formatCode>
                <c:ptCount val="20"/>
                <c:pt idx="0">
                  <c:v>5.1604185651886889E-2</c:v>
                </c:pt>
                <c:pt idx="1">
                  <c:v>0.30220568113403745</c:v>
                </c:pt>
                <c:pt idx="2">
                  <c:v>0.49691170073945173</c:v>
                </c:pt>
                <c:pt idx="3">
                  <c:v>0.71022833773536609</c:v>
                </c:pt>
                <c:pt idx="4">
                  <c:v>1</c:v>
                </c:pt>
                <c:pt idx="5">
                  <c:v>5.4261796042617882E-2</c:v>
                </c:pt>
                <c:pt idx="6">
                  <c:v>0.31577098700386391</c:v>
                </c:pt>
                <c:pt idx="7">
                  <c:v>0.51590514999132986</c:v>
                </c:pt>
                <c:pt idx="8">
                  <c:v>0.7475255908475088</c:v>
                </c:pt>
                <c:pt idx="9">
                  <c:v>1</c:v>
                </c:pt>
                <c:pt idx="10">
                  <c:v>5.8591686335321171E-2</c:v>
                </c:pt>
                <c:pt idx="11">
                  <c:v>0.33553734973613308</c:v>
                </c:pt>
                <c:pt idx="12">
                  <c:v>0.54861817990662143</c:v>
                </c:pt>
                <c:pt idx="13">
                  <c:v>0.78744603464086849</c:v>
                </c:pt>
                <c:pt idx="14">
                  <c:v>1</c:v>
                </c:pt>
                <c:pt idx="15">
                  <c:v>6.1585284168927362E-2</c:v>
                </c:pt>
                <c:pt idx="16">
                  <c:v>0.35485801592090177</c:v>
                </c:pt>
                <c:pt idx="17">
                  <c:v>0.5768259969584314</c:v>
                </c:pt>
                <c:pt idx="18">
                  <c:v>0.83163044221953697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6-0445-83DF-F611A249F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89232"/>
        <c:axId val="1428490880"/>
      </c:scatterChart>
      <c:valAx>
        <c:axId val="14284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90880"/>
        <c:crosses val="autoZero"/>
        <c:crossBetween val="midCat"/>
      </c:valAx>
      <c:valAx>
        <c:axId val="14284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空冷HPheating!$V$22:$V$41</c:f>
              <c:numCache>
                <c:formatCode>General</c:formatCode>
                <c:ptCount val="20"/>
                <c:pt idx="0">
                  <c:v>7.6033057851239566E-2</c:v>
                </c:pt>
                <c:pt idx="1">
                  <c:v>0.3834710743801652</c:v>
                </c:pt>
                <c:pt idx="2">
                  <c:v>0.58181818181818101</c:v>
                </c:pt>
                <c:pt idx="3">
                  <c:v>0.77190082644627989</c:v>
                </c:pt>
                <c:pt idx="4">
                  <c:v>1</c:v>
                </c:pt>
                <c:pt idx="5">
                  <c:v>7.8767123287671201E-2</c:v>
                </c:pt>
                <c:pt idx="6">
                  <c:v>0.39726027397260305</c:v>
                </c:pt>
                <c:pt idx="7">
                  <c:v>0.59760273972602695</c:v>
                </c:pt>
                <c:pt idx="8">
                  <c:v>0.79794520547945202</c:v>
                </c:pt>
                <c:pt idx="9">
                  <c:v>1</c:v>
                </c:pt>
                <c:pt idx="10">
                  <c:v>8.3778966131907329E-2</c:v>
                </c:pt>
                <c:pt idx="11">
                  <c:v>0.41532976827094492</c:v>
                </c:pt>
                <c:pt idx="12">
                  <c:v>0.62388591800356563</c:v>
                </c:pt>
                <c:pt idx="13">
                  <c:v>0.83065953654188984</c:v>
                </c:pt>
                <c:pt idx="14">
                  <c:v>1</c:v>
                </c:pt>
                <c:pt idx="15">
                  <c:v>8.7360594795538996E-2</c:v>
                </c:pt>
                <c:pt idx="16">
                  <c:v>0.4330855018587359</c:v>
                </c:pt>
                <c:pt idx="17">
                  <c:v>0.64869888475836368</c:v>
                </c:pt>
                <c:pt idx="18">
                  <c:v>0.8661710037174718</c:v>
                </c:pt>
                <c:pt idx="19">
                  <c:v>1</c:v>
                </c:pt>
              </c:numCache>
            </c:numRef>
          </c:xVal>
          <c:yVal>
            <c:numRef>
              <c:f>空冷HPheating!$AG$22:$AG$41</c:f>
              <c:numCache>
                <c:formatCode>General</c:formatCode>
                <c:ptCount val="20"/>
                <c:pt idx="0">
                  <c:v>0.74457939226345715</c:v>
                </c:pt>
                <c:pt idx="1">
                  <c:v>0.76460237534891351</c:v>
                </c:pt>
                <c:pt idx="2">
                  <c:v>0.81054806437581606</c:v>
                </c:pt>
                <c:pt idx="3">
                  <c:v>0.88130271790065617</c:v>
                </c:pt>
                <c:pt idx="4">
                  <c:v>1</c:v>
                </c:pt>
                <c:pt idx="5">
                  <c:v>0.74518645357686442</c:v>
                </c:pt>
                <c:pt idx="6">
                  <c:v>0.76782578152441161</c:v>
                </c:pt>
                <c:pt idx="7">
                  <c:v>0.81770309519680962</c:v>
                </c:pt>
                <c:pt idx="8">
                  <c:v>0.89906668673791978</c:v>
                </c:pt>
                <c:pt idx="9">
                  <c:v>1</c:v>
                </c:pt>
                <c:pt idx="10">
                  <c:v>0.74575746173639079</c:v>
                </c:pt>
                <c:pt idx="11">
                  <c:v>0.77404002353292434</c:v>
                </c:pt>
                <c:pt idx="12">
                  <c:v>0.8307037414039472</c:v>
                </c:pt>
                <c:pt idx="13">
                  <c:v>0.9144513822344511</c:v>
                </c:pt>
                <c:pt idx="14">
                  <c:v>1</c:v>
                </c:pt>
                <c:pt idx="15">
                  <c:v>0.74606483807227308</c:v>
                </c:pt>
                <c:pt idx="16">
                  <c:v>0.78004388952684989</c:v>
                </c:pt>
                <c:pt idx="17">
                  <c:v>0.84030183338965858</c:v>
                </c:pt>
                <c:pt idx="18">
                  <c:v>0.93200218943143309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6-7B41-B3C9-D01B08A6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89232"/>
        <c:axId val="1428490880"/>
      </c:scatterChart>
      <c:valAx>
        <c:axId val="14284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90880"/>
        <c:crosses val="autoZero"/>
        <c:crossBetween val="midCat"/>
      </c:valAx>
      <c:valAx>
        <c:axId val="14284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吸収式!$C$63:$C$64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xVal>
          <c:yVal>
            <c:numRef>
              <c:f>吸収式!$M$63:$M$64</c:f>
              <c:numCache>
                <c:formatCode>General</c:formatCode>
                <c:ptCount val="2"/>
                <c:pt idx="0">
                  <c:v>1</c:v>
                </c:pt>
                <c:pt idx="1">
                  <c:v>0.96858026516674522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A-AD43-9E82-3135FDA6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4064"/>
        <c:axId val="1527494608"/>
      </c:scatterChart>
      <c:valAx>
        <c:axId val="1526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4608"/>
        <c:crosses val="autoZero"/>
        <c:crossBetween val="midCat"/>
      </c:valAx>
      <c:valAx>
        <c:axId val="1527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吸収式!$B$66:$B$69</c:f>
              <c:numCache>
                <c:formatCode>General</c:formatCode>
                <c:ptCount val="4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吸収式!$M$66:$M$69</c:f>
              <c:numCache>
                <c:formatCode>General</c:formatCode>
                <c:ptCount val="4"/>
                <c:pt idx="0">
                  <c:v>0.84059680525111524</c:v>
                </c:pt>
                <c:pt idx="1">
                  <c:v>0.89209668178297896</c:v>
                </c:pt>
                <c:pt idx="2">
                  <c:v>0.92643437817556551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6-2641-BB65-3DE44CFF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4064"/>
        <c:axId val="1527494608"/>
      </c:scatterChart>
      <c:valAx>
        <c:axId val="1526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4608"/>
        <c:crosses val="autoZero"/>
        <c:crossBetween val="midCat"/>
      </c:valAx>
      <c:valAx>
        <c:axId val="1527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能力比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空冷HPcooling!$D$22:$D$51</c:f>
              <c:numCache>
                <c:formatCode>General</c:formatCode>
                <c:ptCount val="30"/>
                <c:pt idx="0">
                  <c:v>0.82666666666666666</c:v>
                </c:pt>
                <c:pt idx="1">
                  <c:v>0.9</c:v>
                </c:pt>
                <c:pt idx="2">
                  <c:v>0.96</c:v>
                </c:pt>
                <c:pt idx="3">
                  <c:v>1.02</c:v>
                </c:pt>
                <c:pt idx="4">
                  <c:v>1.0666666666666667</c:v>
                </c:pt>
                <c:pt idx="5">
                  <c:v>1.1066666666666667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0.94</c:v>
                </c:pt>
                <c:pt idx="11">
                  <c:v>1</c:v>
                </c:pt>
                <c:pt idx="12">
                  <c:v>1.0533333333333332</c:v>
                </c:pt>
                <c:pt idx="13">
                  <c:v>1.1066666666666667</c:v>
                </c:pt>
                <c:pt idx="14">
                  <c:v>1.1466666666666667</c:v>
                </c:pt>
                <c:pt idx="15">
                  <c:v>1.1866666666666668</c:v>
                </c:pt>
                <c:pt idx="16">
                  <c:v>1.1933333333333334</c:v>
                </c:pt>
                <c:pt idx="17">
                  <c:v>1.1933333333333334</c:v>
                </c:pt>
                <c:pt idx="18">
                  <c:v>1.1933333333333334</c:v>
                </c:pt>
                <c:pt idx="19">
                  <c:v>1.1933333333333334</c:v>
                </c:pt>
                <c:pt idx="20">
                  <c:v>1.04</c:v>
                </c:pt>
                <c:pt idx="21">
                  <c:v>1.0866666666666667</c:v>
                </c:pt>
                <c:pt idx="22">
                  <c:v>1.1333333333333333</c:v>
                </c:pt>
                <c:pt idx="23">
                  <c:v>1.1733333333333333</c:v>
                </c:pt>
                <c:pt idx="24">
                  <c:v>1.2133333333333334</c:v>
                </c:pt>
                <c:pt idx="25">
                  <c:v>1.24</c:v>
                </c:pt>
                <c:pt idx="26">
                  <c:v>1.2533333333333334</c:v>
                </c:pt>
                <c:pt idx="27">
                  <c:v>1.2533333333333334</c:v>
                </c:pt>
                <c:pt idx="28">
                  <c:v>1.2533333333333334</c:v>
                </c:pt>
                <c:pt idx="29">
                  <c:v>1.2533333333333334</c:v>
                </c:pt>
              </c:numCache>
            </c:numRef>
          </c:xVal>
          <c:yVal>
            <c:numRef>
              <c:f>空冷HPcooling!$J$22:$J$51</c:f>
              <c:numCache>
                <c:formatCode>General</c:formatCode>
                <c:ptCount val="30"/>
                <c:pt idx="0">
                  <c:v>0.83325522178357403</c:v>
                </c:pt>
                <c:pt idx="1">
                  <c:v>0.90394404360965097</c:v>
                </c:pt>
                <c:pt idx="2">
                  <c:v>0.96501961753301602</c:v>
                </c:pt>
                <c:pt idx="3">
                  <c:v>1.0164819435536701</c:v>
                </c:pt>
                <c:pt idx="4">
                  <c:v>1.05833102167161</c:v>
                </c:pt>
                <c:pt idx="5">
                  <c:v>1.0905668518868401</c:v>
                </c:pt>
                <c:pt idx="6">
                  <c:v>1.11318943419935</c:v>
                </c:pt>
                <c:pt idx="7">
                  <c:v>1.1261987686091599</c:v>
                </c:pt>
                <c:pt idx="8">
                  <c:v>1.12959485511625</c:v>
                </c:pt>
                <c:pt idx="9">
                  <c:v>1.1233776937206299</c:v>
                </c:pt>
                <c:pt idx="10">
                  <c:v>0.93655830033457399</c:v>
                </c:pt>
                <c:pt idx="11">
                  <c:v>1.00310586952211</c:v>
                </c:pt>
                <c:pt idx="12">
                  <c:v>1.0600401908069299</c:v>
                </c:pt>
                <c:pt idx="13">
                  <c:v>1.10736126418904</c:v>
                </c:pt>
                <c:pt idx="14">
                  <c:v>1.1450690896684399</c:v>
                </c:pt>
                <c:pt idx="15">
                  <c:v>1.17316366724513</c:v>
                </c:pt>
                <c:pt idx="16">
                  <c:v>1.1916449969191001</c:v>
                </c:pt>
                <c:pt idx="17">
                  <c:v>1.2005130786903599</c:v>
                </c:pt>
                <c:pt idx="18">
                  <c:v>1.19976791255891</c:v>
                </c:pt>
                <c:pt idx="19">
                  <c:v>1.1894094985247501</c:v>
                </c:pt>
                <c:pt idx="20">
                  <c:v>1.02453121835683</c:v>
                </c:pt>
                <c:pt idx="21">
                  <c:v>1.0869375349058299</c:v>
                </c:pt>
                <c:pt idx="22">
                  <c:v>1.13973060355211</c:v>
                </c:pt>
                <c:pt idx="23">
                  <c:v>1.1829104242956701</c:v>
                </c:pt>
                <c:pt idx="24">
                  <c:v>1.2164769971365299</c:v>
                </c:pt>
                <c:pt idx="25">
                  <c:v>1.24043032207467</c:v>
                </c:pt>
                <c:pt idx="26">
                  <c:v>1.25477039911011</c:v>
                </c:pt>
                <c:pt idx="27">
                  <c:v>1.2594972282428301</c:v>
                </c:pt>
                <c:pt idx="28">
                  <c:v>1.2546108094728301</c:v>
                </c:pt>
                <c:pt idx="29">
                  <c:v>1.2401111428001299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9-B740-BB09-01DA00AF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空冷HPcooling!$I$22:$I$51</c:f>
              <c:numCache>
                <c:formatCode>General</c:formatCode>
                <c:ptCount val="30"/>
                <c:pt idx="0">
                  <c:v>1.3141274776525458</c:v>
                </c:pt>
                <c:pt idx="1">
                  <c:v>1.0865684962070505</c:v>
                </c:pt>
                <c:pt idx="2">
                  <c:v>0.920348058902276</c:v>
                </c:pt>
                <c:pt idx="3">
                  <c:v>0.78746357980943393</c:v>
                </c:pt>
                <c:pt idx="4">
                  <c:v>0.69277108433734946</c:v>
                </c:pt>
                <c:pt idx="5">
                  <c:v>0.62236899404848312</c:v>
                </c:pt>
                <c:pt idx="6">
                  <c:v>0.59523809523809534</c:v>
                </c:pt>
                <c:pt idx="7">
                  <c:v>0.57730923694779124</c:v>
                </c:pt>
                <c:pt idx="8">
                  <c:v>0.56475903614457834</c:v>
                </c:pt>
                <c:pt idx="9">
                  <c:v>0.55400172117039592</c:v>
                </c:pt>
                <c:pt idx="10">
                  <c:v>1.1813210287960352</c:v>
                </c:pt>
                <c:pt idx="11">
                  <c:v>1</c:v>
                </c:pt>
                <c:pt idx="12">
                  <c:v>0.85786182705505587</c:v>
                </c:pt>
                <c:pt idx="13">
                  <c:v>0.74393961387719554</c:v>
                </c:pt>
                <c:pt idx="14">
                  <c:v>0.66019893527598783</c:v>
                </c:pt>
                <c:pt idx="15">
                  <c:v>0.59394882902396107</c:v>
                </c:pt>
                <c:pt idx="16">
                  <c:v>0.57043817729016633</c:v>
                </c:pt>
                <c:pt idx="17">
                  <c:v>0.55361109241435025</c:v>
                </c:pt>
                <c:pt idx="18">
                  <c:v>0.5401494245136973</c:v>
                </c:pt>
                <c:pt idx="19">
                  <c:v>0.53005317358820769</c:v>
                </c:pt>
                <c:pt idx="20">
                  <c:v>1.0909020698177325</c:v>
                </c:pt>
                <c:pt idx="21">
                  <c:v>0.93872422204154038</c:v>
                </c:pt>
                <c:pt idx="22">
                  <c:v>0.81502480510276398</c:v>
                </c:pt>
                <c:pt idx="23">
                  <c:v>0.71536144578313254</c:v>
                </c:pt>
                <c:pt idx="24">
                  <c:v>0.63716404077849864</c:v>
                </c:pt>
                <c:pt idx="25">
                  <c:v>0.57973830807099369</c:v>
                </c:pt>
                <c:pt idx="26">
                  <c:v>0.55274288643937464</c:v>
                </c:pt>
                <c:pt idx="27">
                  <c:v>0.53672135349910288</c:v>
                </c:pt>
                <c:pt idx="28">
                  <c:v>0.5239041271468855</c:v>
                </c:pt>
                <c:pt idx="29">
                  <c:v>0.51268905408869525</c:v>
                </c:pt>
              </c:numCache>
            </c:numRef>
          </c:xVal>
          <c:yVal>
            <c:numRef>
              <c:f>空冷HPcooling!$K$22:$K$51</c:f>
              <c:numCache>
                <c:formatCode>General</c:formatCode>
                <c:ptCount val="30"/>
                <c:pt idx="0">
                  <c:v>1.2576953619078699</c:v>
                </c:pt>
                <c:pt idx="1">
                  <c:v>1.0883323458185801</c:v>
                </c:pt>
                <c:pt idx="2">
                  <c:v>0.94196370946496799</c:v>
                </c:pt>
                <c:pt idx="3">
                  <c:v>0.81858945284703</c:v>
                </c:pt>
                <c:pt idx="4">
                  <c:v>0.71820957596476798</c:v>
                </c:pt>
                <c:pt idx="5">
                  <c:v>0.64082407881818204</c:v>
                </c:pt>
                <c:pt idx="6">
                  <c:v>0.58643296140727197</c:v>
                </c:pt>
                <c:pt idx="7">
                  <c:v>0.55503622373203898</c:v>
                </c:pt>
                <c:pt idx="8">
                  <c:v>0.54663386579248097</c:v>
                </c:pt>
                <c:pt idx="9">
                  <c:v>0.56122588758859904</c:v>
                </c:pt>
                <c:pt idx="10">
                  <c:v>1.1710184244641599</c:v>
                </c:pt>
                <c:pt idx="11">
                  <c:v>1.0101748839007001</c:v>
                </c:pt>
                <c:pt idx="12">
                  <c:v>0.872325723072915</c:v>
                </c:pt>
                <c:pt idx="13">
                  <c:v>0.757470941980806</c:v>
                </c:pt>
                <c:pt idx="14">
                  <c:v>0.66561054062437297</c:v>
                </c:pt>
                <c:pt idx="15">
                  <c:v>0.59674451900361702</c:v>
                </c:pt>
                <c:pt idx="16">
                  <c:v>0.55087287711853605</c:v>
                </c:pt>
                <c:pt idx="17">
                  <c:v>0.52799561496913106</c:v>
                </c:pt>
                <c:pt idx="18">
                  <c:v>0.52811273255540303</c:v>
                </c:pt>
                <c:pt idx="19">
                  <c:v>0.55122422987734998</c:v>
                </c:pt>
                <c:pt idx="20">
                  <c:v>1.0998256374720701</c:v>
                </c:pt>
                <c:pt idx="21">
                  <c:v>0.947501572434442</c:v>
                </c:pt>
                <c:pt idx="22">
                  <c:v>0.81817188713248601</c:v>
                </c:pt>
                <c:pt idx="23">
                  <c:v>0.71183658156620699</c:v>
                </c:pt>
                <c:pt idx="24">
                  <c:v>0.62849565573560295</c:v>
                </c:pt>
                <c:pt idx="25">
                  <c:v>0.568149109640676</c:v>
                </c:pt>
                <c:pt idx="26">
                  <c:v>0.53079694328142402</c:v>
                </c:pt>
                <c:pt idx="27">
                  <c:v>0.51643915665784901</c:v>
                </c:pt>
                <c:pt idx="28">
                  <c:v>0.52507574976994897</c:v>
                </c:pt>
                <c:pt idx="29">
                  <c:v>0.55670672261772602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C34B-A564-A94B3B5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空冷HPcooling!$V$22:$V$51</c:f>
              <c:numCache>
                <c:formatCode>General</c:formatCode>
                <c:ptCount val="30"/>
                <c:pt idx="0">
                  <c:v>8.5181179015684186E-2</c:v>
                </c:pt>
                <c:pt idx="1">
                  <c:v>0.34883720930232559</c:v>
                </c:pt>
                <c:pt idx="2">
                  <c:v>0.52528393726338574</c:v>
                </c:pt>
                <c:pt idx="3">
                  <c:v>0.69970254191454861</c:v>
                </c:pt>
                <c:pt idx="4">
                  <c:v>0.99378042184964821</c:v>
                </c:pt>
                <c:pt idx="5">
                  <c:v>8.1955729896329557E-2</c:v>
                </c:pt>
                <c:pt idx="6">
                  <c:v>0.36354721210423102</c:v>
                </c:pt>
                <c:pt idx="7">
                  <c:v>0.54427010367049611</c:v>
                </c:pt>
                <c:pt idx="8">
                  <c:v>0.7249929952367612</c:v>
                </c:pt>
                <c:pt idx="9">
                  <c:v>0.99817876155786145</c:v>
                </c:pt>
                <c:pt idx="10">
                  <c:v>8.3897556667647907E-2</c:v>
                </c:pt>
                <c:pt idx="11">
                  <c:v>0.379746835443038</c:v>
                </c:pt>
                <c:pt idx="12">
                  <c:v>0.57182808360317938</c:v>
                </c:pt>
                <c:pt idx="13">
                  <c:v>0.759493670886076</c:v>
                </c:pt>
                <c:pt idx="14">
                  <c:v>0.99793935825728164</c:v>
                </c:pt>
                <c:pt idx="15">
                  <c:v>8.3720930232558097E-2</c:v>
                </c:pt>
                <c:pt idx="16">
                  <c:v>0.40232558139534902</c:v>
                </c:pt>
                <c:pt idx="17">
                  <c:v>0.60232558139534897</c:v>
                </c:pt>
                <c:pt idx="18">
                  <c:v>0.79767441860465094</c:v>
                </c:pt>
                <c:pt idx="19">
                  <c:v>1</c:v>
                </c:pt>
              </c:numCache>
            </c:numRef>
          </c:xVal>
          <c:yVal>
            <c:numRef>
              <c:f>空冷HPcooling!$X$22:$X$51</c:f>
              <c:numCache>
                <c:formatCode>General</c:formatCode>
                <c:ptCount val="30"/>
                <c:pt idx="0">
                  <c:v>5.2093596059113262E-2</c:v>
                </c:pt>
                <c:pt idx="1">
                  <c:v>0.22599944087223922</c:v>
                </c:pt>
                <c:pt idx="2">
                  <c:v>0.36533613445378138</c:v>
                </c:pt>
                <c:pt idx="3">
                  <c:v>0.53954081632653073</c:v>
                </c:pt>
                <c:pt idx="4">
                  <c:v>1</c:v>
                </c:pt>
                <c:pt idx="5">
                  <c:v>5.2598684210526339E-2</c:v>
                </c:pt>
                <c:pt idx="6">
                  <c:v>0.2475021808665307</c:v>
                </c:pt>
                <c:pt idx="7">
                  <c:v>0.39921052631578935</c:v>
                </c:pt>
                <c:pt idx="8">
                  <c:v>0.58390092879256927</c:v>
                </c:pt>
                <c:pt idx="9">
                  <c:v>1</c:v>
                </c:pt>
                <c:pt idx="10">
                  <c:v>5.9120753639737546E-2</c:v>
                </c:pt>
                <c:pt idx="11">
                  <c:v>0.27837500742412669</c:v>
                </c:pt>
                <c:pt idx="12">
                  <c:v>0.44296428795581722</c:v>
                </c:pt>
                <c:pt idx="13">
                  <c:v>0.6480918141592944</c:v>
                </c:pt>
                <c:pt idx="14">
                  <c:v>1</c:v>
                </c:pt>
                <c:pt idx="15">
                  <c:v>5.9696663296258806E-2</c:v>
                </c:pt>
                <c:pt idx="16">
                  <c:v>0.28939208486332058</c:v>
                </c:pt>
                <c:pt idx="17">
                  <c:v>0.46159530536839821</c:v>
                </c:pt>
                <c:pt idx="18">
                  <c:v>0.66744186046511611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CE4E-A9A2-CEAF99B5D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空冷HPcooling!$X$22:$X$51</c:f>
              <c:numCache>
                <c:formatCode>General</c:formatCode>
                <c:ptCount val="30"/>
                <c:pt idx="0">
                  <c:v>5.2093596059113262E-2</c:v>
                </c:pt>
                <c:pt idx="1">
                  <c:v>0.22599944087223922</c:v>
                </c:pt>
                <c:pt idx="2">
                  <c:v>0.36533613445378138</c:v>
                </c:pt>
                <c:pt idx="3">
                  <c:v>0.53954081632653073</c:v>
                </c:pt>
                <c:pt idx="4">
                  <c:v>1</c:v>
                </c:pt>
                <c:pt idx="5">
                  <c:v>5.2598684210526339E-2</c:v>
                </c:pt>
                <c:pt idx="6">
                  <c:v>0.2475021808665307</c:v>
                </c:pt>
                <c:pt idx="7">
                  <c:v>0.39921052631578935</c:v>
                </c:pt>
                <c:pt idx="8">
                  <c:v>0.58390092879256927</c:v>
                </c:pt>
                <c:pt idx="9">
                  <c:v>1</c:v>
                </c:pt>
                <c:pt idx="10">
                  <c:v>5.9120753639737546E-2</c:v>
                </c:pt>
                <c:pt idx="11">
                  <c:v>0.27837500742412669</c:v>
                </c:pt>
                <c:pt idx="12">
                  <c:v>0.44296428795581722</c:v>
                </c:pt>
                <c:pt idx="13">
                  <c:v>0.6480918141592944</c:v>
                </c:pt>
                <c:pt idx="14">
                  <c:v>1</c:v>
                </c:pt>
                <c:pt idx="15">
                  <c:v>5.9696663296258806E-2</c:v>
                </c:pt>
                <c:pt idx="16">
                  <c:v>0.28939208486332058</c:v>
                </c:pt>
                <c:pt idx="17">
                  <c:v>0.46159530536839821</c:v>
                </c:pt>
                <c:pt idx="18">
                  <c:v>0.66744186046511611</c:v>
                </c:pt>
                <c:pt idx="19">
                  <c:v>1</c:v>
                </c:pt>
              </c:numCache>
            </c:numRef>
          </c:xVal>
          <c:yVal>
            <c:numRef>
              <c:f>空冷HPcooling!$Y$22:$Y$51</c:f>
              <c:numCache>
                <c:formatCode>General</c:formatCode>
                <c:ptCount val="30"/>
                <c:pt idx="0">
                  <c:v>6.2860281874162496E-2</c:v>
                </c:pt>
                <c:pt idx="1">
                  <c:v>0.222948576676263</c:v>
                </c:pt>
                <c:pt idx="2">
                  <c:v>0.37926513167771397</c:v>
                </c:pt>
                <c:pt idx="3">
                  <c:v>0.57254272391218397</c:v>
                </c:pt>
                <c:pt idx="4">
                  <c:v>0.98567353427400906</c:v>
                </c:pt>
                <c:pt idx="5">
                  <c:v>6.1447006712869498E-2</c:v>
                </c:pt>
                <c:pt idx="6">
                  <c:v>0.23447359811778901</c:v>
                </c:pt>
                <c:pt idx="7">
                  <c:v>0.39843519569334401</c:v>
                </c:pt>
                <c:pt idx="8">
                  <c:v>0.60376645128418105</c:v>
                </c:pt>
                <c:pt idx="9">
                  <c:v>0.99268390197322698</c:v>
                </c:pt>
                <c:pt idx="10">
                  <c:v>6.22962665085596E-2</c:v>
                </c:pt>
                <c:pt idx="11">
                  <c:v>0.24748283036764401</c:v>
                </c:pt>
                <c:pt idx="12">
                  <c:v>0.42707243836703701</c:v>
                </c:pt>
                <c:pt idx="13">
                  <c:v>0.64766761031920606</c:v>
                </c:pt>
                <c:pt idx="14">
                  <c:v>0.99230169332907903</c:v>
                </c:pt>
                <c:pt idx="15">
                  <c:v>6.2218821071413098E-2</c:v>
                </c:pt>
                <c:pt idx="16">
                  <c:v>0.26616938369901599</c:v>
                </c:pt>
                <c:pt idx="17">
                  <c:v>0.459885648239025</c:v>
                </c:pt>
                <c:pt idx="18">
                  <c:v>0.69800905198492302</c:v>
                </c:pt>
                <c:pt idx="19">
                  <c:v>0.99559388645548996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D-4B46-ABCE-06278F53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能力比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空冷HPheating!$D$22:$D$51</c:f>
              <c:numCache>
                <c:formatCode>General</c:formatCode>
                <c:ptCount val="30"/>
                <c:pt idx="0">
                  <c:v>0.78666666666666663</c:v>
                </c:pt>
                <c:pt idx="1">
                  <c:v>0.82</c:v>
                </c:pt>
                <c:pt idx="2">
                  <c:v>0.88</c:v>
                </c:pt>
                <c:pt idx="3">
                  <c:v>0.94</c:v>
                </c:pt>
                <c:pt idx="4">
                  <c:v>0.97333333333333338</c:v>
                </c:pt>
                <c:pt idx="5">
                  <c:v>1.0133333333333334</c:v>
                </c:pt>
                <c:pt idx="6">
                  <c:v>1.0533333333333332</c:v>
                </c:pt>
                <c:pt idx="7">
                  <c:v>1.0933333333333333</c:v>
                </c:pt>
                <c:pt idx="8">
                  <c:v>1.1333333333333333</c:v>
                </c:pt>
                <c:pt idx="9">
                  <c:v>1.1733333333333333</c:v>
                </c:pt>
                <c:pt idx="10">
                  <c:v>0.76666666666666672</c:v>
                </c:pt>
                <c:pt idx="11">
                  <c:v>0.8</c:v>
                </c:pt>
                <c:pt idx="12">
                  <c:v>0.85333333333333339</c:v>
                </c:pt>
                <c:pt idx="13">
                  <c:v>0.90666666666666662</c:v>
                </c:pt>
                <c:pt idx="14">
                  <c:v>0.94666666666666666</c:v>
                </c:pt>
                <c:pt idx="15">
                  <c:v>0.98</c:v>
                </c:pt>
                <c:pt idx="16">
                  <c:v>1.02</c:v>
                </c:pt>
                <c:pt idx="17">
                  <c:v>1.0533333333333332</c:v>
                </c:pt>
                <c:pt idx="18">
                  <c:v>1.0933333333333333</c:v>
                </c:pt>
                <c:pt idx="19">
                  <c:v>1.1266666666666667</c:v>
                </c:pt>
                <c:pt idx="20">
                  <c:v>0.74</c:v>
                </c:pt>
                <c:pt idx="21">
                  <c:v>0.77333333333333332</c:v>
                </c:pt>
                <c:pt idx="22">
                  <c:v>0.82666666666666666</c:v>
                </c:pt>
                <c:pt idx="23">
                  <c:v>0.87333333333333329</c:v>
                </c:pt>
                <c:pt idx="24">
                  <c:v>0.90666666666666662</c:v>
                </c:pt>
                <c:pt idx="25">
                  <c:v>0.94666666666666666</c:v>
                </c:pt>
                <c:pt idx="26">
                  <c:v>0.98</c:v>
                </c:pt>
                <c:pt idx="27">
                  <c:v>1.0133333333333334</c:v>
                </c:pt>
                <c:pt idx="28">
                  <c:v>1.0466666666666666</c:v>
                </c:pt>
                <c:pt idx="29">
                  <c:v>1.08</c:v>
                </c:pt>
              </c:numCache>
            </c:numRef>
          </c:xVal>
          <c:yVal>
            <c:numRef>
              <c:f>空冷HPheating!$J$22:$J$51</c:f>
              <c:numCache>
                <c:formatCode>General</c:formatCode>
                <c:ptCount val="30"/>
                <c:pt idx="0">
                  <c:v>0.78458776047544898</c:v>
                </c:pt>
                <c:pt idx="1">
                  <c:v>0.82252938956577504</c:v>
                </c:pt>
                <c:pt idx="2">
                  <c:v>0.87977396460664203</c:v>
                </c:pt>
                <c:pt idx="3">
                  <c:v>0.93741709733396095</c:v>
                </c:pt>
                <c:pt idx="4">
                  <c:v>0.97606727342242505</c:v>
                </c:pt>
                <c:pt idx="5">
                  <c:v>1.01489458626042</c:v>
                </c:pt>
                <c:pt idx="6">
                  <c:v>1.0538990358479601</c:v>
                </c:pt>
                <c:pt idx="7">
                  <c:v>1.09308062218503</c:v>
                </c:pt>
                <c:pt idx="8">
                  <c:v>1.1324393452716299</c:v>
                </c:pt>
                <c:pt idx="9">
                  <c:v>1.1719752051077701</c:v>
                </c:pt>
                <c:pt idx="10">
                  <c:v>0.76478033376022603</c:v>
                </c:pt>
                <c:pt idx="11">
                  <c:v>0.80039956913046295</c:v>
                </c:pt>
                <c:pt idx="12">
                  <c:v>0.85416055359119702</c:v>
                </c:pt>
                <c:pt idx="13">
                  <c:v>0.90832009573838302</c:v>
                </c:pt>
                <c:pt idx="14">
                  <c:v>0.94464787810675799</c:v>
                </c:pt>
                <c:pt idx="15">
                  <c:v>0.98115279722466797</c:v>
                </c:pt>
                <c:pt idx="16">
                  <c:v>1.01783485309211</c:v>
                </c:pt>
                <c:pt idx="17">
                  <c:v>1.0546940457090901</c:v>
                </c:pt>
                <c:pt idx="18">
                  <c:v>1.09173037507561</c:v>
                </c:pt>
                <c:pt idx="19">
                  <c:v>1.1289438411916599</c:v>
                </c:pt>
                <c:pt idx="20">
                  <c:v>0.74097265479761198</c:v>
                </c:pt>
                <c:pt idx="21">
                  <c:v>0.77426949644776</c:v>
                </c:pt>
                <c:pt idx="22">
                  <c:v>0.82454689032836004</c:v>
                </c:pt>
                <c:pt idx="23">
                  <c:v>0.875222841895413</c:v>
                </c:pt>
                <c:pt idx="24">
                  <c:v>0.90922823054369994</c:v>
                </c:pt>
                <c:pt idx="25">
                  <c:v>0.94341075594152202</c:v>
                </c:pt>
                <c:pt idx="26">
                  <c:v>0.97777041808887799</c:v>
                </c:pt>
                <c:pt idx="27">
                  <c:v>1.0123072169857701</c:v>
                </c:pt>
                <c:pt idx="28">
                  <c:v>1.04702115263219</c:v>
                </c:pt>
                <c:pt idx="29">
                  <c:v>1.0819122250281501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8-9241-8B57-F0A33674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空冷HPheating!$I$22:$I$51</c:f>
              <c:numCache>
                <c:formatCode>General</c:formatCode>
                <c:ptCount val="30"/>
                <c:pt idx="0">
                  <c:v>1.2381355932203393</c:v>
                </c:pt>
                <c:pt idx="1">
                  <c:v>1.1878048780487807</c:v>
                </c:pt>
                <c:pt idx="2">
                  <c:v>1.1090909090909091</c:v>
                </c:pt>
                <c:pt idx="3">
                  <c:v>1.0319148936170213</c:v>
                </c:pt>
                <c:pt idx="4">
                  <c:v>0.99246575342465759</c:v>
                </c:pt>
                <c:pt idx="5">
                  <c:v>0.94736842105263153</c:v>
                </c:pt>
                <c:pt idx="6">
                  <c:v>0.90569620253164562</c:v>
                </c:pt>
                <c:pt idx="7">
                  <c:v>0.86707317073170731</c:v>
                </c:pt>
                <c:pt idx="8">
                  <c:v>0.8294117647058824</c:v>
                </c:pt>
                <c:pt idx="9">
                  <c:v>0.79431818181818181</c:v>
                </c:pt>
                <c:pt idx="10">
                  <c:v>1.3695652173913044</c:v>
                </c:pt>
                <c:pt idx="11">
                  <c:v>1.3150000000000002</c:v>
                </c:pt>
                <c:pt idx="12">
                  <c:v>1.2375</c:v>
                </c:pt>
                <c:pt idx="13">
                  <c:v>1.1602941176470589</c:v>
                </c:pt>
                <c:pt idx="14">
                  <c:v>1.1049295774647887</c:v>
                </c:pt>
                <c:pt idx="15">
                  <c:v>1.0632653061224491</c:v>
                </c:pt>
                <c:pt idx="16">
                  <c:v>1.0156862745098039</c:v>
                </c:pt>
                <c:pt idx="17">
                  <c:v>0.97594936708860769</c:v>
                </c:pt>
                <c:pt idx="18">
                  <c:v>0.93475609756097566</c:v>
                </c:pt>
                <c:pt idx="19">
                  <c:v>0.90000000000000013</c:v>
                </c:pt>
                <c:pt idx="20">
                  <c:v>1.5297297297297299</c:v>
                </c:pt>
                <c:pt idx="21">
                  <c:v>1.4715517241379312</c:v>
                </c:pt>
                <c:pt idx="22">
                  <c:v>1.3862903225806453</c:v>
                </c:pt>
                <c:pt idx="23">
                  <c:v>1.3053435114503817</c:v>
                </c:pt>
                <c:pt idx="24">
                  <c:v>1.2529411764705882</c:v>
                </c:pt>
                <c:pt idx="25">
                  <c:v>1.193661971830986</c:v>
                </c:pt>
                <c:pt idx="26">
                  <c:v>1.1469387755102043</c:v>
                </c:pt>
                <c:pt idx="27">
                  <c:v>1.1032894736842107</c:v>
                </c:pt>
                <c:pt idx="28">
                  <c:v>1.0605095541401275</c:v>
                </c:pt>
                <c:pt idx="29">
                  <c:v>1.0203703703703704</c:v>
                </c:pt>
              </c:numCache>
            </c:numRef>
          </c:xVal>
          <c:yVal>
            <c:numRef>
              <c:f>空冷HPheating!$K$22:$K$51</c:f>
              <c:numCache>
                <c:formatCode>General</c:formatCode>
                <c:ptCount val="30"/>
                <c:pt idx="0">
                  <c:v>1.2309687368364</c:v>
                </c:pt>
                <c:pt idx="1">
                  <c:v>1.1804663039697101</c:v>
                </c:pt>
                <c:pt idx="2">
                  <c:v>1.1080636045971499</c:v>
                </c:pt>
                <c:pt idx="3">
                  <c:v>1.0396820451375499</c:v>
                </c:pt>
                <c:pt idx="4">
                  <c:v>0.99632830544946005</c:v>
                </c:pt>
                <c:pt idx="5">
                  <c:v>0.95476173905602302</c:v>
                </c:pt>
                <c:pt idx="6">
                  <c:v>0.91498234595723604</c:v>
                </c:pt>
                <c:pt idx="7">
                  <c:v>0.87699012615310001</c:v>
                </c:pt>
                <c:pt idx="8">
                  <c:v>0.84078507964361404</c:v>
                </c:pt>
                <c:pt idx="9">
                  <c:v>0.80636720642877902</c:v>
                </c:pt>
                <c:pt idx="10">
                  <c:v>1.36237912300797</c:v>
                </c:pt>
                <c:pt idx="11">
                  <c:v>1.30648537189979</c:v>
                </c:pt>
                <c:pt idx="12">
                  <c:v>1.22635342124756</c:v>
                </c:pt>
                <c:pt idx="13">
                  <c:v>1.1506718818074</c:v>
                </c:pt>
                <c:pt idx="14">
                  <c:v>1.1026899728540001</c:v>
                </c:pt>
                <c:pt idx="15">
                  <c:v>1.0566860244392899</c:v>
                </c:pt>
                <c:pt idx="16">
                  <c:v>1.0126600365632701</c:v>
                </c:pt>
                <c:pt idx="17">
                  <c:v>0.97061200922594904</c:v>
                </c:pt>
                <c:pt idx="18">
                  <c:v>0.93054194242732202</c:v>
                </c:pt>
                <c:pt idx="19">
                  <c:v>0.89244983616739004</c:v>
                </c:pt>
                <c:pt idx="20">
                  <c:v>1.54553826308399</c:v>
                </c:pt>
                <c:pt idx="21">
                  <c:v>1.48213011953122</c:v>
                </c:pt>
                <c:pt idx="22">
                  <c:v>1.3912251770397801</c:v>
                </c:pt>
                <c:pt idx="23">
                  <c:v>1.30536896195362</c:v>
                </c:pt>
                <c:pt idx="24">
                  <c:v>1.250936333788</c:v>
                </c:pt>
                <c:pt idx="25">
                  <c:v>1.19874758446916</c:v>
                </c:pt>
                <c:pt idx="26">
                  <c:v>1.14880271399712</c:v>
                </c:pt>
                <c:pt idx="27">
                  <c:v>1.10110172237186</c:v>
                </c:pt>
                <c:pt idx="28">
                  <c:v>1.05564460959338</c:v>
                </c:pt>
                <c:pt idx="29">
                  <c:v>1.0124313756617001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6-374E-B47F-3401407B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373064</xdr:colOff>
      <xdr:row>32</xdr:row>
      <xdr:rowOff>153535</xdr:rowOff>
    </xdr:from>
    <xdr:to>
      <xdr:col>27</xdr:col>
      <xdr:colOff>261939</xdr:colOff>
      <xdr:row>47</xdr:row>
      <xdr:rowOff>175306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18EA05-B3EB-AE42-BE26-632286B93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249465</xdr:colOff>
      <xdr:row>53</xdr:row>
      <xdr:rowOff>102053</xdr:rowOff>
    </xdr:from>
    <xdr:to>
      <xdr:col>31</xdr:col>
      <xdr:colOff>138340</xdr:colOff>
      <xdr:row>68</xdr:row>
      <xdr:rowOff>123824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25CC92-F7C3-C54F-8641-A5976A73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30</xdr:col>
      <xdr:colOff>557893</xdr:colOff>
      <xdr:row>85</xdr:row>
      <xdr:rowOff>21771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8F3E67-4758-8242-9A6A-F4A79783C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597647</xdr:colOff>
      <xdr:row>1</xdr:row>
      <xdr:rowOff>85378</xdr:rowOff>
    </xdr:from>
    <xdr:to>
      <xdr:col>19</xdr:col>
      <xdr:colOff>277479</xdr:colOff>
      <xdr:row>3</xdr:row>
      <xdr:rowOff>163159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A169AB9-D3BF-6941-BC57-1916C240E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9547" y="275878"/>
          <a:ext cx="3718432" cy="458781"/>
        </a:xfrm>
        <a:prstGeom prst="rect">
          <a:avLst/>
        </a:prstGeom>
      </xdr:spPr>
    </xdr:pic>
    <xdr:clientData/>
  </xdr:twoCellAnchor>
  <xdr:twoCellAnchor>
    <xdr:from>
      <xdr:col>4</xdr:col>
      <xdr:colOff>104588</xdr:colOff>
      <xdr:row>52</xdr:row>
      <xdr:rowOff>111844</xdr:rowOff>
    </xdr:from>
    <xdr:to>
      <xdr:col>9</xdr:col>
      <xdr:colOff>106723</xdr:colOff>
      <xdr:row>71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3A6A1A-528D-854C-977C-BEC265BCB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490926</xdr:colOff>
      <xdr:row>52</xdr:row>
      <xdr:rowOff>42688</xdr:rowOff>
    </xdr:from>
    <xdr:to>
      <xdr:col>14</xdr:col>
      <xdr:colOff>386337</xdr:colOff>
      <xdr:row>70</xdr:row>
      <xdr:rowOff>112272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34174A-45A7-2649-9F09-DC7BBA26A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533613</xdr:colOff>
      <xdr:row>52</xdr:row>
      <xdr:rowOff>85378</xdr:rowOff>
    </xdr:from>
    <xdr:to>
      <xdr:col>19</xdr:col>
      <xdr:colOff>535747</xdr:colOff>
      <xdr:row>70</xdr:row>
      <xdr:rowOff>154962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D0C3B9C-2B81-2041-A92D-EE8F3922D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277478</xdr:colOff>
      <xdr:row>53</xdr:row>
      <xdr:rowOff>0</xdr:rowOff>
    </xdr:from>
    <xdr:to>
      <xdr:col>25</xdr:col>
      <xdr:colOff>279613</xdr:colOff>
      <xdr:row>71</xdr:row>
      <xdr:rowOff>69584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426E44-66E8-C246-B716-93904937F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597647</xdr:colOff>
      <xdr:row>1</xdr:row>
      <xdr:rowOff>85378</xdr:rowOff>
    </xdr:from>
    <xdr:to>
      <xdr:col>17</xdr:col>
      <xdr:colOff>149412</xdr:colOff>
      <xdr:row>3</xdr:row>
      <xdr:rowOff>163159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901976B-1B7B-534F-90CD-8216C63A9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0252" y="266807"/>
          <a:ext cx="3713950" cy="440638"/>
        </a:xfrm>
        <a:prstGeom prst="rect">
          <a:avLst/>
        </a:prstGeom>
      </xdr:spPr>
    </xdr:pic>
    <xdr:clientData/>
  </xdr:twoCellAnchor>
  <xdr:twoCellAnchor>
    <xdr:from>
      <xdr:col>4</xdr:col>
      <xdr:colOff>104588</xdr:colOff>
      <xdr:row>52</xdr:row>
      <xdr:rowOff>111844</xdr:rowOff>
    </xdr:from>
    <xdr:to>
      <xdr:col>9</xdr:col>
      <xdr:colOff>106723</xdr:colOff>
      <xdr:row>71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9C4486-4C7E-A54E-8C2A-40922C30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490926</xdr:colOff>
      <xdr:row>52</xdr:row>
      <xdr:rowOff>42688</xdr:rowOff>
    </xdr:from>
    <xdr:to>
      <xdr:col>14</xdr:col>
      <xdr:colOff>386337</xdr:colOff>
      <xdr:row>70</xdr:row>
      <xdr:rowOff>112272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C285B8-CF26-C648-BC98-38A7269AB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533613</xdr:colOff>
      <xdr:row>52</xdr:row>
      <xdr:rowOff>85378</xdr:rowOff>
    </xdr:from>
    <xdr:to>
      <xdr:col>19</xdr:col>
      <xdr:colOff>535747</xdr:colOff>
      <xdr:row>70</xdr:row>
      <xdr:rowOff>154962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C30C96-A0C0-CC4A-85F9-DF699D91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277478</xdr:colOff>
      <xdr:row>53</xdr:row>
      <xdr:rowOff>0</xdr:rowOff>
    </xdr:from>
    <xdr:to>
      <xdr:col>25</xdr:col>
      <xdr:colOff>279613</xdr:colOff>
      <xdr:row>71</xdr:row>
      <xdr:rowOff>69584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79F8C62-2E2F-3F4A-9F7A-6FBA2E0C7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547488</xdr:colOff>
      <xdr:row>41</xdr:row>
      <xdr:rowOff>175880</xdr:rowOff>
    </xdr:from>
    <xdr:to>
      <xdr:col>32</xdr:col>
      <xdr:colOff>413017</xdr:colOff>
      <xdr:row>56</xdr:row>
      <xdr:rowOff>37567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FC9FFF-3071-D24B-A8E7-773A3FD3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42</xdr:row>
      <xdr:rowOff>0</xdr:rowOff>
    </xdr:from>
    <xdr:to>
      <xdr:col>39</xdr:col>
      <xdr:colOff>537883</xdr:colOff>
      <xdr:row>56</xdr:row>
      <xdr:rowOff>53788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05C8F0-FD5A-F64B-8468-9C0497D17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12"/>
  <sheetViews>
    <sheetView zoomScale="112" zoomScaleNormal="85" workbookViewId="0">
      <selection activeCell="E24" sqref="E24"/>
    </sheetView>
  </sheetViews>
  <sheetFormatPr baseColWidth="10" defaultColWidth="8.83203125" defaultRowHeight="15" x14ac:dyDescent="0.2"/>
  <cols>
    <col min="1" max="1" width="15" bestFit="1" customWidth="1"/>
    <col min="11" max="11" width="10.1640625" bestFit="1" customWidth="1"/>
    <col min="12" max="12" width="10.1640625" customWidth="1"/>
    <col min="13" max="13" width="20.83203125" bestFit="1" customWidth="1"/>
    <col min="17" max="17" width="11" bestFit="1" customWidth="1"/>
  </cols>
  <sheetData>
    <row r="2" spans="1:29" x14ac:dyDescent="0.2">
      <c r="A2" t="s">
        <v>7</v>
      </c>
    </row>
    <row r="3" spans="1:29" x14ac:dyDescent="0.2">
      <c r="A3" s="43" t="s">
        <v>8</v>
      </c>
      <c r="B3" s="43"/>
      <c r="C3" s="43"/>
      <c r="D3" s="39" t="s">
        <v>36</v>
      </c>
      <c r="E3" s="39"/>
    </row>
    <row r="4" spans="1:29" x14ac:dyDescent="0.2">
      <c r="A4" s="44" t="s">
        <v>10</v>
      </c>
      <c r="B4" s="44"/>
      <c r="C4" s="44"/>
      <c r="D4" s="39" t="s">
        <v>11</v>
      </c>
      <c r="E4" s="39"/>
      <c r="J4" t="s">
        <v>33</v>
      </c>
    </row>
    <row r="5" spans="1:29" x14ac:dyDescent="0.2">
      <c r="A5" s="45" t="s">
        <v>37</v>
      </c>
      <c r="B5" s="38" t="s">
        <v>38</v>
      </c>
      <c r="C5" s="32"/>
      <c r="D5" s="39" t="s">
        <v>39</v>
      </c>
      <c r="E5" s="3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9" x14ac:dyDescent="0.2">
      <c r="A6" s="46"/>
      <c r="B6" s="38" t="s">
        <v>40</v>
      </c>
      <c r="C6" s="32"/>
      <c r="D6" s="39" t="s">
        <v>41</v>
      </c>
      <c r="E6" s="39"/>
      <c r="J6" s="30"/>
      <c r="K6" s="9"/>
      <c r="L6" s="1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B6" s="9" t="s">
        <v>34</v>
      </c>
      <c r="AC6" s="9" t="s">
        <v>35</v>
      </c>
    </row>
    <row r="7" spans="1:29" ht="17" x14ac:dyDescent="0.2">
      <c r="A7" s="46"/>
      <c r="B7" s="38" t="s">
        <v>42</v>
      </c>
      <c r="C7" s="32"/>
      <c r="D7" s="39" t="s">
        <v>43</v>
      </c>
      <c r="E7" s="39"/>
      <c r="J7" s="9"/>
      <c r="K7" s="9"/>
      <c r="L7" s="1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9"/>
      <c r="AC7" s="9"/>
    </row>
    <row r="8" spans="1:29" ht="13.25" customHeight="1" x14ac:dyDescent="0.2">
      <c r="A8" s="46"/>
      <c r="B8" s="38" t="s">
        <v>44</v>
      </c>
      <c r="C8" s="32"/>
      <c r="D8" s="40">
        <v>0.64</v>
      </c>
      <c r="E8" s="40"/>
      <c r="J8" s="9"/>
      <c r="K8" s="10"/>
      <c r="L8" s="10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B8" s="9"/>
      <c r="AC8" s="9"/>
    </row>
    <row r="9" spans="1:29" ht="17" x14ac:dyDescent="0.2">
      <c r="A9" s="47"/>
      <c r="B9" s="11" t="s">
        <v>45</v>
      </c>
      <c r="C9" s="11"/>
      <c r="D9" s="39" t="s">
        <v>46</v>
      </c>
      <c r="E9" s="39"/>
    </row>
    <row r="10" spans="1:29" ht="13.25" customHeight="1" x14ac:dyDescent="0.2">
      <c r="A10" s="41" t="s">
        <v>47</v>
      </c>
      <c r="B10" s="38" t="s">
        <v>48</v>
      </c>
      <c r="C10" s="32"/>
      <c r="D10" s="39" t="s">
        <v>49</v>
      </c>
      <c r="E10" s="39"/>
    </row>
    <row r="11" spans="1:29" x14ac:dyDescent="0.2">
      <c r="A11" s="42"/>
      <c r="B11" s="38" t="s">
        <v>50</v>
      </c>
      <c r="C11" s="32"/>
      <c r="D11" s="39" t="s">
        <v>51</v>
      </c>
      <c r="E11" s="39"/>
    </row>
    <row r="12" spans="1:29" x14ac:dyDescent="0.2">
      <c r="A12" s="42"/>
      <c r="B12" s="38" t="s">
        <v>52</v>
      </c>
      <c r="C12" s="32"/>
      <c r="D12" s="39" t="s">
        <v>53</v>
      </c>
      <c r="E12" s="39"/>
    </row>
    <row r="13" spans="1:29" ht="13.25" customHeight="1" x14ac:dyDescent="0.2">
      <c r="A13" s="42"/>
      <c r="B13" s="38" t="s">
        <v>54</v>
      </c>
      <c r="C13" s="32"/>
      <c r="D13" s="39" t="s">
        <v>55</v>
      </c>
      <c r="E13" s="39"/>
    </row>
    <row r="14" spans="1:29" x14ac:dyDescent="0.2">
      <c r="A14" s="15"/>
      <c r="B14" s="16"/>
      <c r="C14" s="16"/>
      <c r="D14" s="17"/>
      <c r="E14" s="17"/>
    </row>
    <row r="15" spans="1:29" ht="13.25" customHeight="1" x14ac:dyDescent="0.2">
      <c r="A15" t="s">
        <v>14</v>
      </c>
    </row>
    <row r="16" spans="1:29" x14ac:dyDescent="0.2">
      <c r="A16" s="37" t="s">
        <v>56</v>
      </c>
      <c r="B16" s="31" t="s">
        <v>57</v>
      </c>
      <c r="C16" s="32"/>
      <c r="D16" s="9">
        <v>527</v>
      </c>
    </row>
    <row r="17" spans="1:19" x14ac:dyDescent="0.2">
      <c r="A17" s="35"/>
      <c r="B17" s="31" t="s">
        <v>18</v>
      </c>
      <c r="C17" s="32"/>
      <c r="D17" s="18">
        <v>1512</v>
      </c>
      <c r="E17">
        <f>D17/60/1000</f>
        <v>2.52E-2</v>
      </c>
    </row>
    <row r="18" spans="1:19" x14ac:dyDescent="0.2">
      <c r="A18" s="35"/>
      <c r="B18" s="31" t="s">
        <v>58</v>
      </c>
      <c r="C18" s="32"/>
      <c r="D18" s="9">
        <v>12</v>
      </c>
    </row>
    <row r="19" spans="1:19" x14ac:dyDescent="0.2">
      <c r="A19" s="35"/>
      <c r="B19" s="31" t="s">
        <v>59</v>
      </c>
      <c r="C19" s="32"/>
      <c r="D19" s="9">
        <v>7</v>
      </c>
    </row>
    <row r="20" spans="1:19" ht="17" x14ac:dyDescent="0.2">
      <c r="A20" s="35"/>
      <c r="B20" s="31" t="s">
        <v>60</v>
      </c>
      <c r="C20" s="32"/>
      <c r="D20" s="9">
        <v>32.4</v>
      </c>
    </row>
    <row r="21" spans="1:19" x14ac:dyDescent="0.2">
      <c r="A21" s="35"/>
      <c r="B21" s="31" t="s">
        <v>61</v>
      </c>
      <c r="C21" s="32"/>
      <c r="D21" s="9">
        <v>405</v>
      </c>
    </row>
    <row r="22" spans="1:19" x14ac:dyDescent="0.2">
      <c r="A22" s="35"/>
      <c r="B22" s="31" t="s">
        <v>62</v>
      </c>
      <c r="C22" s="32"/>
      <c r="D22" s="9">
        <v>5.0999999999999996</v>
      </c>
    </row>
    <row r="23" spans="1:19" x14ac:dyDescent="0.2">
      <c r="A23" s="36"/>
      <c r="B23" s="33" t="s">
        <v>63</v>
      </c>
      <c r="C23" s="34"/>
      <c r="D23" s="5">
        <v>47.6</v>
      </c>
    </row>
    <row r="24" spans="1:19" x14ac:dyDescent="0.2">
      <c r="A24" s="37" t="s">
        <v>64</v>
      </c>
      <c r="B24" s="31" t="s">
        <v>57</v>
      </c>
      <c r="C24" s="32"/>
      <c r="D24" s="9">
        <v>527</v>
      </c>
      <c r="E24">
        <f>D24*3600/1000/(D28*45)</f>
        <v>0.87107438016528926</v>
      </c>
    </row>
    <row r="25" spans="1:19" x14ac:dyDescent="0.2">
      <c r="A25" s="35"/>
      <c r="B25" s="31" t="s">
        <v>25</v>
      </c>
      <c r="C25" s="32"/>
      <c r="D25" s="18">
        <v>1512</v>
      </c>
    </row>
    <row r="26" spans="1:19" x14ac:dyDescent="0.2">
      <c r="A26" s="35"/>
      <c r="B26" s="31" t="s">
        <v>65</v>
      </c>
      <c r="C26" s="32"/>
      <c r="D26" s="9">
        <v>45</v>
      </c>
    </row>
    <row r="27" spans="1:19" x14ac:dyDescent="0.2">
      <c r="A27" s="35"/>
      <c r="B27" s="31" t="s">
        <v>66</v>
      </c>
      <c r="C27" s="32"/>
      <c r="D27" s="9">
        <v>50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" x14ac:dyDescent="0.2">
      <c r="A28" s="35"/>
      <c r="B28" s="31" t="s">
        <v>60</v>
      </c>
      <c r="C28" s="32"/>
      <c r="D28" s="9">
        <v>48.4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35"/>
      <c r="B29" s="31" t="s">
        <v>61</v>
      </c>
      <c r="C29" s="32"/>
      <c r="D29" s="9">
        <v>605</v>
      </c>
    </row>
    <row r="30" spans="1:19" x14ac:dyDescent="0.2">
      <c r="A30" s="35"/>
      <c r="B30" s="31" t="s">
        <v>62</v>
      </c>
      <c r="C30" s="32"/>
      <c r="D30" s="9">
        <v>4.3</v>
      </c>
    </row>
    <row r="31" spans="1:19" x14ac:dyDescent="0.2">
      <c r="A31" s="36"/>
      <c r="B31" s="33" t="s">
        <v>63</v>
      </c>
      <c r="C31" s="34"/>
      <c r="D31" s="5">
        <v>47.6</v>
      </c>
    </row>
    <row r="32" spans="1:19" x14ac:dyDescent="0.2">
      <c r="A32" s="35" t="s">
        <v>67</v>
      </c>
      <c r="B32" s="31" t="s">
        <v>68</v>
      </c>
      <c r="C32" s="32"/>
      <c r="D32" s="18">
        <v>2500</v>
      </c>
      <c r="E32">
        <f>D32/60/1000</f>
        <v>4.1666666666666664E-2</v>
      </c>
      <c r="F32">
        <f>D32/60*4.186*5</f>
        <v>872.08333333333326</v>
      </c>
    </row>
    <row r="33" spans="1:29" x14ac:dyDescent="0.2">
      <c r="A33" s="35"/>
      <c r="B33" s="31" t="s">
        <v>69</v>
      </c>
      <c r="C33" s="32"/>
      <c r="D33" s="9">
        <v>32</v>
      </c>
      <c r="F33">
        <f>F32-D16</f>
        <v>345.08333333333326</v>
      </c>
      <c r="G33">
        <f>F33/F34</f>
        <v>0.85205761316872408</v>
      </c>
    </row>
    <row r="34" spans="1:29" x14ac:dyDescent="0.2">
      <c r="A34" s="35"/>
      <c r="B34" s="31" t="s">
        <v>70</v>
      </c>
      <c r="C34" s="32"/>
      <c r="D34" s="9">
        <v>37</v>
      </c>
      <c r="F34">
        <f>D20*45*1000/3600</f>
        <v>405</v>
      </c>
    </row>
    <row r="35" spans="1:29" x14ac:dyDescent="0.2">
      <c r="A35" s="36"/>
      <c r="B35" s="33" t="s">
        <v>63</v>
      </c>
      <c r="C35" s="34"/>
      <c r="D35" s="5">
        <v>57.8</v>
      </c>
    </row>
    <row r="36" spans="1:29" x14ac:dyDescent="0.2">
      <c r="A36" s="12"/>
      <c r="B36" s="12"/>
      <c r="C36" s="12"/>
      <c r="D36" s="13"/>
      <c r="E36" s="14"/>
    </row>
    <row r="37" spans="1:29" x14ac:dyDescent="0.2">
      <c r="A37" s="12"/>
      <c r="B37" s="12"/>
      <c r="C37" s="12"/>
      <c r="D37" s="13"/>
      <c r="E37" s="14"/>
      <c r="F37" s="14"/>
      <c r="G37" s="14"/>
    </row>
    <row r="38" spans="1:29" x14ac:dyDescent="0.2">
      <c r="N38" t="s">
        <v>32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B39" t="s">
        <v>72</v>
      </c>
      <c r="C39" t="s">
        <v>1</v>
      </c>
      <c r="D39" t="s">
        <v>74</v>
      </c>
      <c r="E39" t="s">
        <v>75</v>
      </c>
      <c r="F39" t="s">
        <v>74</v>
      </c>
      <c r="G39" t="s">
        <v>75</v>
      </c>
      <c r="H39" t="s">
        <v>29</v>
      </c>
      <c r="I39" t="s">
        <v>73</v>
      </c>
      <c r="J39" t="s">
        <v>77</v>
      </c>
      <c r="K39" t="s">
        <v>31</v>
      </c>
      <c r="L39" t="s">
        <v>112</v>
      </c>
      <c r="N39" t="s">
        <v>112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B40" t="s">
        <v>71</v>
      </c>
      <c r="C40" t="s">
        <v>5</v>
      </c>
      <c r="D40" t="s">
        <v>76</v>
      </c>
      <c r="E40" t="s">
        <v>76</v>
      </c>
      <c r="F40" t="s">
        <v>30</v>
      </c>
      <c r="G40" t="s">
        <v>30</v>
      </c>
      <c r="H40" t="s">
        <v>30</v>
      </c>
      <c r="I40" t="s">
        <v>6</v>
      </c>
      <c r="J40" t="s">
        <v>6</v>
      </c>
      <c r="K40" t="s">
        <v>30</v>
      </c>
      <c r="N40" t="s">
        <v>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B41" s="2">
        <v>20</v>
      </c>
      <c r="C41" s="2">
        <v>7</v>
      </c>
      <c r="D41" s="2">
        <v>2500</v>
      </c>
      <c r="E41" s="2">
        <v>1512</v>
      </c>
      <c r="F41" s="2">
        <f t="shared" ref="F41:F60" si="0">D41/$D$32</f>
        <v>1</v>
      </c>
      <c r="G41" s="2">
        <f t="shared" ref="G41:G60" si="1">E41/$D$17</f>
        <v>1</v>
      </c>
      <c r="H41" s="2">
        <v>0.248068669527897</v>
      </c>
      <c r="I41">
        <f t="shared" ref="I41:I60" si="2">H41*$D$16</f>
        <v>130.73218884120172</v>
      </c>
      <c r="J41" s="2">
        <f t="shared" ref="J41:J60" si="3">I41/K41</f>
        <v>84.160616771804513</v>
      </c>
      <c r="K41" s="2">
        <v>1.5533653846153801</v>
      </c>
      <c r="L41" s="2">
        <f t="shared" ref="L41:L59" si="4">J41/$D$16</f>
        <v>0.15969756503188712</v>
      </c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B42" s="2">
        <v>20</v>
      </c>
      <c r="C42" s="2">
        <v>7</v>
      </c>
      <c r="D42" s="2">
        <v>2500</v>
      </c>
      <c r="E42" s="2">
        <v>1512</v>
      </c>
      <c r="F42" s="2">
        <f t="shared" si="0"/>
        <v>1</v>
      </c>
      <c r="G42" s="2">
        <f t="shared" si="1"/>
        <v>1</v>
      </c>
      <c r="H42" s="2">
        <v>0.397424892703863</v>
      </c>
      <c r="I42">
        <f t="shared" si="2"/>
        <v>209.44291845493581</v>
      </c>
      <c r="J42" s="2">
        <f t="shared" si="3"/>
        <v>133.22363008754365</v>
      </c>
      <c r="K42" s="2">
        <v>1.5721153846153799</v>
      </c>
      <c r="L42" s="2">
        <f t="shared" si="4"/>
        <v>0.25279626202569955</v>
      </c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B43" s="2">
        <v>20</v>
      </c>
      <c r="C43" s="2">
        <v>7</v>
      </c>
      <c r="D43" s="2">
        <v>2500</v>
      </c>
      <c r="E43" s="2">
        <v>1512</v>
      </c>
      <c r="F43" s="2">
        <f t="shared" si="0"/>
        <v>1</v>
      </c>
      <c r="G43" s="2">
        <f t="shared" si="1"/>
        <v>1</v>
      </c>
      <c r="H43" s="2">
        <v>0.59828326180257496</v>
      </c>
      <c r="I43">
        <f t="shared" si="2"/>
        <v>315.295278969957</v>
      </c>
      <c r="J43" s="2">
        <f t="shared" si="3"/>
        <v>200.55479518578363</v>
      </c>
      <c r="K43" s="2">
        <v>1.5721153846153799</v>
      </c>
      <c r="L43" s="2">
        <f t="shared" si="4"/>
        <v>0.38055938365423841</v>
      </c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B44" s="2">
        <v>20</v>
      </c>
      <c r="C44" s="2">
        <v>7</v>
      </c>
      <c r="D44" s="2">
        <v>2500</v>
      </c>
      <c r="E44" s="2">
        <v>1512</v>
      </c>
      <c r="F44" s="2">
        <f t="shared" si="0"/>
        <v>1</v>
      </c>
      <c r="G44" s="2">
        <f t="shared" si="1"/>
        <v>1</v>
      </c>
      <c r="H44" s="2">
        <v>0.79399141630901293</v>
      </c>
      <c r="I44">
        <f t="shared" si="2"/>
        <v>418.43347639484983</v>
      </c>
      <c r="J44" s="2">
        <f t="shared" si="3"/>
        <v>269.37221631113903</v>
      </c>
      <c r="K44" s="2">
        <v>1.5533653846153801</v>
      </c>
      <c r="L44" s="2">
        <f t="shared" si="4"/>
        <v>0.51114272544808159</v>
      </c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B45" s="2">
        <v>20</v>
      </c>
      <c r="C45" s="2">
        <v>7</v>
      </c>
      <c r="D45" s="2">
        <v>2500</v>
      </c>
      <c r="E45" s="2">
        <v>1512</v>
      </c>
      <c r="F45" s="2">
        <f t="shared" si="0"/>
        <v>1</v>
      </c>
      <c r="G45" s="2">
        <f t="shared" si="1"/>
        <v>1</v>
      </c>
      <c r="H45" s="2">
        <v>0.98969957081545101</v>
      </c>
      <c r="I45">
        <f t="shared" si="2"/>
        <v>521.57167381974273</v>
      </c>
      <c r="J45" s="2">
        <f t="shared" si="3"/>
        <v>339.55213819876883</v>
      </c>
      <c r="K45" s="2">
        <v>1.5360576923076901</v>
      </c>
      <c r="L45" s="2">
        <f t="shared" si="4"/>
        <v>0.64431145768267328</v>
      </c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B46" s="2">
        <v>24</v>
      </c>
      <c r="C46" s="2">
        <v>7</v>
      </c>
      <c r="D46" s="2">
        <v>2500</v>
      </c>
      <c r="E46" s="2">
        <v>1512</v>
      </c>
      <c r="F46" s="2">
        <f t="shared" si="0"/>
        <v>1</v>
      </c>
      <c r="G46" s="2">
        <f t="shared" si="1"/>
        <v>1</v>
      </c>
      <c r="H46" s="2">
        <v>0.24978540772532198</v>
      </c>
      <c r="I46">
        <f t="shared" si="2"/>
        <v>131.63690987124468</v>
      </c>
      <c r="J46" s="2">
        <f t="shared" si="3"/>
        <v>88.868799913076586</v>
      </c>
      <c r="K46" s="2">
        <v>1.48125</v>
      </c>
      <c r="L46" s="2">
        <f t="shared" si="4"/>
        <v>0.16863149888629334</v>
      </c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B47" s="2">
        <v>24</v>
      </c>
      <c r="C47" s="2">
        <v>7</v>
      </c>
      <c r="D47" s="2">
        <v>2500</v>
      </c>
      <c r="E47" s="2">
        <v>1512</v>
      </c>
      <c r="F47" s="2">
        <f t="shared" si="0"/>
        <v>1</v>
      </c>
      <c r="G47" s="2">
        <f t="shared" si="1"/>
        <v>1</v>
      </c>
      <c r="H47" s="2">
        <v>0.39914163090128801</v>
      </c>
      <c r="I47">
        <f t="shared" si="2"/>
        <v>210.34763948497877</v>
      </c>
      <c r="J47" s="2">
        <f t="shared" si="3"/>
        <v>140.63744459297814</v>
      </c>
      <c r="K47" s="2">
        <v>1.4956730769230799</v>
      </c>
      <c r="L47" s="2">
        <f t="shared" si="4"/>
        <v>0.26686422123904768</v>
      </c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B48" s="2">
        <v>24</v>
      </c>
      <c r="C48" s="2">
        <v>7</v>
      </c>
      <c r="D48" s="2">
        <v>2500</v>
      </c>
      <c r="E48" s="2">
        <v>1512</v>
      </c>
      <c r="F48" s="2">
        <f t="shared" si="0"/>
        <v>1</v>
      </c>
      <c r="G48" s="2">
        <f t="shared" si="1"/>
        <v>1</v>
      </c>
      <c r="H48" s="2">
        <v>0.59828326180257496</v>
      </c>
      <c r="I48">
        <f t="shared" si="2"/>
        <v>315.295278969957</v>
      </c>
      <c r="J48" s="2">
        <f t="shared" si="3"/>
        <v>211.62122628509482</v>
      </c>
      <c r="K48" s="2">
        <v>1.4899038461538501</v>
      </c>
      <c r="L48" s="2">
        <f t="shared" si="4"/>
        <v>0.40155830414628996</v>
      </c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B49" s="2">
        <v>24</v>
      </c>
      <c r="C49" s="2">
        <v>7</v>
      </c>
      <c r="D49" s="2">
        <v>2500</v>
      </c>
      <c r="E49" s="2">
        <v>1512</v>
      </c>
      <c r="F49" s="2">
        <f t="shared" si="0"/>
        <v>1</v>
      </c>
      <c r="G49" s="2">
        <f t="shared" si="1"/>
        <v>1</v>
      </c>
      <c r="H49" s="2">
        <v>0.79399141630901293</v>
      </c>
      <c r="I49">
        <f t="shared" si="2"/>
        <v>418.43347639484983</v>
      </c>
      <c r="J49" s="2">
        <f t="shared" si="3"/>
        <v>284.70449162619781</v>
      </c>
      <c r="K49" s="2">
        <v>1.46971153846154</v>
      </c>
      <c r="L49" s="2">
        <f t="shared" si="4"/>
        <v>0.54023622699468277</v>
      </c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B50" s="2">
        <v>24</v>
      </c>
      <c r="C50" s="2">
        <v>7</v>
      </c>
      <c r="D50" s="2">
        <v>2500</v>
      </c>
      <c r="E50" s="2">
        <v>1512</v>
      </c>
      <c r="F50" s="2">
        <f t="shared" si="0"/>
        <v>1</v>
      </c>
      <c r="G50" s="2">
        <f t="shared" si="1"/>
        <v>1</v>
      </c>
      <c r="H50" s="2">
        <v>0.99313304721029994</v>
      </c>
      <c r="I50">
        <f t="shared" si="2"/>
        <v>523.38111587982803</v>
      </c>
      <c r="J50" s="2">
        <f t="shared" si="3"/>
        <v>360.35508806025803</v>
      </c>
      <c r="K50" s="2">
        <v>1.45240384615385</v>
      </c>
      <c r="L50" s="2">
        <f t="shared" si="4"/>
        <v>0.68378574584489193</v>
      </c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">
      <c r="B51" s="2">
        <v>28</v>
      </c>
      <c r="C51" s="2">
        <v>7</v>
      </c>
      <c r="D51" s="2">
        <v>2500</v>
      </c>
      <c r="E51" s="2">
        <v>1512</v>
      </c>
      <c r="F51" s="2">
        <f t="shared" si="0"/>
        <v>1</v>
      </c>
      <c r="G51" s="2">
        <f t="shared" si="1"/>
        <v>1</v>
      </c>
      <c r="H51" s="2">
        <v>0.24978540772532198</v>
      </c>
      <c r="I51">
        <f t="shared" si="2"/>
        <v>131.63690987124468</v>
      </c>
      <c r="J51" s="2">
        <f t="shared" si="3"/>
        <v>93.994086004870852</v>
      </c>
      <c r="K51" s="2">
        <v>1.4004807692307699</v>
      </c>
      <c r="L51" s="2">
        <f t="shared" si="4"/>
        <v>0.17835689943998265</v>
      </c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">
      <c r="B52" s="2">
        <v>28</v>
      </c>
      <c r="C52" s="2">
        <v>7</v>
      </c>
      <c r="D52" s="2">
        <v>2500</v>
      </c>
      <c r="E52" s="2">
        <v>1512</v>
      </c>
      <c r="F52" s="2">
        <f t="shared" si="0"/>
        <v>1</v>
      </c>
      <c r="G52" s="2">
        <f t="shared" si="1"/>
        <v>1</v>
      </c>
      <c r="H52" s="2">
        <v>0.40085836909871198</v>
      </c>
      <c r="I52">
        <f t="shared" si="2"/>
        <v>211.25236051502122</v>
      </c>
      <c r="J52" s="2">
        <f t="shared" si="3"/>
        <v>146.76182694430301</v>
      </c>
      <c r="K52" s="2">
        <v>1.43942307692308</v>
      </c>
      <c r="L52" s="2">
        <f t="shared" si="4"/>
        <v>0.27848544012201709</v>
      </c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">
      <c r="B53" s="2">
        <v>28</v>
      </c>
      <c r="C53" s="2">
        <v>7</v>
      </c>
      <c r="D53" s="2">
        <v>2500</v>
      </c>
      <c r="E53" s="2">
        <v>1512</v>
      </c>
      <c r="F53" s="2">
        <f t="shared" si="0"/>
        <v>1</v>
      </c>
      <c r="G53" s="2">
        <f t="shared" si="1"/>
        <v>1</v>
      </c>
      <c r="H53" s="2">
        <v>0.59828326180257496</v>
      </c>
      <c r="I53">
        <f t="shared" si="2"/>
        <v>315.295278969957</v>
      </c>
      <c r="J53" s="2">
        <f t="shared" si="3"/>
        <v>218.38634041209141</v>
      </c>
      <c r="K53" s="2">
        <v>1.4437500000000001</v>
      </c>
      <c r="L53" s="2">
        <f t="shared" si="4"/>
        <v>0.41439533285026836</v>
      </c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">
      <c r="B54" s="2">
        <v>28</v>
      </c>
      <c r="C54" s="2">
        <v>7</v>
      </c>
      <c r="D54" s="2">
        <v>2500</v>
      </c>
      <c r="E54" s="2">
        <v>1512</v>
      </c>
      <c r="F54" s="2">
        <f t="shared" si="0"/>
        <v>1</v>
      </c>
      <c r="G54" s="2">
        <f t="shared" si="1"/>
        <v>1</v>
      </c>
      <c r="H54" s="2">
        <v>0.79742489270386296</v>
      </c>
      <c r="I54">
        <f t="shared" si="2"/>
        <v>420.24291845493576</v>
      </c>
      <c r="J54" s="2">
        <f t="shared" si="3"/>
        <v>295.50550046865084</v>
      </c>
      <c r="K54" s="2">
        <v>1.42211538461538</v>
      </c>
      <c r="L54" s="2">
        <f t="shared" si="4"/>
        <v>0.56073149994051397</v>
      </c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">
      <c r="B55" s="2">
        <v>28</v>
      </c>
      <c r="C55" s="2">
        <v>7</v>
      </c>
      <c r="D55" s="2">
        <v>2500</v>
      </c>
      <c r="E55" s="2">
        <v>1512</v>
      </c>
      <c r="F55" s="2">
        <f t="shared" si="0"/>
        <v>1</v>
      </c>
      <c r="G55" s="2">
        <f t="shared" si="1"/>
        <v>1</v>
      </c>
      <c r="H55" s="2">
        <v>0.99141630901287603</v>
      </c>
      <c r="I55">
        <f t="shared" si="2"/>
        <v>522.47639484978572</v>
      </c>
      <c r="J55" s="2">
        <f t="shared" si="3"/>
        <v>374.22551697229727</v>
      </c>
      <c r="K55" s="2">
        <v>1.3961538461538501</v>
      </c>
      <c r="L55" s="2">
        <f t="shared" si="4"/>
        <v>0.7101053452984768</v>
      </c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">
      <c r="A56" t="s">
        <v>113</v>
      </c>
      <c r="B56" s="2">
        <v>32</v>
      </c>
      <c r="C56" s="2">
        <v>7</v>
      </c>
      <c r="D56" s="2">
        <v>2500</v>
      </c>
      <c r="E56" s="2">
        <v>1512</v>
      </c>
      <c r="F56" s="2">
        <f t="shared" si="0"/>
        <v>1</v>
      </c>
      <c r="G56" s="2">
        <f t="shared" si="1"/>
        <v>1</v>
      </c>
      <c r="H56" s="2">
        <v>0.24978540772532198</v>
      </c>
      <c r="I56">
        <f t="shared" si="2"/>
        <v>131.63690987124468</v>
      </c>
      <c r="J56" s="2">
        <f t="shared" si="3"/>
        <v>104.66543292514848</v>
      </c>
      <c r="K56" s="2">
        <v>1.2576923076923101</v>
      </c>
      <c r="L56" s="2">
        <f t="shared" si="4"/>
        <v>0.19860613458282445</v>
      </c>
      <c r="M56">
        <f t="shared" ref="M56:M59" si="5">L56</f>
        <v>0.19860613458282445</v>
      </c>
      <c r="N56" s="2"/>
      <c r="P56" s="2">
        <v>4.1799999999999997E-2</v>
      </c>
      <c r="Q56" s="2">
        <v>0.58320000000000005</v>
      </c>
      <c r="R56" s="2">
        <v>0.19650000000000001</v>
      </c>
      <c r="S56" s="2">
        <v>-5.3400000000000003E-2</v>
      </c>
      <c r="T56" s="2"/>
      <c r="U56" s="24"/>
      <c r="V56" s="2"/>
      <c r="W56" s="2"/>
      <c r="X56" s="2"/>
      <c r="Y56" s="2"/>
      <c r="Z56" s="2"/>
      <c r="AA56" s="2"/>
      <c r="AB56" s="2"/>
      <c r="AC56" s="2"/>
    </row>
    <row r="57" spans="1:29" x14ac:dyDescent="0.2">
      <c r="B57" s="2">
        <v>32</v>
      </c>
      <c r="C57" s="2">
        <v>7</v>
      </c>
      <c r="D57" s="2">
        <v>2500</v>
      </c>
      <c r="E57" s="2">
        <v>1512</v>
      </c>
      <c r="F57" s="2">
        <f t="shared" si="0"/>
        <v>1</v>
      </c>
      <c r="G57" s="2">
        <f t="shared" si="1"/>
        <v>1</v>
      </c>
      <c r="H57" s="2">
        <v>0.39914163090128801</v>
      </c>
      <c r="I57">
        <f t="shared" si="2"/>
        <v>210.34763948497877</v>
      </c>
      <c r="J57" s="2">
        <f t="shared" si="3"/>
        <v>159.91341013477862</v>
      </c>
      <c r="K57" s="2">
        <v>1.31538461538462</v>
      </c>
      <c r="L57" s="2">
        <f t="shared" si="4"/>
        <v>0.3034410059483465</v>
      </c>
      <c r="M57">
        <f t="shared" si="5"/>
        <v>0.3034410059483465</v>
      </c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">
      <c r="B58" s="2">
        <v>32</v>
      </c>
      <c r="C58" s="2">
        <v>7</v>
      </c>
      <c r="D58" s="2">
        <v>2500</v>
      </c>
      <c r="E58" s="2">
        <v>1512</v>
      </c>
      <c r="F58" s="2">
        <f t="shared" si="0"/>
        <v>1</v>
      </c>
      <c r="G58" s="2">
        <f t="shared" si="1"/>
        <v>1</v>
      </c>
      <c r="H58" s="2">
        <v>0.6</v>
      </c>
      <c r="I58">
        <f t="shared" si="2"/>
        <v>316.2</v>
      </c>
      <c r="J58" s="2">
        <f t="shared" si="3"/>
        <v>237.00756756756672</v>
      </c>
      <c r="K58" s="2">
        <v>1.3341346153846201</v>
      </c>
      <c r="L58" s="2">
        <f t="shared" si="4"/>
        <v>0.44972972972972813</v>
      </c>
      <c r="M58">
        <f t="shared" si="5"/>
        <v>0.44972972972972813</v>
      </c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B59" s="2">
        <v>32</v>
      </c>
      <c r="C59" s="2">
        <v>7</v>
      </c>
      <c r="D59" s="2">
        <v>2500</v>
      </c>
      <c r="E59" s="2">
        <v>1512</v>
      </c>
      <c r="F59" s="2">
        <f t="shared" si="0"/>
        <v>1</v>
      </c>
      <c r="G59" s="2">
        <f t="shared" si="1"/>
        <v>1</v>
      </c>
      <c r="H59" s="2">
        <v>0.79914163090128798</v>
      </c>
      <c r="I59">
        <f t="shared" si="2"/>
        <v>421.14763948497875</v>
      </c>
      <c r="J59" s="2">
        <f t="shared" si="3"/>
        <v>319.82004020765163</v>
      </c>
      <c r="K59" s="2">
        <v>1.3168269230769201</v>
      </c>
      <c r="L59" s="2">
        <f t="shared" si="4"/>
        <v>0.60686914650408275</v>
      </c>
      <c r="M59">
        <f t="shared" si="5"/>
        <v>0.60686914650408275</v>
      </c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B60" s="2">
        <v>32</v>
      </c>
      <c r="C60" s="2">
        <v>7</v>
      </c>
      <c r="D60" s="2">
        <v>2500</v>
      </c>
      <c r="E60" s="2">
        <v>1512</v>
      </c>
      <c r="F60" s="2">
        <f t="shared" si="0"/>
        <v>1</v>
      </c>
      <c r="G60" s="2">
        <f t="shared" si="1"/>
        <v>1</v>
      </c>
      <c r="H60" s="2">
        <v>0.99828326180257509</v>
      </c>
      <c r="I60">
        <f t="shared" si="2"/>
        <v>526.09527896995712</v>
      </c>
      <c r="J60" s="2">
        <f t="shared" si="3"/>
        <v>403.94174243540328</v>
      </c>
      <c r="K60" s="2">
        <v>1.3024038461538501</v>
      </c>
      <c r="L60" s="2">
        <f>J60/$D$16</f>
        <v>0.76649286989640097</v>
      </c>
      <c r="M60">
        <f>L60</f>
        <v>0.76649286989640097</v>
      </c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">
      <c r="B61" s="2"/>
      <c r="C61" s="2"/>
      <c r="D61" s="2"/>
      <c r="E61" s="2"/>
      <c r="F61" s="2"/>
      <c r="G61" s="2"/>
      <c r="H61" s="2"/>
      <c r="J61" s="2"/>
      <c r="K61" s="2"/>
      <c r="L61" s="2"/>
      <c r="M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">
      <c r="B62" s="2"/>
      <c r="C62" s="2"/>
      <c r="D62" s="2"/>
      <c r="E62" s="2"/>
      <c r="F62" s="2"/>
      <c r="G62" s="2"/>
      <c r="H62" s="2"/>
      <c r="J62" s="2"/>
      <c r="K62" s="2"/>
      <c r="L62" s="2"/>
      <c r="M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">
      <c r="A63" t="s">
        <v>114</v>
      </c>
      <c r="B63" s="2">
        <f>B60</f>
        <v>32</v>
      </c>
      <c r="C63" s="2">
        <f t="shared" ref="C63:L63" si="6">C60</f>
        <v>7</v>
      </c>
      <c r="D63" s="2">
        <f t="shared" si="6"/>
        <v>2500</v>
      </c>
      <c r="E63" s="2">
        <f t="shared" si="6"/>
        <v>1512</v>
      </c>
      <c r="F63" s="2">
        <f t="shared" si="6"/>
        <v>1</v>
      </c>
      <c r="G63" s="2">
        <f t="shared" si="6"/>
        <v>1</v>
      </c>
      <c r="H63" s="2">
        <f t="shared" si="6"/>
        <v>0.99828326180257509</v>
      </c>
      <c r="I63" s="2">
        <f t="shared" si="6"/>
        <v>526.09527896995712</v>
      </c>
      <c r="J63" s="2">
        <f t="shared" si="6"/>
        <v>403.94174243540328</v>
      </c>
      <c r="K63" s="2">
        <f t="shared" si="6"/>
        <v>1.3024038461538501</v>
      </c>
      <c r="L63" s="2">
        <f t="shared" si="6"/>
        <v>0.76649286989640097</v>
      </c>
      <c r="M63" s="2">
        <f>J63/$J$63</f>
        <v>1</v>
      </c>
      <c r="N63" s="2">
        <f>$P$63+$Q$63*C63</f>
        <v>0.99999998000000001</v>
      </c>
      <c r="P63" s="2">
        <v>1.10996907</v>
      </c>
      <c r="Q63" s="2">
        <v>-1.5709870000000001E-2</v>
      </c>
      <c r="R63" s="2">
        <v>0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">
      <c r="B64" s="2">
        <v>32</v>
      </c>
      <c r="C64" s="2">
        <v>9</v>
      </c>
      <c r="D64" s="2">
        <v>2500</v>
      </c>
      <c r="E64" s="2">
        <v>1512</v>
      </c>
      <c r="F64" s="2">
        <f t="shared" ref="F64" si="7">D64/$D$32</f>
        <v>1</v>
      </c>
      <c r="G64" s="2">
        <f t="shared" ref="G64" si="8">E64/$D$17</f>
        <v>1</v>
      </c>
      <c r="H64" s="2">
        <v>0.99828326180257509</v>
      </c>
      <c r="I64">
        <f t="shared" ref="I64" si="9">H64*$D$16</f>
        <v>526.09527896995712</v>
      </c>
      <c r="J64" s="2">
        <f>31.3*45/3600*1000</f>
        <v>391.25</v>
      </c>
      <c r="K64" s="2">
        <f>I64/J64</f>
        <v>1.344652470210753</v>
      </c>
      <c r="L64" s="2">
        <f t="shared" ref="L64" si="10">J64/I64/H64</f>
        <v>0.74496549305317095</v>
      </c>
      <c r="M64" s="2">
        <f>J64/$J$63</f>
        <v>0.96858026516674522</v>
      </c>
      <c r="N64" s="2">
        <f>$P$63+$Q$63*C64</f>
        <v>0.96858023999999998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">
      <c r="B65" s="2"/>
      <c r="C65" s="2"/>
      <c r="D65" s="2"/>
      <c r="E65" s="2"/>
      <c r="F65" s="2"/>
      <c r="G65" s="2"/>
      <c r="H65" s="2"/>
      <c r="J65" s="2"/>
      <c r="K65" s="2"/>
      <c r="L65" s="2"/>
      <c r="M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">
      <c r="A66" t="s">
        <v>115</v>
      </c>
      <c r="B66" s="2">
        <f>B45</f>
        <v>20</v>
      </c>
      <c r="C66" s="2">
        <f t="shared" ref="C66:L66" si="11">C45</f>
        <v>7</v>
      </c>
      <c r="D66" s="2">
        <f t="shared" si="11"/>
        <v>2500</v>
      </c>
      <c r="E66" s="2">
        <f t="shared" si="11"/>
        <v>1512</v>
      </c>
      <c r="F66" s="2">
        <f t="shared" si="11"/>
        <v>1</v>
      </c>
      <c r="G66" s="2">
        <f t="shared" si="11"/>
        <v>1</v>
      </c>
      <c r="H66" s="2">
        <f t="shared" si="11"/>
        <v>0.98969957081545101</v>
      </c>
      <c r="I66" s="2">
        <f t="shared" si="11"/>
        <v>521.57167381974273</v>
      </c>
      <c r="J66" s="2">
        <f t="shared" si="11"/>
        <v>339.55213819876883</v>
      </c>
      <c r="K66" s="2">
        <f t="shared" si="11"/>
        <v>1.5360576923076901</v>
      </c>
      <c r="L66" s="2">
        <f t="shared" si="11"/>
        <v>0.64431145768267328</v>
      </c>
      <c r="M66">
        <f t="shared" ref="M66:M68" si="12">J66/$J$69</f>
        <v>0.84059680525111524</v>
      </c>
      <c r="N66">
        <f>$P$66+$Q$66*B66+$R$66*B66^2</f>
        <v>0.84341732000000003</v>
      </c>
      <c r="P66" s="2">
        <v>0.80780012000000001</v>
      </c>
      <c r="Q66" s="2">
        <v>-5.1147400000000004E-3</v>
      </c>
      <c r="R66" s="2">
        <v>3.4477999999999999E-4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">
      <c r="B67" s="2">
        <f>B50</f>
        <v>24</v>
      </c>
      <c r="C67" s="2">
        <f t="shared" ref="C67:L67" si="13">C50</f>
        <v>7</v>
      </c>
      <c r="D67" s="2">
        <f t="shared" si="13"/>
        <v>2500</v>
      </c>
      <c r="E67" s="2">
        <f t="shared" si="13"/>
        <v>1512</v>
      </c>
      <c r="F67" s="2">
        <f t="shared" si="13"/>
        <v>1</v>
      </c>
      <c r="G67" s="2">
        <f t="shared" si="13"/>
        <v>1</v>
      </c>
      <c r="H67" s="2">
        <f t="shared" si="13"/>
        <v>0.99313304721029994</v>
      </c>
      <c r="I67" s="2">
        <f t="shared" si="13"/>
        <v>523.38111587982803</v>
      </c>
      <c r="J67" s="2">
        <f t="shared" si="13"/>
        <v>360.35508806025803</v>
      </c>
      <c r="K67" s="2">
        <f t="shared" si="13"/>
        <v>1.45240384615385</v>
      </c>
      <c r="L67" s="2">
        <f t="shared" si="13"/>
        <v>0.68378574584489193</v>
      </c>
      <c r="M67">
        <f t="shared" si="12"/>
        <v>0.89209668178297896</v>
      </c>
      <c r="N67">
        <f t="shared" ref="N67:N69" si="14">$P$66+$Q$66*B67+$R$66*B67^2</f>
        <v>0.88363963999999995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">
      <c r="B68" s="2">
        <f>B55</f>
        <v>28</v>
      </c>
      <c r="C68" s="2">
        <f t="shared" ref="C68:L68" si="15">C55</f>
        <v>7</v>
      </c>
      <c r="D68" s="2">
        <f t="shared" si="15"/>
        <v>2500</v>
      </c>
      <c r="E68" s="2">
        <f t="shared" si="15"/>
        <v>1512</v>
      </c>
      <c r="F68" s="2">
        <f t="shared" si="15"/>
        <v>1</v>
      </c>
      <c r="G68" s="2">
        <f t="shared" si="15"/>
        <v>1</v>
      </c>
      <c r="H68" s="2">
        <f t="shared" si="15"/>
        <v>0.99141630901287603</v>
      </c>
      <c r="I68" s="2">
        <f t="shared" si="15"/>
        <v>522.47639484978572</v>
      </c>
      <c r="J68" s="2">
        <f t="shared" si="15"/>
        <v>374.22551697229727</v>
      </c>
      <c r="K68" s="2">
        <f t="shared" si="15"/>
        <v>1.3961538461538501</v>
      </c>
      <c r="L68" s="2">
        <f t="shared" si="15"/>
        <v>0.7101053452984768</v>
      </c>
      <c r="M68">
        <f t="shared" si="12"/>
        <v>0.92643437817556551</v>
      </c>
      <c r="N68">
        <f t="shared" si="14"/>
        <v>0.93489492000000007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">
      <c r="B69" s="2">
        <f>B60</f>
        <v>32</v>
      </c>
      <c r="C69" s="2">
        <f t="shared" ref="C69:L69" si="16">C60</f>
        <v>7</v>
      </c>
      <c r="D69" s="2">
        <f t="shared" si="16"/>
        <v>2500</v>
      </c>
      <c r="E69" s="2">
        <f t="shared" si="16"/>
        <v>1512</v>
      </c>
      <c r="F69" s="2">
        <f t="shared" si="16"/>
        <v>1</v>
      </c>
      <c r="G69" s="2">
        <f t="shared" si="16"/>
        <v>1</v>
      </c>
      <c r="H69" s="2">
        <f t="shared" si="16"/>
        <v>0.99828326180257509</v>
      </c>
      <c r="I69" s="2">
        <f t="shared" si="16"/>
        <v>526.09527896995712</v>
      </c>
      <c r="J69" s="2">
        <f t="shared" si="16"/>
        <v>403.94174243540328</v>
      </c>
      <c r="K69" s="2">
        <f t="shared" si="16"/>
        <v>1.3024038461538501</v>
      </c>
      <c r="L69" s="2">
        <f t="shared" si="16"/>
        <v>0.76649286989640097</v>
      </c>
      <c r="M69">
        <f>J69/$J$69</f>
        <v>1</v>
      </c>
      <c r="N69">
        <f t="shared" si="14"/>
        <v>0.99718316000000007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">
      <c r="B70" s="2"/>
      <c r="C70" s="2"/>
      <c r="D70" s="2"/>
      <c r="E70" s="2"/>
      <c r="F70" s="2"/>
      <c r="G70" s="2"/>
      <c r="H70" s="2"/>
      <c r="J70" s="2"/>
      <c r="K70" s="2"/>
      <c r="L70" s="2"/>
      <c r="M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">
      <c r="B71" s="2"/>
      <c r="C71" s="2"/>
      <c r="D71" s="2"/>
      <c r="E71" s="2"/>
      <c r="F71" s="2"/>
      <c r="G71" s="2"/>
      <c r="H71" s="2"/>
      <c r="J71" s="2"/>
      <c r="K71" s="2"/>
      <c r="L71" s="2"/>
      <c r="M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">
      <c r="B72" s="2"/>
      <c r="C72" s="2"/>
      <c r="D72" s="2"/>
      <c r="E72" s="2"/>
      <c r="F72" s="2"/>
      <c r="G72" s="2"/>
      <c r="H72" s="2"/>
      <c r="J72" s="2"/>
      <c r="K72" s="2"/>
      <c r="L72" s="2"/>
      <c r="M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">
      <c r="B73" s="2"/>
      <c r="C73" s="2"/>
      <c r="D73" s="2"/>
      <c r="E73" s="2"/>
      <c r="F73" s="2"/>
      <c r="G73" s="2"/>
      <c r="H73" s="2"/>
      <c r="J73" s="2"/>
      <c r="K73" s="2"/>
      <c r="L73" s="2"/>
      <c r="M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">
      <c r="B74" s="2"/>
      <c r="C74" s="2"/>
      <c r="D74" s="2"/>
      <c r="E74" s="2"/>
      <c r="F74" s="2"/>
      <c r="G74" s="2"/>
      <c r="H74" s="2"/>
      <c r="J74" s="2"/>
      <c r="K74" s="2"/>
      <c r="L74" s="2"/>
      <c r="M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">
      <c r="B75" s="2"/>
      <c r="C75" s="2"/>
      <c r="D75" s="2"/>
      <c r="E75" s="2"/>
      <c r="F75" s="2"/>
      <c r="G75" s="2"/>
      <c r="H75" s="2"/>
      <c r="J75" s="2"/>
      <c r="K75" s="2"/>
      <c r="L75" s="2"/>
      <c r="M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">
      <c r="B76" s="2"/>
      <c r="C76" s="2"/>
      <c r="D76" s="2"/>
      <c r="E76" s="2"/>
      <c r="F76" s="2"/>
      <c r="G76" s="2"/>
      <c r="H76" s="2"/>
      <c r="J76" s="2"/>
      <c r="K76" s="2"/>
      <c r="L76" s="2"/>
      <c r="M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">
      <c r="B77" s="2"/>
      <c r="C77" s="2"/>
      <c r="D77" s="2"/>
      <c r="E77" s="2"/>
      <c r="F77" s="2"/>
      <c r="G77" s="2"/>
      <c r="H77" s="2"/>
      <c r="J77" s="2"/>
      <c r="K77" s="2"/>
      <c r="L77" s="2"/>
      <c r="M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">
      <c r="B78" s="2"/>
      <c r="C78" s="2"/>
      <c r="D78" s="2"/>
      <c r="E78" s="2"/>
      <c r="F78" s="2"/>
      <c r="G78" s="2"/>
      <c r="H78" s="2"/>
      <c r="J78" s="2"/>
      <c r="K78" s="2"/>
      <c r="L78" s="2"/>
      <c r="M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">
      <c r="B79" s="2"/>
      <c r="C79" s="2"/>
      <c r="D79" s="2"/>
      <c r="E79" s="2"/>
      <c r="F79" s="2"/>
      <c r="G79" s="2"/>
      <c r="H79" s="2"/>
      <c r="J79" s="2"/>
      <c r="K79" s="2"/>
      <c r="L79" s="2"/>
      <c r="M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">
      <c r="B80" s="2"/>
      <c r="C80" s="2"/>
      <c r="D80" s="2"/>
      <c r="E80" s="2"/>
      <c r="F80" s="2"/>
      <c r="G80" s="2"/>
      <c r="H80" s="2"/>
      <c r="J80" s="2"/>
      <c r="K80" s="2"/>
      <c r="L80" s="2"/>
      <c r="M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x14ac:dyDescent="0.2">
      <c r="B81" s="2"/>
      <c r="C81" s="2"/>
      <c r="D81" s="2"/>
      <c r="E81" s="2"/>
      <c r="F81" s="2"/>
      <c r="G81" s="2"/>
      <c r="H81" s="2"/>
      <c r="J81" s="2"/>
      <c r="K81" s="2"/>
      <c r="L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x14ac:dyDescent="0.2">
      <c r="B82" s="2"/>
      <c r="C82" s="2"/>
      <c r="D82" s="2"/>
      <c r="E82" s="2"/>
      <c r="F82" s="2"/>
      <c r="G82" s="2"/>
      <c r="H82" s="2"/>
      <c r="J82" s="2"/>
      <c r="K82" s="2"/>
      <c r="L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x14ac:dyDescent="0.2">
      <c r="B83" s="2"/>
      <c r="C83" s="2"/>
      <c r="D83" s="2"/>
      <c r="E83" s="2"/>
      <c r="F83" s="2"/>
      <c r="G83" s="2"/>
      <c r="H83" s="2"/>
      <c r="J83" s="2"/>
      <c r="K83" s="2"/>
      <c r="L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x14ac:dyDescent="0.2">
      <c r="B84" s="2"/>
      <c r="C84" s="2"/>
      <c r="D84" s="2"/>
      <c r="E84" s="2"/>
      <c r="F84" s="2"/>
      <c r="G84" s="2"/>
      <c r="H84" s="2"/>
      <c r="J84" s="2"/>
      <c r="K84" s="2"/>
      <c r="L84" s="2"/>
    </row>
    <row r="85" spans="2:29" x14ac:dyDescent="0.2">
      <c r="B85" s="2"/>
      <c r="C85" s="2"/>
      <c r="D85" s="2"/>
      <c r="E85" s="2"/>
      <c r="F85" s="2"/>
      <c r="G85" s="2"/>
      <c r="H85" s="2"/>
      <c r="J85" s="2"/>
      <c r="K85" s="2"/>
      <c r="L85" s="2"/>
    </row>
    <row r="86" spans="2:29" x14ac:dyDescent="0.2">
      <c r="B86" s="2"/>
      <c r="C86" s="2"/>
      <c r="D86" s="2"/>
      <c r="E86" s="2"/>
      <c r="F86" s="2"/>
      <c r="G86" s="2"/>
      <c r="J86" s="2"/>
      <c r="K86" s="2"/>
      <c r="L86" s="2"/>
    </row>
    <row r="87" spans="2:29" x14ac:dyDescent="0.2">
      <c r="B87" s="2"/>
      <c r="C87" s="2"/>
      <c r="D87" s="2"/>
      <c r="E87" s="2"/>
      <c r="F87" s="2"/>
      <c r="G87" s="2"/>
      <c r="J87" s="2"/>
      <c r="K87" s="2"/>
      <c r="L87" s="2"/>
    </row>
    <row r="88" spans="2:29" x14ac:dyDescent="0.2">
      <c r="B88" s="2"/>
      <c r="C88" s="2"/>
      <c r="D88" s="2"/>
      <c r="E88" s="2"/>
      <c r="F88" s="2"/>
      <c r="G88" s="2"/>
      <c r="J88" s="2"/>
      <c r="K88" s="2"/>
      <c r="L88" s="2"/>
    </row>
    <row r="89" spans="2:29" x14ac:dyDescent="0.2">
      <c r="B89" s="2"/>
      <c r="C89" s="2"/>
      <c r="D89" s="2"/>
      <c r="E89" s="2"/>
      <c r="F89" s="2"/>
      <c r="G89" s="2"/>
      <c r="J89" s="2"/>
      <c r="K89" s="2"/>
      <c r="L89" s="2"/>
    </row>
    <row r="90" spans="2:29" x14ac:dyDescent="0.2">
      <c r="B90" s="2"/>
      <c r="C90" s="2"/>
      <c r="D90" s="2"/>
      <c r="E90" s="2"/>
      <c r="F90" s="2"/>
      <c r="G90" s="2"/>
      <c r="J90" s="2"/>
      <c r="K90" s="2"/>
      <c r="L90" s="2"/>
    </row>
    <row r="91" spans="2:29" x14ac:dyDescent="0.2">
      <c r="B91" s="2"/>
      <c r="C91" s="2"/>
      <c r="D91" s="2"/>
      <c r="E91" s="2"/>
      <c r="F91" s="2"/>
      <c r="G91" s="2"/>
      <c r="J91" s="2"/>
      <c r="K91" s="2"/>
      <c r="L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9" x14ac:dyDescent="0.2">
      <c r="B92" s="2"/>
      <c r="C92" s="2"/>
      <c r="D92" s="2"/>
      <c r="E92" s="2"/>
      <c r="F92" s="2"/>
      <c r="G92" s="2"/>
      <c r="J92" s="2"/>
      <c r="K92" s="2"/>
      <c r="L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9" x14ac:dyDescent="0.2">
      <c r="B93" s="2"/>
      <c r="C93" s="2"/>
      <c r="D93" s="2"/>
      <c r="E93" s="2"/>
      <c r="F93" s="2"/>
      <c r="G93" s="2"/>
      <c r="J93" s="2"/>
      <c r="K93" s="2"/>
      <c r="L93" s="2"/>
    </row>
    <row r="94" spans="2:29" x14ac:dyDescent="0.2">
      <c r="B94" s="2"/>
      <c r="C94" s="2"/>
      <c r="D94" s="2"/>
      <c r="E94" s="2"/>
      <c r="F94" s="2"/>
      <c r="G94" s="2"/>
      <c r="J94" s="2"/>
      <c r="K94" s="2"/>
      <c r="L94" s="2"/>
    </row>
    <row r="95" spans="2:29" x14ac:dyDescent="0.2">
      <c r="B95" s="2"/>
      <c r="C95" s="2"/>
      <c r="D95" s="2"/>
      <c r="E95" s="2"/>
      <c r="F95" s="2"/>
      <c r="G95" s="2"/>
      <c r="J95" s="2"/>
      <c r="K95" s="2"/>
      <c r="L95" s="2"/>
    </row>
    <row r="96" spans="2:29" x14ac:dyDescent="0.2">
      <c r="B96" s="2"/>
      <c r="C96" s="2"/>
      <c r="D96" s="2"/>
      <c r="E96" s="2"/>
      <c r="F96" s="2"/>
      <c r="G96" s="2"/>
      <c r="J96" s="2"/>
      <c r="K96" s="2"/>
      <c r="L96" s="2"/>
    </row>
    <row r="97" spans="2:12" x14ac:dyDescent="0.2">
      <c r="B97" s="2"/>
      <c r="C97" s="2"/>
      <c r="D97" s="2"/>
      <c r="E97" s="2"/>
      <c r="F97" s="2"/>
      <c r="G97" s="2"/>
      <c r="J97" s="2"/>
      <c r="K97" s="2"/>
      <c r="L97" s="2"/>
    </row>
    <row r="98" spans="2:12" x14ac:dyDescent="0.2">
      <c r="B98" s="2"/>
      <c r="C98" s="2"/>
      <c r="D98" s="2"/>
      <c r="E98" s="2"/>
      <c r="F98" s="2"/>
      <c r="G98" s="2"/>
      <c r="J98" s="2"/>
      <c r="K98" s="2"/>
      <c r="L98" s="2"/>
    </row>
    <row r="99" spans="2:12" x14ac:dyDescent="0.2">
      <c r="B99" s="2"/>
      <c r="C99" s="2"/>
      <c r="D99" s="2"/>
      <c r="E99" s="2"/>
      <c r="F99" s="2"/>
      <c r="G99" s="2"/>
      <c r="J99" s="2"/>
      <c r="K99" s="2"/>
      <c r="L99" s="2"/>
    </row>
    <row r="100" spans="2:12" x14ac:dyDescent="0.2">
      <c r="B100" s="2"/>
      <c r="C100" s="2"/>
      <c r="D100" s="2"/>
      <c r="E100" s="2"/>
      <c r="F100" s="2"/>
      <c r="G100" s="2"/>
      <c r="J100" s="2"/>
      <c r="K100" s="2"/>
      <c r="L100" s="2"/>
    </row>
    <row r="101" spans="2:12" x14ac:dyDescent="0.2">
      <c r="B101" s="2"/>
      <c r="C101" s="2"/>
      <c r="D101" s="2"/>
      <c r="E101" s="2"/>
      <c r="F101" s="2"/>
      <c r="G101" s="2"/>
      <c r="J101" s="2"/>
      <c r="K101" s="2"/>
      <c r="L101" s="2"/>
    </row>
    <row r="102" spans="2:12" x14ac:dyDescent="0.2">
      <c r="B102" s="2"/>
      <c r="C102" s="2"/>
      <c r="D102" s="2"/>
      <c r="E102" s="2"/>
      <c r="F102" s="2"/>
      <c r="G102" s="2"/>
      <c r="J102" s="2"/>
      <c r="K102" s="2"/>
      <c r="L102" s="2"/>
    </row>
    <row r="103" spans="2:12" x14ac:dyDescent="0.2">
      <c r="B103" s="2"/>
      <c r="C103" s="2"/>
      <c r="D103" s="2"/>
      <c r="E103" s="2"/>
      <c r="F103" s="2"/>
      <c r="G103" s="2"/>
      <c r="J103" s="2"/>
      <c r="K103" s="2"/>
      <c r="L103" s="2"/>
    </row>
    <row r="104" spans="2:12" x14ac:dyDescent="0.2">
      <c r="B104" s="2"/>
      <c r="C104" s="2"/>
      <c r="D104" s="2"/>
      <c r="E104" s="2"/>
      <c r="F104" s="2"/>
      <c r="G104" s="2"/>
      <c r="J104" s="2"/>
      <c r="K104" s="2"/>
      <c r="L104" s="2"/>
    </row>
    <row r="105" spans="2:12" x14ac:dyDescent="0.2">
      <c r="B105" s="2"/>
      <c r="C105" s="2"/>
      <c r="D105" s="2"/>
      <c r="E105" s="2"/>
      <c r="F105" s="2"/>
      <c r="G105" s="2"/>
      <c r="J105" s="2"/>
      <c r="K105" s="2"/>
      <c r="L105" s="2"/>
    </row>
    <row r="106" spans="2:12" x14ac:dyDescent="0.2">
      <c r="B106" s="2"/>
      <c r="C106" s="2"/>
      <c r="D106" s="2"/>
      <c r="E106" s="2"/>
      <c r="F106" s="2"/>
      <c r="G106" s="2"/>
      <c r="J106" s="2"/>
      <c r="K106" s="2"/>
      <c r="L106" s="2"/>
    </row>
    <row r="107" spans="2:12" x14ac:dyDescent="0.2">
      <c r="B107" s="2"/>
      <c r="C107" s="2"/>
      <c r="D107" s="2"/>
      <c r="E107" s="2"/>
      <c r="F107" s="2"/>
      <c r="G107" s="2"/>
      <c r="J107" s="2"/>
      <c r="K107" s="2"/>
      <c r="L107" s="2"/>
    </row>
    <row r="108" spans="2:12" x14ac:dyDescent="0.2">
      <c r="B108" s="2"/>
      <c r="C108" s="2"/>
      <c r="D108" s="2"/>
      <c r="E108" s="2"/>
      <c r="F108" s="2"/>
      <c r="G108" s="2"/>
      <c r="J108" s="2"/>
      <c r="K108" s="2"/>
      <c r="L108" s="2"/>
    </row>
    <row r="109" spans="2:12" x14ac:dyDescent="0.2">
      <c r="B109" s="2"/>
      <c r="C109" s="2"/>
      <c r="D109" s="2"/>
      <c r="E109" s="2"/>
      <c r="F109" s="2"/>
      <c r="G109" s="2"/>
      <c r="J109" s="2"/>
      <c r="K109" s="2"/>
      <c r="L109" s="2"/>
    </row>
    <row r="110" spans="2:12" x14ac:dyDescent="0.2">
      <c r="B110" s="2"/>
      <c r="C110" s="2"/>
      <c r="D110" s="2"/>
      <c r="E110" s="2"/>
      <c r="F110" s="2"/>
      <c r="G110" s="2"/>
      <c r="J110" s="2"/>
      <c r="K110" s="2"/>
      <c r="L110" s="2"/>
    </row>
    <row r="111" spans="2:12" x14ac:dyDescent="0.2">
      <c r="B111" s="2"/>
      <c r="D111" s="2"/>
      <c r="E111" s="2"/>
    </row>
    <row r="112" spans="2:12" x14ac:dyDescent="0.2">
      <c r="B112" s="2"/>
      <c r="D112" s="2"/>
      <c r="E112" s="2"/>
    </row>
  </sheetData>
  <mergeCells count="52">
    <mergeCell ref="J5:J6"/>
    <mergeCell ref="K5:N5"/>
    <mergeCell ref="O5:Q5"/>
    <mergeCell ref="R5:T5"/>
    <mergeCell ref="A3:C3"/>
    <mergeCell ref="D3:E3"/>
    <mergeCell ref="A4:C4"/>
    <mergeCell ref="D4:E4"/>
    <mergeCell ref="D5:E5"/>
    <mergeCell ref="A5:A9"/>
    <mergeCell ref="B5:C5"/>
    <mergeCell ref="B6:C6"/>
    <mergeCell ref="D6:E6"/>
    <mergeCell ref="B7:C7"/>
    <mergeCell ref="D7:E7"/>
    <mergeCell ref="B8:C8"/>
    <mergeCell ref="D8:E8"/>
    <mergeCell ref="D9:E9"/>
    <mergeCell ref="A16:A23"/>
    <mergeCell ref="B16:C16"/>
    <mergeCell ref="B17:C17"/>
    <mergeCell ref="B18:C18"/>
    <mergeCell ref="B19:C19"/>
    <mergeCell ref="B20:C20"/>
    <mergeCell ref="A10:A13"/>
    <mergeCell ref="B10:C10"/>
    <mergeCell ref="D10:E10"/>
    <mergeCell ref="B11:C11"/>
    <mergeCell ref="D11:E11"/>
    <mergeCell ref="B27:C27"/>
    <mergeCell ref="B28:C28"/>
    <mergeCell ref="B29:C29"/>
    <mergeCell ref="B12:C12"/>
    <mergeCell ref="D12:E12"/>
    <mergeCell ref="B13:C13"/>
    <mergeCell ref="D13:E13"/>
    <mergeCell ref="U5:W5"/>
    <mergeCell ref="X5:Z5"/>
    <mergeCell ref="B30:C30"/>
    <mergeCell ref="B31:C31"/>
    <mergeCell ref="A32:A35"/>
    <mergeCell ref="B32:C32"/>
    <mergeCell ref="B33:C33"/>
    <mergeCell ref="B34:C34"/>
    <mergeCell ref="B35:C35"/>
    <mergeCell ref="B21:C21"/>
    <mergeCell ref="B22:C22"/>
    <mergeCell ref="B23:C23"/>
    <mergeCell ref="A24:A31"/>
    <mergeCell ref="B24:C24"/>
    <mergeCell ref="B25:C25"/>
    <mergeCell ref="B26:C26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3B84-1137-4B40-A829-5042AEE2FA1B}">
  <dimension ref="A2:AE71"/>
  <sheetViews>
    <sheetView topLeftCell="J14" zoomScale="119" zoomScaleNormal="85" workbookViewId="0">
      <selection activeCell="AF3" sqref="AF3"/>
    </sheetView>
  </sheetViews>
  <sheetFormatPr baseColWidth="10" defaultColWidth="8.83203125" defaultRowHeight="15" x14ac:dyDescent="0.2"/>
  <cols>
    <col min="13" max="13" width="10.1640625" bestFit="1" customWidth="1"/>
    <col min="30" max="30" width="25.1640625" bestFit="1" customWidth="1"/>
  </cols>
  <sheetData>
    <row r="2" spans="1:31" x14ac:dyDescent="0.2">
      <c r="A2" t="s">
        <v>7</v>
      </c>
    </row>
    <row r="3" spans="1:31" x14ac:dyDescent="0.2">
      <c r="A3" s="43" t="s">
        <v>8</v>
      </c>
      <c r="B3" s="43"/>
      <c r="C3" s="43"/>
      <c r="D3" s="39" t="s">
        <v>9</v>
      </c>
      <c r="E3" s="39"/>
    </row>
    <row r="4" spans="1:31" x14ac:dyDescent="0.2">
      <c r="A4" s="44" t="s">
        <v>10</v>
      </c>
      <c r="B4" s="44"/>
      <c r="C4" s="44"/>
      <c r="D4" s="39" t="s">
        <v>11</v>
      </c>
      <c r="E4" s="39"/>
      <c r="L4" t="s">
        <v>81</v>
      </c>
    </row>
    <row r="5" spans="1:31" x14ac:dyDescent="0.2">
      <c r="A5" s="44" t="s">
        <v>12</v>
      </c>
      <c r="B5" s="44"/>
      <c r="C5" s="44"/>
      <c r="D5" s="39" t="s">
        <v>13</v>
      </c>
      <c r="E5" s="39"/>
      <c r="L5" s="30"/>
      <c r="M5" s="30" t="s">
        <v>80</v>
      </c>
      <c r="N5" s="30"/>
      <c r="O5" s="30"/>
      <c r="P5" s="30"/>
      <c r="Q5" s="30"/>
      <c r="R5" s="30"/>
      <c r="S5" s="30"/>
      <c r="T5" s="30"/>
      <c r="U5" s="30"/>
    </row>
    <row r="6" spans="1:31" x14ac:dyDescent="0.2">
      <c r="L6" s="30"/>
      <c r="M6" s="25"/>
      <c r="N6" s="25"/>
      <c r="O6" s="25"/>
      <c r="P6" s="25"/>
      <c r="Q6" s="25"/>
      <c r="R6" s="25"/>
      <c r="S6" s="25"/>
      <c r="T6" s="25"/>
      <c r="U6" s="25"/>
      <c r="W6" s="25" t="s">
        <v>34</v>
      </c>
      <c r="X6" s="25" t="s">
        <v>35</v>
      </c>
      <c r="AD6" t="s">
        <v>91</v>
      </c>
    </row>
    <row r="7" spans="1:31" x14ac:dyDescent="0.2">
      <c r="A7" t="s">
        <v>14</v>
      </c>
      <c r="D7" s="2"/>
      <c r="E7" s="2"/>
      <c r="L7" t="s">
        <v>78</v>
      </c>
      <c r="M7">
        <v>0.88709275919635999</v>
      </c>
      <c r="N7">
        <v>5.8081769514441002E-2</v>
      </c>
      <c r="O7">
        <v>-1.9162700660925399E-3</v>
      </c>
      <c r="P7">
        <v>-1.7885188304184499E-3</v>
      </c>
      <c r="Q7">
        <v>-1.9226495805424099E-4</v>
      </c>
      <c r="R7">
        <v>4.1412526385423501E-4</v>
      </c>
      <c r="S7" s="25"/>
      <c r="T7" s="25"/>
      <c r="U7" s="25"/>
      <c r="W7" s="25">
        <v>-1.99197936349635E-4</v>
      </c>
      <c r="X7" s="25">
        <v>0.64954059848262702</v>
      </c>
      <c r="AD7" t="s">
        <v>92</v>
      </c>
      <c r="AE7" t="s">
        <v>93</v>
      </c>
    </row>
    <row r="8" spans="1:31" x14ac:dyDescent="0.2">
      <c r="A8" s="39" t="s">
        <v>15</v>
      </c>
      <c r="B8" s="39"/>
      <c r="C8" s="39"/>
      <c r="D8" s="26">
        <v>150</v>
      </c>
      <c r="E8" s="52" t="s">
        <v>16</v>
      </c>
      <c r="F8">
        <f>D8*3600/1000*2</f>
        <v>1080</v>
      </c>
      <c r="L8" s="25" t="s">
        <v>83</v>
      </c>
      <c r="M8" s="10">
        <v>0.66067985711103505</v>
      </c>
      <c r="N8" s="25">
        <v>-3.2486792295976299E-2</v>
      </c>
      <c r="O8" s="25">
        <v>1.9355188064531001E-3</v>
      </c>
      <c r="P8" s="25">
        <v>3.6407713772585401E-3</v>
      </c>
      <c r="Q8" s="25">
        <v>4.5988759471352102E-4</v>
      </c>
      <c r="R8" s="25">
        <v>-8.5194755258291598E-4</v>
      </c>
      <c r="S8" s="25"/>
      <c r="T8" s="25"/>
      <c r="U8" s="25"/>
      <c r="W8" s="25">
        <v>1.95763357142798E-4</v>
      </c>
      <c r="X8" s="25">
        <v>2.7526107285683801</v>
      </c>
      <c r="AD8">
        <v>0.25789600000000001</v>
      </c>
      <c r="AE8" t="s">
        <v>94</v>
      </c>
    </row>
    <row r="9" spans="1:31" x14ac:dyDescent="0.2">
      <c r="A9" s="39" t="s">
        <v>17</v>
      </c>
      <c r="B9" s="39"/>
      <c r="C9" s="39"/>
      <c r="D9" s="26">
        <v>49.8</v>
      </c>
      <c r="E9" s="50"/>
      <c r="F9">
        <f>D9*9.76*2</f>
        <v>972.09599999999989</v>
      </c>
      <c r="AD9">
        <v>3.8901600000000001E-2</v>
      </c>
      <c r="AE9" t="s">
        <v>95</v>
      </c>
    </row>
    <row r="10" spans="1:31" ht="13.25" customHeight="1" x14ac:dyDescent="0.2">
      <c r="A10" s="39" t="s">
        <v>18</v>
      </c>
      <c r="B10" s="39"/>
      <c r="C10" s="39"/>
      <c r="D10" s="26">
        <v>430</v>
      </c>
      <c r="E10" s="50"/>
      <c r="M10" t="s">
        <v>29</v>
      </c>
      <c r="AD10">
        <v>-2.1708E-4</v>
      </c>
      <c r="AE10" t="s">
        <v>96</v>
      </c>
    </row>
    <row r="11" spans="1:31" x14ac:dyDescent="0.2">
      <c r="A11" s="39" t="s">
        <v>19</v>
      </c>
      <c r="B11" s="39"/>
      <c r="C11" s="39"/>
      <c r="D11" s="4" t="s">
        <v>20</v>
      </c>
      <c r="E11" s="50"/>
      <c r="M11" t="s">
        <v>84</v>
      </c>
      <c r="N11">
        <v>1</v>
      </c>
      <c r="O11">
        <v>2</v>
      </c>
      <c r="AD11">
        <v>4.6868399999999998E-2</v>
      </c>
      <c r="AE11" t="s">
        <v>97</v>
      </c>
    </row>
    <row r="12" spans="1:31" x14ac:dyDescent="0.2">
      <c r="A12" s="53" t="s">
        <v>21</v>
      </c>
      <c r="B12" s="48"/>
      <c r="C12" s="48"/>
      <c r="D12" s="6">
        <v>46</v>
      </c>
      <c r="E12" s="51"/>
      <c r="L12" t="s">
        <v>83</v>
      </c>
      <c r="M12">
        <v>2.99582540176258E-2</v>
      </c>
      <c r="N12">
        <v>0.33231211840490299</v>
      </c>
      <c r="O12">
        <v>0.63332351403296105</v>
      </c>
      <c r="P12" s="23" t="s">
        <v>85</v>
      </c>
      <c r="W12" s="22">
        <v>-7.0469912367309004E-4</v>
      </c>
      <c r="X12">
        <v>3.4038188842016202</v>
      </c>
      <c r="AD12">
        <v>-9.4284000000000002E-4</v>
      </c>
      <c r="AE12" t="s">
        <v>98</v>
      </c>
    </row>
    <row r="13" spans="1:31" x14ac:dyDescent="0.2">
      <c r="A13" s="48" t="s">
        <v>22</v>
      </c>
      <c r="B13" s="48"/>
      <c r="C13" s="48"/>
      <c r="D13" s="7">
        <v>150</v>
      </c>
      <c r="E13" s="49" t="s">
        <v>23</v>
      </c>
      <c r="AD13">
        <v>-3.4343999999999998E-4</v>
      </c>
      <c r="AE13" t="s">
        <v>99</v>
      </c>
    </row>
    <row r="14" spans="1:31" x14ac:dyDescent="0.2">
      <c r="A14" s="48" t="s">
        <v>24</v>
      </c>
      <c r="B14" s="48"/>
      <c r="C14" s="48"/>
      <c r="D14" s="7">
        <v>50</v>
      </c>
      <c r="E14" s="50"/>
      <c r="AD14">
        <v>5</v>
      </c>
      <c r="AE14" t="s">
        <v>100</v>
      </c>
    </row>
    <row r="15" spans="1:31" ht="13.25" customHeight="1" x14ac:dyDescent="0.2">
      <c r="A15" s="48" t="s">
        <v>25</v>
      </c>
      <c r="B15" s="48"/>
      <c r="C15" s="48"/>
      <c r="D15" s="7">
        <v>430</v>
      </c>
      <c r="E15" s="50"/>
      <c r="AD15">
        <v>10</v>
      </c>
      <c r="AE15" t="s">
        <v>101</v>
      </c>
    </row>
    <row r="16" spans="1:31" x14ac:dyDescent="0.2">
      <c r="A16" s="48" t="s">
        <v>26</v>
      </c>
      <c r="B16" s="48"/>
      <c r="C16" s="48"/>
      <c r="D16" s="8" t="s">
        <v>27</v>
      </c>
      <c r="E16" s="50"/>
      <c r="AD16">
        <v>24</v>
      </c>
      <c r="AE16" t="s">
        <v>102</v>
      </c>
    </row>
    <row r="17" spans="1:31" x14ac:dyDescent="0.2">
      <c r="A17" s="48" t="s">
        <v>28</v>
      </c>
      <c r="B17" s="48"/>
      <c r="C17" s="48"/>
      <c r="D17" s="6">
        <v>46</v>
      </c>
      <c r="E17" s="51"/>
      <c r="AD17">
        <v>35</v>
      </c>
      <c r="AE17" t="s">
        <v>103</v>
      </c>
    </row>
    <row r="18" spans="1:31" x14ac:dyDescent="0.2">
      <c r="A18" s="20"/>
      <c r="B18" s="20"/>
      <c r="C18" s="20"/>
      <c r="D18" s="13"/>
      <c r="E18" s="21"/>
      <c r="AE18" t="s">
        <v>104</v>
      </c>
    </row>
    <row r="19" spans="1:31" x14ac:dyDescent="0.2">
      <c r="J19" t="s">
        <v>79</v>
      </c>
      <c r="L19" t="s">
        <v>111</v>
      </c>
      <c r="Y19" t="s">
        <v>79</v>
      </c>
      <c r="Z19" t="s">
        <v>111</v>
      </c>
      <c r="AE19" t="s">
        <v>105</v>
      </c>
    </row>
    <row r="20" spans="1:31" x14ac:dyDescent="0.2">
      <c r="B20" t="s">
        <v>0</v>
      </c>
      <c r="C20" t="s">
        <v>1</v>
      </c>
      <c r="D20" t="s">
        <v>78</v>
      </c>
      <c r="E20" t="s">
        <v>2</v>
      </c>
      <c r="F20" t="s">
        <v>3</v>
      </c>
      <c r="G20" t="s">
        <v>31</v>
      </c>
      <c r="H20" t="s">
        <v>82</v>
      </c>
      <c r="I20" t="s">
        <v>83</v>
      </c>
      <c r="J20" t="s">
        <v>78</v>
      </c>
      <c r="K20" t="s">
        <v>83</v>
      </c>
      <c r="L20" t="s">
        <v>78</v>
      </c>
      <c r="M20" t="s">
        <v>83</v>
      </c>
      <c r="P20" t="s">
        <v>0</v>
      </c>
      <c r="Q20" t="s">
        <v>1</v>
      </c>
      <c r="R20" t="s">
        <v>29</v>
      </c>
      <c r="S20" t="s">
        <v>2</v>
      </c>
      <c r="T20" t="s">
        <v>3</v>
      </c>
      <c r="U20" t="s">
        <v>31</v>
      </c>
      <c r="V20" t="s">
        <v>87</v>
      </c>
      <c r="W20" t="s">
        <v>82</v>
      </c>
      <c r="X20" t="s">
        <v>83</v>
      </c>
      <c r="Y20" t="s">
        <v>83</v>
      </c>
      <c r="Z20" t="s">
        <v>83</v>
      </c>
      <c r="AE20" t="s">
        <v>106</v>
      </c>
    </row>
    <row r="21" spans="1:31" x14ac:dyDescent="0.2">
      <c r="B21" t="s">
        <v>4</v>
      </c>
      <c r="C21" t="s">
        <v>5</v>
      </c>
      <c r="D21" t="s">
        <v>30</v>
      </c>
      <c r="E21" t="s">
        <v>6</v>
      </c>
      <c r="F21" t="s">
        <v>6</v>
      </c>
      <c r="G21" t="s">
        <v>30</v>
      </c>
      <c r="O21" t="s">
        <v>86</v>
      </c>
      <c r="P21" t="s">
        <v>4</v>
      </c>
      <c r="Q21" t="s">
        <v>5</v>
      </c>
      <c r="R21" t="s">
        <v>30</v>
      </c>
      <c r="S21" t="s">
        <v>6</v>
      </c>
      <c r="T21" t="s">
        <v>6</v>
      </c>
      <c r="U21" t="s">
        <v>30</v>
      </c>
      <c r="V21" t="s">
        <v>30</v>
      </c>
      <c r="AE21" t="s">
        <v>107</v>
      </c>
    </row>
    <row r="22" spans="1:31" x14ac:dyDescent="0.2">
      <c r="B22">
        <v>40</v>
      </c>
      <c r="C22">
        <v>5</v>
      </c>
      <c r="D22">
        <f>E22/$D$8</f>
        <v>0.82666666666666666</v>
      </c>
      <c r="E22">
        <v>124</v>
      </c>
      <c r="F22">
        <v>54.1</v>
      </c>
      <c r="G22">
        <f t="shared" ref="G22:G51" si="0">E22/F22</f>
        <v>2.2920517560073939</v>
      </c>
      <c r="H22">
        <f>F22/E22</f>
        <v>0.43629032258064515</v>
      </c>
      <c r="I22">
        <f>H22/$H$33</f>
        <v>1.3141274776525458</v>
      </c>
      <c r="J22">
        <v>0.83325522178357403</v>
      </c>
      <c r="K22">
        <v>1.2576953619078699</v>
      </c>
      <c r="L22">
        <f t="shared" ref="L22:L51" si="1">$AD$8+$AD$9*C22+$AD$10*C22^2+$AD$11*B22+$AD$12*B22^2+$AD$13*B22*C22</f>
        <v>0.74448099999999984</v>
      </c>
      <c r="M22">
        <f>$AD$28+$AD$29*C22+$AD$30*C22^2+$AD$31*B22+$AD$32*B22^2+$AD$33*B22*C22</f>
        <v>1.3871329999999999</v>
      </c>
      <c r="O22">
        <f>E36</f>
        <v>172</v>
      </c>
      <c r="P22">
        <v>20</v>
      </c>
      <c r="Q22">
        <v>7</v>
      </c>
      <c r="R22">
        <v>9.7674418604651189E-2</v>
      </c>
      <c r="S22">
        <f>R22*$D$8</f>
        <v>14.651162790697679</v>
      </c>
      <c r="T22">
        <f>S22/U22</f>
        <v>1.7892943063352045</v>
      </c>
      <c r="U22">
        <v>8.1882352941176499</v>
      </c>
      <c r="V22">
        <f>S22/O22</f>
        <v>8.5181179015684186E-2</v>
      </c>
      <c r="W22">
        <f>T22/O22</f>
        <v>1.0402873874041886E-2</v>
      </c>
      <c r="X22">
        <f>W22/$W$26</f>
        <v>5.2093596059113262E-2</v>
      </c>
      <c r="Y22">
        <v>6.2860281874162496E-2</v>
      </c>
      <c r="Z22">
        <f>$AD$48+$AD$49*V22+$AD$50*V22^2</f>
        <v>0.25296227658848819</v>
      </c>
      <c r="AD22" t="s">
        <v>90</v>
      </c>
    </row>
    <row r="23" spans="1:31" ht="13.25" customHeight="1" x14ac:dyDescent="0.2">
      <c r="B23">
        <v>35</v>
      </c>
      <c r="C23">
        <v>5</v>
      </c>
      <c r="D23">
        <f t="shared" ref="D23:D51" si="2">E23/$D$8</f>
        <v>0.9</v>
      </c>
      <c r="E23">
        <v>135</v>
      </c>
      <c r="F23">
        <v>48.7</v>
      </c>
      <c r="G23">
        <f t="shared" si="0"/>
        <v>2.7720739219712525</v>
      </c>
      <c r="H23">
        <f t="shared" ref="H23:H51" si="3">F23/E23</f>
        <v>0.36074074074074075</v>
      </c>
      <c r="I23">
        <f t="shared" ref="I23:I51" si="4">H23/$H$33</f>
        <v>1.0865684962070505</v>
      </c>
      <c r="J23">
        <v>0.90394404360965097</v>
      </c>
      <c r="K23">
        <v>1.0883323458185801</v>
      </c>
      <c r="L23">
        <f t="shared" si="1"/>
        <v>0.87229000000000012</v>
      </c>
      <c r="M23">
        <f t="shared" ref="M23:M51" si="5">$AD$28+$AD$29*C23+$AD$30*C23^2+$AD$31*B23+$AD$32*B23^2+$AD$33*B23*C23</f>
        <v>1.2231079999999999</v>
      </c>
      <c r="O23">
        <f>O22</f>
        <v>172</v>
      </c>
      <c r="P23">
        <v>20</v>
      </c>
      <c r="Q23">
        <v>7</v>
      </c>
      <c r="R23">
        <v>0.4</v>
      </c>
      <c r="S23">
        <f t="shared" ref="S23:S41" si="6">R23*$D$8</f>
        <v>60</v>
      </c>
      <c r="T23">
        <f t="shared" ref="T23:T41" si="7">S23/U23</f>
        <v>7.7625570776255737</v>
      </c>
      <c r="U23">
        <v>7.7294117647058798</v>
      </c>
      <c r="V23">
        <f t="shared" ref="V23:V41" si="8">S23/O23</f>
        <v>0.34883720930232559</v>
      </c>
      <c r="W23">
        <f t="shared" ref="W23:W41" si="9">T23/O23</f>
        <v>4.5131145800148681E-2</v>
      </c>
      <c r="X23">
        <f>W23/$W$26</f>
        <v>0.22599944087223922</v>
      </c>
      <c r="Y23">
        <v>0.222948576676263</v>
      </c>
      <c r="Z23">
        <f t="shared" ref="Z23:Z41" si="10">$AD$48+$AD$49*V23+$AD$50*V23^2</f>
        <v>0.38865171011357491</v>
      </c>
    </row>
    <row r="24" spans="1:31" x14ac:dyDescent="0.2">
      <c r="B24">
        <v>30</v>
      </c>
      <c r="C24">
        <v>5</v>
      </c>
      <c r="D24">
        <f t="shared" si="2"/>
        <v>0.96</v>
      </c>
      <c r="E24">
        <v>144</v>
      </c>
      <c r="F24">
        <v>44</v>
      </c>
      <c r="G24">
        <f t="shared" si="0"/>
        <v>3.2727272727272729</v>
      </c>
      <c r="H24">
        <f t="shared" si="3"/>
        <v>0.30555555555555558</v>
      </c>
      <c r="I24">
        <f t="shared" si="4"/>
        <v>0.920348058902276</v>
      </c>
      <c r="J24">
        <v>0.96501961753301602</v>
      </c>
      <c r="K24">
        <v>0.94196370946496799</v>
      </c>
      <c r="L24">
        <f t="shared" si="1"/>
        <v>0.95295699999999994</v>
      </c>
      <c r="M24">
        <f t="shared" si="5"/>
        <v>1.083383</v>
      </c>
      <c r="O24">
        <f>O23</f>
        <v>172</v>
      </c>
      <c r="P24">
        <v>20</v>
      </c>
      <c r="Q24">
        <v>7</v>
      </c>
      <c r="R24">
        <v>0.60232558139534897</v>
      </c>
      <c r="S24">
        <f t="shared" si="6"/>
        <v>90.348837209302346</v>
      </c>
      <c r="T24">
        <f t="shared" si="7"/>
        <v>12.548449612403104</v>
      </c>
      <c r="U24">
        <v>7.2</v>
      </c>
      <c r="V24">
        <f t="shared" si="8"/>
        <v>0.52528393726338574</v>
      </c>
      <c r="W24">
        <f t="shared" si="9"/>
        <v>7.2956102397692471E-2</v>
      </c>
      <c r="X24">
        <f>W24/$W$26</f>
        <v>0.36533613445378138</v>
      </c>
      <c r="Y24">
        <v>0.37926513167771397</v>
      </c>
      <c r="Z24">
        <f t="shared" si="10"/>
        <v>0.51546851115745707</v>
      </c>
      <c r="AD24" t="s">
        <v>88</v>
      </c>
    </row>
    <row r="25" spans="1:31" x14ac:dyDescent="0.2">
      <c r="B25">
        <v>25</v>
      </c>
      <c r="C25">
        <v>5</v>
      </c>
      <c r="D25">
        <f t="shared" si="2"/>
        <v>1.02</v>
      </c>
      <c r="E25">
        <v>153</v>
      </c>
      <c r="F25">
        <v>40</v>
      </c>
      <c r="G25">
        <f t="shared" si="0"/>
        <v>3.8250000000000002</v>
      </c>
      <c r="H25">
        <f t="shared" si="3"/>
        <v>0.26143790849673204</v>
      </c>
      <c r="I25">
        <f t="shared" si="4"/>
        <v>0.78746357980943393</v>
      </c>
      <c r="J25">
        <v>1.0164819435536701</v>
      </c>
      <c r="K25">
        <v>0.81858945284703</v>
      </c>
      <c r="L25">
        <f t="shared" si="1"/>
        <v>0.98648199999999997</v>
      </c>
      <c r="M25">
        <f t="shared" si="5"/>
        <v>0.9679580000000001</v>
      </c>
      <c r="O25">
        <f>O24</f>
        <v>172</v>
      </c>
      <c r="P25">
        <v>20</v>
      </c>
      <c r="Q25">
        <v>7</v>
      </c>
      <c r="R25">
        <v>0.80232558139534904</v>
      </c>
      <c r="S25">
        <f t="shared" si="6"/>
        <v>120.34883720930236</v>
      </c>
      <c r="T25">
        <f t="shared" si="7"/>
        <v>18.531976744186061</v>
      </c>
      <c r="U25">
        <v>6.49411764705882</v>
      </c>
      <c r="V25">
        <f t="shared" si="8"/>
        <v>0.69970254191454861</v>
      </c>
      <c r="W25">
        <f t="shared" si="9"/>
        <v>0.10774405083829106</v>
      </c>
      <c r="X25">
        <f>W25/$W$26</f>
        <v>0.53954081632653073</v>
      </c>
      <c r="Y25">
        <v>0.57254272391218397</v>
      </c>
      <c r="Z25">
        <f t="shared" si="10"/>
        <v>0.66920551352831759</v>
      </c>
    </row>
    <row r="26" spans="1:31" x14ac:dyDescent="0.2">
      <c r="B26">
        <v>20</v>
      </c>
      <c r="C26">
        <v>5</v>
      </c>
      <c r="D26">
        <f t="shared" si="2"/>
        <v>1.0666666666666667</v>
      </c>
      <c r="E26">
        <v>160</v>
      </c>
      <c r="F26">
        <v>36.799999999999997</v>
      </c>
      <c r="G26">
        <f t="shared" si="0"/>
        <v>4.3478260869565224</v>
      </c>
      <c r="H26">
        <f t="shared" si="3"/>
        <v>0.22999999999999998</v>
      </c>
      <c r="I26">
        <f t="shared" si="4"/>
        <v>0.69277108433734946</v>
      </c>
      <c r="J26">
        <v>1.05833102167161</v>
      </c>
      <c r="K26">
        <v>0.71820957596476798</v>
      </c>
      <c r="L26">
        <f t="shared" si="1"/>
        <v>0.97286499999999998</v>
      </c>
      <c r="M26">
        <f t="shared" si="5"/>
        <v>0.87683299999999997</v>
      </c>
      <c r="O26">
        <f>O25</f>
        <v>172</v>
      </c>
      <c r="P26">
        <v>20</v>
      </c>
      <c r="Q26">
        <v>7</v>
      </c>
      <c r="R26">
        <v>1.13953488372093</v>
      </c>
      <c r="S26">
        <f t="shared" si="6"/>
        <v>170.93023255813949</v>
      </c>
      <c r="T26">
        <f t="shared" si="7"/>
        <v>34.347682665347207</v>
      </c>
      <c r="U26">
        <v>4.9764705882352898</v>
      </c>
      <c r="V26">
        <f t="shared" si="8"/>
        <v>0.99378042184964821</v>
      </c>
      <c r="W26">
        <f t="shared" si="9"/>
        <v>0.19969582944969308</v>
      </c>
      <c r="X26">
        <f>W26/$W$26</f>
        <v>1</v>
      </c>
      <c r="Y26">
        <v>0.98567353427400906</v>
      </c>
      <c r="Z26">
        <f t="shared" si="10"/>
        <v>0.99230064165858112</v>
      </c>
      <c r="AD26" t="s">
        <v>91</v>
      </c>
    </row>
    <row r="27" spans="1:31" x14ac:dyDescent="0.2">
      <c r="B27">
        <v>15</v>
      </c>
      <c r="C27">
        <v>5</v>
      </c>
      <c r="D27">
        <f t="shared" si="2"/>
        <v>1.1066666666666667</v>
      </c>
      <c r="E27">
        <v>166</v>
      </c>
      <c r="F27">
        <v>34.299999999999997</v>
      </c>
      <c r="G27">
        <f t="shared" si="0"/>
        <v>4.8396501457725956</v>
      </c>
      <c r="H27">
        <f t="shared" si="3"/>
        <v>0.20662650602409638</v>
      </c>
      <c r="I27">
        <f t="shared" si="4"/>
        <v>0.62236899404848312</v>
      </c>
      <c r="J27">
        <v>1.0905668518868401</v>
      </c>
      <c r="K27">
        <v>0.64082407881818204</v>
      </c>
      <c r="L27">
        <f t="shared" si="1"/>
        <v>0.91210599999999997</v>
      </c>
      <c r="M27">
        <f t="shared" si="5"/>
        <v>0.81000799999999995</v>
      </c>
      <c r="O27">
        <f>E35</f>
        <v>166</v>
      </c>
      <c r="P27">
        <v>25</v>
      </c>
      <c r="Q27">
        <v>7</v>
      </c>
      <c r="R27">
        <v>9.0697674418604712E-2</v>
      </c>
      <c r="S27">
        <f t="shared" si="6"/>
        <v>13.604651162790708</v>
      </c>
      <c r="T27">
        <f t="shared" si="7"/>
        <v>2.0076308139534911</v>
      </c>
      <c r="U27">
        <v>6.7764705882352896</v>
      </c>
      <c r="V27">
        <f t="shared" si="8"/>
        <v>8.1955729896329557E-2</v>
      </c>
      <c r="W27">
        <f t="shared" si="9"/>
        <v>1.2094161529840308E-2</v>
      </c>
      <c r="X27">
        <f>W27/$W$31</f>
        <v>5.2598684210526339E-2</v>
      </c>
      <c r="Y27">
        <v>6.1447006712869498E-2</v>
      </c>
      <c r="Z27">
        <f t="shared" si="10"/>
        <v>0.25170148060149661</v>
      </c>
      <c r="AD27" t="s">
        <v>108</v>
      </c>
      <c r="AE27" t="s">
        <v>93</v>
      </c>
    </row>
    <row r="28" spans="1:31" ht="13.25" customHeight="1" x14ac:dyDescent="0.2">
      <c r="B28">
        <v>10</v>
      </c>
      <c r="C28">
        <v>5</v>
      </c>
      <c r="D28">
        <f t="shared" si="2"/>
        <v>1.1200000000000001</v>
      </c>
      <c r="E28">
        <v>168</v>
      </c>
      <c r="F28">
        <v>33.200000000000003</v>
      </c>
      <c r="G28">
        <f t="shared" si="0"/>
        <v>5.0602409638554215</v>
      </c>
      <c r="H28">
        <f t="shared" si="3"/>
        <v>0.19761904761904764</v>
      </c>
      <c r="I28">
        <f t="shared" si="4"/>
        <v>0.59523809523809534</v>
      </c>
      <c r="J28">
        <v>1.11318943419935</v>
      </c>
      <c r="K28">
        <v>0.58643296140727197</v>
      </c>
      <c r="L28">
        <f t="shared" si="1"/>
        <v>0.80420500000000006</v>
      </c>
      <c r="M28">
        <f t="shared" si="5"/>
        <v>0.76748300000000003</v>
      </c>
      <c r="O28">
        <f>O27</f>
        <v>166</v>
      </c>
      <c r="P28">
        <v>25</v>
      </c>
      <c r="Q28">
        <v>7</v>
      </c>
      <c r="R28">
        <v>0.40232558139534902</v>
      </c>
      <c r="S28">
        <f t="shared" si="6"/>
        <v>60.348837209302353</v>
      </c>
      <c r="T28">
        <f t="shared" si="7"/>
        <v>9.446871386354875</v>
      </c>
      <c r="U28">
        <v>6.3882352941176501</v>
      </c>
      <c r="V28">
        <f t="shared" si="8"/>
        <v>0.36354721210423102</v>
      </c>
      <c r="W28">
        <f t="shared" si="9"/>
        <v>5.6908863773222136E-2</v>
      </c>
      <c r="X28">
        <f>W28/$W$31</f>
        <v>0.2475021808665307</v>
      </c>
      <c r="Y28">
        <v>0.23447359811778901</v>
      </c>
      <c r="Z28">
        <f t="shared" si="10"/>
        <v>0.39812093285177835</v>
      </c>
      <c r="AD28">
        <v>0.93388400000000005</v>
      </c>
      <c r="AE28" t="s">
        <v>94</v>
      </c>
    </row>
    <row r="29" spans="1:31" x14ac:dyDescent="0.2">
      <c r="B29">
        <v>5</v>
      </c>
      <c r="C29">
        <v>5</v>
      </c>
      <c r="D29">
        <f t="shared" si="2"/>
        <v>1.1200000000000001</v>
      </c>
      <c r="E29">
        <v>168</v>
      </c>
      <c r="F29">
        <v>32.200000000000003</v>
      </c>
      <c r="G29">
        <f t="shared" si="0"/>
        <v>5.2173913043478253</v>
      </c>
      <c r="H29">
        <f t="shared" si="3"/>
        <v>0.19166666666666668</v>
      </c>
      <c r="I29">
        <f t="shared" si="4"/>
        <v>0.57730923694779124</v>
      </c>
      <c r="J29">
        <v>1.1261987686091599</v>
      </c>
      <c r="K29">
        <v>0.55503622373203898</v>
      </c>
      <c r="L29">
        <f t="shared" si="1"/>
        <v>0.64916200000000002</v>
      </c>
      <c r="M29">
        <f t="shared" si="5"/>
        <v>0.74925799999999998</v>
      </c>
      <c r="O29">
        <f>O28</f>
        <v>166</v>
      </c>
      <c r="P29">
        <v>25</v>
      </c>
      <c r="Q29">
        <v>7</v>
      </c>
      <c r="R29">
        <v>0.60232558139534897</v>
      </c>
      <c r="S29">
        <f t="shared" si="6"/>
        <v>90.348837209302346</v>
      </c>
      <c r="T29">
        <f t="shared" si="7"/>
        <v>15.237403100775204</v>
      </c>
      <c r="U29">
        <v>5.9294117647058799</v>
      </c>
      <c r="V29">
        <f t="shared" si="8"/>
        <v>0.54427010367049611</v>
      </c>
      <c r="W29">
        <f t="shared" si="9"/>
        <v>9.1791584944428933E-2</v>
      </c>
      <c r="X29">
        <f>W29/$W$31</f>
        <v>0.39921052631578935</v>
      </c>
      <c r="Y29">
        <v>0.39843519569334401</v>
      </c>
      <c r="Z29">
        <f t="shared" si="10"/>
        <v>0.53083496312248291</v>
      </c>
      <c r="AD29">
        <v>-5.8212E-2</v>
      </c>
      <c r="AE29" t="s">
        <v>95</v>
      </c>
    </row>
    <row r="30" spans="1:31" x14ac:dyDescent="0.2">
      <c r="B30">
        <v>0</v>
      </c>
      <c r="C30">
        <v>5</v>
      </c>
      <c r="D30">
        <f t="shared" si="2"/>
        <v>1.1200000000000001</v>
      </c>
      <c r="E30">
        <v>168</v>
      </c>
      <c r="F30">
        <v>31.5</v>
      </c>
      <c r="G30">
        <f t="shared" si="0"/>
        <v>5.333333333333333</v>
      </c>
      <c r="H30">
        <f t="shared" si="3"/>
        <v>0.1875</v>
      </c>
      <c r="I30">
        <f t="shared" si="4"/>
        <v>0.56475903614457834</v>
      </c>
      <c r="J30">
        <v>1.12959485511625</v>
      </c>
      <c r="K30">
        <v>0.54663386579248097</v>
      </c>
      <c r="L30">
        <f t="shared" si="1"/>
        <v>0.44697700000000001</v>
      </c>
      <c r="M30">
        <f t="shared" si="5"/>
        <v>0.75533300000000003</v>
      </c>
      <c r="O30">
        <f>O29</f>
        <v>166</v>
      </c>
      <c r="P30">
        <v>25</v>
      </c>
      <c r="Q30">
        <v>7</v>
      </c>
      <c r="R30">
        <v>0.80232558139534904</v>
      </c>
      <c r="S30">
        <f t="shared" si="6"/>
        <v>120.34883720930236</v>
      </c>
      <c r="T30">
        <f t="shared" si="7"/>
        <v>22.286821705426362</v>
      </c>
      <c r="U30">
        <v>5.4</v>
      </c>
      <c r="V30">
        <f t="shared" si="8"/>
        <v>0.7249929952367612</v>
      </c>
      <c r="W30">
        <f t="shared" si="9"/>
        <v>0.1342579620808817</v>
      </c>
      <c r="X30">
        <f>W30/$W$31</f>
        <v>0.58390092879256927</v>
      </c>
      <c r="Y30">
        <v>0.60376645128418105</v>
      </c>
      <c r="Z30">
        <f t="shared" si="10"/>
        <v>0.69383923871181152</v>
      </c>
      <c r="AD30">
        <v>4.5003600000000001E-3</v>
      </c>
      <c r="AE30" t="s">
        <v>96</v>
      </c>
    </row>
    <row r="31" spans="1:31" x14ac:dyDescent="0.2">
      <c r="B31">
        <v>-5</v>
      </c>
      <c r="C31">
        <v>5</v>
      </c>
      <c r="D31">
        <f t="shared" si="2"/>
        <v>1.1200000000000001</v>
      </c>
      <c r="E31">
        <v>168</v>
      </c>
      <c r="F31">
        <v>30.9</v>
      </c>
      <c r="G31">
        <f t="shared" si="0"/>
        <v>5.4368932038834954</v>
      </c>
      <c r="H31">
        <f t="shared" si="3"/>
        <v>0.18392857142857141</v>
      </c>
      <c r="I31">
        <f t="shared" si="4"/>
        <v>0.55400172117039592</v>
      </c>
      <c r="J31">
        <v>1.1233776937206299</v>
      </c>
      <c r="K31">
        <v>0.56122588758859904</v>
      </c>
      <c r="L31">
        <f t="shared" si="1"/>
        <v>0.19765000000000002</v>
      </c>
      <c r="M31">
        <f t="shared" si="5"/>
        <v>0.78570800000000007</v>
      </c>
      <c r="O31">
        <f>O30</f>
        <v>166</v>
      </c>
      <c r="P31">
        <v>25</v>
      </c>
      <c r="Q31">
        <v>7</v>
      </c>
      <c r="R31">
        <v>1.1046511627907001</v>
      </c>
      <c r="S31">
        <f t="shared" si="6"/>
        <v>165.697674418605</v>
      </c>
      <c r="T31">
        <f t="shared" si="7"/>
        <v>38.168840990735525</v>
      </c>
      <c r="U31">
        <v>4.3411764705882403</v>
      </c>
      <c r="V31">
        <f t="shared" si="8"/>
        <v>0.99817876155786145</v>
      </c>
      <c r="W31">
        <f t="shared" si="9"/>
        <v>0.22993277705262363</v>
      </c>
      <c r="X31">
        <f>W31/$W$31</f>
        <v>1</v>
      </c>
      <c r="Y31">
        <v>0.99268390197322698</v>
      </c>
      <c r="Z31">
        <f t="shared" si="10"/>
        <v>0.99774173267641264</v>
      </c>
      <c r="AD31">
        <v>2.4299999999999999E-3</v>
      </c>
      <c r="AE31" t="s">
        <v>97</v>
      </c>
    </row>
    <row r="32" spans="1:31" x14ac:dyDescent="0.2">
      <c r="B32">
        <v>40</v>
      </c>
      <c r="C32">
        <v>7</v>
      </c>
      <c r="D32">
        <f t="shared" si="2"/>
        <v>0.94</v>
      </c>
      <c r="E32">
        <v>141</v>
      </c>
      <c r="F32">
        <v>55.3</v>
      </c>
      <c r="G32">
        <f t="shared" si="0"/>
        <v>2.549728752260398</v>
      </c>
      <c r="H32">
        <f t="shared" si="3"/>
        <v>0.39219858156028364</v>
      </c>
      <c r="I32">
        <f t="shared" si="4"/>
        <v>1.1813210287960352</v>
      </c>
      <c r="J32">
        <v>0.93655830033457399</v>
      </c>
      <c r="K32">
        <v>1.1710184244641599</v>
      </c>
      <c r="L32">
        <f t="shared" si="1"/>
        <v>0.78959907999999979</v>
      </c>
      <c r="M32">
        <f t="shared" si="5"/>
        <v>1.2815176399999999</v>
      </c>
      <c r="O32">
        <f>E34</f>
        <v>158</v>
      </c>
      <c r="P32">
        <v>30</v>
      </c>
      <c r="Q32">
        <v>7</v>
      </c>
      <c r="R32">
        <v>8.8372093023255799E-2</v>
      </c>
      <c r="S32">
        <f t="shared" si="6"/>
        <v>13.255813953488369</v>
      </c>
      <c r="T32">
        <f t="shared" si="7"/>
        <v>2.4231057764441091</v>
      </c>
      <c r="U32">
        <v>5.4705882352941204</v>
      </c>
      <c r="V32">
        <f t="shared" si="8"/>
        <v>8.3897556667647907E-2</v>
      </c>
      <c r="W32">
        <f t="shared" si="9"/>
        <v>1.5336112509139931E-2</v>
      </c>
      <c r="X32">
        <f>W32/$W$36</f>
        <v>5.9120753639737546E-2</v>
      </c>
      <c r="Y32">
        <v>6.22962665085596E-2</v>
      </c>
      <c r="Z32">
        <f t="shared" si="10"/>
        <v>0.25245936554626763</v>
      </c>
      <c r="AD32">
        <v>4.86E-4</v>
      </c>
      <c r="AE32" t="s">
        <v>98</v>
      </c>
    </row>
    <row r="33" spans="2:31" x14ac:dyDescent="0.2">
      <c r="B33" s="1">
        <v>35</v>
      </c>
      <c r="C33" s="1">
        <v>7</v>
      </c>
      <c r="D33" s="1">
        <f t="shared" si="2"/>
        <v>1</v>
      </c>
      <c r="E33" s="1">
        <v>150</v>
      </c>
      <c r="F33" s="1">
        <v>49.8</v>
      </c>
      <c r="G33" s="1">
        <f t="shared" si="0"/>
        <v>3.0120481927710845</v>
      </c>
      <c r="H33">
        <f t="shared" si="3"/>
        <v>0.33199999999999996</v>
      </c>
      <c r="I33">
        <f t="shared" si="4"/>
        <v>1</v>
      </c>
      <c r="J33" s="1">
        <v>1.00310586952211</v>
      </c>
      <c r="K33">
        <v>1.0101748839007001</v>
      </c>
      <c r="L33">
        <f t="shared" si="1"/>
        <v>0.92084247999999969</v>
      </c>
      <c r="M33">
        <f t="shared" si="5"/>
        <v>1.1296426400000001</v>
      </c>
      <c r="O33">
        <f>O32</f>
        <v>158</v>
      </c>
      <c r="P33">
        <v>30</v>
      </c>
      <c r="Q33">
        <v>7</v>
      </c>
      <c r="R33">
        <v>0.4</v>
      </c>
      <c r="S33">
        <f t="shared" si="6"/>
        <v>60</v>
      </c>
      <c r="T33">
        <f t="shared" si="7"/>
        <v>11.409395973154371</v>
      </c>
      <c r="U33">
        <v>5.2588235294117602</v>
      </c>
      <c r="V33">
        <f t="shared" si="8"/>
        <v>0.379746835443038</v>
      </c>
      <c r="W33">
        <f t="shared" si="9"/>
        <v>7.2211366918698547E-2</v>
      </c>
      <c r="X33">
        <f>W33/$W$36</f>
        <v>0.27837500742412669</v>
      </c>
      <c r="Y33">
        <v>0.24748283036764401</v>
      </c>
      <c r="Z33">
        <f t="shared" si="10"/>
        <v>0.40878125508732582</v>
      </c>
      <c r="AD33">
        <v>-1.2149999999999999E-3</v>
      </c>
      <c r="AE33" t="s">
        <v>99</v>
      </c>
    </row>
    <row r="34" spans="2:31" x14ac:dyDescent="0.2">
      <c r="B34">
        <v>30</v>
      </c>
      <c r="C34">
        <v>7</v>
      </c>
      <c r="D34">
        <f t="shared" si="2"/>
        <v>1.0533333333333332</v>
      </c>
      <c r="E34">
        <v>158</v>
      </c>
      <c r="F34">
        <v>45</v>
      </c>
      <c r="G34">
        <f t="shared" si="0"/>
        <v>3.5111111111111111</v>
      </c>
      <c r="H34">
        <f t="shared" si="3"/>
        <v>0.2848101265822785</v>
      </c>
      <c r="I34">
        <f t="shared" si="4"/>
        <v>0.85786182705505587</v>
      </c>
      <c r="J34">
        <v>1.0600401908069299</v>
      </c>
      <c r="K34">
        <v>0.872325723072915</v>
      </c>
      <c r="L34">
        <f t="shared" si="1"/>
        <v>1.0049438799999999</v>
      </c>
      <c r="M34">
        <f t="shared" si="5"/>
        <v>1.0020676399999999</v>
      </c>
      <c r="O34">
        <f>O33</f>
        <v>158</v>
      </c>
      <c r="P34">
        <v>30</v>
      </c>
      <c r="Q34">
        <v>7</v>
      </c>
      <c r="R34">
        <v>0.60232558139534897</v>
      </c>
      <c r="S34">
        <f t="shared" si="6"/>
        <v>90.348837209302346</v>
      </c>
      <c r="T34">
        <f t="shared" si="7"/>
        <v>18.155203694540678</v>
      </c>
      <c r="U34">
        <v>4.9764705882352898</v>
      </c>
      <c r="V34">
        <f t="shared" si="8"/>
        <v>0.57182808360317938</v>
      </c>
      <c r="W34">
        <f t="shared" si="9"/>
        <v>0.1149063524970929</v>
      </c>
      <c r="X34">
        <f>W34/$W$36</f>
        <v>0.44296428795581722</v>
      </c>
      <c r="Y34">
        <v>0.42707243836703701</v>
      </c>
      <c r="Z34">
        <f t="shared" si="10"/>
        <v>0.55373379504210252</v>
      </c>
      <c r="AD34">
        <v>5</v>
      </c>
      <c r="AE34" t="s">
        <v>100</v>
      </c>
    </row>
    <row r="35" spans="2:31" x14ac:dyDescent="0.2">
      <c r="B35">
        <v>25</v>
      </c>
      <c r="C35">
        <v>7</v>
      </c>
      <c r="D35">
        <f t="shared" si="2"/>
        <v>1.1066666666666667</v>
      </c>
      <c r="E35">
        <v>166</v>
      </c>
      <c r="F35">
        <v>41</v>
      </c>
      <c r="G35">
        <f t="shared" si="0"/>
        <v>4.0487804878048781</v>
      </c>
      <c r="H35">
        <f t="shared" si="3"/>
        <v>0.24698795180722891</v>
      </c>
      <c r="I35">
        <f t="shared" si="4"/>
        <v>0.74393961387719554</v>
      </c>
      <c r="J35">
        <v>1.10736126418904</v>
      </c>
      <c r="K35">
        <v>0.757470941980806</v>
      </c>
      <c r="L35">
        <f t="shared" si="1"/>
        <v>1.0419032799999999</v>
      </c>
      <c r="M35">
        <f t="shared" si="5"/>
        <v>0.89879263999999992</v>
      </c>
      <c r="O35">
        <f>O34</f>
        <v>158</v>
      </c>
      <c r="P35">
        <v>30</v>
      </c>
      <c r="Q35">
        <v>7</v>
      </c>
      <c r="R35">
        <v>0.8</v>
      </c>
      <c r="S35">
        <f t="shared" si="6"/>
        <v>120</v>
      </c>
      <c r="T35">
        <f t="shared" si="7"/>
        <v>26.562499999999996</v>
      </c>
      <c r="U35">
        <v>4.5176470588235302</v>
      </c>
      <c r="V35">
        <f t="shared" si="8"/>
        <v>0.759493670886076</v>
      </c>
      <c r="W35">
        <f t="shared" si="9"/>
        <v>0.16811708860759492</v>
      </c>
      <c r="X35">
        <f>W35/$W$36</f>
        <v>0.6480918141592944</v>
      </c>
      <c r="Y35">
        <v>0.64766761031920606</v>
      </c>
      <c r="Z35">
        <f t="shared" si="10"/>
        <v>0.72840057731132846</v>
      </c>
      <c r="AD35">
        <v>10</v>
      </c>
      <c r="AE35" t="s">
        <v>101</v>
      </c>
    </row>
    <row r="36" spans="2:31" x14ac:dyDescent="0.2">
      <c r="B36">
        <v>20</v>
      </c>
      <c r="C36">
        <v>7</v>
      </c>
      <c r="D36">
        <f t="shared" si="2"/>
        <v>1.1466666666666667</v>
      </c>
      <c r="E36">
        <v>172</v>
      </c>
      <c r="F36">
        <v>37.700000000000003</v>
      </c>
      <c r="G36">
        <f t="shared" si="0"/>
        <v>4.5623342175066313</v>
      </c>
      <c r="H36">
        <f t="shared" si="3"/>
        <v>0.21918604651162793</v>
      </c>
      <c r="I36">
        <f t="shared" si="4"/>
        <v>0.66019893527598783</v>
      </c>
      <c r="J36">
        <v>1.1450690896684399</v>
      </c>
      <c r="K36">
        <v>0.66561054062437297</v>
      </c>
      <c r="L36">
        <f t="shared" si="1"/>
        <v>1.0317206800000001</v>
      </c>
      <c r="M36">
        <f t="shared" si="5"/>
        <v>0.8198176399999999</v>
      </c>
      <c r="O36">
        <f>O35</f>
        <v>158</v>
      </c>
      <c r="P36">
        <v>30</v>
      </c>
      <c r="Q36">
        <v>7</v>
      </c>
      <c r="R36">
        <v>1.0511627906976699</v>
      </c>
      <c r="S36">
        <f t="shared" si="6"/>
        <v>157.6744186046505</v>
      </c>
      <c r="T36">
        <f t="shared" si="7"/>
        <v>40.985705141881645</v>
      </c>
      <c r="U36">
        <v>3.8470588235294101</v>
      </c>
      <c r="V36">
        <f t="shared" si="8"/>
        <v>0.99793935825728164</v>
      </c>
      <c r="W36">
        <f t="shared" si="9"/>
        <v>0.25940319710051674</v>
      </c>
      <c r="X36">
        <f>W36/$W$36</f>
        <v>1</v>
      </c>
      <c r="Y36">
        <v>0.99230169332907903</v>
      </c>
      <c r="Z36">
        <f t="shared" si="10"/>
        <v>0.99744511032712979</v>
      </c>
      <c r="AD36">
        <v>24</v>
      </c>
      <c r="AE36" t="s">
        <v>102</v>
      </c>
    </row>
    <row r="37" spans="2:31" x14ac:dyDescent="0.2">
      <c r="B37">
        <v>15</v>
      </c>
      <c r="C37">
        <v>7</v>
      </c>
      <c r="D37">
        <f t="shared" si="2"/>
        <v>1.1866666666666668</v>
      </c>
      <c r="E37">
        <v>178</v>
      </c>
      <c r="F37">
        <v>35.1</v>
      </c>
      <c r="G37">
        <f t="shared" si="0"/>
        <v>5.0712250712250713</v>
      </c>
      <c r="H37">
        <f t="shared" si="3"/>
        <v>0.19719101123595506</v>
      </c>
      <c r="I37">
        <f t="shared" si="4"/>
        <v>0.59394882902396107</v>
      </c>
      <c r="J37">
        <v>1.17316366724513</v>
      </c>
      <c r="K37">
        <v>0.59674451900361702</v>
      </c>
      <c r="L37">
        <f t="shared" si="1"/>
        <v>0.97439607999999978</v>
      </c>
      <c r="M37">
        <f t="shared" si="5"/>
        <v>0.76514263999999987</v>
      </c>
      <c r="O37">
        <f>E33</f>
        <v>150</v>
      </c>
      <c r="P37">
        <v>35</v>
      </c>
      <c r="Q37">
        <v>7</v>
      </c>
      <c r="R37">
        <v>8.3720930232558097E-2</v>
      </c>
      <c r="S37">
        <f t="shared" si="6"/>
        <v>12.558139534883715</v>
      </c>
      <c r="T37">
        <f t="shared" si="7"/>
        <v>3.0940343781597592</v>
      </c>
      <c r="U37">
        <v>4.0588235294117601</v>
      </c>
      <c r="V37">
        <f t="shared" si="8"/>
        <v>8.3720930232558097E-2</v>
      </c>
      <c r="W37">
        <f t="shared" si="9"/>
        <v>2.0626895854398395E-2</v>
      </c>
      <c r="X37">
        <f>W37/$W$41</f>
        <v>5.9696663296258806E-2</v>
      </c>
      <c r="Y37">
        <v>6.2218821071413098E-2</v>
      </c>
      <c r="Z37">
        <f t="shared" si="10"/>
        <v>0.25239028458626284</v>
      </c>
      <c r="AD37">
        <v>35</v>
      </c>
      <c r="AE37" t="s">
        <v>103</v>
      </c>
    </row>
    <row r="38" spans="2:31" x14ac:dyDescent="0.2">
      <c r="B38">
        <v>10</v>
      </c>
      <c r="C38">
        <v>7</v>
      </c>
      <c r="D38">
        <f t="shared" si="2"/>
        <v>1.1933333333333334</v>
      </c>
      <c r="E38">
        <v>179</v>
      </c>
      <c r="F38">
        <v>33.9</v>
      </c>
      <c r="G38">
        <f t="shared" si="0"/>
        <v>5.28023598820059</v>
      </c>
      <c r="H38">
        <f t="shared" si="3"/>
        <v>0.18938547486033519</v>
      </c>
      <c r="I38">
        <f t="shared" si="4"/>
        <v>0.57043817729016633</v>
      </c>
      <c r="J38">
        <v>1.1916449969191001</v>
      </c>
      <c r="K38">
        <v>0.55087287711853605</v>
      </c>
      <c r="L38">
        <f t="shared" si="1"/>
        <v>0.86992947999999992</v>
      </c>
      <c r="M38">
        <f t="shared" si="5"/>
        <v>0.73476763999999994</v>
      </c>
      <c r="O38">
        <f>O37</f>
        <v>150</v>
      </c>
      <c r="P38">
        <v>35</v>
      </c>
      <c r="Q38">
        <v>7</v>
      </c>
      <c r="R38">
        <v>0.40232558139534902</v>
      </c>
      <c r="S38">
        <f t="shared" si="6"/>
        <v>60.348837209302353</v>
      </c>
      <c r="T38">
        <f t="shared" si="7"/>
        <v>14.998980008159926</v>
      </c>
      <c r="U38">
        <v>4.0235294117647102</v>
      </c>
      <c r="V38">
        <f t="shared" si="8"/>
        <v>0.40232558139534902</v>
      </c>
      <c r="W38">
        <f t="shared" si="9"/>
        <v>9.9993200054399503E-2</v>
      </c>
      <c r="X38">
        <f>W38/$W$41</f>
        <v>0.28939208486332058</v>
      </c>
      <c r="Y38">
        <v>0.26616938369901599</v>
      </c>
      <c r="Z38">
        <f t="shared" si="10"/>
        <v>0.42404543115197413</v>
      </c>
      <c r="AE38" t="s">
        <v>104</v>
      </c>
    </row>
    <row r="39" spans="2:31" x14ac:dyDescent="0.2">
      <c r="B39">
        <v>5</v>
      </c>
      <c r="C39">
        <v>7</v>
      </c>
      <c r="D39">
        <f t="shared" si="2"/>
        <v>1.1933333333333334</v>
      </c>
      <c r="E39">
        <v>179</v>
      </c>
      <c r="F39">
        <v>32.9</v>
      </c>
      <c r="G39">
        <f t="shared" si="0"/>
        <v>5.4407294832826754</v>
      </c>
      <c r="H39">
        <f t="shared" si="3"/>
        <v>0.18379888268156425</v>
      </c>
      <c r="I39">
        <f t="shared" si="4"/>
        <v>0.55361109241435025</v>
      </c>
      <c r="J39">
        <v>1.2005130786903599</v>
      </c>
      <c r="K39">
        <v>0.52799561496913106</v>
      </c>
      <c r="L39">
        <f t="shared" si="1"/>
        <v>0.71832087999999994</v>
      </c>
      <c r="M39">
        <f t="shared" si="5"/>
        <v>0.72869263999999989</v>
      </c>
      <c r="O39">
        <f>O38</f>
        <v>150</v>
      </c>
      <c r="P39">
        <v>35</v>
      </c>
      <c r="Q39">
        <v>7</v>
      </c>
      <c r="R39">
        <v>0.60232558139534897</v>
      </c>
      <c r="S39">
        <f t="shared" si="6"/>
        <v>90.348837209302346</v>
      </c>
      <c r="T39">
        <f t="shared" si="7"/>
        <v>23.924146924581645</v>
      </c>
      <c r="U39">
        <v>3.77647058823529</v>
      </c>
      <c r="V39">
        <f t="shared" si="8"/>
        <v>0.60232558139534897</v>
      </c>
      <c r="W39">
        <f t="shared" si="9"/>
        <v>0.1594943128305443</v>
      </c>
      <c r="X39">
        <f>W39/$W$41</f>
        <v>0.46159530536839821</v>
      </c>
      <c r="Y39">
        <v>0.459885648239025</v>
      </c>
      <c r="Z39">
        <f t="shared" si="10"/>
        <v>0.5798961892915091</v>
      </c>
      <c r="AE39" t="s">
        <v>105</v>
      </c>
    </row>
    <row r="40" spans="2:31" x14ac:dyDescent="0.2">
      <c r="B40">
        <v>0</v>
      </c>
      <c r="C40">
        <v>7</v>
      </c>
      <c r="D40">
        <f t="shared" si="2"/>
        <v>1.1933333333333334</v>
      </c>
      <c r="E40">
        <v>179</v>
      </c>
      <c r="F40">
        <v>32.1</v>
      </c>
      <c r="G40">
        <f t="shared" si="0"/>
        <v>5.5763239875389408</v>
      </c>
      <c r="H40">
        <f t="shared" si="3"/>
        <v>0.17932960893854749</v>
      </c>
      <c r="I40">
        <f t="shared" si="4"/>
        <v>0.5401494245136973</v>
      </c>
      <c r="J40">
        <v>1.19976791255891</v>
      </c>
      <c r="K40">
        <v>0.52811273255540303</v>
      </c>
      <c r="L40">
        <f t="shared" si="1"/>
        <v>0.51957027999999994</v>
      </c>
      <c r="M40">
        <f t="shared" si="5"/>
        <v>0.74691763999999994</v>
      </c>
      <c r="O40">
        <f>O39</f>
        <v>150</v>
      </c>
      <c r="P40">
        <v>35</v>
      </c>
      <c r="Q40">
        <v>7</v>
      </c>
      <c r="R40">
        <v>0.79767441860465094</v>
      </c>
      <c r="S40">
        <f t="shared" si="6"/>
        <v>119.65116279069764</v>
      </c>
      <c r="T40">
        <f t="shared" si="7"/>
        <v>34.593023255813989</v>
      </c>
      <c r="U40">
        <v>3.45882352941176</v>
      </c>
      <c r="V40">
        <f t="shared" si="8"/>
        <v>0.79767441860465094</v>
      </c>
      <c r="W40">
        <f t="shared" si="9"/>
        <v>0.23062015503875993</v>
      </c>
      <c r="X40">
        <f>W40/$W$41</f>
        <v>0.66744186046511611</v>
      </c>
      <c r="Y40">
        <v>0.69800905198492302</v>
      </c>
      <c r="Z40">
        <f t="shared" si="10"/>
        <v>0.76793526836127612</v>
      </c>
      <c r="AE40" t="s">
        <v>106</v>
      </c>
    </row>
    <row r="41" spans="2:31" x14ac:dyDescent="0.2">
      <c r="B41">
        <v>-5</v>
      </c>
      <c r="C41">
        <v>7</v>
      </c>
      <c r="D41">
        <f t="shared" si="2"/>
        <v>1.1933333333333334</v>
      </c>
      <c r="E41">
        <v>179</v>
      </c>
      <c r="F41">
        <v>31.5</v>
      </c>
      <c r="G41">
        <f t="shared" si="0"/>
        <v>5.6825396825396828</v>
      </c>
      <c r="H41">
        <f t="shared" si="3"/>
        <v>0.17597765363128492</v>
      </c>
      <c r="I41">
        <f t="shared" si="4"/>
        <v>0.53005317358820769</v>
      </c>
      <c r="J41">
        <v>1.1894094985247501</v>
      </c>
      <c r="K41">
        <v>0.55122422987734998</v>
      </c>
      <c r="L41">
        <f t="shared" si="1"/>
        <v>0.27367767999999992</v>
      </c>
      <c r="M41">
        <f t="shared" si="5"/>
        <v>0.78944263999999997</v>
      </c>
      <c r="O41">
        <f>O40</f>
        <v>150</v>
      </c>
      <c r="P41" s="1">
        <v>35</v>
      </c>
      <c r="Q41" s="1">
        <v>7</v>
      </c>
      <c r="R41" s="1">
        <v>1</v>
      </c>
      <c r="S41" s="1">
        <f t="shared" si="6"/>
        <v>150</v>
      </c>
      <c r="T41" s="1">
        <f t="shared" si="7"/>
        <v>51.82926829268299</v>
      </c>
      <c r="U41" s="1">
        <v>2.8941176470588199</v>
      </c>
      <c r="V41">
        <f t="shared" si="8"/>
        <v>1</v>
      </c>
      <c r="W41">
        <f t="shared" si="9"/>
        <v>0.34552845528455328</v>
      </c>
      <c r="X41">
        <f>W41/$W$41</f>
        <v>1</v>
      </c>
      <c r="Y41">
        <v>0.99559388645548996</v>
      </c>
      <c r="Z41">
        <f t="shared" si="10"/>
        <v>1</v>
      </c>
      <c r="AE41" t="s">
        <v>107</v>
      </c>
    </row>
    <row r="42" spans="2:31" x14ac:dyDescent="0.2">
      <c r="B42">
        <v>40</v>
      </c>
      <c r="C42">
        <v>9</v>
      </c>
      <c r="D42">
        <f t="shared" si="2"/>
        <v>1.04</v>
      </c>
      <c r="E42">
        <v>156</v>
      </c>
      <c r="F42">
        <v>56.5</v>
      </c>
      <c r="G42">
        <f t="shared" si="0"/>
        <v>2.7610619469026547</v>
      </c>
      <c r="H42">
        <f t="shared" si="3"/>
        <v>0.36217948717948717</v>
      </c>
      <c r="I42">
        <f t="shared" si="4"/>
        <v>1.0909020698177325</v>
      </c>
      <c r="J42">
        <v>1.02453121835683</v>
      </c>
      <c r="K42">
        <v>1.0998256374720701</v>
      </c>
      <c r="L42">
        <f t="shared" si="1"/>
        <v>0.83298051999999989</v>
      </c>
      <c r="M42">
        <f t="shared" si="5"/>
        <v>1.2119051599999999</v>
      </c>
      <c r="AD42" t="s">
        <v>90</v>
      </c>
    </row>
    <row r="43" spans="2:31" x14ac:dyDescent="0.2">
      <c r="B43">
        <v>35</v>
      </c>
      <c r="C43">
        <v>9</v>
      </c>
      <c r="D43">
        <f t="shared" si="2"/>
        <v>1.0866666666666667</v>
      </c>
      <c r="E43">
        <v>163</v>
      </c>
      <c r="F43">
        <v>50.8</v>
      </c>
      <c r="G43">
        <f t="shared" si="0"/>
        <v>3.2086614173228347</v>
      </c>
      <c r="H43">
        <f t="shared" si="3"/>
        <v>0.31165644171779139</v>
      </c>
      <c r="I43">
        <f t="shared" si="4"/>
        <v>0.93872422204154038</v>
      </c>
      <c r="J43">
        <v>1.0869375349058299</v>
      </c>
      <c r="K43">
        <v>0.947501572434442</v>
      </c>
      <c r="L43">
        <f t="shared" si="1"/>
        <v>0.96765831999999974</v>
      </c>
      <c r="M43">
        <f t="shared" si="5"/>
        <v>1.07218016</v>
      </c>
    </row>
    <row r="44" spans="2:31" x14ac:dyDescent="0.2">
      <c r="B44">
        <v>30</v>
      </c>
      <c r="C44">
        <v>9</v>
      </c>
      <c r="D44">
        <f t="shared" si="2"/>
        <v>1.1333333333333333</v>
      </c>
      <c r="E44">
        <v>170</v>
      </c>
      <c r="F44">
        <v>46</v>
      </c>
      <c r="G44">
        <f t="shared" si="0"/>
        <v>3.6956521739130435</v>
      </c>
      <c r="H44">
        <f t="shared" si="3"/>
        <v>0.27058823529411763</v>
      </c>
      <c r="I44">
        <f t="shared" si="4"/>
        <v>0.81502480510276398</v>
      </c>
      <c r="J44">
        <v>1.13973060355211</v>
      </c>
      <c r="K44">
        <v>0.81817188713248601</v>
      </c>
      <c r="L44">
        <f t="shared" si="1"/>
        <v>1.0551941200000001</v>
      </c>
      <c r="M44">
        <f t="shared" si="5"/>
        <v>0.95675515999999994</v>
      </c>
      <c r="AD44" t="s">
        <v>89</v>
      </c>
    </row>
    <row r="45" spans="2:31" x14ac:dyDescent="0.2">
      <c r="B45">
        <v>25</v>
      </c>
      <c r="C45">
        <v>9</v>
      </c>
      <c r="D45">
        <f t="shared" si="2"/>
        <v>1.1733333333333333</v>
      </c>
      <c r="E45">
        <v>176</v>
      </c>
      <c r="F45">
        <v>41.8</v>
      </c>
      <c r="G45">
        <f t="shared" si="0"/>
        <v>4.2105263157894743</v>
      </c>
      <c r="H45">
        <f t="shared" si="3"/>
        <v>0.23749999999999999</v>
      </c>
      <c r="I45">
        <f t="shared" si="4"/>
        <v>0.71536144578313254</v>
      </c>
      <c r="J45">
        <v>1.1829104242956701</v>
      </c>
      <c r="K45">
        <v>0.71183658156620699</v>
      </c>
      <c r="L45">
        <f t="shared" si="1"/>
        <v>1.09558792</v>
      </c>
      <c r="M45">
        <f t="shared" si="5"/>
        <v>0.86563016000000004</v>
      </c>
    </row>
    <row r="46" spans="2:31" x14ac:dyDescent="0.2">
      <c r="B46">
        <v>20</v>
      </c>
      <c r="C46">
        <v>9</v>
      </c>
      <c r="D46">
        <f t="shared" si="2"/>
        <v>1.2133333333333334</v>
      </c>
      <c r="E46">
        <v>182</v>
      </c>
      <c r="F46">
        <v>38.5</v>
      </c>
      <c r="G46">
        <f t="shared" si="0"/>
        <v>4.7272727272727275</v>
      </c>
      <c r="H46">
        <f t="shared" si="3"/>
        <v>0.21153846153846154</v>
      </c>
      <c r="I46">
        <f t="shared" si="4"/>
        <v>0.63716404077849864</v>
      </c>
      <c r="J46">
        <v>1.2164769971365299</v>
      </c>
      <c r="K46">
        <v>0.62849565573560295</v>
      </c>
      <c r="L46">
        <f t="shared" si="1"/>
        <v>1.0888397199999997</v>
      </c>
      <c r="M46">
        <f t="shared" si="5"/>
        <v>0.79880516000000001</v>
      </c>
      <c r="AD46" t="s">
        <v>109</v>
      </c>
    </row>
    <row r="47" spans="2:31" x14ac:dyDescent="0.2">
      <c r="B47">
        <v>15</v>
      </c>
      <c r="C47">
        <v>9</v>
      </c>
      <c r="D47">
        <f t="shared" si="2"/>
        <v>1.24</v>
      </c>
      <c r="E47">
        <v>186</v>
      </c>
      <c r="F47">
        <v>35.799999999999997</v>
      </c>
      <c r="G47">
        <f t="shared" si="0"/>
        <v>5.1955307262569841</v>
      </c>
      <c r="H47">
        <f t="shared" si="3"/>
        <v>0.19247311827956987</v>
      </c>
      <c r="I47">
        <f t="shared" si="4"/>
        <v>0.57973830807099369</v>
      </c>
      <c r="J47">
        <v>1.24043032207467</v>
      </c>
      <c r="K47">
        <v>0.568149109640676</v>
      </c>
      <c r="L47">
        <f t="shared" si="1"/>
        <v>1.0349495199999998</v>
      </c>
      <c r="M47">
        <f t="shared" si="5"/>
        <v>0.75628016000000009</v>
      </c>
      <c r="AD47" t="s">
        <v>110</v>
      </c>
      <c r="AE47" t="s">
        <v>93</v>
      </c>
    </row>
    <row r="48" spans="2:31" x14ac:dyDescent="0.2">
      <c r="B48">
        <v>10</v>
      </c>
      <c r="C48">
        <v>9</v>
      </c>
      <c r="D48">
        <f t="shared" si="2"/>
        <v>1.2533333333333334</v>
      </c>
      <c r="E48">
        <v>188</v>
      </c>
      <c r="F48">
        <v>34.5</v>
      </c>
      <c r="G48">
        <f t="shared" si="0"/>
        <v>5.4492753623188408</v>
      </c>
      <c r="H48">
        <f t="shared" si="3"/>
        <v>0.18351063829787234</v>
      </c>
      <c r="I48">
        <f t="shared" si="4"/>
        <v>0.55274288643937464</v>
      </c>
      <c r="J48">
        <v>1.25477039911011</v>
      </c>
      <c r="K48">
        <v>0.53079694328142402</v>
      </c>
      <c r="L48">
        <f t="shared" si="1"/>
        <v>0.93391731999999994</v>
      </c>
      <c r="M48">
        <f t="shared" si="5"/>
        <v>0.73805516000000004</v>
      </c>
      <c r="AD48">
        <v>0.22290299999999999</v>
      </c>
      <c r="AE48" t="s">
        <v>94</v>
      </c>
    </row>
    <row r="49" spans="2:31" x14ac:dyDescent="0.2">
      <c r="B49">
        <v>5</v>
      </c>
      <c r="C49">
        <v>9</v>
      </c>
      <c r="D49">
        <f t="shared" si="2"/>
        <v>1.2533333333333334</v>
      </c>
      <c r="E49">
        <v>188</v>
      </c>
      <c r="F49">
        <v>33.5</v>
      </c>
      <c r="G49">
        <f t="shared" si="0"/>
        <v>5.6119402985074629</v>
      </c>
      <c r="H49">
        <f t="shared" si="3"/>
        <v>0.17819148936170212</v>
      </c>
      <c r="I49">
        <f t="shared" si="4"/>
        <v>0.53672135349910288</v>
      </c>
      <c r="J49">
        <v>1.2594972282428301</v>
      </c>
      <c r="K49">
        <v>0.51643915665784901</v>
      </c>
      <c r="L49">
        <f t="shared" si="1"/>
        <v>0.78574311999999991</v>
      </c>
      <c r="M49">
        <f t="shared" si="5"/>
        <v>0.74413015999999998</v>
      </c>
      <c r="AD49">
        <v>0.31338700000000003</v>
      </c>
      <c r="AE49" t="s">
        <v>95</v>
      </c>
    </row>
    <row r="50" spans="2:31" x14ac:dyDescent="0.2">
      <c r="B50">
        <v>0</v>
      </c>
      <c r="C50">
        <v>9</v>
      </c>
      <c r="D50">
        <f t="shared" si="2"/>
        <v>1.2533333333333334</v>
      </c>
      <c r="E50">
        <v>188</v>
      </c>
      <c r="F50">
        <v>32.700000000000003</v>
      </c>
      <c r="G50">
        <f t="shared" si="0"/>
        <v>5.7492354740061158</v>
      </c>
      <c r="H50">
        <f t="shared" si="3"/>
        <v>0.17393617021276597</v>
      </c>
      <c r="I50">
        <f t="shared" si="4"/>
        <v>0.5239041271468855</v>
      </c>
      <c r="J50">
        <v>1.2546108094728301</v>
      </c>
      <c r="K50">
        <v>0.52507574976994897</v>
      </c>
      <c r="L50">
        <f t="shared" si="1"/>
        <v>0.59042691999999997</v>
      </c>
      <c r="M50">
        <f t="shared" si="5"/>
        <v>0.77450516000000003</v>
      </c>
      <c r="AD50">
        <v>0.46371000000000001</v>
      </c>
      <c r="AE50" t="s">
        <v>96</v>
      </c>
    </row>
    <row r="51" spans="2:31" x14ac:dyDescent="0.2">
      <c r="B51">
        <v>-5</v>
      </c>
      <c r="C51">
        <v>9</v>
      </c>
      <c r="D51">
        <f t="shared" si="2"/>
        <v>1.2533333333333334</v>
      </c>
      <c r="E51">
        <v>188</v>
      </c>
      <c r="F51">
        <v>32</v>
      </c>
      <c r="G51">
        <f t="shared" si="0"/>
        <v>5.875</v>
      </c>
      <c r="H51">
        <f t="shared" si="3"/>
        <v>0.1702127659574468</v>
      </c>
      <c r="I51">
        <f t="shared" si="4"/>
        <v>0.51268905408869525</v>
      </c>
      <c r="J51">
        <v>1.2401111428001299</v>
      </c>
      <c r="K51">
        <v>0.55670672261772602</v>
      </c>
      <c r="L51">
        <f t="shared" si="1"/>
        <v>0.34796871999999995</v>
      </c>
      <c r="M51">
        <f t="shared" si="5"/>
        <v>0.82918016000000005</v>
      </c>
      <c r="AD51">
        <v>0</v>
      </c>
      <c r="AE51" t="s">
        <v>100</v>
      </c>
    </row>
    <row r="52" spans="2:31" x14ac:dyDescent="0.2">
      <c r="AD52">
        <v>1</v>
      </c>
      <c r="AE52" t="s">
        <v>101</v>
      </c>
    </row>
    <row r="53" spans="2:31" x14ac:dyDescent="0.2">
      <c r="AE53" t="s">
        <v>104</v>
      </c>
    </row>
    <row r="54" spans="2:31" x14ac:dyDescent="0.2">
      <c r="AE54" t="s">
        <v>105</v>
      </c>
    </row>
    <row r="55" spans="2:31" x14ac:dyDescent="0.2">
      <c r="AE55" t="s">
        <v>106</v>
      </c>
    </row>
    <row r="56" spans="2:31" x14ac:dyDescent="0.2">
      <c r="AD56" t="s">
        <v>90</v>
      </c>
    </row>
    <row r="59" spans="2:31" x14ac:dyDescent="0.2">
      <c r="O59" s="1"/>
      <c r="P59" s="1"/>
      <c r="Q59" s="1"/>
      <c r="R59" s="1"/>
    </row>
    <row r="71" spans="13:14" x14ac:dyDescent="0.2">
      <c r="M71" s="1"/>
      <c r="N71" s="1"/>
    </row>
  </sheetData>
  <mergeCells count="22">
    <mergeCell ref="A3:C3"/>
    <mergeCell ref="D3:E3"/>
    <mergeCell ref="A4:C4"/>
    <mergeCell ref="D4:E4"/>
    <mergeCell ref="A5:C5"/>
    <mergeCell ref="D5:E5"/>
    <mergeCell ref="L5:L6"/>
    <mergeCell ref="M5:O5"/>
    <mergeCell ref="P5:R5"/>
    <mergeCell ref="S5:U5"/>
    <mergeCell ref="A8:C8"/>
    <mergeCell ref="E8:E12"/>
    <mergeCell ref="A9:C9"/>
    <mergeCell ref="A10:C10"/>
    <mergeCell ref="A11:C11"/>
    <mergeCell ref="A12:C12"/>
    <mergeCell ref="A13:C13"/>
    <mergeCell ref="E13:E17"/>
    <mergeCell ref="A14:C14"/>
    <mergeCell ref="A15:C15"/>
    <mergeCell ref="A16:C16"/>
    <mergeCell ref="A17:C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1"/>
  <sheetViews>
    <sheetView tabSelected="1" topLeftCell="AF17" zoomScale="119" zoomScaleNormal="85" workbookViewId="0">
      <selection activeCell="AG21" sqref="AG21"/>
    </sheetView>
  </sheetViews>
  <sheetFormatPr baseColWidth="10" defaultColWidth="8.83203125" defaultRowHeight="15" x14ac:dyDescent="0.2"/>
  <cols>
    <col min="13" max="15" width="12.83203125" customWidth="1"/>
    <col min="16" max="16" width="16" customWidth="1"/>
    <col min="17" max="18" width="12.83203125" customWidth="1"/>
  </cols>
  <sheetData>
    <row r="2" spans="1:24" x14ac:dyDescent="0.2">
      <c r="A2" t="s">
        <v>7</v>
      </c>
    </row>
    <row r="3" spans="1:24" x14ac:dyDescent="0.2">
      <c r="A3" s="43" t="s">
        <v>8</v>
      </c>
      <c r="B3" s="43"/>
      <c r="C3" s="43"/>
      <c r="D3" s="39" t="s">
        <v>9</v>
      </c>
      <c r="E3" s="39"/>
    </row>
    <row r="4" spans="1:24" x14ac:dyDescent="0.2">
      <c r="A4" s="44" t="s">
        <v>10</v>
      </c>
      <c r="B4" s="44"/>
      <c r="C4" s="44"/>
      <c r="D4" s="39" t="s">
        <v>11</v>
      </c>
      <c r="E4" s="39"/>
      <c r="L4" t="s">
        <v>81</v>
      </c>
    </row>
    <row r="5" spans="1:24" x14ac:dyDescent="0.2">
      <c r="A5" s="44" t="s">
        <v>12</v>
      </c>
      <c r="B5" s="44"/>
      <c r="C5" s="44"/>
      <c r="D5" s="39" t="s">
        <v>13</v>
      </c>
      <c r="E5" s="39"/>
      <c r="L5" s="30"/>
      <c r="M5" s="30" t="s">
        <v>117</v>
      </c>
      <c r="N5" s="30"/>
      <c r="O5" s="30"/>
      <c r="P5" s="30"/>
      <c r="Q5" s="30"/>
      <c r="R5" s="30"/>
      <c r="S5" s="30"/>
      <c r="T5" s="30"/>
      <c r="U5" s="30"/>
    </row>
    <row r="6" spans="1:24" x14ac:dyDescent="0.2">
      <c r="L6" s="30"/>
      <c r="M6" s="9"/>
      <c r="N6" s="9"/>
      <c r="O6" s="9"/>
      <c r="P6" s="9"/>
      <c r="Q6" s="9"/>
      <c r="R6" s="9"/>
      <c r="S6" s="9"/>
      <c r="T6" s="9"/>
      <c r="U6" s="9"/>
      <c r="W6" s="9" t="s">
        <v>34</v>
      </c>
      <c r="X6" s="9" t="s">
        <v>35</v>
      </c>
    </row>
    <row r="7" spans="1:24" x14ac:dyDescent="0.2">
      <c r="A7" t="s">
        <v>14</v>
      </c>
      <c r="D7" s="2"/>
      <c r="E7" s="2"/>
      <c r="L7" t="s">
        <v>78</v>
      </c>
      <c r="M7">
        <v>0.90247720202342196</v>
      </c>
      <c r="N7">
        <v>4.8473566919245E-3</v>
      </c>
      <c r="O7">
        <v>-1.2500788273095401E-4</v>
      </c>
      <c r="P7" s="28">
        <v>3.1630817540174702E-2</v>
      </c>
      <c r="Q7" s="22">
        <v>2.2142093691824199E-5</v>
      </c>
      <c r="R7">
        <v>-2.9029921501109399E-4</v>
      </c>
      <c r="S7" s="9"/>
      <c r="T7" s="9"/>
      <c r="U7" s="9"/>
      <c r="W7" s="10">
        <v>-3.3194452514985201E-5</v>
      </c>
      <c r="X7" s="27">
        <v>0.18574778148608601</v>
      </c>
    </row>
    <row r="8" spans="1:24" x14ac:dyDescent="0.2">
      <c r="A8" s="39" t="s">
        <v>15</v>
      </c>
      <c r="B8" s="39"/>
      <c r="C8" s="39"/>
      <c r="D8" s="3">
        <v>150</v>
      </c>
      <c r="E8" s="52" t="s">
        <v>16</v>
      </c>
      <c r="F8">
        <f>D8*3600/1000*2</f>
        <v>1080</v>
      </c>
      <c r="L8" s="9" t="s">
        <v>83</v>
      </c>
      <c r="M8" s="10">
        <v>1.13365709090871</v>
      </c>
      <c r="N8" s="27">
        <v>-3.0163382632189199E-2</v>
      </c>
      <c r="O8" s="27">
        <v>6.8755841417172004E-4</v>
      </c>
      <c r="P8" s="29">
        <v>-6.1885732908489302E-3</v>
      </c>
      <c r="Q8" s="27">
        <v>2.6053637374036799E-4</v>
      </c>
      <c r="R8" s="27">
        <v>-4.3187457400173E-4</v>
      </c>
      <c r="S8" s="9"/>
      <c r="T8" s="9"/>
      <c r="U8" s="9"/>
      <c r="W8" s="10">
        <v>-2.67029770384111E-5</v>
      </c>
      <c r="X8" s="27">
        <v>0.22660101401372701</v>
      </c>
    </row>
    <row r="9" spans="1:24" x14ac:dyDescent="0.2">
      <c r="A9" s="39" t="s">
        <v>17</v>
      </c>
      <c r="B9" s="39"/>
      <c r="C9" s="39"/>
      <c r="D9" s="3">
        <v>49.8</v>
      </c>
      <c r="E9" s="50"/>
      <c r="F9">
        <f>D9*9.76*2</f>
        <v>972.09599999999989</v>
      </c>
    </row>
    <row r="10" spans="1:24" ht="13.25" customHeight="1" x14ac:dyDescent="0.2">
      <c r="A10" s="39" t="s">
        <v>18</v>
      </c>
      <c r="B10" s="39"/>
      <c r="C10" s="39"/>
      <c r="D10" s="3">
        <v>430</v>
      </c>
      <c r="E10" s="50"/>
      <c r="M10" t="s">
        <v>29</v>
      </c>
    </row>
    <row r="11" spans="1:24" x14ac:dyDescent="0.2">
      <c r="A11" s="39" t="s">
        <v>19</v>
      </c>
      <c r="B11" s="39"/>
      <c r="C11" s="39"/>
      <c r="D11" s="4" t="s">
        <v>20</v>
      </c>
      <c r="E11" s="50"/>
      <c r="M11" t="s">
        <v>84</v>
      </c>
      <c r="N11">
        <v>1</v>
      </c>
      <c r="O11">
        <v>2</v>
      </c>
    </row>
    <row r="12" spans="1:24" x14ac:dyDescent="0.2">
      <c r="A12" s="53" t="s">
        <v>21</v>
      </c>
      <c r="B12" s="48"/>
      <c r="C12" s="48"/>
      <c r="D12" s="6">
        <v>46</v>
      </c>
      <c r="E12" s="51"/>
      <c r="L12" t="s">
        <v>83</v>
      </c>
      <c r="M12">
        <v>-5.6629775080716601E-4</v>
      </c>
      <c r="N12">
        <v>0.66982555321811499</v>
      </c>
      <c r="O12">
        <v>0.33161972167863402</v>
      </c>
      <c r="P12" s="23"/>
      <c r="W12" s="22">
        <v>3.5054470349841197E-4</v>
      </c>
      <c r="X12">
        <v>0.43286337157759902</v>
      </c>
    </row>
    <row r="13" spans="1:24" x14ac:dyDescent="0.2">
      <c r="A13" s="48" t="s">
        <v>22</v>
      </c>
      <c r="B13" s="48"/>
      <c r="C13" s="48"/>
      <c r="D13" s="7">
        <v>150</v>
      </c>
      <c r="E13" s="49" t="s">
        <v>23</v>
      </c>
      <c r="F13">
        <f>D14/D13</f>
        <v>0.33333333333333331</v>
      </c>
    </row>
    <row r="14" spans="1:24" x14ac:dyDescent="0.2">
      <c r="A14" s="48" t="s">
        <v>24</v>
      </c>
      <c r="B14" s="48"/>
      <c r="C14" s="48"/>
      <c r="D14" s="7">
        <v>50</v>
      </c>
      <c r="E14" s="50"/>
    </row>
    <row r="15" spans="1:24" ht="13.25" customHeight="1" x14ac:dyDescent="0.2">
      <c r="A15" s="48" t="s">
        <v>25</v>
      </c>
      <c r="B15" s="48"/>
      <c r="C15" s="48"/>
      <c r="D15" s="7">
        <v>430</v>
      </c>
      <c r="E15" s="50"/>
    </row>
    <row r="16" spans="1:24" x14ac:dyDescent="0.2">
      <c r="A16" s="48" t="s">
        <v>26</v>
      </c>
      <c r="B16" s="48"/>
      <c r="C16" s="48"/>
      <c r="D16" s="8" t="s">
        <v>27</v>
      </c>
      <c r="E16" s="50"/>
    </row>
    <row r="17" spans="1:33" x14ac:dyDescent="0.2">
      <c r="A17" s="48" t="s">
        <v>28</v>
      </c>
      <c r="B17" s="48"/>
      <c r="C17" s="48"/>
      <c r="D17" s="6">
        <v>46</v>
      </c>
      <c r="E17" s="51"/>
    </row>
    <row r="18" spans="1:33" x14ac:dyDescent="0.2">
      <c r="A18" s="20"/>
      <c r="B18" s="20"/>
      <c r="C18" s="20"/>
      <c r="D18" s="13"/>
      <c r="E18" s="21"/>
    </row>
    <row r="19" spans="1:33" x14ac:dyDescent="0.2">
      <c r="J19" t="s">
        <v>79</v>
      </c>
      <c r="Y19" t="s">
        <v>79</v>
      </c>
    </row>
    <row r="20" spans="1:33" x14ac:dyDescent="0.2">
      <c r="B20" t="s">
        <v>0</v>
      </c>
      <c r="C20" t="s">
        <v>116</v>
      </c>
      <c r="D20" t="s">
        <v>78</v>
      </c>
      <c r="E20" t="s">
        <v>2</v>
      </c>
      <c r="F20" t="s">
        <v>3</v>
      </c>
      <c r="G20" t="s">
        <v>31</v>
      </c>
      <c r="H20" t="s">
        <v>82</v>
      </c>
      <c r="I20" t="s">
        <v>83</v>
      </c>
      <c r="J20" t="s">
        <v>78</v>
      </c>
      <c r="K20" t="s">
        <v>83</v>
      </c>
      <c r="P20" t="s">
        <v>0</v>
      </c>
      <c r="Q20" t="s">
        <v>116</v>
      </c>
      <c r="R20" t="s">
        <v>29</v>
      </c>
      <c r="S20" t="s">
        <v>2</v>
      </c>
      <c r="T20" t="s">
        <v>3</v>
      </c>
      <c r="U20" t="s">
        <v>31</v>
      </c>
      <c r="V20" t="s">
        <v>87</v>
      </c>
      <c r="W20" t="s">
        <v>82</v>
      </c>
      <c r="X20" t="s">
        <v>83</v>
      </c>
      <c r="Y20" t="s">
        <v>83</v>
      </c>
      <c r="AG20">
        <v>0.75</v>
      </c>
    </row>
    <row r="21" spans="1:33" x14ac:dyDescent="0.2">
      <c r="B21" t="s">
        <v>4</v>
      </c>
      <c r="C21" t="s">
        <v>5</v>
      </c>
      <c r="D21" t="s">
        <v>30</v>
      </c>
      <c r="E21" t="s">
        <v>6</v>
      </c>
      <c r="F21" t="s">
        <v>6</v>
      </c>
      <c r="G21" t="s">
        <v>30</v>
      </c>
      <c r="O21" t="s">
        <v>86</v>
      </c>
      <c r="P21" t="s">
        <v>4</v>
      </c>
      <c r="Q21" t="s">
        <v>5</v>
      </c>
      <c r="R21" t="s">
        <v>30</v>
      </c>
      <c r="S21" t="s">
        <v>6</v>
      </c>
      <c r="T21" t="s">
        <v>6</v>
      </c>
      <c r="U21" t="s">
        <v>30</v>
      </c>
      <c r="V21" t="s">
        <v>30</v>
      </c>
      <c r="AB21" t="s">
        <v>118</v>
      </c>
      <c r="AC21" t="s">
        <v>120</v>
      </c>
      <c r="AD21" t="s">
        <v>119</v>
      </c>
    </row>
    <row r="22" spans="1:33" x14ac:dyDescent="0.2">
      <c r="B22">
        <v>-5</v>
      </c>
      <c r="C22">
        <v>43</v>
      </c>
      <c r="D22">
        <f>E22/$D$13</f>
        <v>0.78666666666666663</v>
      </c>
      <c r="E22">
        <v>118</v>
      </c>
      <c r="F22">
        <v>48.7</v>
      </c>
      <c r="G22">
        <f t="shared" ref="G22:G51" si="0">E22/F22</f>
        <v>2.4229979466119094</v>
      </c>
      <c r="H22">
        <f>F22/E22</f>
        <v>0.4127118644067797</v>
      </c>
      <c r="I22">
        <f>H22/$F$13</f>
        <v>1.2381355932203393</v>
      </c>
      <c r="J22">
        <v>0.78458776047544898</v>
      </c>
      <c r="K22">
        <v>1.2309687368364</v>
      </c>
      <c r="L22" s="22">
        <f>$M$7+$N$7*C22+$O$7*C22^2+$P$7*B22+$Q$7*B22^2+$R$7*C22*B22</f>
        <v>0.78458776047544854</v>
      </c>
      <c r="M22" s="28">
        <f>$M$8+$N$8*C22+$O$8*C22^2+$P$8*B22+$Q$8*B22^2+$R$8*C22*B22</f>
        <v>1.2382364547362106</v>
      </c>
      <c r="O22">
        <f>S26</f>
        <v>155.39383561643851</v>
      </c>
      <c r="P22">
        <v>9</v>
      </c>
      <c r="Q22">
        <v>45</v>
      </c>
      <c r="R22">
        <v>7.8767123287671201E-2</v>
      </c>
      <c r="S22">
        <f>R22*$D$13</f>
        <v>11.81506849315068</v>
      </c>
      <c r="T22">
        <f>S22/U22</f>
        <v>2.5696650867232642</v>
      </c>
      <c r="U22">
        <v>4.5979020979021001</v>
      </c>
      <c r="V22">
        <f>S22/O22</f>
        <v>7.6033057851239566E-2</v>
      </c>
      <c r="W22">
        <f>T22/O22</f>
        <v>1.6536467334946389E-2</v>
      </c>
      <c r="X22">
        <f>W22/$W$26</f>
        <v>5.1604185651886889E-2</v>
      </c>
      <c r="Y22">
        <v>5.2279689589811502E-2</v>
      </c>
      <c r="Z22">
        <f>$M$12+$N$12*V22+$O$12*V22^2</f>
        <v>5.2279689482666238E-2</v>
      </c>
      <c r="AB22" s="22">
        <f>$M$7+$N$7*Q22+$O$7*Q22^2+$P$7*P22+$Q$7*P22^2+$R$7*Q22*P22</f>
        <v>1.0363669760009597</v>
      </c>
      <c r="AC22" s="28">
        <f>$M$8+$N$8*Q22+$O$8*Q22^2+$P$8*P22+$Q$8*P22^2+$R$8*Q22*P22</f>
        <v>0.95910774534255783</v>
      </c>
      <c r="AD22">
        <f>O22/3*Z22*AC22</f>
        <v>2.5972450633298036</v>
      </c>
      <c r="AE22">
        <f>AD22-T22</f>
        <v>2.7579976606539436E-2</v>
      </c>
      <c r="AG22">
        <f>X22+(1-V22)*$AG$20</f>
        <v>0.74457939226345715</v>
      </c>
    </row>
    <row r="23" spans="1:33" ht="13.25" customHeight="1" x14ac:dyDescent="0.2">
      <c r="B23">
        <v>-3</v>
      </c>
      <c r="C23">
        <v>43</v>
      </c>
      <c r="D23">
        <f t="shared" ref="D23:D51" si="1">E23/$D$13</f>
        <v>0.82</v>
      </c>
      <c r="E23">
        <v>123</v>
      </c>
      <c r="F23">
        <v>48.7</v>
      </c>
      <c r="G23">
        <f t="shared" si="0"/>
        <v>2.5256673511293632</v>
      </c>
      <c r="H23">
        <f t="shared" ref="H23:H51" si="2">F23/E23</f>
        <v>0.3959349593495935</v>
      </c>
      <c r="I23">
        <f t="shared" ref="I23:I51" si="3">H23/$F$13</f>
        <v>1.1878048780487807</v>
      </c>
      <c r="J23">
        <v>0.82252938956577504</v>
      </c>
      <c r="K23">
        <v>1.1804663039697101</v>
      </c>
      <c r="L23" s="28">
        <f t="shared" ref="L23:L51" si="4">$M$7+$N$7*C23+$O$7*C23^2+$P$7*B23+$Q$7*B23^2+$R$7*C23*B23</f>
        <v>0.82252938956577482</v>
      </c>
      <c r="M23" s="28">
        <f t="shared" ref="M23:M51" si="5">$M$8+$N$8*C23+$O$8*C23^2+$P$8*B23+$Q$8*B23^2+$R$8*C23*B23</f>
        <v>1.1845495128105181</v>
      </c>
      <c r="O23">
        <f>O22</f>
        <v>155.39383561643851</v>
      </c>
      <c r="P23">
        <v>9</v>
      </c>
      <c r="Q23">
        <v>45</v>
      </c>
      <c r="R23">
        <v>0.39726027397260305</v>
      </c>
      <c r="S23">
        <f t="shared" ref="S23:S41" si="6">R23*$D$13</f>
        <v>59.589041095890458</v>
      </c>
      <c r="T23">
        <f t="shared" ref="T23:T41" si="7">S23/U23</f>
        <v>15.048534881611188</v>
      </c>
      <c r="U23">
        <v>3.95979020979021</v>
      </c>
      <c r="V23">
        <f t="shared" ref="V23:V41" si="8">S23/O23</f>
        <v>0.3834710743801652</v>
      </c>
      <c r="W23">
        <f t="shared" ref="W23:W41" si="9">T23/O23</f>
        <v>9.6841260284968866E-2</v>
      </c>
      <c r="X23">
        <f>W23/$W$26</f>
        <v>0.30220568113403745</v>
      </c>
      <c r="Y23">
        <v>0.30505712802811102</v>
      </c>
      <c r="Z23">
        <f t="shared" ref="Z23:Z41" si="10">$M$12+$N$12*V23+$O$12*V23^2</f>
        <v>0.30505712837944454</v>
      </c>
      <c r="AB23" s="28">
        <f t="shared" ref="AB23:AB41" si="11">$M$7+$N$7*Q23+$O$7*Q23^2+$P$7*P23+$Q$7*P23^2+$R$7*Q23*P23</f>
        <v>1.0363669760009597</v>
      </c>
      <c r="AC23" s="28">
        <f t="shared" ref="AC23:AC41" si="12">$M$8+$N$8*Q23+$O$8*Q23^2+$P$8*P23+$Q$8*P23^2+$R$8*Q23*P23</f>
        <v>0.95910774534255783</v>
      </c>
      <c r="AD23">
        <f t="shared" ref="AD23:AD41" si="13">O23/3*Z23*AC23</f>
        <v>15.155180311079977</v>
      </c>
      <c r="AE23">
        <f t="shared" ref="AE23:AE41" si="14">AD23-T23</f>
        <v>0.10664542946878974</v>
      </c>
      <c r="AG23">
        <f t="shared" ref="AG23:AG41" si="15">X23+(1-V23)*$AG$20</f>
        <v>0.76460237534891351</v>
      </c>
    </row>
    <row r="24" spans="1:33" x14ac:dyDescent="0.2">
      <c r="B24">
        <v>0</v>
      </c>
      <c r="C24">
        <v>43</v>
      </c>
      <c r="D24">
        <f t="shared" si="1"/>
        <v>0.88</v>
      </c>
      <c r="E24">
        <v>132</v>
      </c>
      <c r="F24">
        <v>48.8</v>
      </c>
      <c r="G24">
        <f t="shared" si="0"/>
        <v>2.7049180327868854</v>
      </c>
      <c r="H24">
        <f t="shared" si="2"/>
        <v>0.36969696969696969</v>
      </c>
      <c r="I24">
        <f t="shared" si="3"/>
        <v>1.1090909090909091</v>
      </c>
      <c r="J24">
        <v>0.87977396460664203</v>
      </c>
      <c r="K24">
        <v>1.1080636045971499</v>
      </c>
      <c r="L24" s="28">
        <f t="shared" si="4"/>
        <v>0.87977396460664137</v>
      </c>
      <c r="M24" s="28">
        <f t="shared" si="5"/>
        <v>1.1079271455280848</v>
      </c>
      <c r="O24">
        <f>O23</f>
        <v>155.39383561643851</v>
      </c>
      <c r="P24">
        <v>9</v>
      </c>
      <c r="Q24">
        <v>45</v>
      </c>
      <c r="R24">
        <v>0.602739726027397</v>
      </c>
      <c r="S24">
        <f t="shared" si="6"/>
        <v>90.410958904109549</v>
      </c>
      <c r="T24">
        <f t="shared" si="7"/>
        <v>24.744051910598429</v>
      </c>
      <c r="U24">
        <v>3.6538461538461502</v>
      </c>
      <c r="V24">
        <f t="shared" si="8"/>
        <v>0.58181818181818101</v>
      </c>
      <c r="W24">
        <f t="shared" si="9"/>
        <v>0.15923444976076551</v>
      </c>
      <c r="X24">
        <f>W24/$W$26</f>
        <v>0.49691170073945173</v>
      </c>
      <c r="Y24">
        <v>0.501407774726364</v>
      </c>
      <c r="Z24">
        <f t="shared" si="10"/>
        <v>0.50140777453441632</v>
      </c>
      <c r="AB24" s="28">
        <f t="shared" si="11"/>
        <v>1.0363669760009597</v>
      </c>
      <c r="AC24" s="28">
        <f t="shared" si="12"/>
        <v>0.95910774534255783</v>
      </c>
      <c r="AD24">
        <f t="shared" si="13"/>
        <v>24.909843191713623</v>
      </c>
      <c r="AE24">
        <f t="shared" si="14"/>
        <v>0.16579128111519381</v>
      </c>
      <c r="AG24">
        <f t="shared" si="15"/>
        <v>0.81054806437581606</v>
      </c>
    </row>
    <row r="25" spans="1:33" x14ac:dyDescent="0.2">
      <c r="B25">
        <v>3</v>
      </c>
      <c r="C25">
        <v>43</v>
      </c>
      <c r="D25">
        <f t="shared" si="1"/>
        <v>0.94</v>
      </c>
      <c r="E25">
        <v>141</v>
      </c>
      <c r="F25">
        <v>48.5</v>
      </c>
      <c r="G25">
        <f t="shared" si="0"/>
        <v>2.9072164948453607</v>
      </c>
      <c r="H25">
        <f t="shared" si="2"/>
        <v>0.34397163120567376</v>
      </c>
      <c r="I25">
        <f t="shared" si="3"/>
        <v>1.0319148936170213</v>
      </c>
      <c r="J25">
        <v>0.93741709733396095</v>
      </c>
      <c r="K25">
        <v>1.0396820451375499</v>
      </c>
      <c r="L25" s="28">
        <f t="shared" si="4"/>
        <v>0.93741709733396084</v>
      </c>
      <c r="M25" s="28">
        <f t="shared" si="5"/>
        <v>1.035994432972978</v>
      </c>
      <c r="O25">
        <f>O24</f>
        <v>155.39383561643851</v>
      </c>
      <c r="P25">
        <v>9</v>
      </c>
      <c r="Q25">
        <v>45</v>
      </c>
      <c r="R25">
        <v>0.79965753424657504</v>
      </c>
      <c r="S25">
        <f t="shared" si="6"/>
        <v>119.94863013698625</v>
      </c>
      <c r="T25">
        <f t="shared" si="7"/>
        <v>35.366297133173283</v>
      </c>
      <c r="U25">
        <v>3.3916083916083899</v>
      </c>
      <c r="V25">
        <f t="shared" si="8"/>
        <v>0.77190082644627989</v>
      </c>
      <c r="W25">
        <f t="shared" si="9"/>
        <v>0.22759137769447027</v>
      </c>
      <c r="X25">
        <f>W25/$W$26</f>
        <v>0.71022833773536609</v>
      </c>
      <c r="Y25">
        <v>0.71406187236491703</v>
      </c>
      <c r="Z25">
        <f t="shared" si="10"/>
        <v>0.7140618728923217</v>
      </c>
      <c r="AB25" s="28">
        <f t="shared" si="11"/>
        <v>1.0363669760009597</v>
      </c>
      <c r="AC25" s="28">
        <f t="shared" si="12"/>
        <v>0.95910774534255783</v>
      </c>
      <c r="AD25">
        <f t="shared" si="13"/>
        <v>35.474458487296907</v>
      </c>
      <c r="AE25">
        <f t="shared" si="14"/>
        <v>0.10816135412362371</v>
      </c>
      <c r="AG25">
        <f t="shared" si="15"/>
        <v>0.88130271790065617</v>
      </c>
    </row>
    <row r="26" spans="1:33" x14ac:dyDescent="0.2">
      <c r="B26">
        <v>5</v>
      </c>
      <c r="C26">
        <v>43</v>
      </c>
      <c r="D26">
        <f t="shared" si="1"/>
        <v>0.97333333333333338</v>
      </c>
      <c r="E26">
        <v>146</v>
      </c>
      <c r="F26">
        <v>48.3</v>
      </c>
      <c r="G26">
        <f t="shared" si="0"/>
        <v>3.0227743271221534</v>
      </c>
      <c r="H26">
        <f t="shared" si="2"/>
        <v>0.33082191780821918</v>
      </c>
      <c r="I26">
        <f t="shared" si="3"/>
        <v>0.99246575342465759</v>
      </c>
      <c r="J26">
        <v>0.97606727342242505</v>
      </c>
      <c r="K26">
        <v>0.99632830544946005</v>
      </c>
      <c r="L26" s="28">
        <f t="shared" si="4"/>
        <v>0.97606727342242539</v>
      </c>
      <c r="M26" s="28">
        <f t="shared" si="5"/>
        <v>0.99064465500697751</v>
      </c>
      <c r="O26">
        <f>O25</f>
        <v>155.39383561643851</v>
      </c>
      <c r="P26">
        <v>9</v>
      </c>
      <c r="Q26">
        <v>45</v>
      </c>
      <c r="R26">
        <v>1.03595890410959</v>
      </c>
      <c r="S26">
        <f t="shared" si="6"/>
        <v>155.39383561643851</v>
      </c>
      <c r="T26">
        <f t="shared" si="7"/>
        <v>49.795671693334924</v>
      </c>
      <c r="U26">
        <v>3.12062937062937</v>
      </c>
      <c r="V26">
        <f t="shared" si="8"/>
        <v>1</v>
      </c>
      <c r="W26">
        <f t="shared" si="9"/>
        <v>0.32044817927170871</v>
      </c>
      <c r="X26">
        <f>W26/$W$26</f>
        <v>1</v>
      </c>
      <c r="Y26">
        <v>1.0008789771459401</v>
      </c>
      <c r="Z26">
        <f t="shared" si="10"/>
        <v>1.0008789771459419</v>
      </c>
      <c r="AB26" s="28">
        <f t="shared" si="11"/>
        <v>1.0363669760009597</v>
      </c>
      <c r="AC26" s="28">
        <f t="shared" si="12"/>
        <v>0.95910774534255783</v>
      </c>
      <c r="AD26">
        <f t="shared" si="13"/>
        <v>49.723477857395757</v>
      </c>
      <c r="AE26">
        <f t="shared" si="14"/>
        <v>-7.2193835939167172E-2</v>
      </c>
      <c r="AG26">
        <f t="shared" si="15"/>
        <v>1</v>
      </c>
    </row>
    <row r="27" spans="1:33" x14ac:dyDescent="0.2">
      <c r="B27">
        <v>7</v>
      </c>
      <c r="C27">
        <v>43</v>
      </c>
      <c r="D27">
        <f t="shared" si="1"/>
        <v>1.0133333333333334</v>
      </c>
      <c r="E27">
        <v>152</v>
      </c>
      <c r="F27">
        <v>48</v>
      </c>
      <c r="G27">
        <f t="shared" si="0"/>
        <v>3.1666666666666665</v>
      </c>
      <c r="H27">
        <f t="shared" si="2"/>
        <v>0.31578947368421051</v>
      </c>
      <c r="I27">
        <f t="shared" si="3"/>
        <v>0.94736842105263153</v>
      </c>
      <c r="J27">
        <v>1.01489458626042</v>
      </c>
      <c r="K27">
        <v>0.95476173905602302</v>
      </c>
      <c r="L27" s="28">
        <f t="shared" si="4"/>
        <v>1.0148945862604242</v>
      </c>
      <c r="M27" s="28">
        <f t="shared" si="5"/>
        <v>0.94737916803089939</v>
      </c>
      <c r="O27">
        <f>S31</f>
        <v>150</v>
      </c>
      <c r="P27">
        <v>7</v>
      </c>
      <c r="Q27">
        <v>45</v>
      </c>
      <c r="R27">
        <v>7.8767123287671201E-2</v>
      </c>
      <c r="S27">
        <f t="shared" si="6"/>
        <v>11.81506849315068</v>
      </c>
      <c r="T27">
        <f t="shared" si="7"/>
        <v>2.7305936073059329</v>
      </c>
      <c r="U27">
        <v>4.3269230769230802</v>
      </c>
      <c r="V27">
        <f t="shared" si="8"/>
        <v>7.8767123287671201E-2</v>
      </c>
      <c r="W27">
        <f t="shared" si="9"/>
        <v>1.8203957382039553E-2</v>
      </c>
      <c r="X27">
        <f>W27/$W$31</f>
        <v>5.4261796042617882E-2</v>
      </c>
      <c r="Y27">
        <v>5.4251388851627599E-2</v>
      </c>
      <c r="Z27">
        <f t="shared" si="10"/>
        <v>5.4251389059345484E-2</v>
      </c>
      <c r="AB27" s="28">
        <f t="shared" si="11"/>
        <v>0.99852372327347028</v>
      </c>
      <c r="AC27" s="28">
        <f t="shared" si="12"/>
        <v>1.0020164396247193</v>
      </c>
      <c r="AD27">
        <f t="shared" si="13"/>
        <v>2.7180391854970405</v>
      </c>
      <c r="AE27">
        <f t="shared" si="14"/>
        <v>-1.2554421808892435E-2</v>
      </c>
      <c r="AG27">
        <f t="shared" si="15"/>
        <v>0.74518645357686442</v>
      </c>
    </row>
    <row r="28" spans="1:33" ht="13.25" customHeight="1" x14ac:dyDescent="0.2">
      <c r="B28">
        <v>9</v>
      </c>
      <c r="C28">
        <v>43</v>
      </c>
      <c r="D28">
        <f t="shared" si="1"/>
        <v>1.0533333333333332</v>
      </c>
      <c r="E28">
        <v>158</v>
      </c>
      <c r="F28">
        <v>47.7</v>
      </c>
      <c r="G28">
        <f t="shared" si="0"/>
        <v>3.3123689727463312</v>
      </c>
      <c r="H28">
        <f t="shared" si="2"/>
        <v>0.30189873417721519</v>
      </c>
      <c r="I28">
        <f t="shared" si="3"/>
        <v>0.90569620253164562</v>
      </c>
      <c r="J28">
        <v>1.0538990358479601</v>
      </c>
      <c r="K28">
        <v>0.91498234595723604</v>
      </c>
      <c r="L28" s="28">
        <f t="shared" si="4"/>
        <v>1.0538990358479581</v>
      </c>
      <c r="M28" s="28">
        <f t="shared" si="5"/>
        <v>0.90619797204474473</v>
      </c>
      <c r="O28">
        <f>O27</f>
        <v>150</v>
      </c>
      <c r="P28">
        <v>7</v>
      </c>
      <c r="Q28">
        <v>45</v>
      </c>
      <c r="R28">
        <v>0.39726027397260305</v>
      </c>
      <c r="S28">
        <f t="shared" si="6"/>
        <v>59.589041095890458</v>
      </c>
      <c r="T28">
        <f t="shared" si="7"/>
        <v>15.890410958904122</v>
      </c>
      <c r="U28">
        <v>3.75</v>
      </c>
      <c r="V28">
        <f t="shared" si="8"/>
        <v>0.39726027397260305</v>
      </c>
      <c r="W28">
        <f t="shared" si="9"/>
        <v>0.10593607305936081</v>
      </c>
      <c r="X28">
        <f>W28/$W$31</f>
        <v>0.31577098700386391</v>
      </c>
      <c r="Y28">
        <v>0.31786359195284097</v>
      </c>
      <c r="Z28">
        <f t="shared" si="10"/>
        <v>0.31786359192727165</v>
      </c>
      <c r="AB28" s="28">
        <f t="shared" si="11"/>
        <v>0.99852372327347028</v>
      </c>
      <c r="AC28" s="28">
        <f t="shared" si="12"/>
        <v>1.0020164396247193</v>
      </c>
      <c r="AD28">
        <f t="shared" si="13"/>
        <v>15.92522723346447</v>
      </c>
      <c r="AE28">
        <f t="shared" si="14"/>
        <v>3.4816274560348859E-2</v>
      </c>
      <c r="AG28">
        <f t="shared" si="15"/>
        <v>0.76782578152441161</v>
      </c>
    </row>
    <row r="29" spans="1:33" x14ac:dyDescent="0.2">
      <c r="B29">
        <v>11</v>
      </c>
      <c r="C29">
        <v>43</v>
      </c>
      <c r="D29">
        <f t="shared" si="1"/>
        <v>1.0933333333333333</v>
      </c>
      <c r="E29">
        <v>164</v>
      </c>
      <c r="F29">
        <v>47.4</v>
      </c>
      <c r="G29">
        <f t="shared" si="0"/>
        <v>3.4599156118143459</v>
      </c>
      <c r="H29">
        <f t="shared" si="2"/>
        <v>0.28902439024390242</v>
      </c>
      <c r="I29">
        <f t="shared" si="3"/>
        <v>0.86707317073170731</v>
      </c>
      <c r="J29">
        <v>1.09308062218503</v>
      </c>
      <c r="K29">
        <v>0.87699012615310001</v>
      </c>
      <c r="L29" s="28">
        <f t="shared" si="4"/>
        <v>1.0930806221850262</v>
      </c>
      <c r="M29" s="28">
        <f t="shared" si="5"/>
        <v>0.86710106704851264</v>
      </c>
      <c r="O29">
        <f>O28</f>
        <v>150</v>
      </c>
      <c r="P29">
        <v>7</v>
      </c>
      <c r="Q29">
        <v>45</v>
      </c>
      <c r="R29">
        <v>0.59760273972602695</v>
      </c>
      <c r="S29">
        <f t="shared" si="6"/>
        <v>89.640410958904042</v>
      </c>
      <c r="T29">
        <f t="shared" si="7"/>
        <v>25.961678515692736</v>
      </c>
      <c r="U29">
        <v>3.4527972027971998</v>
      </c>
      <c r="V29">
        <f t="shared" si="8"/>
        <v>0.59760273972602695</v>
      </c>
      <c r="W29">
        <f t="shared" si="9"/>
        <v>0.1730778567712849</v>
      </c>
      <c r="X29">
        <f>W29/$W$31</f>
        <v>0.51590514999132986</v>
      </c>
      <c r="Y29">
        <v>0.51815431931649703</v>
      </c>
      <c r="Z29">
        <f t="shared" si="10"/>
        <v>0.51815431902439235</v>
      </c>
      <c r="AB29" s="28">
        <f t="shared" si="11"/>
        <v>0.99852372327347028</v>
      </c>
      <c r="AC29" s="28">
        <f t="shared" si="12"/>
        <v>1.0020164396247193</v>
      </c>
      <c r="AD29">
        <f t="shared" si="13"/>
        <v>25.95995729624963</v>
      </c>
      <c r="AE29">
        <f t="shared" si="14"/>
        <v>-1.7212194431053263E-3</v>
      </c>
      <c r="AG29">
        <f t="shared" si="15"/>
        <v>0.81770309519680962</v>
      </c>
    </row>
    <row r="30" spans="1:33" x14ac:dyDescent="0.2">
      <c r="B30">
        <v>13</v>
      </c>
      <c r="C30">
        <v>43</v>
      </c>
      <c r="D30">
        <f t="shared" si="1"/>
        <v>1.1333333333333333</v>
      </c>
      <c r="E30">
        <v>170</v>
      </c>
      <c r="F30">
        <v>47</v>
      </c>
      <c r="G30">
        <f t="shared" si="0"/>
        <v>3.6170212765957448</v>
      </c>
      <c r="H30">
        <f t="shared" si="2"/>
        <v>0.27647058823529413</v>
      </c>
      <c r="I30">
        <f t="shared" si="3"/>
        <v>0.8294117647058824</v>
      </c>
      <c r="J30">
        <v>1.1324393452716299</v>
      </c>
      <c r="K30">
        <v>0.84078507964361404</v>
      </c>
      <c r="L30" s="28">
        <f t="shared" si="4"/>
        <v>1.1324393452716293</v>
      </c>
      <c r="M30" s="28">
        <f t="shared" si="5"/>
        <v>0.8300884530422038</v>
      </c>
      <c r="O30">
        <f>O29</f>
        <v>150</v>
      </c>
      <c r="P30">
        <v>7</v>
      </c>
      <c r="Q30">
        <v>45</v>
      </c>
      <c r="R30">
        <v>0.79794520547945202</v>
      </c>
      <c r="S30">
        <f t="shared" si="6"/>
        <v>119.6917808219178</v>
      </c>
      <c r="T30">
        <f t="shared" si="7"/>
        <v>37.617416829745615</v>
      </c>
      <c r="U30">
        <v>3.1818181818181799</v>
      </c>
      <c r="V30">
        <f t="shared" si="8"/>
        <v>0.79794520547945202</v>
      </c>
      <c r="W30">
        <f t="shared" si="9"/>
        <v>0.25078277886497075</v>
      </c>
      <c r="X30">
        <f>W30/$W$31</f>
        <v>0.7475255908475088</v>
      </c>
      <c r="Y30">
        <v>0.74506555578575795</v>
      </c>
      <c r="Z30">
        <f t="shared" si="10"/>
        <v>0.74506555636064709</v>
      </c>
      <c r="AB30" s="28">
        <f t="shared" si="11"/>
        <v>0.99852372327347028</v>
      </c>
      <c r="AC30" s="28">
        <f t="shared" si="12"/>
        <v>1.0020164396247193</v>
      </c>
      <c r="AD30">
        <f t="shared" si="13"/>
        <v>37.328396803575309</v>
      </c>
      <c r="AE30">
        <f t="shared" si="14"/>
        <v>-0.28902002617030575</v>
      </c>
      <c r="AG30">
        <f t="shared" si="15"/>
        <v>0.89906668673791978</v>
      </c>
    </row>
    <row r="31" spans="1:33" x14ac:dyDescent="0.2">
      <c r="B31">
        <v>15</v>
      </c>
      <c r="C31">
        <v>43</v>
      </c>
      <c r="D31">
        <f t="shared" si="1"/>
        <v>1.1733333333333333</v>
      </c>
      <c r="E31">
        <v>176</v>
      </c>
      <c r="F31">
        <v>46.6</v>
      </c>
      <c r="G31">
        <f t="shared" si="0"/>
        <v>3.7768240343347639</v>
      </c>
      <c r="H31">
        <f t="shared" si="2"/>
        <v>0.26477272727272727</v>
      </c>
      <c r="I31">
        <f t="shared" si="3"/>
        <v>0.79431818181818181</v>
      </c>
      <c r="J31">
        <v>1.1719752051077701</v>
      </c>
      <c r="K31">
        <v>0.80636720642877902</v>
      </c>
      <c r="L31" s="28">
        <f t="shared" si="4"/>
        <v>1.1719752051077668</v>
      </c>
      <c r="M31" s="28">
        <f t="shared" si="5"/>
        <v>0.79516013002581776</v>
      </c>
      <c r="O31">
        <f>O30</f>
        <v>150</v>
      </c>
      <c r="P31" s="1">
        <v>7</v>
      </c>
      <c r="Q31" s="1">
        <v>45</v>
      </c>
      <c r="R31" s="1">
        <v>1</v>
      </c>
      <c r="S31" s="1">
        <f t="shared" si="6"/>
        <v>150</v>
      </c>
      <c r="T31" s="1">
        <f t="shared" si="7"/>
        <v>50.322580645161302</v>
      </c>
      <c r="U31" s="1">
        <v>2.9807692307692299</v>
      </c>
      <c r="V31">
        <f t="shared" si="8"/>
        <v>1</v>
      </c>
      <c r="W31">
        <f t="shared" si="9"/>
        <v>0.33548387096774201</v>
      </c>
      <c r="X31">
        <f>W31/$W$31</f>
        <v>1</v>
      </c>
      <c r="Y31">
        <v>1.0008789771459401</v>
      </c>
      <c r="Z31">
        <f t="shared" si="10"/>
        <v>1.0008789771459419</v>
      </c>
      <c r="AB31" s="28">
        <f t="shared" si="11"/>
        <v>0.99852372327347028</v>
      </c>
      <c r="AC31" s="28">
        <f t="shared" si="12"/>
        <v>1.0020164396247193</v>
      </c>
      <c r="AD31">
        <f t="shared" si="13"/>
        <v>50.144859458750375</v>
      </c>
      <c r="AE31">
        <f t="shared" si="14"/>
        <v>-0.1777211864109276</v>
      </c>
      <c r="AG31">
        <f t="shared" si="15"/>
        <v>1</v>
      </c>
    </row>
    <row r="32" spans="1:33" x14ac:dyDescent="0.2">
      <c r="B32">
        <v>-5</v>
      </c>
      <c r="C32">
        <v>47</v>
      </c>
      <c r="D32">
        <f t="shared" si="1"/>
        <v>0.76666666666666672</v>
      </c>
      <c r="E32">
        <v>115</v>
      </c>
      <c r="F32">
        <v>52.5</v>
      </c>
      <c r="G32">
        <f t="shared" si="0"/>
        <v>2.1904761904761907</v>
      </c>
      <c r="H32">
        <f t="shared" si="2"/>
        <v>0.45652173913043476</v>
      </c>
      <c r="I32">
        <f t="shared" si="3"/>
        <v>1.3695652173913044</v>
      </c>
      <c r="J32">
        <v>0.76478033376022603</v>
      </c>
      <c r="K32">
        <v>1.36237912300797</v>
      </c>
      <c r="L32" s="28">
        <f t="shared" si="4"/>
        <v>0.76478033376022536</v>
      </c>
      <c r="M32" s="28">
        <f t="shared" si="5"/>
        <v>1.3737414447893075</v>
      </c>
      <c r="O32">
        <f>S36</f>
        <v>144.09246575342459</v>
      </c>
      <c r="P32">
        <v>5</v>
      </c>
      <c r="Q32">
        <v>45</v>
      </c>
      <c r="R32">
        <v>8.0479452054794509E-2</v>
      </c>
      <c r="S32">
        <f t="shared" si="6"/>
        <v>12.071917808219176</v>
      </c>
      <c r="T32">
        <f t="shared" si="7"/>
        <v>2.9446213161199863</v>
      </c>
      <c r="U32">
        <v>4.09965034965035</v>
      </c>
      <c r="V32">
        <f t="shared" si="8"/>
        <v>8.3778966131907329E-2</v>
      </c>
      <c r="W32">
        <f t="shared" si="9"/>
        <v>2.0435636941343704E-2</v>
      </c>
      <c r="X32">
        <f>W32/$W$36</f>
        <v>5.8591686335321171E-2</v>
      </c>
      <c r="Y32">
        <v>5.7878605184733402E-2</v>
      </c>
      <c r="Z32">
        <f t="shared" si="10"/>
        <v>5.7878605280417772E-2</v>
      </c>
      <c r="AB32" s="28">
        <f t="shared" si="11"/>
        <v>0.96085760729551573</v>
      </c>
      <c r="AC32" s="28">
        <f t="shared" si="12"/>
        <v>1.0470094248968045</v>
      </c>
      <c r="AD32">
        <f t="shared" si="13"/>
        <v>2.9106411620870638</v>
      </c>
      <c r="AE32">
        <f t="shared" si="14"/>
        <v>-3.3980154032922538E-2</v>
      </c>
      <c r="AG32">
        <f t="shared" si="15"/>
        <v>0.74575746173639079</v>
      </c>
    </row>
    <row r="33" spans="2:33" x14ac:dyDescent="0.2">
      <c r="B33">
        <v>-3</v>
      </c>
      <c r="C33">
        <v>47</v>
      </c>
      <c r="D33">
        <f t="shared" si="1"/>
        <v>0.8</v>
      </c>
      <c r="E33">
        <v>120</v>
      </c>
      <c r="F33">
        <v>52.6</v>
      </c>
      <c r="G33">
        <f t="shared" si="0"/>
        <v>2.2813688212927756</v>
      </c>
      <c r="H33">
        <f t="shared" si="2"/>
        <v>0.43833333333333335</v>
      </c>
      <c r="I33">
        <f t="shared" si="3"/>
        <v>1.3150000000000002</v>
      </c>
      <c r="J33" s="2">
        <v>0.80039956913046295</v>
      </c>
      <c r="K33">
        <v>1.30648537189979</v>
      </c>
      <c r="L33" s="28">
        <f t="shared" si="4"/>
        <v>0.80039956913046273</v>
      </c>
      <c r="M33" s="28">
        <f t="shared" si="5"/>
        <v>1.3165995062716012</v>
      </c>
      <c r="O33">
        <f>O32</f>
        <v>144.09246575342459</v>
      </c>
      <c r="P33">
        <v>5</v>
      </c>
      <c r="Q33">
        <v>45</v>
      </c>
      <c r="R33">
        <v>0.39897260273972601</v>
      </c>
      <c r="S33">
        <f t="shared" si="6"/>
        <v>59.845890410958901</v>
      </c>
      <c r="T33">
        <f t="shared" si="7"/>
        <v>16.862979958161812</v>
      </c>
      <c r="U33">
        <v>3.5489510489510501</v>
      </c>
      <c r="V33">
        <f t="shared" si="8"/>
        <v>0.41532976827094492</v>
      </c>
      <c r="W33">
        <f t="shared" si="9"/>
        <v>0.11702888051772434</v>
      </c>
      <c r="X33">
        <f>W33/$W$36</f>
        <v>0.33553734973613308</v>
      </c>
      <c r="Y33">
        <v>0.33483620328154901</v>
      </c>
      <c r="Z33">
        <f t="shared" si="10"/>
        <v>0.33483620353767019</v>
      </c>
      <c r="AB33" s="28">
        <f t="shared" si="11"/>
        <v>0.96085760729551573</v>
      </c>
      <c r="AC33" s="28">
        <f t="shared" si="12"/>
        <v>1.0470094248968045</v>
      </c>
      <c r="AD33">
        <f t="shared" si="13"/>
        <v>16.838485168256813</v>
      </c>
      <c r="AE33">
        <f t="shared" si="14"/>
        <v>-2.4494789904998981E-2</v>
      </c>
      <c r="AG33">
        <f t="shared" si="15"/>
        <v>0.77404002353292434</v>
      </c>
    </row>
    <row r="34" spans="2:33" x14ac:dyDescent="0.2">
      <c r="B34">
        <v>0</v>
      </c>
      <c r="C34">
        <v>47</v>
      </c>
      <c r="D34">
        <f t="shared" si="1"/>
        <v>0.85333333333333339</v>
      </c>
      <c r="E34">
        <v>128</v>
      </c>
      <c r="F34">
        <v>52.8</v>
      </c>
      <c r="G34">
        <f t="shared" si="0"/>
        <v>2.4242424242424243</v>
      </c>
      <c r="H34">
        <f t="shared" si="2"/>
        <v>0.41249999999999998</v>
      </c>
      <c r="I34">
        <f t="shared" si="3"/>
        <v>1.2375</v>
      </c>
      <c r="J34">
        <v>0.85416055359119702</v>
      </c>
      <c r="K34">
        <v>1.22635342124756</v>
      </c>
      <c r="L34" s="28">
        <f t="shared" si="4"/>
        <v>0.85416055359119614</v>
      </c>
      <c r="M34" s="28">
        <f t="shared" si="5"/>
        <v>1.234794644101147</v>
      </c>
      <c r="O34">
        <f>O33</f>
        <v>144.09246575342459</v>
      </c>
      <c r="P34">
        <v>5</v>
      </c>
      <c r="Q34">
        <v>45</v>
      </c>
      <c r="R34">
        <v>0.59931506849315097</v>
      </c>
      <c r="S34">
        <f t="shared" si="6"/>
        <v>89.897260273972648</v>
      </c>
      <c r="T34">
        <f t="shared" si="7"/>
        <v>27.571706636306896</v>
      </c>
      <c r="U34">
        <v>3.26048951048951</v>
      </c>
      <c r="V34">
        <f t="shared" si="8"/>
        <v>0.62388591800356563</v>
      </c>
      <c r="W34">
        <f t="shared" si="9"/>
        <v>0.19134731640645555</v>
      </c>
      <c r="X34">
        <f>W34/$W$36</f>
        <v>0.54861817990662143</v>
      </c>
      <c r="Y34">
        <v>0.54640598334512802</v>
      </c>
      <c r="Z34">
        <f t="shared" si="10"/>
        <v>0.54640598334899149</v>
      </c>
      <c r="AB34" s="28">
        <f t="shared" si="11"/>
        <v>0.96085760729551573</v>
      </c>
      <c r="AC34" s="28">
        <f t="shared" si="12"/>
        <v>1.0470094248968045</v>
      </c>
      <c r="AD34">
        <f t="shared" si="13"/>
        <v>27.478059269757754</v>
      </c>
      <c r="AE34">
        <f t="shared" si="14"/>
        <v>-9.3647366549141964E-2</v>
      </c>
      <c r="AG34">
        <f t="shared" si="15"/>
        <v>0.8307037414039472</v>
      </c>
    </row>
    <row r="35" spans="2:33" x14ac:dyDescent="0.2">
      <c r="B35">
        <v>3</v>
      </c>
      <c r="C35">
        <v>47</v>
      </c>
      <c r="D35">
        <f t="shared" si="1"/>
        <v>0.90666666666666662</v>
      </c>
      <c r="E35">
        <v>136</v>
      </c>
      <c r="F35">
        <v>52.6</v>
      </c>
      <c r="G35">
        <f t="shared" si="0"/>
        <v>2.585551330798479</v>
      </c>
      <c r="H35">
        <f t="shared" si="2"/>
        <v>0.38676470588235295</v>
      </c>
      <c r="I35">
        <f t="shared" si="3"/>
        <v>1.1602941176470589</v>
      </c>
      <c r="J35">
        <v>0.90832009573838302</v>
      </c>
      <c r="K35">
        <v>1.1506718818074</v>
      </c>
      <c r="L35" s="28">
        <f t="shared" si="4"/>
        <v>0.90832009573838246</v>
      </c>
      <c r="M35" s="28">
        <f t="shared" si="5"/>
        <v>1.1576794366580194</v>
      </c>
      <c r="O35">
        <f>O34</f>
        <v>144.09246575342459</v>
      </c>
      <c r="P35">
        <v>5</v>
      </c>
      <c r="Q35">
        <v>45</v>
      </c>
      <c r="R35">
        <v>0.79794520547945202</v>
      </c>
      <c r="S35">
        <f t="shared" si="6"/>
        <v>119.6917808219178</v>
      </c>
      <c r="T35">
        <f t="shared" si="7"/>
        <v>39.574392271755535</v>
      </c>
      <c r="U35">
        <v>3.0244755244755201</v>
      </c>
      <c r="V35">
        <f t="shared" si="8"/>
        <v>0.83065953654188984</v>
      </c>
      <c r="W35">
        <f t="shared" si="9"/>
        <v>0.27464581208205874</v>
      </c>
      <c r="X35">
        <f>W35/$W$36</f>
        <v>0.78744603464086849</v>
      </c>
      <c r="Y35">
        <v>0.78464672436226601</v>
      </c>
      <c r="Z35">
        <f t="shared" si="10"/>
        <v>0.78464672380302791</v>
      </c>
      <c r="AB35" s="28">
        <f t="shared" si="11"/>
        <v>0.96085760729551573</v>
      </c>
      <c r="AC35" s="28">
        <f t="shared" si="12"/>
        <v>1.0470094248968045</v>
      </c>
      <c r="AD35">
        <f t="shared" si="13"/>
        <v>39.458881929391367</v>
      </c>
      <c r="AE35">
        <f t="shared" si="14"/>
        <v>-0.11551034236416768</v>
      </c>
      <c r="AG35">
        <f t="shared" si="15"/>
        <v>0.9144513822344511</v>
      </c>
    </row>
    <row r="36" spans="2:33" x14ac:dyDescent="0.2">
      <c r="B36">
        <v>5</v>
      </c>
      <c r="C36">
        <v>47</v>
      </c>
      <c r="D36">
        <f t="shared" si="1"/>
        <v>0.94666666666666666</v>
      </c>
      <c r="E36">
        <v>142</v>
      </c>
      <c r="F36">
        <v>52.3</v>
      </c>
      <c r="G36">
        <f t="shared" si="0"/>
        <v>2.7151051625239009</v>
      </c>
      <c r="H36">
        <f t="shared" si="2"/>
        <v>0.36830985915492953</v>
      </c>
      <c r="I36">
        <f t="shared" si="3"/>
        <v>1.1049295774647887</v>
      </c>
      <c r="J36">
        <v>0.94464787810675799</v>
      </c>
      <c r="K36">
        <v>1.1026899728540001</v>
      </c>
      <c r="L36" s="28">
        <f t="shared" si="4"/>
        <v>0.94464787810675821</v>
      </c>
      <c r="M36" s="28">
        <f t="shared" si="5"/>
        <v>1.1088746621000052</v>
      </c>
      <c r="O36">
        <f>O35</f>
        <v>144.09246575342459</v>
      </c>
      <c r="P36">
        <v>5</v>
      </c>
      <c r="Q36">
        <v>45</v>
      </c>
      <c r="R36">
        <v>0.96061643835616395</v>
      </c>
      <c r="S36">
        <f t="shared" si="6"/>
        <v>144.09246575342459</v>
      </c>
      <c r="T36">
        <f t="shared" si="7"/>
        <v>50.256640494487058</v>
      </c>
      <c r="U36">
        <v>2.8671328671328702</v>
      </c>
      <c r="V36">
        <f t="shared" si="8"/>
        <v>1</v>
      </c>
      <c r="W36">
        <f t="shared" si="9"/>
        <v>0.34878048780487769</v>
      </c>
      <c r="X36">
        <f>W36/$W$36</f>
        <v>1</v>
      </c>
      <c r="Y36">
        <v>1.0008789771459401</v>
      </c>
      <c r="Z36">
        <f t="shared" si="10"/>
        <v>1.0008789771459419</v>
      </c>
      <c r="AB36" s="28">
        <f t="shared" si="11"/>
        <v>0.96085760729551573</v>
      </c>
      <c r="AC36" s="28">
        <f t="shared" si="12"/>
        <v>1.0470094248968045</v>
      </c>
      <c r="AD36">
        <f t="shared" si="13"/>
        <v>50.332925871906028</v>
      </c>
      <c r="AE36">
        <f t="shared" si="14"/>
        <v>7.6285377418969347E-2</v>
      </c>
      <c r="AG36">
        <f t="shared" si="15"/>
        <v>1</v>
      </c>
    </row>
    <row r="37" spans="2:33" x14ac:dyDescent="0.2">
      <c r="B37">
        <v>7</v>
      </c>
      <c r="C37">
        <v>47</v>
      </c>
      <c r="D37">
        <f t="shared" si="1"/>
        <v>0.98</v>
      </c>
      <c r="E37">
        <v>147</v>
      </c>
      <c r="F37">
        <v>52.1</v>
      </c>
      <c r="G37">
        <f t="shared" si="0"/>
        <v>2.8214971209213049</v>
      </c>
      <c r="H37">
        <f t="shared" si="2"/>
        <v>0.35442176870748299</v>
      </c>
      <c r="I37">
        <f t="shared" si="3"/>
        <v>1.0632653061224491</v>
      </c>
      <c r="J37">
        <v>0.98115279722466797</v>
      </c>
      <c r="K37">
        <v>1.0566860244392899</v>
      </c>
      <c r="L37" s="28">
        <f t="shared" si="4"/>
        <v>0.98115279722466842</v>
      </c>
      <c r="M37" s="28">
        <f t="shared" si="5"/>
        <v>1.0621541785319133</v>
      </c>
      <c r="O37">
        <f>S41</f>
        <v>138.18493150684935</v>
      </c>
      <c r="P37">
        <v>3</v>
      </c>
      <c r="Q37">
        <v>45</v>
      </c>
      <c r="R37">
        <v>8.0479452054794509E-2</v>
      </c>
      <c r="S37">
        <f t="shared" si="6"/>
        <v>12.071917808219176</v>
      </c>
      <c r="T37">
        <f t="shared" si="7"/>
        <v>3.1104220659015183</v>
      </c>
      <c r="U37">
        <v>3.8811188811188799</v>
      </c>
      <c r="V37">
        <f t="shared" si="8"/>
        <v>8.7360594795538996E-2</v>
      </c>
      <c r="W37">
        <f t="shared" si="9"/>
        <v>2.2509126226598342E-2</v>
      </c>
      <c r="X37">
        <f>W37/$W$41</f>
        <v>6.1585284168927362E-2</v>
      </c>
      <c r="Y37">
        <v>6.0480940909971997E-2</v>
      </c>
      <c r="Z37">
        <f t="shared" si="10"/>
        <v>6.0480940761172178E-2</v>
      </c>
      <c r="AB37" s="28">
        <f t="shared" si="11"/>
        <v>0.92336862806709552</v>
      </c>
      <c r="AC37" s="28">
        <f t="shared" si="12"/>
        <v>1.0940867011588118</v>
      </c>
      <c r="AD37">
        <f t="shared" si="13"/>
        <v>3.0479631346472904</v>
      </c>
      <c r="AE37">
        <f t="shared" si="14"/>
        <v>-6.2458931254227856E-2</v>
      </c>
      <c r="AG37">
        <f t="shared" si="15"/>
        <v>0.74606483807227308</v>
      </c>
    </row>
    <row r="38" spans="2:33" x14ac:dyDescent="0.2">
      <c r="B38">
        <v>9</v>
      </c>
      <c r="C38">
        <v>47</v>
      </c>
      <c r="D38">
        <f t="shared" si="1"/>
        <v>1.02</v>
      </c>
      <c r="E38">
        <v>153</v>
      </c>
      <c r="F38">
        <v>51.8</v>
      </c>
      <c r="G38">
        <f t="shared" si="0"/>
        <v>2.9536679536679538</v>
      </c>
      <c r="H38">
        <f t="shared" si="2"/>
        <v>0.33856209150326794</v>
      </c>
      <c r="I38">
        <f t="shared" si="3"/>
        <v>1.0156862745098039</v>
      </c>
      <c r="J38">
        <v>1.01783485309211</v>
      </c>
      <c r="K38">
        <v>1.0126600365632701</v>
      </c>
      <c r="L38" s="28">
        <f t="shared" si="4"/>
        <v>1.0178348530921135</v>
      </c>
      <c r="M38" s="28">
        <f t="shared" si="5"/>
        <v>1.0175179859537447</v>
      </c>
      <c r="O38">
        <f>O37</f>
        <v>138.18493150684935</v>
      </c>
      <c r="P38">
        <v>3</v>
      </c>
      <c r="Q38">
        <v>45</v>
      </c>
      <c r="R38">
        <v>0.39897260273972601</v>
      </c>
      <c r="S38">
        <f t="shared" si="6"/>
        <v>59.845890410958901</v>
      </c>
      <c r="T38">
        <f t="shared" si="7"/>
        <v>17.922434196370933</v>
      </c>
      <c r="U38">
        <v>3.3391608391608401</v>
      </c>
      <c r="V38">
        <f t="shared" si="8"/>
        <v>0.4330855018587359</v>
      </c>
      <c r="W38">
        <f t="shared" si="9"/>
        <v>0.12969890422156904</v>
      </c>
      <c r="X38">
        <f>W38/$W$41</f>
        <v>0.35485801592090177</v>
      </c>
      <c r="Y38">
        <v>0.35172504533264698</v>
      </c>
      <c r="Z38">
        <f t="shared" si="10"/>
        <v>0.35172504519744846</v>
      </c>
      <c r="AB38" s="28">
        <f t="shared" si="11"/>
        <v>0.92336862806709552</v>
      </c>
      <c r="AC38" s="28">
        <f t="shared" si="12"/>
        <v>1.0940867011588118</v>
      </c>
      <c r="AD38">
        <f t="shared" si="13"/>
        <v>17.725335581787299</v>
      </c>
      <c r="AE38">
        <f t="shared" si="14"/>
        <v>-0.1970986145836342</v>
      </c>
      <c r="AG38">
        <f t="shared" si="15"/>
        <v>0.78004388952684989</v>
      </c>
    </row>
    <row r="39" spans="2:33" x14ac:dyDescent="0.2">
      <c r="B39">
        <v>11</v>
      </c>
      <c r="C39">
        <v>47</v>
      </c>
      <c r="D39">
        <f t="shared" si="1"/>
        <v>1.0533333333333332</v>
      </c>
      <c r="E39">
        <v>158</v>
      </c>
      <c r="F39">
        <v>51.4</v>
      </c>
      <c r="G39">
        <f t="shared" si="0"/>
        <v>3.0739299610894943</v>
      </c>
      <c r="H39">
        <f t="shared" si="2"/>
        <v>0.32531645569620254</v>
      </c>
      <c r="I39">
        <f t="shared" si="3"/>
        <v>0.97594936708860769</v>
      </c>
      <c r="J39">
        <v>1.0546940457090901</v>
      </c>
      <c r="K39">
        <v>0.97061200922594904</v>
      </c>
      <c r="L39" s="28">
        <f t="shared" si="4"/>
        <v>1.054694045709093</v>
      </c>
      <c r="M39" s="28">
        <f t="shared" si="5"/>
        <v>0.97496608436549881</v>
      </c>
      <c r="O39">
        <f>O38</f>
        <v>138.18493150684935</v>
      </c>
      <c r="P39">
        <v>3</v>
      </c>
      <c r="Q39">
        <v>45</v>
      </c>
      <c r="R39">
        <v>0.59760273972602695</v>
      </c>
      <c r="S39">
        <f t="shared" si="6"/>
        <v>89.640410958904042</v>
      </c>
      <c r="T39">
        <f t="shared" si="7"/>
        <v>29.133133561643781</v>
      </c>
      <c r="U39">
        <v>3.0769230769230802</v>
      </c>
      <c r="V39">
        <f t="shared" si="8"/>
        <v>0.64869888475836368</v>
      </c>
      <c r="W39">
        <f t="shared" si="9"/>
        <v>0.21082713754646795</v>
      </c>
      <c r="X39">
        <f>W39/$W$41</f>
        <v>0.5768259969584314</v>
      </c>
      <c r="Y39">
        <v>0.57349776756219895</v>
      </c>
      <c r="Z39">
        <f t="shared" si="10"/>
        <v>0.57349776729638258</v>
      </c>
      <c r="AB39" s="28">
        <f t="shared" si="11"/>
        <v>0.92336862806709552</v>
      </c>
      <c r="AC39" s="28">
        <f t="shared" si="12"/>
        <v>1.0940867011588118</v>
      </c>
      <c r="AD39">
        <f t="shared" si="13"/>
        <v>28.901667707591173</v>
      </c>
      <c r="AE39">
        <f t="shared" si="14"/>
        <v>-0.23146585405260822</v>
      </c>
      <c r="AG39">
        <f t="shared" si="15"/>
        <v>0.84030183338965858</v>
      </c>
    </row>
    <row r="40" spans="2:33" x14ac:dyDescent="0.2">
      <c r="B40">
        <v>13</v>
      </c>
      <c r="C40">
        <v>47</v>
      </c>
      <c r="D40">
        <f t="shared" si="1"/>
        <v>1.0933333333333333</v>
      </c>
      <c r="E40">
        <v>164</v>
      </c>
      <c r="F40">
        <v>51.1</v>
      </c>
      <c r="G40">
        <f t="shared" si="0"/>
        <v>3.2093933463796476</v>
      </c>
      <c r="H40">
        <f t="shared" si="2"/>
        <v>0.31158536585365854</v>
      </c>
      <c r="I40">
        <f t="shared" si="3"/>
        <v>0.93475609756097566</v>
      </c>
      <c r="J40">
        <v>1.09173037507561</v>
      </c>
      <c r="K40">
        <v>0.93054194242732202</v>
      </c>
      <c r="L40" s="28">
        <f t="shared" si="4"/>
        <v>1.0917303750756073</v>
      </c>
      <c r="M40" s="28">
        <f t="shared" si="5"/>
        <v>0.93449847376717599</v>
      </c>
      <c r="O40">
        <f>O39</f>
        <v>138.18493150684935</v>
      </c>
      <c r="P40">
        <v>3</v>
      </c>
      <c r="Q40">
        <v>45</v>
      </c>
      <c r="R40">
        <v>0.79794520547945202</v>
      </c>
      <c r="S40">
        <f t="shared" si="6"/>
        <v>119.6917808219178</v>
      </c>
      <c r="T40">
        <f t="shared" si="7"/>
        <v>42.002269098243545</v>
      </c>
      <c r="U40">
        <v>2.84965034965035</v>
      </c>
      <c r="V40">
        <f t="shared" si="8"/>
        <v>0.8661710037174718</v>
      </c>
      <c r="W40">
        <f t="shared" si="9"/>
        <v>0.30395694118183675</v>
      </c>
      <c r="X40">
        <f>W40/$W$41</f>
        <v>0.83163044221953697</v>
      </c>
      <c r="Y40">
        <v>0.82841560264722103</v>
      </c>
      <c r="Z40">
        <f t="shared" si="10"/>
        <v>0.82841560229566991</v>
      </c>
      <c r="AB40" s="28">
        <f t="shared" si="11"/>
        <v>0.92336862806709552</v>
      </c>
      <c r="AC40" s="28">
        <f t="shared" si="12"/>
        <v>1.0940867011588118</v>
      </c>
      <c r="AD40">
        <f t="shared" si="13"/>
        <v>41.748362115174487</v>
      </c>
      <c r="AE40">
        <f t="shared" si="14"/>
        <v>-0.2539069830690579</v>
      </c>
      <c r="AG40">
        <f t="shared" si="15"/>
        <v>0.93200218943143309</v>
      </c>
    </row>
    <row r="41" spans="2:33" x14ac:dyDescent="0.2">
      <c r="B41">
        <v>15</v>
      </c>
      <c r="C41">
        <v>47</v>
      </c>
      <c r="D41">
        <f t="shared" si="1"/>
        <v>1.1266666666666667</v>
      </c>
      <c r="E41">
        <v>169</v>
      </c>
      <c r="F41">
        <v>50.7</v>
      </c>
      <c r="G41">
        <f t="shared" si="0"/>
        <v>3.333333333333333</v>
      </c>
      <c r="H41">
        <f t="shared" si="2"/>
        <v>0.30000000000000004</v>
      </c>
      <c r="I41">
        <f t="shared" si="3"/>
        <v>0.90000000000000013</v>
      </c>
      <c r="J41">
        <v>1.1289438411916599</v>
      </c>
      <c r="K41">
        <v>0.89244983616739004</v>
      </c>
      <c r="L41" s="28">
        <f t="shared" si="4"/>
        <v>1.1289438411916559</v>
      </c>
      <c r="M41" s="28">
        <f t="shared" si="5"/>
        <v>0.89611515415877618</v>
      </c>
      <c r="O41">
        <f>O40</f>
        <v>138.18493150684935</v>
      </c>
      <c r="P41">
        <v>3</v>
      </c>
      <c r="Q41">
        <v>45</v>
      </c>
      <c r="R41">
        <v>0.92123287671232901</v>
      </c>
      <c r="S41">
        <f t="shared" si="6"/>
        <v>138.18493150684935</v>
      </c>
      <c r="T41">
        <f t="shared" si="7"/>
        <v>50.505930237647107</v>
      </c>
      <c r="U41">
        <v>2.7360139860139898</v>
      </c>
      <c r="V41" s="2">
        <f t="shared" si="8"/>
        <v>1</v>
      </c>
      <c r="W41" s="2">
        <f t="shared" si="9"/>
        <v>0.36549520766773114</v>
      </c>
      <c r="X41">
        <f>W41/$W$41</f>
        <v>1</v>
      </c>
      <c r="Y41">
        <v>1.0008789771459401</v>
      </c>
      <c r="Z41">
        <f t="shared" si="10"/>
        <v>1.0008789771459419</v>
      </c>
      <c r="AB41" s="28">
        <f t="shared" si="11"/>
        <v>0.92336862806709552</v>
      </c>
      <c r="AC41" s="28">
        <f t="shared" si="12"/>
        <v>1.0940867011588118</v>
      </c>
      <c r="AD41">
        <f t="shared" si="13"/>
        <v>50.439728387009211</v>
      </c>
      <c r="AE41">
        <f t="shared" si="14"/>
        <v>-6.6201850637895632E-2</v>
      </c>
      <c r="AG41">
        <f t="shared" si="15"/>
        <v>1</v>
      </c>
    </row>
    <row r="42" spans="2:33" x14ac:dyDescent="0.2">
      <c r="B42">
        <v>-5</v>
      </c>
      <c r="C42">
        <v>51</v>
      </c>
      <c r="D42">
        <f t="shared" si="1"/>
        <v>0.74</v>
      </c>
      <c r="E42">
        <v>111</v>
      </c>
      <c r="F42">
        <v>56.6</v>
      </c>
      <c r="G42">
        <f t="shared" si="0"/>
        <v>1.9611307420494699</v>
      </c>
      <c r="H42">
        <f t="shared" si="2"/>
        <v>0.50990990990990992</v>
      </c>
      <c r="I42">
        <f t="shared" si="3"/>
        <v>1.5297297297297299</v>
      </c>
      <c r="J42">
        <v>0.74097265479761198</v>
      </c>
      <c r="K42">
        <v>1.54553826308399</v>
      </c>
      <c r="L42" s="28">
        <f t="shared" si="4"/>
        <v>0.7409726547976111</v>
      </c>
      <c r="M42" s="28">
        <f t="shared" si="5"/>
        <v>1.5312483040959</v>
      </c>
      <c r="P42" s="2"/>
      <c r="Q42" s="2"/>
      <c r="R42" s="2"/>
      <c r="S42" s="2"/>
      <c r="T42" s="2"/>
      <c r="U42" s="2"/>
      <c r="V42" s="2"/>
      <c r="W42" s="2"/>
    </row>
    <row r="43" spans="2:33" x14ac:dyDescent="0.2">
      <c r="B43">
        <v>-3</v>
      </c>
      <c r="C43">
        <v>51</v>
      </c>
      <c r="D43">
        <f t="shared" si="1"/>
        <v>0.77333333333333332</v>
      </c>
      <c r="E43">
        <v>116</v>
      </c>
      <c r="F43">
        <v>56.9</v>
      </c>
      <c r="G43">
        <f t="shared" si="0"/>
        <v>2.0386643233743409</v>
      </c>
      <c r="H43">
        <f t="shared" si="2"/>
        <v>0.49051724137931035</v>
      </c>
      <c r="I43">
        <f t="shared" si="3"/>
        <v>1.4715517241379312</v>
      </c>
      <c r="J43">
        <v>0.77426949644776</v>
      </c>
      <c r="K43">
        <v>1.48213011953122</v>
      </c>
      <c r="L43" s="28">
        <f t="shared" si="4"/>
        <v>0.77426949644775989</v>
      </c>
      <c r="M43" s="28">
        <f t="shared" si="5"/>
        <v>1.4706513689861795</v>
      </c>
      <c r="P43" s="2"/>
      <c r="Q43" s="2"/>
      <c r="R43" s="2"/>
      <c r="S43" s="2"/>
      <c r="T43" s="2"/>
      <c r="U43" s="2"/>
      <c r="V43" s="2"/>
      <c r="W43" s="2"/>
    </row>
    <row r="44" spans="2:33" x14ac:dyDescent="0.2">
      <c r="B44">
        <v>0</v>
      </c>
      <c r="C44">
        <v>51</v>
      </c>
      <c r="D44">
        <f t="shared" si="1"/>
        <v>0.82666666666666666</v>
      </c>
      <c r="E44">
        <v>124</v>
      </c>
      <c r="F44">
        <v>57.3</v>
      </c>
      <c r="G44">
        <f t="shared" si="0"/>
        <v>2.1640488656195465</v>
      </c>
      <c r="H44">
        <f t="shared" si="2"/>
        <v>0.46209677419354839</v>
      </c>
      <c r="I44">
        <f t="shared" si="3"/>
        <v>1.3862903225806453</v>
      </c>
      <c r="J44">
        <v>0.82454689032836004</v>
      </c>
      <c r="K44">
        <v>1.3912251770397801</v>
      </c>
      <c r="L44" s="28">
        <f t="shared" si="4"/>
        <v>0.82454689032836015</v>
      </c>
      <c r="M44" s="28">
        <f t="shared" si="5"/>
        <v>1.3836640119277048</v>
      </c>
    </row>
    <row r="45" spans="2:33" x14ac:dyDescent="0.2">
      <c r="B45">
        <v>3</v>
      </c>
      <c r="C45">
        <v>51</v>
      </c>
      <c r="D45">
        <f t="shared" si="1"/>
        <v>0.87333333333333329</v>
      </c>
      <c r="E45">
        <v>131</v>
      </c>
      <c r="F45">
        <v>57</v>
      </c>
      <c r="G45">
        <f t="shared" si="0"/>
        <v>2.2982456140350878</v>
      </c>
      <c r="H45">
        <f t="shared" si="2"/>
        <v>0.4351145038167939</v>
      </c>
      <c r="I45">
        <f t="shared" si="3"/>
        <v>1.3053435114503817</v>
      </c>
      <c r="J45">
        <v>0.875222841895413</v>
      </c>
      <c r="K45">
        <v>1.30536896195362</v>
      </c>
      <c r="L45" s="28">
        <f t="shared" si="4"/>
        <v>0.87522284189541333</v>
      </c>
      <c r="M45" s="28">
        <f t="shared" si="5"/>
        <v>1.3013663095965566</v>
      </c>
      <c r="O45">
        <v>150</v>
      </c>
    </row>
    <row r="46" spans="2:33" x14ac:dyDescent="0.2">
      <c r="B46">
        <v>5</v>
      </c>
      <c r="C46">
        <v>51</v>
      </c>
      <c r="D46">
        <f t="shared" si="1"/>
        <v>0.90666666666666662</v>
      </c>
      <c r="E46">
        <v>136</v>
      </c>
      <c r="F46">
        <v>56.8</v>
      </c>
      <c r="G46">
        <f t="shared" si="0"/>
        <v>2.3943661971830985</v>
      </c>
      <c r="H46">
        <f t="shared" si="2"/>
        <v>0.41764705882352937</v>
      </c>
      <c r="I46">
        <f t="shared" si="3"/>
        <v>1.2529411764705882</v>
      </c>
      <c r="J46">
        <v>0.90922823054369994</v>
      </c>
      <c r="K46">
        <v>1.250936333788</v>
      </c>
      <c r="L46" s="28">
        <f t="shared" si="4"/>
        <v>0.90922823054370039</v>
      </c>
      <c r="M46" s="28">
        <f t="shared" si="5"/>
        <v>1.2491065384465283</v>
      </c>
      <c r="O46">
        <v>172</v>
      </c>
    </row>
    <row r="47" spans="2:33" x14ac:dyDescent="0.2">
      <c r="B47">
        <v>7</v>
      </c>
      <c r="C47">
        <v>51</v>
      </c>
      <c r="D47">
        <f t="shared" si="1"/>
        <v>0.94666666666666666</v>
      </c>
      <c r="E47">
        <v>142</v>
      </c>
      <c r="F47">
        <v>56.5</v>
      </c>
      <c r="G47">
        <f t="shared" si="0"/>
        <v>2.5132743362831858</v>
      </c>
      <c r="H47">
        <f t="shared" si="2"/>
        <v>0.397887323943662</v>
      </c>
      <c r="I47">
        <f t="shared" si="3"/>
        <v>1.193661971830986</v>
      </c>
      <c r="J47">
        <v>0.94341075594152202</v>
      </c>
      <c r="K47">
        <v>1.19874758446916</v>
      </c>
      <c r="L47" s="28">
        <f t="shared" si="4"/>
        <v>0.94341075594152168</v>
      </c>
      <c r="M47" s="28">
        <f t="shared" si="5"/>
        <v>1.1989310582864225</v>
      </c>
      <c r="O47">
        <f>O45/O46</f>
        <v>0.87209302325581395</v>
      </c>
    </row>
    <row r="48" spans="2:33" x14ac:dyDescent="0.2">
      <c r="B48">
        <v>9</v>
      </c>
      <c r="C48">
        <v>51</v>
      </c>
      <c r="D48">
        <f t="shared" si="1"/>
        <v>0.98</v>
      </c>
      <c r="E48">
        <v>147</v>
      </c>
      <c r="F48">
        <v>56.2</v>
      </c>
      <c r="G48">
        <f t="shared" si="0"/>
        <v>2.6156583629893237</v>
      </c>
      <c r="H48">
        <f t="shared" si="2"/>
        <v>0.38231292517006804</v>
      </c>
      <c r="I48">
        <f t="shared" si="3"/>
        <v>1.1469387755102043</v>
      </c>
      <c r="J48">
        <v>0.97777041808887799</v>
      </c>
      <c r="K48">
        <v>1.14880271399712</v>
      </c>
      <c r="L48" s="28">
        <f t="shared" si="4"/>
        <v>0.97777041808887799</v>
      </c>
      <c r="M48" s="28">
        <f t="shared" si="5"/>
        <v>1.1508398691162403</v>
      </c>
    </row>
    <row r="49" spans="2:18" x14ac:dyDescent="0.2">
      <c r="B49">
        <v>11</v>
      </c>
      <c r="C49">
        <v>51</v>
      </c>
      <c r="D49">
        <f t="shared" si="1"/>
        <v>1.0133333333333334</v>
      </c>
      <c r="E49">
        <v>152</v>
      </c>
      <c r="F49">
        <v>55.9</v>
      </c>
      <c r="G49">
        <f t="shared" si="0"/>
        <v>2.7191413237924866</v>
      </c>
      <c r="H49">
        <f t="shared" si="2"/>
        <v>0.36776315789473685</v>
      </c>
      <c r="I49">
        <f t="shared" si="3"/>
        <v>1.1032894736842107</v>
      </c>
      <c r="J49">
        <v>1.0123072169857701</v>
      </c>
      <c r="K49">
        <v>1.10110172237186</v>
      </c>
      <c r="L49" s="28">
        <f t="shared" si="4"/>
        <v>1.0123072169857688</v>
      </c>
      <c r="M49" s="28">
        <f t="shared" si="5"/>
        <v>1.1048329709359805</v>
      </c>
    </row>
    <row r="50" spans="2:18" x14ac:dyDescent="0.2">
      <c r="B50">
        <v>13</v>
      </c>
      <c r="C50">
        <v>51</v>
      </c>
      <c r="D50">
        <f t="shared" si="1"/>
        <v>1.0466666666666666</v>
      </c>
      <c r="E50">
        <v>157</v>
      </c>
      <c r="F50">
        <v>55.5</v>
      </c>
      <c r="G50">
        <f t="shared" si="0"/>
        <v>2.8288288288288288</v>
      </c>
      <c r="H50">
        <f t="shared" si="2"/>
        <v>0.35350318471337577</v>
      </c>
      <c r="I50">
        <f t="shared" si="3"/>
        <v>1.0605095541401275</v>
      </c>
      <c r="J50">
        <v>1.04702115263219</v>
      </c>
      <c r="K50">
        <v>1.05564460959338</v>
      </c>
      <c r="L50" s="28">
        <f t="shared" si="4"/>
        <v>1.0470211526321942</v>
      </c>
      <c r="M50" s="28">
        <f t="shared" si="5"/>
        <v>1.0609103637456441</v>
      </c>
    </row>
    <row r="51" spans="2:18" x14ac:dyDescent="0.2">
      <c r="B51">
        <v>15</v>
      </c>
      <c r="C51">
        <v>51</v>
      </c>
      <c r="D51">
        <f t="shared" si="1"/>
        <v>1.08</v>
      </c>
      <c r="E51">
        <v>162</v>
      </c>
      <c r="F51">
        <v>55.1</v>
      </c>
      <c r="G51">
        <f t="shared" si="0"/>
        <v>2.9401088929219599</v>
      </c>
      <c r="H51">
        <f t="shared" si="2"/>
        <v>0.34012345679012346</v>
      </c>
      <c r="I51">
        <f t="shared" si="3"/>
        <v>1.0203703703703704</v>
      </c>
      <c r="J51">
        <v>1.0819122250281501</v>
      </c>
      <c r="K51">
        <v>1.0124313756617001</v>
      </c>
      <c r="L51" s="28">
        <f t="shared" si="4"/>
        <v>1.0819122250281543</v>
      </c>
      <c r="M51" s="28">
        <f t="shared" si="5"/>
        <v>1.0190720475452302</v>
      </c>
    </row>
    <row r="59" spans="2:18" x14ac:dyDescent="0.2">
      <c r="O59" s="1"/>
      <c r="P59" s="1"/>
      <c r="Q59" s="1"/>
      <c r="R59" s="1"/>
    </row>
    <row r="71" spans="13:14" x14ac:dyDescent="0.2">
      <c r="M71" s="1"/>
      <c r="N71" s="1"/>
    </row>
  </sheetData>
  <mergeCells count="22">
    <mergeCell ref="M5:O5"/>
    <mergeCell ref="P5:R5"/>
    <mergeCell ref="S5:U5"/>
    <mergeCell ref="L5:L6"/>
    <mergeCell ref="A3:C3"/>
    <mergeCell ref="D3:E3"/>
    <mergeCell ref="A4:C4"/>
    <mergeCell ref="D4:E4"/>
    <mergeCell ref="A5:C5"/>
    <mergeCell ref="D5:E5"/>
    <mergeCell ref="A8:C8"/>
    <mergeCell ref="E8:E12"/>
    <mergeCell ref="A9:C9"/>
    <mergeCell ref="A15:C15"/>
    <mergeCell ref="A16:C16"/>
    <mergeCell ref="A17:C17"/>
    <mergeCell ref="E13:E17"/>
    <mergeCell ref="A10:C10"/>
    <mergeCell ref="A11:C11"/>
    <mergeCell ref="A12:C12"/>
    <mergeCell ref="A13:C13"/>
    <mergeCell ref="A14:C14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吸収式</vt:lpstr>
      <vt:lpstr>空冷HPcooling</vt:lpstr>
      <vt:lpstr>空冷HPheating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Ono Eikichi</cp:lastModifiedBy>
  <dcterms:created xsi:type="dcterms:W3CDTF">2016-09-22T06:44:01Z</dcterms:created>
  <dcterms:modified xsi:type="dcterms:W3CDTF">2022-03-17T15:06:10Z</dcterms:modified>
</cp:coreProperties>
</file>