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rograms/EnergyPlus_SHASEG1008/idf_miyata/CaseWBT/"/>
    </mc:Choice>
  </mc:AlternateContent>
  <xr:revisionPtr revIDLastSave="0" documentId="13_ncr:1_{1F0BA35F-FB69-C44E-BD86-2271B03D83AC}" xr6:coauthVersionLast="47" xr6:coauthVersionMax="47" xr10:uidLastSave="{00000000-0000-0000-0000-000000000000}"/>
  <bookViews>
    <workbookView xWindow="19480" yWindow="1600" windowWidth="44940" windowHeight="29280" activeTab="1" xr2:uid="{BCBDAEAB-0B6A-394C-971A-EDDF441D969A}"/>
  </bookViews>
  <sheets>
    <sheet name="第一弾" sheetId="1" r:id="rId1"/>
    <sheet name="第二弾" sheetId="2" r:id="rId2"/>
    <sheet name="第二弾の根拠_容量設計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2" l="1"/>
  <c r="N19" i="2"/>
  <c r="N27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J4" i="2"/>
  <c r="N4" i="2" s="1"/>
  <c r="J5" i="2"/>
  <c r="N5" i="2" s="1"/>
  <c r="J6" i="2"/>
  <c r="N6" i="2" s="1"/>
  <c r="J7" i="2"/>
  <c r="N7" i="2" s="1"/>
  <c r="J8" i="2"/>
  <c r="N8" i="2" s="1"/>
  <c r="J9" i="2"/>
  <c r="N9" i="2" s="1"/>
  <c r="J10" i="2"/>
  <c r="N10" i="2" s="1"/>
  <c r="J11" i="2"/>
  <c r="J12" i="2"/>
  <c r="N12" i="2" s="1"/>
  <c r="J13" i="2"/>
  <c r="N13" i="2" s="1"/>
  <c r="J14" i="2"/>
  <c r="N14" i="2" s="1"/>
  <c r="J15" i="2"/>
  <c r="N15" i="2" s="1"/>
  <c r="J16" i="2"/>
  <c r="N16" i="2" s="1"/>
  <c r="J17" i="2"/>
  <c r="N17" i="2" s="1"/>
  <c r="J18" i="2"/>
  <c r="N18" i="2" s="1"/>
  <c r="J19" i="2"/>
  <c r="J20" i="2"/>
  <c r="N20" i="2" s="1"/>
  <c r="J21" i="2"/>
  <c r="N21" i="2" s="1"/>
  <c r="J22" i="2"/>
  <c r="N22" i="2" s="1"/>
  <c r="J23" i="2"/>
  <c r="N23" i="2" s="1"/>
  <c r="J24" i="2"/>
  <c r="N24" i="2" s="1"/>
  <c r="J25" i="2"/>
  <c r="N25" i="2" s="1"/>
  <c r="J26" i="2"/>
  <c r="N26" i="2" s="1"/>
  <c r="J2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L3" i="2"/>
  <c r="K3" i="2"/>
  <c r="J3" i="2"/>
  <c r="N3" i="2" s="1"/>
  <c r="I3" i="2"/>
  <c r="C31" i="4"/>
  <c r="AY31" i="4"/>
  <c r="AW31" i="4"/>
  <c r="AU31" i="4"/>
  <c r="AS31" i="4"/>
  <c r="AQ31" i="4"/>
  <c r="AO31" i="4"/>
  <c r="AM31" i="4"/>
  <c r="AK31" i="4"/>
  <c r="AI31" i="4"/>
  <c r="AG31" i="4"/>
  <c r="AE31" i="4"/>
  <c r="AC31" i="4"/>
  <c r="AA31" i="4"/>
  <c r="Y31" i="4"/>
  <c r="W31" i="4"/>
  <c r="U31" i="4"/>
  <c r="S31" i="4"/>
  <c r="Q31" i="4"/>
  <c r="O31" i="4"/>
  <c r="M31" i="4"/>
  <c r="K31" i="4"/>
  <c r="I31" i="4"/>
  <c r="G31" i="4"/>
  <c r="E31" i="4"/>
  <c r="AY28" i="4"/>
  <c r="AS28" i="4"/>
  <c r="AQ28" i="4"/>
  <c r="AK28" i="4"/>
  <c r="AI28" i="4"/>
  <c r="M28" i="4"/>
  <c r="AY27" i="4"/>
  <c r="AW27" i="4"/>
  <c r="AU27" i="4"/>
  <c r="AS27" i="4"/>
  <c r="AQ27" i="4"/>
  <c r="AO27" i="4"/>
  <c r="AM27" i="4"/>
  <c r="AK27" i="4"/>
  <c r="AI27" i="4"/>
  <c r="AG27" i="4"/>
  <c r="AE27" i="4"/>
  <c r="AC27" i="4"/>
  <c r="AC28" i="4" s="1"/>
  <c r="AA27" i="4"/>
  <c r="Y27" i="4"/>
  <c r="W27" i="4"/>
  <c r="U27" i="4"/>
  <c r="U28" i="4" s="1"/>
  <c r="S27" i="4"/>
  <c r="Q27" i="4"/>
  <c r="O27" i="4"/>
  <c r="M27" i="4"/>
  <c r="K27" i="4"/>
  <c r="I27" i="4"/>
  <c r="G27" i="4"/>
  <c r="E27" i="4"/>
  <c r="E28" i="4" s="1"/>
  <c r="C27" i="4"/>
  <c r="AY26" i="4"/>
  <c r="AW26" i="4"/>
  <c r="AW28" i="4" s="1"/>
  <c r="AU26" i="4"/>
  <c r="AU28" i="4" s="1"/>
  <c r="AS26" i="4"/>
  <c r="AQ26" i="4"/>
  <c r="AO26" i="4"/>
  <c r="AO28" i="4" s="1"/>
  <c r="AM26" i="4"/>
  <c r="AK26" i="4"/>
  <c r="AI26" i="4"/>
  <c r="AG26" i="4"/>
  <c r="AG28" i="4" s="1"/>
  <c r="AE26" i="4"/>
  <c r="AE28" i="4" s="1"/>
  <c r="AC26" i="4"/>
  <c r="AA26" i="4"/>
  <c r="AA28" i="4" s="1"/>
  <c r="Y26" i="4"/>
  <c r="Y28" i="4" s="1"/>
  <c r="W26" i="4"/>
  <c r="U26" i="4"/>
  <c r="S26" i="4"/>
  <c r="S28" i="4" s="1"/>
  <c r="Q26" i="4"/>
  <c r="Q28" i="4" s="1"/>
  <c r="O26" i="4"/>
  <c r="O28" i="4" s="1"/>
  <c r="M26" i="4"/>
  <c r="K26" i="4"/>
  <c r="K28" i="4" s="1"/>
  <c r="I26" i="4"/>
  <c r="I28" i="4" s="1"/>
  <c r="G26" i="4"/>
  <c r="E26" i="4"/>
  <c r="C26" i="4"/>
  <c r="C18" i="4" a="1"/>
  <c r="C18" i="4" s="1"/>
  <c r="D18" i="4" s="1"/>
  <c r="G16" i="4" a="1"/>
  <c r="G16" i="4" s="1"/>
  <c r="D16" i="4" a="1"/>
  <c r="D16" i="4" s="1"/>
  <c r="C16" i="4" a="1"/>
  <c r="C16" i="4" s="1"/>
  <c r="E15" i="4" a="1"/>
  <c r="E15" i="4" s="1"/>
  <c r="D15" i="4" a="1"/>
  <c r="D15" i="4" s="1"/>
  <c r="C15" i="4"/>
  <c r="C15" i="4" a="1"/>
  <c r="F13" i="4" a="1"/>
  <c r="F13" i="4" s="1"/>
  <c r="D13" i="4" a="1"/>
  <c r="D13" i="4" s="1"/>
  <c r="C13" i="4"/>
  <c r="C13" i="4" a="1"/>
  <c r="G12" i="4"/>
  <c r="E12" i="4"/>
  <c r="R12" i="1"/>
  <c r="S26" i="1"/>
  <c r="R26" i="1"/>
  <c r="S25" i="1"/>
  <c r="R25" i="1"/>
  <c r="S24" i="1"/>
  <c r="R24" i="1"/>
  <c r="S23" i="1"/>
  <c r="R23" i="1"/>
  <c r="S22" i="1"/>
  <c r="R22" i="1"/>
  <c r="S21" i="1"/>
  <c r="R21" i="1"/>
  <c r="S20" i="1"/>
  <c r="R20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S11" i="1"/>
  <c r="R11" i="1"/>
  <c r="S10" i="1"/>
  <c r="R10" i="1"/>
  <c r="S9" i="1"/>
  <c r="R9" i="1"/>
  <c r="S8" i="1"/>
  <c r="R8" i="1"/>
  <c r="S7" i="1"/>
  <c r="R7" i="1"/>
  <c r="S6" i="1"/>
  <c r="R6" i="1"/>
  <c r="S5" i="1"/>
  <c r="R5" i="1"/>
  <c r="S4" i="1"/>
  <c r="R4" i="1"/>
  <c r="S3" i="1"/>
  <c r="R3" i="1"/>
  <c r="R2" i="1"/>
  <c r="S2" i="1"/>
  <c r="B35" i="1"/>
  <c r="C28" i="4" l="1"/>
  <c r="E17" i="4"/>
  <c r="G15" i="4" a="1"/>
  <c r="G15" i="4" s="1"/>
  <c r="H16" i="4" a="1"/>
  <c r="H16" i="4" s="1"/>
  <c r="H13" i="4" a="1"/>
  <c r="H13" i="4" s="1"/>
  <c r="G18" i="4" a="1"/>
  <c r="G18" i="4" s="1"/>
  <c r="H18" i="4" s="1"/>
  <c r="G13" i="4" a="1"/>
  <c r="G13" i="4" s="1"/>
  <c r="H15" i="4" a="1"/>
  <c r="H15" i="4" s="1"/>
  <c r="I12" i="4"/>
  <c r="C17" i="4"/>
  <c r="D17" i="4"/>
  <c r="D30" i="4" s="1"/>
  <c r="D31" i="4" s="1"/>
  <c r="E16" i="4" a="1"/>
  <c r="E16" i="4" s="1"/>
  <c r="E13" i="4" a="1"/>
  <c r="E13" i="4" s="1"/>
  <c r="F15" i="4" a="1"/>
  <c r="F15" i="4" s="1"/>
  <c r="E18" i="4" a="1"/>
  <c r="E18" i="4" s="1"/>
  <c r="F18" i="4" s="1"/>
  <c r="F16" i="4" a="1"/>
  <c r="F16" i="4" s="1"/>
  <c r="G28" i="4"/>
  <c r="AM28" i="4"/>
  <c r="W28" i="4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" i="1"/>
  <c r="M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H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2" i="1"/>
  <c r="C35" i="4" l="1"/>
  <c r="D23" i="4"/>
  <c r="D24" i="4"/>
  <c r="D27" i="4" s="1"/>
  <c r="D34" i="4" s="1"/>
  <c r="H30" i="4"/>
  <c r="H31" i="4" s="1"/>
  <c r="C23" i="4"/>
  <c r="C32" i="4" s="1"/>
  <c r="C24" i="4"/>
  <c r="C34" i="4" s="1"/>
  <c r="G17" i="4"/>
  <c r="E35" i="4"/>
  <c r="E36" i="4" s="1"/>
  <c r="E37" i="4" s="1"/>
  <c r="E24" i="4"/>
  <c r="E34" i="4" s="1"/>
  <c r="E23" i="4"/>
  <c r="H17" i="4"/>
  <c r="F30" i="4"/>
  <c r="F31" i="4" s="1"/>
  <c r="F36" i="4"/>
  <c r="F37" i="4" s="1"/>
  <c r="F17" i="4"/>
  <c r="I16" i="4" a="1"/>
  <c r="I16" i="4" s="1"/>
  <c r="I13" i="4" a="1"/>
  <c r="I13" i="4" s="1"/>
  <c r="K12" i="4"/>
  <c r="J15" i="4" a="1"/>
  <c r="J15" i="4" s="1"/>
  <c r="J13" i="4" a="1"/>
  <c r="J13" i="4" s="1"/>
  <c r="I18" i="4" a="1"/>
  <c r="I18" i="4" s="1"/>
  <c r="J18" i="4" s="1"/>
  <c r="J16" i="4" a="1"/>
  <c r="J16" i="4" s="1"/>
  <c r="I15" i="4" a="1"/>
  <c r="I15" i="4" s="1"/>
  <c r="H5" i="1"/>
  <c r="J5" i="1" s="1"/>
  <c r="H19" i="1"/>
  <c r="J19" i="1" s="1"/>
  <c r="H11" i="1"/>
  <c r="J11" i="1" s="1"/>
  <c r="H3" i="1"/>
  <c r="J3" i="1" s="1"/>
  <c r="H21" i="1"/>
  <c r="J21" i="1" s="1"/>
  <c r="H20" i="1"/>
  <c r="J20" i="1" s="1"/>
  <c r="H26" i="1"/>
  <c r="J26" i="1" s="1"/>
  <c r="H18" i="1"/>
  <c r="J18" i="1" s="1"/>
  <c r="H10" i="1"/>
  <c r="J10" i="1" s="1"/>
  <c r="H12" i="1"/>
  <c r="J12" i="1" s="1"/>
  <c r="H25" i="1"/>
  <c r="J25" i="1" s="1"/>
  <c r="H17" i="1"/>
  <c r="J17" i="1" s="1"/>
  <c r="H9" i="1"/>
  <c r="J9" i="1" s="1"/>
  <c r="H24" i="1"/>
  <c r="J24" i="1" s="1"/>
  <c r="H8" i="1"/>
  <c r="J8" i="1" s="1"/>
  <c r="H23" i="1"/>
  <c r="J23" i="1" s="1"/>
  <c r="H15" i="1"/>
  <c r="J15" i="1" s="1"/>
  <c r="H7" i="1"/>
  <c r="J7" i="1" s="1"/>
  <c r="H13" i="1"/>
  <c r="J13" i="1" s="1"/>
  <c r="H4" i="1"/>
  <c r="J4" i="1" s="1"/>
  <c r="H16" i="1"/>
  <c r="J16" i="1" s="1"/>
  <c r="H22" i="1"/>
  <c r="J22" i="1" s="1"/>
  <c r="H14" i="1"/>
  <c r="J14" i="1" s="1"/>
  <c r="H6" i="1"/>
  <c r="J6" i="1" s="1"/>
  <c r="J2" i="1"/>
  <c r="D26" i="4" l="1"/>
  <c r="D28" i="4" s="1"/>
  <c r="G35" i="4"/>
  <c r="G23" i="4"/>
  <c r="G24" i="4"/>
  <c r="G34" i="4" s="1"/>
  <c r="D36" i="4"/>
  <c r="D37" i="4" s="1"/>
  <c r="C36" i="4"/>
  <c r="C37" i="4" s="1"/>
  <c r="J30" i="4"/>
  <c r="J31" i="4" s="1"/>
  <c r="F26" i="4"/>
  <c r="F28" i="4" s="1"/>
  <c r="J17" i="4"/>
  <c r="H24" i="4"/>
  <c r="H27" i="4" s="1"/>
  <c r="H34" i="4" s="1"/>
  <c r="H23" i="4"/>
  <c r="C25" i="4"/>
  <c r="K18" i="4" a="1"/>
  <c r="K18" i="4" s="1"/>
  <c r="L18" i="4" s="1"/>
  <c r="K15" i="4" a="1"/>
  <c r="K15" i="4" s="1"/>
  <c r="M12" i="4"/>
  <c r="L13" i="4" a="1"/>
  <c r="L13" i="4" s="1"/>
  <c r="L16" i="4" a="1"/>
  <c r="L16" i="4" s="1"/>
  <c r="L15" i="4" a="1"/>
  <c r="L15" i="4" s="1"/>
  <c r="K16" i="4" a="1"/>
  <c r="K16" i="4" s="1"/>
  <c r="K13" i="4" a="1"/>
  <c r="K13" i="4" s="1"/>
  <c r="E32" i="4"/>
  <c r="E25" i="4"/>
  <c r="E33" i="4" s="1"/>
  <c r="H26" i="4"/>
  <c r="H28" i="4" s="1"/>
  <c r="I17" i="4"/>
  <c r="F24" i="4"/>
  <c r="F27" i="4" s="1"/>
  <c r="F34" i="4" s="1"/>
  <c r="F23" i="4"/>
  <c r="D25" i="4"/>
  <c r="D33" i="4" s="1"/>
  <c r="C33" i="4" l="1"/>
  <c r="D32" i="4"/>
  <c r="F25" i="4"/>
  <c r="F33" i="4" s="1"/>
  <c r="F32" i="4"/>
  <c r="I35" i="4"/>
  <c r="I24" i="4"/>
  <c r="I34" i="4" s="1"/>
  <c r="I23" i="4"/>
  <c r="M16" i="4" a="1"/>
  <c r="M16" i="4" s="1"/>
  <c r="M13" i="4" a="1"/>
  <c r="M13" i="4" s="1"/>
  <c r="M18" i="4" a="1"/>
  <c r="M18" i="4" s="1"/>
  <c r="N18" i="4" s="1"/>
  <c r="N15" i="4" a="1"/>
  <c r="N15" i="4" s="1"/>
  <c r="N16" i="4" a="1"/>
  <c r="N16" i="4" s="1"/>
  <c r="M15" i="4" a="1"/>
  <c r="M15" i="4" s="1"/>
  <c r="N13" i="4" a="1"/>
  <c r="N13" i="4" s="1"/>
  <c r="O12" i="4"/>
  <c r="K17" i="4"/>
  <c r="L17" i="4"/>
  <c r="H25" i="4"/>
  <c r="H33" i="4" s="1"/>
  <c r="H32" i="4"/>
  <c r="L30" i="4"/>
  <c r="L31" i="4" s="1"/>
  <c r="G25" i="4"/>
  <c r="G33" i="4" s="1"/>
  <c r="G32" i="4"/>
  <c r="J24" i="4"/>
  <c r="J27" i="4" s="1"/>
  <c r="J34" i="4" s="1"/>
  <c r="J23" i="4"/>
  <c r="G36" i="4"/>
  <c r="G37" i="4" s="1"/>
  <c r="H36" i="4"/>
  <c r="H37" i="4" s="1"/>
  <c r="K35" i="4" l="1"/>
  <c r="K23" i="4"/>
  <c r="K24" i="4"/>
  <c r="K34" i="4" s="1"/>
  <c r="O15" i="4" a="1"/>
  <c r="O15" i="4" s="1"/>
  <c r="P13" i="4" a="1"/>
  <c r="P13" i="4" s="1"/>
  <c r="P16" i="4" a="1"/>
  <c r="P16" i="4" s="1"/>
  <c r="O18" i="4" a="1"/>
  <c r="O18" i="4" s="1"/>
  <c r="P18" i="4" s="1"/>
  <c r="O16" i="4" a="1"/>
  <c r="O16" i="4" s="1"/>
  <c r="O13" i="4" a="1"/>
  <c r="O13" i="4" s="1"/>
  <c r="Q12" i="4"/>
  <c r="P15" i="4" a="1"/>
  <c r="P15" i="4" s="1"/>
  <c r="M17" i="4"/>
  <c r="I36" i="4"/>
  <c r="I37" i="4" s="1"/>
  <c r="J36" i="4"/>
  <c r="J37" i="4" s="1"/>
  <c r="I32" i="4"/>
  <c r="I25" i="4"/>
  <c r="I33" i="4" s="1"/>
  <c r="J26" i="4"/>
  <c r="J28" i="4" s="1"/>
  <c r="L23" i="4"/>
  <c r="L24" i="4"/>
  <c r="L27" i="4" s="1"/>
  <c r="L34" i="4" s="1"/>
  <c r="N17" i="4"/>
  <c r="J32" i="4"/>
  <c r="J25" i="4"/>
  <c r="M24" i="4" l="1"/>
  <c r="M34" i="4" s="1"/>
  <c r="M23" i="4"/>
  <c r="M35" i="4"/>
  <c r="L26" i="4"/>
  <c r="L28" i="4" s="1"/>
  <c r="L36" i="4"/>
  <c r="L37" i="4" s="1"/>
  <c r="K36" i="4"/>
  <c r="K37" i="4" s="1"/>
  <c r="N24" i="4"/>
  <c r="N27" i="4" s="1"/>
  <c r="N34" i="4" s="1"/>
  <c r="N23" i="4"/>
  <c r="L25" i="4"/>
  <c r="O17" i="4"/>
  <c r="P17" i="4"/>
  <c r="J33" i="4"/>
  <c r="N30" i="4"/>
  <c r="N31" i="4" s="1"/>
  <c r="N26" i="4" s="1"/>
  <c r="N28" i="4" s="1"/>
  <c r="Q16" i="4" a="1"/>
  <c r="Q16" i="4" s="1"/>
  <c r="Q13" i="4" a="1"/>
  <c r="Q13" i="4" s="1"/>
  <c r="R15" i="4" a="1"/>
  <c r="R15" i="4" s="1"/>
  <c r="Q18" i="4" a="1"/>
  <c r="Q18" i="4" s="1"/>
  <c r="R18" i="4" s="1"/>
  <c r="R13" i="4" a="1"/>
  <c r="R13" i="4" s="1"/>
  <c r="S12" i="4"/>
  <c r="R16" i="4" a="1"/>
  <c r="R16" i="4" s="1"/>
  <c r="Q15" i="4" a="1"/>
  <c r="Q15" i="4" s="1"/>
  <c r="K32" i="4"/>
  <c r="K25" i="4"/>
  <c r="K33" i="4" s="1"/>
  <c r="N25" i="4" l="1"/>
  <c r="N33" i="4" s="1"/>
  <c r="N32" i="4"/>
  <c r="S15" i="4" a="1"/>
  <c r="S15" i="4" s="1"/>
  <c r="T16" i="4" a="1"/>
  <c r="T16" i="4" s="1"/>
  <c r="S18" i="4" a="1"/>
  <c r="S18" i="4" s="1"/>
  <c r="T18" i="4" s="1"/>
  <c r="T13" i="4" a="1"/>
  <c r="T13" i="4" s="1"/>
  <c r="U12" i="4"/>
  <c r="T15" i="4" a="1"/>
  <c r="T15" i="4" s="1"/>
  <c r="S16" i="4" a="1"/>
  <c r="S16" i="4" s="1"/>
  <c r="S13" i="4" a="1"/>
  <c r="S13" i="4" s="1"/>
  <c r="P24" i="4"/>
  <c r="P27" i="4" s="1"/>
  <c r="P34" i="4" s="1"/>
  <c r="P23" i="4"/>
  <c r="R17" i="4"/>
  <c r="R30" i="4" s="1"/>
  <c r="R31" i="4" s="1"/>
  <c r="O24" i="4"/>
  <c r="O34" i="4" s="1"/>
  <c r="O23" i="4"/>
  <c r="O35" i="4"/>
  <c r="L33" i="4"/>
  <c r="M36" i="4"/>
  <c r="M37" i="4" s="1"/>
  <c r="N36" i="4"/>
  <c r="N37" i="4" s="1"/>
  <c r="L32" i="4"/>
  <c r="M32" i="4"/>
  <c r="M25" i="4"/>
  <c r="M33" i="4" s="1"/>
  <c r="Q17" i="4"/>
  <c r="P30" i="4"/>
  <c r="P31" i="4" s="1"/>
  <c r="P25" i="4" l="1"/>
  <c r="P26" i="4"/>
  <c r="P28" i="4" s="1"/>
  <c r="Q24" i="4"/>
  <c r="Q34" i="4" s="1"/>
  <c r="Q23" i="4"/>
  <c r="Q35" i="4"/>
  <c r="O25" i="4"/>
  <c r="O33" i="4" s="1"/>
  <c r="O32" i="4"/>
  <c r="T17" i="4"/>
  <c r="U16" i="4" a="1"/>
  <c r="U16" i="4" s="1"/>
  <c r="U13" i="4" a="1"/>
  <c r="U13" i="4" s="1"/>
  <c r="V15" i="4" a="1"/>
  <c r="V15" i="4" s="1"/>
  <c r="W12" i="4"/>
  <c r="U15" i="4" a="1"/>
  <c r="U15" i="4" s="1"/>
  <c r="V16" i="4" a="1"/>
  <c r="V16" i="4" s="1"/>
  <c r="V13" i="4" a="1"/>
  <c r="V13" i="4" s="1"/>
  <c r="U18" i="4" a="1"/>
  <c r="U18" i="4" s="1"/>
  <c r="V18" i="4" s="1"/>
  <c r="T30" i="4"/>
  <c r="T31" i="4" s="1"/>
  <c r="S17" i="4"/>
  <c r="O36" i="4"/>
  <c r="O37" i="4" s="1"/>
  <c r="P36" i="4"/>
  <c r="P37" i="4" s="1"/>
  <c r="R24" i="4"/>
  <c r="R27" i="4" s="1"/>
  <c r="R34" i="4" s="1"/>
  <c r="R23" i="4"/>
  <c r="U17" i="4" l="1"/>
  <c r="W15" i="4" a="1"/>
  <c r="W15" i="4" s="1"/>
  <c r="X13" i="4" a="1"/>
  <c r="X13" i="4" s="1"/>
  <c r="X16" i="4" a="1"/>
  <c r="X16" i="4" s="1"/>
  <c r="W18" i="4" a="1"/>
  <c r="W18" i="4" s="1"/>
  <c r="X18" i="4" s="1"/>
  <c r="Y12" i="4"/>
  <c r="X15" i="4" a="1"/>
  <c r="X15" i="4" s="1"/>
  <c r="W16" i="4" a="1"/>
  <c r="W16" i="4" s="1"/>
  <c r="W13" i="4" a="1"/>
  <c r="W13" i="4" s="1"/>
  <c r="Q36" i="4"/>
  <c r="Q37" i="4" s="1"/>
  <c r="R36" i="4"/>
  <c r="R37" i="4" s="1"/>
  <c r="S23" i="4"/>
  <c r="S35" i="4"/>
  <c r="S24" i="4"/>
  <c r="S34" i="4" s="1"/>
  <c r="V17" i="4"/>
  <c r="Q32" i="4"/>
  <c r="Q25" i="4"/>
  <c r="Q33" i="4" s="1"/>
  <c r="T23" i="4"/>
  <c r="T24" i="4"/>
  <c r="T27" i="4" s="1"/>
  <c r="T34" i="4" s="1"/>
  <c r="P32" i="4"/>
  <c r="R25" i="4"/>
  <c r="P33" i="4"/>
  <c r="V30" i="4"/>
  <c r="V31" i="4" s="1"/>
  <c r="R26" i="4"/>
  <c r="R28" i="4" s="1"/>
  <c r="T36" i="4" l="1"/>
  <c r="T37" i="4" s="1"/>
  <c r="S36" i="4"/>
  <c r="S37" i="4" s="1"/>
  <c r="S32" i="4"/>
  <c r="S25" i="4"/>
  <c r="S33" i="4" s="1"/>
  <c r="W17" i="4"/>
  <c r="U35" i="4"/>
  <c r="U24" i="4"/>
  <c r="U34" i="4" s="1"/>
  <c r="U23" i="4"/>
  <c r="R32" i="4"/>
  <c r="X17" i="4"/>
  <c r="Y16" i="4" a="1"/>
  <c r="Y16" i="4" s="1"/>
  <c r="Y13" i="4" a="1"/>
  <c r="Y13" i="4" s="1"/>
  <c r="Y18" i="4" a="1"/>
  <c r="Y18" i="4" s="1"/>
  <c r="Z18" i="4" s="1"/>
  <c r="AA12" i="4"/>
  <c r="Z15" i="4" a="1"/>
  <c r="Z15" i="4" s="1"/>
  <c r="Y15" i="4" a="1"/>
  <c r="Y15" i="4" s="1"/>
  <c r="Z13" i="4" a="1"/>
  <c r="Z13" i="4" s="1"/>
  <c r="Z16" i="4" a="1"/>
  <c r="Z16" i="4" s="1"/>
  <c r="T26" i="4"/>
  <c r="T28" i="4" s="1"/>
  <c r="T32" i="4"/>
  <c r="T25" i="4"/>
  <c r="R33" i="4"/>
  <c r="V24" i="4"/>
  <c r="V27" i="4" s="1"/>
  <c r="V34" i="4" s="1"/>
  <c r="V23" i="4"/>
  <c r="V26" i="4" l="1"/>
  <c r="V28" i="4" s="1"/>
  <c r="T33" i="4"/>
  <c r="AA18" i="4" a="1"/>
  <c r="AA18" i="4" s="1"/>
  <c r="AB18" i="4" s="1"/>
  <c r="AA15" i="4" a="1"/>
  <c r="AA15" i="4" s="1"/>
  <c r="AC12" i="4"/>
  <c r="AB16" i="4" a="1"/>
  <c r="AB16" i="4" s="1"/>
  <c r="AB13" i="4" a="1"/>
  <c r="AB13" i="4" s="1"/>
  <c r="AA16" i="4" a="1"/>
  <c r="AA16" i="4" s="1"/>
  <c r="AB15" i="4" a="1"/>
  <c r="AB15" i="4" s="1"/>
  <c r="AA13" i="4" a="1"/>
  <c r="AA13" i="4" s="1"/>
  <c r="U36" i="4"/>
  <c r="U37" i="4" s="1"/>
  <c r="V36" i="4"/>
  <c r="V37" i="4" s="1"/>
  <c r="X24" i="4"/>
  <c r="X27" i="4" s="1"/>
  <c r="X34" i="4" s="1"/>
  <c r="X23" i="4"/>
  <c r="Z30" i="4"/>
  <c r="Z31" i="4" s="1"/>
  <c r="W35" i="4"/>
  <c r="W24" i="4"/>
  <c r="W34" i="4" s="1"/>
  <c r="W23" i="4"/>
  <c r="X30" i="4"/>
  <c r="X31" i="4" s="1"/>
  <c r="V25" i="4"/>
  <c r="V33" i="4" s="1"/>
  <c r="V32" i="4"/>
  <c r="Y17" i="4"/>
  <c r="Z17" i="4"/>
  <c r="U32" i="4"/>
  <c r="U25" i="4"/>
  <c r="U33" i="4" s="1"/>
  <c r="W25" i="4" l="1"/>
  <c r="W33" i="4" s="1"/>
  <c r="W32" i="4"/>
  <c r="X36" i="4"/>
  <c r="X37" i="4" s="1"/>
  <c r="W36" i="4"/>
  <c r="W37" i="4" s="1"/>
  <c r="AB30" i="4"/>
  <c r="AB31" i="4" s="1"/>
  <c r="AC16" i="4" a="1"/>
  <c r="AC16" i="4" s="1"/>
  <c r="AC13" i="4" a="1"/>
  <c r="AC13" i="4" s="1"/>
  <c r="AD15" i="4" a="1"/>
  <c r="AD15" i="4" s="1"/>
  <c r="AC18" i="4" a="1"/>
  <c r="AC18" i="4" s="1"/>
  <c r="AD18" i="4" s="1"/>
  <c r="AD13" i="4" a="1"/>
  <c r="AD13" i="4" s="1"/>
  <c r="AC15" i="4" a="1"/>
  <c r="AC15" i="4" s="1"/>
  <c r="AD16" i="4" a="1"/>
  <c r="AD16" i="4" s="1"/>
  <c r="AE12" i="4"/>
  <c r="AA17" i="4"/>
  <c r="X26" i="4"/>
  <c r="X28" i="4" s="1"/>
  <c r="Y35" i="4"/>
  <c r="Y24" i="4"/>
  <c r="Y34" i="4" s="1"/>
  <c r="Y23" i="4"/>
  <c r="X25" i="4"/>
  <c r="X33" i="4" s="1"/>
  <c r="X32" i="4"/>
  <c r="Z24" i="4"/>
  <c r="Z27" i="4" s="1"/>
  <c r="Z34" i="4" s="1"/>
  <c r="Z23" i="4"/>
  <c r="AB17" i="4"/>
  <c r="Y32" i="4" l="1"/>
  <c r="Y25" i="4"/>
  <c r="Y33" i="4" s="1"/>
  <c r="Z25" i="4"/>
  <c r="Z33" i="4" s="1"/>
  <c r="Z26" i="4"/>
  <c r="Z28" i="4" s="1"/>
  <c r="AD17" i="4"/>
  <c r="AA35" i="4"/>
  <c r="AA23" i="4"/>
  <c r="AA24" i="4"/>
  <c r="AA34" i="4" s="1"/>
  <c r="AC17" i="4"/>
  <c r="AB23" i="4"/>
  <c r="AB24" i="4"/>
  <c r="AB27" i="4" s="1"/>
  <c r="AB34" i="4" s="1"/>
  <c r="Z36" i="4"/>
  <c r="Z37" i="4" s="1"/>
  <c r="Y36" i="4"/>
  <c r="Y37" i="4" s="1"/>
  <c r="AE15" i="4" a="1"/>
  <c r="AE15" i="4" s="1"/>
  <c r="AF16" i="4" a="1"/>
  <c r="AF16" i="4" s="1"/>
  <c r="AE18" i="4" a="1"/>
  <c r="AE18" i="4" s="1"/>
  <c r="AF18" i="4" s="1"/>
  <c r="AF13" i="4" a="1"/>
  <c r="AF13" i="4" s="1"/>
  <c r="AF15" i="4" a="1"/>
  <c r="AF15" i="4" s="1"/>
  <c r="AE13" i="4" a="1"/>
  <c r="AE13" i="4" s="1"/>
  <c r="AE16" i="4" a="1"/>
  <c r="AE16" i="4" s="1"/>
  <c r="AG12" i="4"/>
  <c r="AB26" i="4" l="1"/>
  <c r="AB28" i="4" s="1"/>
  <c r="AB32" i="4"/>
  <c r="AB25" i="4"/>
  <c r="AB33" i="4" s="1"/>
  <c r="AD24" i="4"/>
  <c r="AD27" i="4" s="1"/>
  <c r="AD23" i="4"/>
  <c r="AC35" i="4"/>
  <c r="AC24" i="4"/>
  <c r="AC34" i="4" s="1"/>
  <c r="AC23" i="4"/>
  <c r="AF17" i="4"/>
  <c r="AF30" i="4"/>
  <c r="AF31" i="4" s="1"/>
  <c r="Z32" i="4"/>
  <c r="AD30" i="4"/>
  <c r="AD31" i="4" s="1"/>
  <c r="AD26" i="4" s="1"/>
  <c r="AD28" i="4" s="1"/>
  <c r="AE17" i="4"/>
  <c r="AG16" i="4" a="1"/>
  <c r="AG16" i="4" s="1"/>
  <c r="AG13" i="4" a="1"/>
  <c r="AG13" i="4" s="1"/>
  <c r="AH15" i="4" a="1"/>
  <c r="AH15" i="4" s="1"/>
  <c r="AG18" i="4" a="1"/>
  <c r="AG18" i="4" s="1"/>
  <c r="AH18" i="4" s="1"/>
  <c r="AI12" i="4"/>
  <c r="AH13" i="4" a="1"/>
  <c r="AH13" i="4" s="1"/>
  <c r="AG15" i="4" a="1"/>
  <c r="AG15" i="4" s="1"/>
  <c r="AH16" i="4" a="1"/>
  <c r="AH16" i="4" s="1"/>
  <c r="AA32" i="4"/>
  <c r="AA25" i="4"/>
  <c r="AA33" i="4" s="1"/>
  <c r="AA36" i="4"/>
  <c r="AA37" i="4" s="1"/>
  <c r="AB36" i="4"/>
  <c r="AB37" i="4" s="1"/>
  <c r="AD25" i="4" l="1"/>
  <c r="AD33" i="4" s="1"/>
  <c r="AD32" i="4"/>
  <c r="AC36" i="4"/>
  <c r="AC37" i="4" s="1"/>
  <c r="AD36" i="4"/>
  <c r="AD37" i="4" s="1"/>
  <c r="AD34" i="4"/>
  <c r="AG17" i="4"/>
  <c r="AC32" i="4"/>
  <c r="AC25" i="4"/>
  <c r="AC33" i="4" s="1"/>
  <c r="AE35" i="4"/>
  <c r="AE24" i="4"/>
  <c r="AE34" i="4" s="1"/>
  <c r="AE23" i="4"/>
  <c r="AI15" i="4" a="1"/>
  <c r="AI15" i="4" s="1"/>
  <c r="AJ16" i="4" a="1"/>
  <c r="AJ16" i="4" s="1"/>
  <c r="AJ13" i="4" a="1"/>
  <c r="AJ13" i="4" s="1"/>
  <c r="AI16" i="4" a="1"/>
  <c r="AI16" i="4" s="1"/>
  <c r="AJ15" i="4" a="1"/>
  <c r="AJ15" i="4" s="1"/>
  <c r="AI18" i="4" a="1"/>
  <c r="AI18" i="4" s="1"/>
  <c r="AJ18" i="4" s="1"/>
  <c r="AK12" i="4"/>
  <c r="AI13" i="4" a="1"/>
  <c r="AI13" i="4" s="1"/>
  <c r="AF26" i="4"/>
  <c r="AF28" i="4" s="1"/>
  <c r="AH17" i="4"/>
  <c r="AH30" i="4" s="1"/>
  <c r="AH31" i="4" s="1"/>
  <c r="AF24" i="4"/>
  <c r="AF27" i="4" s="1"/>
  <c r="AF34" i="4" s="1"/>
  <c r="AF23" i="4"/>
  <c r="AI17" i="4" l="1"/>
  <c r="AE25" i="4"/>
  <c r="AE33" i="4" s="1"/>
  <c r="AE32" i="4"/>
  <c r="AH24" i="4"/>
  <c r="AH27" i="4" s="1"/>
  <c r="AH34" i="4" s="1"/>
  <c r="AH23" i="4"/>
  <c r="AF36" i="4"/>
  <c r="AF37" i="4" s="1"/>
  <c r="AE36" i="4"/>
  <c r="AE37" i="4" s="1"/>
  <c r="AG24" i="4"/>
  <c r="AG34" i="4" s="1"/>
  <c r="AG23" i="4"/>
  <c r="AG35" i="4"/>
  <c r="AJ17" i="4"/>
  <c r="AJ30" i="4" s="1"/>
  <c r="AJ31" i="4" s="1"/>
  <c r="AK18" i="4" a="1"/>
  <c r="AK18" i="4" s="1"/>
  <c r="AL18" i="4" s="1"/>
  <c r="AK16" i="4" a="1"/>
  <c r="AK16" i="4" s="1"/>
  <c r="AK13" i="4" a="1"/>
  <c r="AK13" i="4" s="1"/>
  <c r="AL15" i="4" a="1"/>
  <c r="AL15" i="4" s="1"/>
  <c r="AL16" i="4" a="1"/>
  <c r="AL16" i="4" s="1"/>
  <c r="AL13" i="4" a="1"/>
  <c r="AL13" i="4" s="1"/>
  <c r="AM12" i="4"/>
  <c r="AK15" i="4" a="1"/>
  <c r="AK15" i="4" s="1"/>
  <c r="AF25" i="4"/>
  <c r="AF33" i="4" s="1"/>
  <c r="AF32" i="4"/>
  <c r="AK17" i="4" l="1"/>
  <c r="AH32" i="4"/>
  <c r="AH25" i="4"/>
  <c r="AH33" i="4" s="1"/>
  <c r="AM15" i="4" a="1"/>
  <c r="AM15" i="4" s="1"/>
  <c r="AM18" i="4" a="1"/>
  <c r="AM18" i="4" s="1"/>
  <c r="AN18" i="4" s="1"/>
  <c r="AN13" i="4" a="1"/>
  <c r="AN13" i="4" s="1"/>
  <c r="AN16" i="4" a="1"/>
  <c r="AN16" i="4" s="1"/>
  <c r="AM16" i="4" a="1"/>
  <c r="AM16" i="4" s="1"/>
  <c r="AM13" i="4" a="1"/>
  <c r="AM13" i="4" s="1"/>
  <c r="AO12" i="4"/>
  <c r="AN15" i="4" a="1"/>
  <c r="AN15" i="4" s="1"/>
  <c r="AL30" i="4"/>
  <c r="AL31" i="4" s="1"/>
  <c r="AG36" i="4"/>
  <c r="AG37" i="4" s="1"/>
  <c r="AH36" i="4"/>
  <c r="AH37" i="4" s="1"/>
  <c r="AL17" i="4"/>
  <c r="AI23" i="4"/>
  <c r="AI35" i="4"/>
  <c r="AI24" i="4"/>
  <c r="AI34" i="4" s="1"/>
  <c r="AJ23" i="4"/>
  <c r="AJ24" i="4"/>
  <c r="AJ27" i="4" s="1"/>
  <c r="AJ34" i="4" s="1"/>
  <c r="AG32" i="4"/>
  <c r="AG25" i="4"/>
  <c r="AG33" i="4" s="1"/>
  <c r="AH26" i="4"/>
  <c r="AH28" i="4" s="1"/>
  <c r="AM17" i="4" l="1"/>
  <c r="AJ36" i="4"/>
  <c r="AJ37" i="4" s="1"/>
  <c r="AI36" i="4"/>
  <c r="AI37" i="4" s="1"/>
  <c r="AI32" i="4"/>
  <c r="AI25" i="4"/>
  <c r="AI33" i="4" s="1"/>
  <c r="AL24" i="4"/>
  <c r="AL27" i="4" s="1"/>
  <c r="AL34" i="4" s="1"/>
  <c r="AL23" i="4"/>
  <c r="AJ25" i="4"/>
  <c r="AN17" i="4"/>
  <c r="AO16" i="4" a="1"/>
  <c r="AO16" i="4" s="1"/>
  <c r="AO13" i="4" a="1"/>
  <c r="AO13" i="4" s="1"/>
  <c r="AQ12" i="4"/>
  <c r="AP15" i="4" a="1"/>
  <c r="AP15" i="4" s="1"/>
  <c r="AP13" i="4" a="1"/>
  <c r="AP13" i="4" s="1"/>
  <c r="AO18" i="4" a="1"/>
  <c r="AO18" i="4" s="1"/>
  <c r="AP18" i="4" s="1"/>
  <c r="AO15" i="4" a="1"/>
  <c r="AO15" i="4" s="1"/>
  <c r="AP16" i="4" a="1"/>
  <c r="AP16" i="4" s="1"/>
  <c r="AK35" i="4"/>
  <c r="AK24" i="4"/>
  <c r="AK34" i="4" s="1"/>
  <c r="AK23" i="4"/>
  <c r="AJ26" i="4"/>
  <c r="AJ28" i="4" s="1"/>
  <c r="AK32" i="4" l="1"/>
  <c r="AK25" i="4"/>
  <c r="AK33" i="4" s="1"/>
  <c r="AQ18" i="4" a="1"/>
  <c r="AQ18" i="4" s="1"/>
  <c r="AR18" i="4" s="1"/>
  <c r="AQ15" i="4" a="1"/>
  <c r="AQ15" i="4" s="1"/>
  <c r="AS12" i="4"/>
  <c r="AR16" i="4" a="1"/>
  <c r="AR16" i="4" s="1"/>
  <c r="AR13" i="4" a="1"/>
  <c r="AR13" i="4" s="1"/>
  <c r="AQ16" i="4" a="1"/>
  <c r="AQ16" i="4" s="1"/>
  <c r="AR15" i="4" a="1"/>
  <c r="AR15" i="4" s="1"/>
  <c r="AQ13" i="4" a="1"/>
  <c r="AQ13" i="4" s="1"/>
  <c r="AJ33" i="4"/>
  <c r="AL26" i="4"/>
  <c r="AL28" i="4" s="1"/>
  <c r="AL36" i="4"/>
  <c r="AL37" i="4" s="1"/>
  <c r="AK36" i="4"/>
  <c r="AK37" i="4" s="1"/>
  <c r="AO17" i="4"/>
  <c r="AJ32" i="4"/>
  <c r="AN24" i="4"/>
  <c r="AN27" i="4" s="1"/>
  <c r="AN23" i="4"/>
  <c r="AN30" i="4"/>
  <c r="AN31" i="4" s="1"/>
  <c r="AN26" i="4" s="1"/>
  <c r="AN28" i="4" s="1"/>
  <c r="AP17" i="4"/>
  <c r="AL25" i="4"/>
  <c r="AL33" i="4" s="1"/>
  <c r="AM35" i="4"/>
  <c r="AM24" i="4"/>
  <c r="AM34" i="4" s="1"/>
  <c r="AM23" i="4"/>
  <c r="AS16" i="4" l="1" a="1"/>
  <c r="AS16" i="4" s="1"/>
  <c r="AS13" i="4" a="1"/>
  <c r="AS13" i="4" s="1"/>
  <c r="AT15" i="4" a="1"/>
  <c r="AT15" i="4" s="1"/>
  <c r="AS18" i="4" a="1"/>
  <c r="AS18" i="4" s="1"/>
  <c r="AT18" i="4" s="1"/>
  <c r="AS15" i="4" a="1"/>
  <c r="AS15" i="4" s="1"/>
  <c r="AU12" i="4"/>
  <c r="AT13" i="4" a="1"/>
  <c r="AT13" i="4" s="1"/>
  <c r="AT16" i="4" a="1"/>
  <c r="AT16" i="4" s="1"/>
  <c r="AM25" i="4"/>
  <c r="AM33" i="4" s="1"/>
  <c r="AM32" i="4"/>
  <c r="AQ17" i="4"/>
  <c r="AO35" i="4"/>
  <c r="AO24" i="4"/>
  <c r="AO34" i="4" s="1"/>
  <c r="AO23" i="4"/>
  <c r="AM36" i="4"/>
  <c r="AM37" i="4" s="1"/>
  <c r="AN36" i="4"/>
  <c r="AN37" i="4" s="1"/>
  <c r="AP24" i="4"/>
  <c r="AP27" i="4" s="1"/>
  <c r="AP23" i="4"/>
  <c r="AN25" i="4"/>
  <c r="AN33" i="4" s="1"/>
  <c r="AN32" i="4"/>
  <c r="AN34" i="4"/>
  <c r="AP30" i="4"/>
  <c r="AP31" i="4" s="1"/>
  <c r="AP26" i="4" s="1"/>
  <c r="AP28" i="4" s="1"/>
  <c r="AL32" i="4"/>
  <c r="AR17" i="4"/>
  <c r="AP36" i="4" l="1"/>
  <c r="AP37" i="4" s="1"/>
  <c r="AO36" i="4"/>
  <c r="AO37" i="4" s="1"/>
  <c r="AT17" i="4"/>
  <c r="AO32" i="4"/>
  <c r="AO25" i="4"/>
  <c r="AO33" i="4" s="1"/>
  <c r="AU18" i="4" a="1"/>
  <c r="AU18" i="4" s="1"/>
  <c r="AV18" i="4" s="1"/>
  <c r="AU15" i="4" a="1"/>
  <c r="AU15" i="4" s="1"/>
  <c r="AV16" i="4" a="1"/>
  <c r="AV16" i="4" s="1"/>
  <c r="AV13" i="4" a="1"/>
  <c r="AV13" i="4" s="1"/>
  <c r="AU16" i="4" a="1"/>
  <c r="AU16" i="4" s="1"/>
  <c r="AW12" i="4"/>
  <c r="AU13" i="4" a="1"/>
  <c r="AU13" i="4" s="1"/>
  <c r="AV15" i="4" a="1"/>
  <c r="AV15" i="4" s="1"/>
  <c r="AP34" i="4"/>
  <c r="AQ35" i="4"/>
  <c r="AQ23" i="4"/>
  <c r="AQ24" i="4"/>
  <c r="AQ34" i="4" s="1"/>
  <c r="AS17" i="4"/>
  <c r="AP32" i="4"/>
  <c r="AP25" i="4"/>
  <c r="AP33" i="4" s="1"/>
  <c r="AR23" i="4"/>
  <c r="AR24" i="4"/>
  <c r="AR27" i="4" s="1"/>
  <c r="AR34" i="4" s="1"/>
  <c r="AR30" i="4"/>
  <c r="AR31" i="4" s="1"/>
  <c r="AR25" i="4" l="1"/>
  <c r="AV17" i="4"/>
  <c r="AT24" i="4"/>
  <c r="AT27" i="4" s="1"/>
  <c r="AT34" i="4" s="1"/>
  <c r="AT23" i="4"/>
  <c r="AU17" i="4"/>
  <c r="AS35" i="4"/>
  <c r="AS24" i="4"/>
  <c r="AS34" i="4" s="1"/>
  <c r="AS23" i="4"/>
  <c r="AW16" i="4" a="1"/>
  <c r="AW16" i="4" s="1"/>
  <c r="AW13" i="4" a="1"/>
  <c r="AW13" i="4" s="1"/>
  <c r="AX15" i="4" a="1"/>
  <c r="AX15" i="4" s="1"/>
  <c r="AW18" i="4" a="1"/>
  <c r="AW18" i="4" s="1"/>
  <c r="AX18" i="4" s="1"/>
  <c r="AY12" i="4"/>
  <c r="AX13" i="4" a="1"/>
  <c r="AX13" i="4" s="1"/>
  <c r="AX16" i="4" a="1"/>
  <c r="AX16" i="4" s="1"/>
  <c r="AW15" i="4" a="1"/>
  <c r="AW15" i="4" s="1"/>
  <c r="AR26" i="4"/>
  <c r="AR28" i="4" s="1"/>
  <c r="AR36" i="4"/>
  <c r="AR37" i="4" s="1"/>
  <c r="AQ36" i="4"/>
  <c r="AQ37" i="4" s="1"/>
  <c r="AT30" i="4"/>
  <c r="AT31" i="4" s="1"/>
  <c r="AQ32" i="4"/>
  <c r="AQ25" i="4"/>
  <c r="AQ33" i="4" s="1"/>
  <c r="AV30" i="4"/>
  <c r="AV31" i="4" s="1"/>
  <c r="AT25" i="4" l="1"/>
  <c r="AX17" i="4"/>
  <c r="AY15" i="4" a="1"/>
  <c r="AY15" i="4" s="1"/>
  <c r="AZ16" i="4" a="1"/>
  <c r="AZ16" i="4" s="1"/>
  <c r="AZ13" i="4" a="1"/>
  <c r="AZ13" i="4" s="1"/>
  <c r="AY16" i="4" a="1"/>
  <c r="AY16" i="4" s="1"/>
  <c r="AZ15" i="4" a="1"/>
  <c r="AZ15" i="4" s="1"/>
  <c r="AY18" i="4" a="1"/>
  <c r="AY18" i="4" s="1"/>
  <c r="AZ18" i="4" s="1"/>
  <c r="AY13" i="4" a="1"/>
  <c r="AY13" i="4" s="1"/>
  <c r="AU35" i="4"/>
  <c r="AU24" i="4"/>
  <c r="AU34" i="4" s="1"/>
  <c r="AU23" i="4"/>
  <c r="AW17" i="4"/>
  <c r="AS32" i="4"/>
  <c r="AS25" i="4"/>
  <c r="AS33" i="4" s="1"/>
  <c r="AV24" i="4"/>
  <c r="AV27" i="4" s="1"/>
  <c r="AV34" i="4" s="1"/>
  <c r="AV23" i="4"/>
  <c r="AX30" i="4"/>
  <c r="AX31" i="4" s="1"/>
  <c r="AR33" i="4"/>
  <c r="AT26" i="4"/>
  <c r="AT28" i="4" s="1"/>
  <c r="AV26" i="4"/>
  <c r="AV28" i="4" s="1"/>
  <c r="AT36" i="4"/>
  <c r="AT37" i="4" s="1"/>
  <c r="AS36" i="4"/>
  <c r="AS37" i="4" s="1"/>
  <c r="AR32" i="4"/>
  <c r="AW24" i="4" l="1"/>
  <c r="AW34" i="4" s="1"/>
  <c r="AW35" i="4"/>
  <c r="AW23" i="4"/>
  <c r="AY17" i="4"/>
  <c r="AX26" i="4"/>
  <c r="AX28" i="4" s="1"/>
  <c r="AU36" i="4"/>
  <c r="AU37" i="4" s="1"/>
  <c r="AV36" i="4"/>
  <c r="AV37" i="4" s="1"/>
  <c r="AX24" i="4"/>
  <c r="AX27" i="4" s="1"/>
  <c r="AX34" i="4" s="1"/>
  <c r="AX23" i="4"/>
  <c r="AU25" i="4"/>
  <c r="AU33" i="4" s="1"/>
  <c r="AU32" i="4"/>
  <c r="AV25" i="4"/>
  <c r="AV33" i="4" s="1"/>
  <c r="AV32" i="4"/>
  <c r="AT32" i="4"/>
  <c r="AZ17" i="4"/>
  <c r="AT33" i="4"/>
  <c r="AW32" i="4" l="1"/>
  <c r="AW25" i="4"/>
  <c r="AW33" i="4" s="1"/>
  <c r="AY23" i="4"/>
  <c r="AY35" i="4"/>
  <c r="AY24" i="4"/>
  <c r="AY34" i="4" s="1"/>
  <c r="AW36" i="4"/>
  <c r="AW37" i="4" s="1"/>
  <c r="AX36" i="4"/>
  <c r="AX37" i="4" s="1"/>
  <c r="AX32" i="4"/>
  <c r="AX25" i="4"/>
  <c r="AX33" i="4" s="1"/>
  <c r="AZ23" i="4"/>
  <c r="AZ24" i="4"/>
  <c r="AZ27" i="4" s="1"/>
  <c r="AZ34" i="4" s="1"/>
  <c r="AZ30" i="4"/>
  <c r="AZ31" i="4" s="1"/>
  <c r="AZ26" i="4" s="1"/>
  <c r="AZ28" i="4" s="1"/>
  <c r="AZ36" i="4" l="1"/>
  <c r="AZ37" i="4" s="1"/>
  <c r="AY36" i="4"/>
  <c r="AY37" i="4" s="1"/>
  <c r="AY32" i="4"/>
  <c r="AY25" i="4"/>
  <c r="AY33" i="4" s="1"/>
  <c r="AZ32" i="4"/>
  <c r="AZ25" i="4"/>
  <c r="AZ3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<sst xmlns="http://schemas.openxmlformats.org/spreadsheetml/2006/main" count="320" uniqueCount="148">
  <si>
    <t>1F:10XOffice2</t>
  </si>
  <si>
    <t>1F:02XLobby</t>
  </si>
  <si>
    <t>1F:07XBreakRoom</t>
  </si>
  <si>
    <t>1F:06XDressing2</t>
  </si>
  <si>
    <t>1F:NXWC</t>
  </si>
  <si>
    <t>1F:NXVestibule</t>
  </si>
  <si>
    <t>1F:04XCntrlMntrngRm</t>
  </si>
  <si>
    <t>1F:NXMech2</t>
  </si>
  <si>
    <t>1F:NXStrXES1XKtchntt</t>
  </si>
  <si>
    <t>1F:NXEVXDSPS</t>
  </si>
  <si>
    <t>1F:03XEVHall</t>
  </si>
  <si>
    <t>1F:NXEV</t>
  </si>
  <si>
    <t>1F:NXDSPSXStair</t>
  </si>
  <si>
    <t>1F:09XOffice1</t>
  </si>
  <si>
    <t>1F:NXElecMech</t>
  </si>
  <si>
    <t>2X6F:NXMech2</t>
  </si>
  <si>
    <t>2X6F:NXStrXES1XKtchntt</t>
  </si>
  <si>
    <t>2X6F:NXEVXDSPS</t>
  </si>
  <si>
    <t>2X6F:NXStairXDSPS</t>
  </si>
  <si>
    <t>2X6F:05X1XOfficeSP</t>
  </si>
  <si>
    <t>2X6F:NXWC</t>
  </si>
  <si>
    <t>2X6F:05X3XOfficeSI</t>
  </si>
  <si>
    <t>2X6F:04X2XOfficeNEP</t>
  </si>
  <si>
    <t>2X6F:04X3XOfficeNWP</t>
  </si>
  <si>
    <t>2X6F:04X4XOfficeNI</t>
  </si>
  <si>
    <t>2X6F:05X2XOfficeSWP</t>
  </si>
  <si>
    <t>7F:NXMech2</t>
  </si>
  <si>
    <t>7F:01XCorridor</t>
  </si>
  <si>
    <t>7F:NXStrXES1XKtchntt</t>
  </si>
  <si>
    <t>7F:NXEVXDSPS</t>
  </si>
  <si>
    <t>7F:03XEVHall</t>
  </si>
  <si>
    <t>7F:NXEV</t>
  </si>
  <si>
    <t>7F:NXStairXDSPS</t>
  </si>
  <si>
    <t>7F:05XOffice2</t>
  </si>
  <si>
    <t>7F:NXWC</t>
  </si>
  <si>
    <t>7F:02XVending</t>
  </si>
  <si>
    <t>7F:04XOffice1</t>
  </si>
  <si>
    <t>PHX1:NXMech</t>
  </si>
  <si>
    <t>PHX2:NXStair</t>
  </si>
  <si>
    <t>PIT:Pit</t>
  </si>
  <si>
    <t>1F廊下</t>
    <phoneticPr fontId="1"/>
  </si>
  <si>
    <t>1Fロビー</t>
    <phoneticPr fontId="1"/>
  </si>
  <si>
    <t>1FEVホール</t>
    <phoneticPr fontId="1"/>
  </si>
  <si>
    <t>1F中央監視室</t>
    <phoneticPr fontId="1"/>
  </si>
  <si>
    <t>1F更衣室1</t>
    <phoneticPr fontId="1"/>
  </si>
  <si>
    <t>1F更衣室2</t>
    <phoneticPr fontId="1"/>
  </si>
  <si>
    <t>1F休憩室</t>
    <phoneticPr fontId="1"/>
  </si>
  <si>
    <t>1F自販機ｺｰﾅｰ</t>
    <phoneticPr fontId="1"/>
  </si>
  <si>
    <t>1F事務室1</t>
    <phoneticPr fontId="1"/>
  </si>
  <si>
    <t>1F事務室2</t>
    <phoneticPr fontId="1"/>
  </si>
  <si>
    <t>2-6F廊下</t>
    <phoneticPr fontId="1"/>
  </si>
  <si>
    <t>2-6F自販機ｺｰﾅｰ</t>
    <phoneticPr fontId="1"/>
  </si>
  <si>
    <t>2-6FEVホール</t>
    <phoneticPr fontId="1"/>
  </si>
  <si>
    <t>2-6F事務室1NP</t>
    <phoneticPr fontId="1"/>
  </si>
  <si>
    <t>2-6F事務室1NEP</t>
    <phoneticPr fontId="1"/>
  </si>
  <si>
    <t>2-6F事務室1NWP</t>
    <phoneticPr fontId="1"/>
  </si>
  <si>
    <t>2-6F事務室1NI</t>
    <phoneticPr fontId="1"/>
  </si>
  <si>
    <t>2-6F事務室2SP</t>
    <phoneticPr fontId="1"/>
  </si>
  <si>
    <t>2-6F事務室2SWP</t>
    <phoneticPr fontId="1"/>
  </si>
  <si>
    <t>2-6F事務室2SI</t>
    <phoneticPr fontId="1"/>
  </si>
  <si>
    <t>7F廊下</t>
    <phoneticPr fontId="1"/>
  </si>
  <si>
    <t>7F自販機ｺｰﾅｰ</t>
    <phoneticPr fontId="1"/>
  </si>
  <si>
    <t>7FEVホール</t>
    <phoneticPr fontId="1"/>
  </si>
  <si>
    <t>7F事務室1</t>
    <phoneticPr fontId="1"/>
  </si>
  <si>
    <t>7F事務室2</t>
    <phoneticPr fontId="1"/>
  </si>
  <si>
    <t>ガイドラインの室名</t>
    <rPh sb="7" eb="9">
      <t xml:space="preserve">シツメイ </t>
    </rPh>
    <phoneticPr fontId="1"/>
  </si>
  <si>
    <t>IDFのゾーン名</t>
    <phoneticPr fontId="1"/>
  </si>
  <si>
    <t>1F:01XCorridor</t>
    <phoneticPr fontId="1"/>
  </si>
  <si>
    <t>すきま風 [m3/h]</t>
    <phoneticPr fontId="1"/>
  </si>
  <si>
    <t>すきま風 [m3/s]</t>
    <phoneticPr fontId="1"/>
  </si>
  <si>
    <t>外気導入量 [m3/h・m2]</t>
    <rPh sb="0" eb="2">
      <t xml:space="preserve">ガイキ </t>
    </rPh>
    <rPh sb="2" eb="5">
      <t xml:space="preserve">ドウニュウリョウ </t>
    </rPh>
    <phoneticPr fontId="1"/>
  </si>
  <si>
    <t>外気導入量 [m3/h]</t>
    <rPh sb="0" eb="2">
      <t xml:space="preserve">ガイキ </t>
    </rPh>
    <rPh sb="2" eb="5">
      <t xml:space="preserve">ドウニュウリョウ </t>
    </rPh>
    <phoneticPr fontId="1"/>
  </si>
  <si>
    <t>外気導入量 [m3/s]</t>
    <rPh sb="0" eb="2">
      <t xml:space="preserve">ガイキ </t>
    </rPh>
    <rPh sb="2" eb="5">
      <t xml:space="preserve">ドウニュウリョウ </t>
    </rPh>
    <phoneticPr fontId="1"/>
  </si>
  <si>
    <t>面積 [m2]</t>
    <rPh sb="0" eb="2">
      <t xml:space="preserve">メンセキ </t>
    </rPh>
    <phoneticPr fontId="1"/>
  </si>
  <si>
    <t>天井高 [m]</t>
    <rPh sb="0" eb="3">
      <t xml:space="preserve">テンジョウダカ </t>
    </rPh>
    <phoneticPr fontId="1"/>
  </si>
  <si>
    <t>体積 [m3]</t>
    <rPh sb="0" eb="2">
      <t xml:space="preserve">タイセキ </t>
    </rPh>
    <phoneticPr fontId="1"/>
  </si>
  <si>
    <t>2X6F:03XEVHall</t>
    <phoneticPr fontId="1"/>
  </si>
  <si>
    <t>2X6F:01XCorridor</t>
    <phoneticPr fontId="1"/>
  </si>
  <si>
    <t>2X6F:02XVending</t>
    <phoneticPr fontId="1"/>
  </si>
  <si>
    <t>2X6F:NXEV</t>
    <phoneticPr fontId="1"/>
  </si>
  <si>
    <t>1F:05XDressing1</t>
    <phoneticPr fontId="1"/>
  </si>
  <si>
    <t>1F:08XVending</t>
    <phoneticPr fontId="1"/>
  </si>
  <si>
    <t>廊下</t>
    <rPh sb="0" eb="2">
      <t xml:space="preserve">ロウカ </t>
    </rPh>
    <phoneticPr fontId="1"/>
  </si>
  <si>
    <t>ロビー</t>
    <phoneticPr fontId="1"/>
  </si>
  <si>
    <t>廊下</t>
    <rPh sb="0" eb="1">
      <t xml:space="preserve">ロウカ </t>
    </rPh>
    <phoneticPr fontId="1"/>
  </si>
  <si>
    <t>中央監視室</t>
    <rPh sb="0" eb="5">
      <t xml:space="preserve">チュウオウカンシシツ </t>
    </rPh>
    <phoneticPr fontId="1"/>
  </si>
  <si>
    <t>更衣室又は倉庫</t>
    <rPh sb="0" eb="3">
      <t xml:space="preserve">コウイシツ </t>
    </rPh>
    <rPh sb="3" eb="4">
      <t xml:space="preserve">マタハ </t>
    </rPh>
    <rPh sb="5" eb="7">
      <t xml:space="preserve">ソウコ </t>
    </rPh>
    <phoneticPr fontId="1"/>
  </si>
  <si>
    <t>事務室</t>
    <rPh sb="0" eb="3">
      <t xml:space="preserve">ジムシツ </t>
    </rPh>
    <phoneticPr fontId="1"/>
  </si>
  <si>
    <t>事務室</t>
    <rPh sb="0" eb="1">
      <t xml:space="preserve">ジムシツ </t>
    </rPh>
    <phoneticPr fontId="1"/>
  </si>
  <si>
    <t>定格能力 W/m2</t>
    <rPh sb="0" eb="2">
      <t xml:space="preserve">テイカク </t>
    </rPh>
    <rPh sb="2" eb="4">
      <t xml:space="preserve">ノウリョク </t>
    </rPh>
    <phoneticPr fontId="1"/>
  </si>
  <si>
    <t>送風機風量 m3/h/m2</t>
    <rPh sb="0" eb="3">
      <t xml:space="preserve">ソウフウキ </t>
    </rPh>
    <rPh sb="3" eb="5">
      <t xml:space="preserve">フウリョウ </t>
    </rPh>
    <phoneticPr fontId="1"/>
  </si>
  <si>
    <t>定格能力 W</t>
    <rPh sb="0" eb="2">
      <t xml:space="preserve">テイカク </t>
    </rPh>
    <rPh sb="2" eb="4">
      <t xml:space="preserve">ノウリョク </t>
    </rPh>
    <phoneticPr fontId="1"/>
  </si>
  <si>
    <t>送風機風量 m3/s</t>
    <rPh sb="0" eb="3">
      <t xml:space="preserve">ソウフウキ </t>
    </rPh>
    <rPh sb="3" eb="5">
      <t xml:space="preserve">フウリョウ </t>
    </rPh>
    <phoneticPr fontId="1"/>
  </si>
  <si>
    <t>2X6F:04X1XOfficeNP</t>
    <phoneticPr fontId="1"/>
  </si>
  <si>
    <t>室数</t>
    <rPh sb="0" eb="2">
      <t xml:space="preserve">シツスウ </t>
    </rPh>
    <phoneticPr fontId="1"/>
  </si>
  <si>
    <t xml:space="preserve"> Maximum Heating Supply Air Temperature {C}</t>
  </si>
  <si>
    <t xml:space="preserve"> Minimum Cooling Supply Air Temperature {C}</t>
  </si>
  <si>
    <t xml:space="preserve"> Maximum Heating Supply Air Humidity Ratio {kgWater/kgDryAir}</t>
  </si>
  <si>
    <t xml:space="preserve"> Minimum Cooling Supply Air Humidity Ratio {kgWater/kgDryAir}</t>
  </si>
  <si>
    <t xml:space="preserve"> Maximum Heating Air Flow Rate {m3/s}</t>
  </si>
  <si>
    <t xml:space="preserve"> Maximum Sensible Heating Capacity {W}</t>
  </si>
  <si>
    <t xml:space="preserve"> Maximum Cooling Air Flow Rate {m3/s}</t>
  </si>
  <si>
    <t xml:space="preserve"> Maximum Total Cooling Capacity {W}</t>
  </si>
  <si>
    <t>給気温度最大値（暖房）</t>
    <rPh sb="0" eb="4">
      <t xml:space="preserve">キュウキオンド </t>
    </rPh>
    <rPh sb="4" eb="7">
      <t xml:space="preserve">サイダイチ </t>
    </rPh>
    <rPh sb="8" eb="10">
      <t xml:space="preserve">ダンボウ </t>
    </rPh>
    <phoneticPr fontId="1"/>
  </si>
  <si>
    <t>給気温度最小値（冷房）</t>
    <rPh sb="0" eb="4">
      <t xml:space="preserve">キュウキオンド </t>
    </rPh>
    <rPh sb="4" eb="6">
      <t xml:space="preserve">サイショウ </t>
    </rPh>
    <rPh sb="6" eb="7">
      <t xml:space="preserve">サイダイチ </t>
    </rPh>
    <rPh sb="8" eb="10">
      <t xml:space="preserve">レイボウ </t>
    </rPh>
    <phoneticPr fontId="1"/>
  </si>
  <si>
    <t>給気湿度最大値（暖房）</t>
    <rPh sb="0" eb="4">
      <t xml:space="preserve">キュウキシツド </t>
    </rPh>
    <rPh sb="4" eb="7">
      <t xml:space="preserve">サイダイチ </t>
    </rPh>
    <rPh sb="8" eb="10">
      <t xml:space="preserve">ダンボウ </t>
    </rPh>
    <phoneticPr fontId="1"/>
  </si>
  <si>
    <t>給気湿度最小値（冷房）</t>
    <rPh sb="0" eb="2">
      <t xml:space="preserve">キュウキ </t>
    </rPh>
    <rPh sb="2" eb="4">
      <t xml:space="preserve">シツド </t>
    </rPh>
    <rPh sb="4" eb="7">
      <t xml:space="preserve">サイショウチ </t>
    </rPh>
    <rPh sb="8" eb="10">
      <t xml:space="preserve">レイボウ </t>
    </rPh>
    <phoneticPr fontId="1"/>
  </si>
  <si>
    <t>暖房時最大風量</t>
    <rPh sb="0" eb="3">
      <t xml:space="preserve">ダンボウジ </t>
    </rPh>
    <rPh sb="3" eb="5">
      <t xml:space="preserve">サイダイ </t>
    </rPh>
    <rPh sb="5" eb="7">
      <t xml:space="preserve">フウリョウ </t>
    </rPh>
    <phoneticPr fontId="1"/>
  </si>
  <si>
    <t>暖房時最大顕熱負荷</t>
    <rPh sb="0" eb="3">
      <t xml:space="preserve">ダンボウジ </t>
    </rPh>
    <rPh sb="3" eb="5">
      <t xml:space="preserve">サイダイ </t>
    </rPh>
    <rPh sb="5" eb="7">
      <t xml:space="preserve">ケンネツ </t>
    </rPh>
    <rPh sb="7" eb="9">
      <t xml:space="preserve">フカ </t>
    </rPh>
    <phoneticPr fontId="1"/>
  </si>
  <si>
    <t>冷房時最大風量</t>
    <rPh sb="0" eb="3">
      <t xml:space="preserve">レイボウジ </t>
    </rPh>
    <rPh sb="3" eb="5">
      <t xml:space="preserve">サイダイ </t>
    </rPh>
    <rPh sb="5" eb="7">
      <t xml:space="preserve">フウリョウ </t>
    </rPh>
    <phoneticPr fontId="1"/>
  </si>
  <si>
    <t>冷房時最大全熱負荷</t>
    <rPh sb="0" eb="3">
      <t xml:space="preserve">レイボウジ </t>
    </rPh>
    <rPh sb="3" eb="5">
      <t xml:space="preserve">サイダイ </t>
    </rPh>
    <rPh sb="5" eb="7">
      <t xml:space="preserve">ゼンネツ </t>
    </rPh>
    <rPh sb="7" eb="9">
      <t xml:space="preserve">フカ </t>
    </rPh>
    <phoneticPr fontId="1"/>
  </si>
  <si>
    <t>全室の装置容量設計</t>
  </si>
  <si>
    <t>１．計算条件</t>
    <rPh sb="2" eb="4">
      <t>ケイサン</t>
    </rPh>
    <rPh sb="4" eb="6">
      <t>ジョウケン</t>
    </rPh>
    <phoneticPr fontId="1"/>
  </si>
  <si>
    <t>・まず冷房・暖房それぞれで必要風量を計算し、どちらか大きい方を設計風量とする。</t>
  </si>
  <si>
    <t>　次に、設計風量と室内顕熱負荷から設計温度差、設計給気温度を求める。</t>
  </si>
  <si>
    <t>・冷房時、暖房時ともに給気ー室内の温度差＝10Kとして計算</t>
  </si>
  <si>
    <t>・余裕率は考慮しない</t>
  </si>
  <si>
    <t>・冷房時：コイル出口湿度95%RH</t>
  </si>
  <si>
    <t>・冷房時：ファンによる温度上昇1℃</t>
  </si>
  <si>
    <t>２．計算結果</t>
    <rPh sb="2" eb="4">
      <t>ケイサン</t>
    </rPh>
    <rPh sb="4" eb="6">
      <t>ケッカ</t>
    </rPh>
    <phoneticPr fontId="1"/>
  </si>
  <si>
    <t>冷房</t>
  </si>
  <si>
    <t>暖房</t>
  </si>
  <si>
    <t>顕熱負荷（室内負荷） [kW]</t>
  </si>
  <si>
    <t>潜熱負荷（室内負荷） [kW]</t>
  </si>
  <si>
    <t>空調機風量 [m3/h]</t>
  </si>
  <si>
    <t>外気風量 [m3/h]</t>
  </si>
  <si>
    <t>外気温度 [℃]</t>
  </si>
  <si>
    <t>外気湿度 [g/kgDA]</t>
  </si>
  <si>
    <t>室内温度 [℃]</t>
  </si>
  <si>
    <t>室内湿度 [g/kgDA]</t>
  </si>
  <si>
    <t>空調機入口温度 [℃]</t>
  </si>
  <si>
    <t>空調機入口湿度 [g/kgDA]</t>
  </si>
  <si>
    <t>空調機入口エンタルピ [kJ/kg]</t>
  </si>
  <si>
    <t>コイル出口温度 [℃]</t>
  </si>
  <si>
    <t>コイル出口湿度 [g/kgDA]</t>
  </si>
  <si>
    <t>コイル出口エンタルピ [kJ/kg]</t>
  </si>
  <si>
    <t>空調機出口温度 [℃]</t>
  </si>
  <si>
    <t>空調機出口湿度 [g/kgDA]</t>
  </si>
  <si>
    <t>空調機出口エンタルピ [kJ/kg]</t>
  </si>
  <si>
    <t>コイル顕熱負荷 [kW]</t>
  </si>
  <si>
    <t>コイル全熱負荷 [kW]</t>
  </si>
  <si>
    <t>潜熱負荷 [kg/h]</t>
  </si>
  <si>
    <t>設計風量 [m3/h]</t>
  </si>
  <si>
    <t>設計温度差 [K]</t>
  </si>
  <si>
    <t>設計給気温度 [℃]</t>
  </si>
  <si>
    <t>W/m2</t>
    <phoneticPr fontId="1"/>
  </si>
  <si>
    <t>これまでの設定（第一弾）</t>
    <rPh sb="5" eb="7">
      <t xml:space="preserve">セッテイ </t>
    </rPh>
    <rPh sb="8" eb="11">
      <t xml:space="preserve">ダイイチダｎ </t>
    </rPh>
    <phoneticPr fontId="1"/>
  </si>
  <si>
    <t>床面積
[m2/室]</t>
    <rPh sb="0" eb="1">
      <t xml:space="preserve">ユカ </t>
    </rPh>
    <rPh sb="1" eb="3">
      <t xml:space="preserve">メンセキ </t>
    </rPh>
    <rPh sb="7" eb="8">
      <t xml:space="preserve">シツ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</si>
</sst>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_ "/>
    <numFmt numFmtId="177" formatCode="0.000_ "/>
    <numFmt numFmtId="178" formatCode="0.00_ "/>
    <numFmt numFmtId="179" formatCode="0_ "/>
    <numFmt numFmtId="183" formatCode="0_);[Red]\(0\)"/>
  </numFmts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b/>
      <sz val="11"/>
      <color rgb="FFFF0000"/>
      <name val="游ゴシック"/>
      <family val="2"/>
      <scheme val="minor"/>
    </font>
    <font>
      <sz val="12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>
      <alignment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177" fontId="0" fillId="0" borderId="1" xfId="0" applyNumberFormat="1" applyBorder="1">
      <alignment vertical="center"/>
    </xf>
    <xf numFmtId="177" fontId="0" fillId="2" borderId="1" xfId="0" applyNumberFormat="1" applyFill="1" applyBorder="1">
      <alignment vertical="center"/>
    </xf>
    <xf numFmtId="177" fontId="0" fillId="0" borderId="0" xfId="0" applyNumberFormat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7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Font="1">
      <alignment vertical="center"/>
    </xf>
    <xf numFmtId="0" fontId="3" fillId="0" borderId="0" xfId="1">
      <alignment vertical="center"/>
    </xf>
    <xf numFmtId="0" fontId="2" fillId="0" borderId="0" xfId="1" applyFont="1">
      <alignment vertical="center"/>
    </xf>
    <xf numFmtId="0" fontId="5" fillId="5" borderId="4" xfId="1" applyFont="1" applyFill="1" applyBorder="1">
      <alignment vertical="center"/>
    </xf>
    <xf numFmtId="0" fontId="5" fillId="5" borderId="5" xfId="1" applyFont="1" applyFill="1" applyBorder="1">
      <alignment vertical="center"/>
    </xf>
    <xf numFmtId="0" fontId="5" fillId="6" borderId="4" xfId="1" applyFont="1" applyFill="1" applyBorder="1">
      <alignment vertical="center"/>
    </xf>
    <xf numFmtId="0" fontId="5" fillId="6" borderId="5" xfId="1" applyFont="1" applyFill="1" applyBorder="1">
      <alignment vertical="center"/>
    </xf>
    <xf numFmtId="0" fontId="5" fillId="5" borderId="6" xfId="1" applyFont="1" applyFill="1" applyBorder="1">
      <alignment vertical="center"/>
    </xf>
    <xf numFmtId="0" fontId="5" fillId="5" borderId="1" xfId="1" applyFont="1" applyFill="1" applyBorder="1">
      <alignment vertical="center"/>
    </xf>
    <xf numFmtId="0" fontId="5" fillId="6" borderId="6" xfId="1" applyFont="1" applyFill="1" applyBorder="1">
      <alignment vertical="center"/>
    </xf>
    <xf numFmtId="0" fontId="5" fillId="6" borderId="1" xfId="1" applyFont="1" applyFill="1" applyBorder="1">
      <alignment vertical="center"/>
    </xf>
    <xf numFmtId="0" fontId="6" fillId="4" borderId="4" xfId="1" applyFont="1" applyFill="1" applyBorder="1" applyAlignment="1">
      <alignment horizontal="left" vertical="center"/>
    </xf>
    <xf numFmtId="0" fontId="6" fillId="5" borderId="4" xfId="1" applyFont="1" applyFill="1" applyBorder="1">
      <alignment vertical="center"/>
    </xf>
    <xf numFmtId="178" fontId="6" fillId="5" borderId="1" xfId="1" applyNumberFormat="1" applyFont="1" applyFill="1" applyBorder="1">
      <alignment vertical="center"/>
    </xf>
    <xf numFmtId="0" fontId="6" fillId="6" borderId="4" xfId="1" applyFont="1" applyFill="1" applyBorder="1">
      <alignment vertical="center"/>
    </xf>
    <xf numFmtId="178" fontId="6" fillId="6" borderId="1" xfId="1" applyNumberFormat="1" applyFont="1" applyFill="1" applyBorder="1">
      <alignment vertical="center"/>
    </xf>
    <xf numFmtId="0" fontId="5" fillId="4" borderId="4" xfId="1" applyFont="1" applyFill="1" applyBorder="1" applyAlignment="1">
      <alignment horizontal="left" vertical="center"/>
    </xf>
    <xf numFmtId="179" fontId="3" fillId="5" borderId="1" xfId="1" applyNumberFormat="1" applyFill="1" applyBorder="1">
      <alignment vertical="center"/>
    </xf>
    <xf numFmtId="179" fontId="3" fillId="6" borderId="1" xfId="1" applyNumberFormat="1" applyFill="1" applyBorder="1">
      <alignment vertical="center"/>
    </xf>
    <xf numFmtId="178" fontId="3" fillId="5" borderId="1" xfId="1" applyNumberFormat="1" applyFill="1" applyBorder="1">
      <alignment vertical="center"/>
    </xf>
    <xf numFmtId="178" fontId="3" fillId="6" borderId="1" xfId="1" applyNumberFormat="1" applyFill="1" applyBorder="1">
      <alignment vertical="center"/>
    </xf>
    <xf numFmtId="0" fontId="6" fillId="4" borderId="1" xfId="1" applyFont="1" applyFill="1" applyBorder="1" applyAlignment="1">
      <alignment horizontal="left" vertical="center"/>
    </xf>
    <xf numFmtId="2" fontId="6" fillId="5" borderId="1" xfId="1" applyNumberFormat="1" applyFont="1" applyFill="1" applyBorder="1">
      <alignment vertical="center"/>
    </xf>
    <xf numFmtId="2" fontId="6" fillId="6" borderId="1" xfId="1" applyNumberFormat="1" applyFont="1" applyFill="1" applyBorder="1">
      <alignment vertical="center"/>
    </xf>
    <xf numFmtId="179" fontId="6" fillId="6" borderId="1" xfId="1" applyNumberFormat="1" applyFont="1" applyFill="1" applyBorder="1" applyAlignment="1">
      <alignment horizontal="center" vertical="center"/>
    </xf>
    <xf numFmtId="179" fontId="6" fillId="5" borderId="1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178" fontId="0" fillId="7" borderId="1" xfId="0" applyNumberFormat="1" applyFill="1" applyBorder="1">
      <alignment vertical="center"/>
    </xf>
    <xf numFmtId="178" fontId="0" fillId="5" borderId="1" xfId="0" applyNumberFormat="1" applyFill="1" applyBorder="1">
      <alignment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/>
    </xf>
    <xf numFmtId="179" fontId="8" fillId="0" borderId="1" xfId="0" applyNumberFormat="1" applyFont="1" applyFill="1" applyBorder="1" applyAlignment="1">
      <alignment horizontal="center" vertical="center"/>
    </xf>
    <xf numFmtId="179" fontId="8" fillId="2" borderId="1" xfId="0" applyNumberFormat="1" applyFont="1" applyFill="1" applyBorder="1" applyAlignment="1">
      <alignment horizontal="center" vertical="center"/>
    </xf>
    <xf numFmtId="179" fontId="0" fillId="0" borderId="0" xfId="0" applyNumberFormat="1">
      <alignment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77" fontId="8" fillId="0" borderId="3" xfId="0" applyNumberFormat="1" applyFont="1" applyFill="1" applyBorder="1" applyAlignment="1">
      <alignment horizontal="center" vertical="center"/>
    </xf>
    <xf numFmtId="179" fontId="8" fillId="0" borderId="3" xfId="0" applyNumberFormat="1" applyFont="1" applyFill="1" applyBorder="1" applyAlignment="1">
      <alignment horizontal="center" vertical="center"/>
    </xf>
    <xf numFmtId="183" fontId="0" fillId="8" borderId="2" xfId="0" applyNumberFormat="1" applyFill="1" applyBorder="1" applyAlignment="1">
      <alignment horizontal="center" vertical="center" wrapText="1"/>
    </xf>
    <xf numFmtId="183" fontId="0" fillId="8" borderId="1" xfId="0" applyNumberFormat="1" applyFill="1" applyBorder="1" applyAlignment="1">
      <alignment horizontal="center" vertical="center" wrapText="1"/>
    </xf>
    <xf numFmtId="183" fontId="0" fillId="8" borderId="8" xfId="0" applyNumberFormat="1" applyFill="1" applyBorder="1" applyAlignment="1">
      <alignment horizontal="center" vertical="center" wrapText="1"/>
    </xf>
    <xf numFmtId="183" fontId="0" fillId="8" borderId="7" xfId="0" applyNumberFormat="1" applyFill="1" applyBorder="1" applyAlignment="1">
      <alignment horizontal="center" vertical="center" wrapText="1"/>
    </xf>
  </cellXfs>
  <cellStyles count="2">
    <cellStyle name="標準" xfId="0" builtinId="0"/>
    <cellStyle name="標準 2" xfId="1" xr:uid="{19A73726-20A4-6E45-A54C-1401FAB5F3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29</xdr:row>
      <xdr:rowOff>203200</xdr:rowOff>
    </xdr:from>
    <xdr:to>
      <xdr:col>11</xdr:col>
      <xdr:colOff>355600</xdr:colOff>
      <xdr:row>39</xdr:row>
      <xdr:rowOff>177800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E1E2B3-844E-D94E-BCEB-F9FAA2A7DB07}"/>
            </a:ext>
          </a:extLst>
        </xdr:cNvPr>
        <xdr:cNvSpPr txBox="1"/>
      </xdr:nvSpPr>
      <xdr:spPr>
        <a:xfrm>
          <a:off x="5753100" y="11442700"/>
          <a:ext cx="6527800" cy="251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給気温度最大値（暖房）　→　小野さんファイルの空調機出口温度 </a:t>
          </a:r>
          <a:r>
            <a:rPr kumimoji="1" lang="en-US" altLang="ja-JP" sz="1400"/>
            <a:t>[℃]</a:t>
          </a:r>
        </a:p>
        <a:p>
          <a:r>
            <a:rPr kumimoji="1" lang="ja-JP" altLang="en-US" sz="1400"/>
            <a:t>給気温度最小値（冷房）　→　小野さんファイルの空調機出口温度 </a:t>
          </a:r>
          <a:r>
            <a:rPr kumimoji="1" lang="en-US" altLang="ja-JP" sz="1400"/>
            <a:t>[℃]</a:t>
          </a:r>
        </a:p>
        <a:p>
          <a:r>
            <a:rPr kumimoji="1" lang="ja-JP" altLang="en-US" sz="1400"/>
            <a:t>給気湿度最大値（暖房）　→　小野さんファイルの空調機出口湿度 </a:t>
          </a:r>
          <a:r>
            <a:rPr kumimoji="1" lang="en-US" altLang="ja-JP" sz="1400"/>
            <a:t>[</a:t>
          </a:r>
          <a:r>
            <a:rPr kumimoji="1" lang="en" altLang="ja-JP" sz="1400"/>
            <a:t>g/kgDA]</a:t>
          </a:r>
        </a:p>
        <a:p>
          <a:r>
            <a:rPr kumimoji="1" lang="ja-JP" altLang="en-US" sz="1400"/>
            <a:t>給気湿度最小値（冷房）　→　小野さんファイルの空調機出口湿度 </a:t>
          </a:r>
          <a:r>
            <a:rPr kumimoji="1" lang="en-US" altLang="ja-JP" sz="1400"/>
            <a:t>[</a:t>
          </a:r>
          <a:r>
            <a:rPr kumimoji="1" lang="en" altLang="ja-JP" sz="1400"/>
            <a:t>g/kgDA]</a:t>
          </a:r>
        </a:p>
        <a:p>
          <a:r>
            <a:rPr kumimoji="1" lang="ja-JP" altLang="en-US" sz="1400"/>
            <a:t>暖房時最大風量　　　　　→　小野さんファイルの設計風量 </a:t>
          </a:r>
          <a:r>
            <a:rPr kumimoji="1" lang="en-US" altLang="ja-JP" sz="1400"/>
            <a:t>[</a:t>
          </a:r>
          <a:r>
            <a:rPr kumimoji="1" lang="en" altLang="ja-JP" sz="1400"/>
            <a:t>m3/h]</a:t>
          </a:r>
        </a:p>
        <a:p>
          <a:r>
            <a:rPr kumimoji="1" lang="ja-JP" altLang="en-US" sz="1400"/>
            <a:t>暖房時最大顕熱負荷　　　→　小野さんファイルのコイル顕熱負荷 </a:t>
          </a:r>
          <a:r>
            <a:rPr kumimoji="1" lang="en-US" altLang="ja-JP" sz="1400"/>
            <a:t>[</a:t>
          </a:r>
          <a:r>
            <a:rPr kumimoji="1" lang="en" altLang="ja-JP" sz="1400"/>
            <a:t>kW]</a:t>
          </a:r>
        </a:p>
        <a:p>
          <a:r>
            <a:rPr kumimoji="1" lang="ja-JP" altLang="en-US" sz="1400"/>
            <a:t>冷房時最大風量　　　　　→　小野さんファイルの設計風量 </a:t>
          </a:r>
          <a:r>
            <a:rPr kumimoji="1" lang="en-US" altLang="ja-JP" sz="1400"/>
            <a:t>[</a:t>
          </a:r>
          <a:r>
            <a:rPr kumimoji="1" lang="en" altLang="ja-JP" sz="1400"/>
            <a:t>m3/h]</a:t>
          </a:r>
          <a:r>
            <a:rPr kumimoji="1" lang="ja-JP" altLang="en" sz="1400"/>
            <a:t>　　</a:t>
          </a:r>
        </a:p>
        <a:p>
          <a:r>
            <a:rPr kumimoji="1" lang="ja-JP" altLang="en-US" sz="1400"/>
            <a:t>冷房時最大全熱負荷　　　→　小野さんファイルのコイル全熱負荷 </a:t>
          </a:r>
          <a:r>
            <a:rPr kumimoji="1" lang="en-US" altLang="ja-JP" sz="1400"/>
            <a:t>[</a:t>
          </a:r>
          <a:r>
            <a:rPr kumimoji="1" lang="en" altLang="ja-JP" sz="1400"/>
            <a:t>kW]</a:t>
          </a:r>
          <a:endParaRPr kumimoji="1" lang="ja-JP" alt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ato/Desktop/20211227&#20840;&#23460;&#12498;&#12442;&#12540;&#12463;&#36000;&#33655;&#65286;&#23481;&#37327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ピーク負荷"/>
      <sheetName val="容量設計"/>
    </sheetNames>
    <sheetDataSet>
      <sheetData sheetId="0">
        <row r="13">
          <cell r="B13" t="str">
            <v>1F</v>
          </cell>
          <cell r="C13" t="str">
            <v>廊下</v>
          </cell>
          <cell r="I13">
            <v>3.6460500000000002</v>
          </cell>
          <cell r="J13">
            <v>1.09545</v>
          </cell>
          <cell r="K13">
            <v>-13.407</v>
          </cell>
          <cell r="L13">
            <v>-0.8175</v>
          </cell>
          <cell r="O13">
            <v>408.75</v>
          </cell>
        </row>
        <row r="14">
          <cell r="B14" t="str">
            <v>1F</v>
          </cell>
          <cell r="C14" t="str">
            <v>ロビー</v>
          </cell>
          <cell r="I14">
            <v>2.82</v>
          </cell>
          <cell r="J14">
            <v>0.98000000000000009</v>
          </cell>
          <cell r="K14">
            <v>-8</v>
          </cell>
          <cell r="L14">
            <v>-0.73</v>
          </cell>
          <cell r="O14">
            <v>250</v>
          </cell>
        </row>
        <row r="15">
          <cell r="B15" t="str">
            <v>1F</v>
          </cell>
          <cell r="C15" t="str">
            <v>EVホール</v>
          </cell>
          <cell r="I15">
            <v>0.35879999999999995</v>
          </cell>
          <cell r="J15">
            <v>0.11760000000000001</v>
          </cell>
          <cell r="K15">
            <v>-1.6163999999999998</v>
          </cell>
          <cell r="L15">
            <v>-8.7599999999999997E-2</v>
          </cell>
          <cell r="O15">
            <v>30</v>
          </cell>
        </row>
        <row r="16">
          <cell r="B16" t="str">
            <v>1F</v>
          </cell>
          <cell r="C16" t="str">
            <v>中央監視室</v>
          </cell>
          <cell r="I16">
            <v>3.0576000000000003</v>
          </cell>
          <cell r="J16">
            <v>0.49529999999999996</v>
          </cell>
          <cell r="K16">
            <v>-2.7261000000000002</v>
          </cell>
          <cell r="L16">
            <v>-4.2900000000000008E-2</v>
          </cell>
          <cell r="O16">
            <v>156</v>
          </cell>
        </row>
        <row r="17">
          <cell r="B17" t="str">
            <v>1F</v>
          </cell>
          <cell r="C17" t="str">
            <v>更衣室1</v>
          </cell>
          <cell r="I17">
            <v>0.36908625</v>
          </cell>
          <cell r="J17">
            <v>0.18726500000000001</v>
          </cell>
          <cell r="K17">
            <v>-1.0212475000000001</v>
          </cell>
          <cell r="L17">
            <v>-7.1857500000000005E-2</v>
          </cell>
          <cell r="O17">
            <v>43.550000000000004</v>
          </cell>
        </row>
        <row r="18">
          <cell r="B18" t="str">
            <v>1F</v>
          </cell>
          <cell r="C18" t="str">
            <v>更衣室2</v>
          </cell>
          <cell r="I18">
            <v>0.31682625000000009</v>
          </cell>
          <cell r="J18">
            <v>0.18726500000000001</v>
          </cell>
          <cell r="K18">
            <v>-0.97987500000000016</v>
          </cell>
          <cell r="L18">
            <v>-7.1857500000000005E-2</v>
          </cell>
          <cell r="O18">
            <v>43.550000000000004</v>
          </cell>
        </row>
        <row r="19">
          <cell r="B19" t="str">
            <v>1F</v>
          </cell>
          <cell r="C19" t="str">
            <v>休憩室</v>
          </cell>
          <cell r="I19">
            <v>0.68809000000000009</v>
          </cell>
          <cell r="J19">
            <v>0.37453000000000003</v>
          </cell>
          <cell r="K19">
            <v>-1.7746625</v>
          </cell>
          <cell r="L19">
            <v>-0.14371500000000001</v>
          </cell>
          <cell r="O19">
            <v>87.100000000000009</v>
          </cell>
        </row>
        <row r="20">
          <cell r="B20" t="str">
            <v>1F</v>
          </cell>
          <cell r="C20" t="str">
            <v>自販機ｺｰﾅｰ</v>
          </cell>
          <cell r="I20">
            <v>0.54873000000000005</v>
          </cell>
          <cell r="J20">
            <v>0.1589575</v>
          </cell>
          <cell r="K20">
            <v>-2.1056425000000005</v>
          </cell>
          <cell r="L20">
            <v>-0.11758500000000002</v>
          </cell>
          <cell r="O20">
            <v>54.437500000000007</v>
          </cell>
        </row>
        <row r="21">
          <cell r="B21" t="str">
            <v>1F</v>
          </cell>
          <cell r="C21" t="str">
            <v>事務室1</v>
          </cell>
          <cell r="I21">
            <v>29.27064</v>
          </cell>
          <cell r="J21">
            <v>4.8784400000000003</v>
          </cell>
          <cell r="K21">
            <v>-40.384680000000003</v>
          </cell>
          <cell r="L21">
            <v>-3.3012000000000001</v>
          </cell>
          <cell r="O21">
            <v>1834</v>
          </cell>
        </row>
        <row r="22">
          <cell r="B22" t="str">
            <v>1F</v>
          </cell>
          <cell r="C22" t="str">
            <v>事務室2</v>
          </cell>
          <cell r="I22">
            <v>22.4133</v>
          </cell>
          <cell r="J22">
            <v>3.6309</v>
          </cell>
          <cell r="K22">
            <v>-29.784299999999998</v>
          </cell>
          <cell r="L22">
            <v>-2.4569999999999999</v>
          </cell>
          <cell r="O22">
            <v>1365</v>
          </cell>
        </row>
        <row r="23">
          <cell r="B23" t="str">
            <v>2-6F</v>
          </cell>
          <cell r="C23" t="str">
            <v>廊下</v>
          </cell>
          <cell r="I23">
            <v>2.9087999999999998</v>
          </cell>
          <cell r="J23">
            <v>0.9648000000000001</v>
          </cell>
          <cell r="K23">
            <v>-7.8624000000000009</v>
          </cell>
          <cell r="L23">
            <v>-0.72</v>
          </cell>
          <cell r="O23">
            <v>360</v>
          </cell>
        </row>
        <row r="24">
          <cell r="B24" t="str">
            <v>2-6F</v>
          </cell>
          <cell r="C24" t="str">
            <v>自販機ｺｰﾅｰ</v>
          </cell>
          <cell r="I24">
            <v>0.50082500000000008</v>
          </cell>
          <cell r="J24">
            <v>0.1589575</v>
          </cell>
          <cell r="K24">
            <v>-1.4698125000000002</v>
          </cell>
          <cell r="L24">
            <v>-0.11758500000000002</v>
          </cell>
          <cell r="O24">
            <v>54.437500000000007</v>
          </cell>
        </row>
        <row r="25">
          <cell r="B25" t="str">
            <v>2-6F</v>
          </cell>
          <cell r="C25" t="str">
            <v>EVホール</v>
          </cell>
          <cell r="I25">
            <v>0.32039999999999996</v>
          </cell>
          <cell r="J25">
            <v>8.7599999999999997E-2</v>
          </cell>
          <cell r="K25">
            <v>-1.2288000000000001</v>
          </cell>
          <cell r="L25">
            <v>-6.480000000000001E-2</v>
          </cell>
          <cell r="O25">
            <v>30</v>
          </cell>
        </row>
        <row r="26">
          <cell r="B26" t="str">
            <v>2-6F</v>
          </cell>
          <cell r="C26" t="str">
            <v>事務室1NP</v>
          </cell>
          <cell r="I26">
            <v>15.50625</v>
          </cell>
          <cell r="J26">
            <v>2.53125</v>
          </cell>
          <cell r="K26">
            <v>-15.525</v>
          </cell>
          <cell r="L26">
            <v>-1.6875</v>
          </cell>
          <cell r="O26">
            <v>937.5</v>
          </cell>
        </row>
        <row r="27">
          <cell r="B27" t="str">
            <v>2-6F</v>
          </cell>
          <cell r="C27" t="str">
            <v>事務室1NEP</v>
          </cell>
          <cell r="I27">
            <v>5.1980000000000004</v>
          </cell>
          <cell r="J27">
            <v>1.02925</v>
          </cell>
          <cell r="K27">
            <v>-5.1232499999999996</v>
          </cell>
          <cell r="L27">
            <v>-0.51749999999999996</v>
          </cell>
          <cell r="O27">
            <v>287.5</v>
          </cell>
        </row>
        <row r="28">
          <cell r="B28" t="str">
            <v>2-6F</v>
          </cell>
          <cell r="C28" t="str">
            <v>事務室1NWP</v>
          </cell>
          <cell r="I28">
            <v>5.3532500000000001</v>
          </cell>
          <cell r="J28">
            <v>0.76475000000000004</v>
          </cell>
          <cell r="K28">
            <v>-5.1232499999999996</v>
          </cell>
          <cell r="L28">
            <v>-0.51749999999999996</v>
          </cell>
          <cell r="O28">
            <v>287.5</v>
          </cell>
        </row>
        <row r="29">
          <cell r="B29" t="str">
            <v>2-6F</v>
          </cell>
          <cell r="C29" t="str">
            <v>事務室1NI</v>
          </cell>
          <cell r="I29">
            <v>20.5335</v>
          </cell>
          <cell r="J29">
            <v>4.1827500000000004</v>
          </cell>
          <cell r="K29">
            <v>-11.115</v>
          </cell>
          <cell r="L29">
            <v>-2.6324999999999998</v>
          </cell>
          <cell r="O29">
            <v>1462.5</v>
          </cell>
        </row>
        <row r="30">
          <cell r="B30" t="str">
            <v>2-6F</v>
          </cell>
          <cell r="C30" t="str">
            <v>事務室2SP</v>
          </cell>
          <cell r="I30">
            <v>14.271000000000001</v>
          </cell>
          <cell r="J30">
            <v>2.26125</v>
          </cell>
          <cell r="K30">
            <v>-13.11525</v>
          </cell>
          <cell r="L30">
            <v>-1.5075000000000001</v>
          </cell>
          <cell r="O30">
            <v>837.5</v>
          </cell>
        </row>
        <row r="31">
          <cell r="B31" t="str">
            <v>2-6F</v>
          </cell>
          <cell r="C31" t="str">
            <v>事務室2SWP</v>
          </cell>
          <cell r="I31">
            <v>5.359</v>
          </cell>
          <cell r="J31">
            <v>0.76475000000000004</v>
          </cell>
          <cell r="K31">
            <v>-4.968</v>
          </cell>
          <cell r="L31">
            <v>-0.51749999999999996</v>
          </cell>
          <cell r="O31">
            <v>287.5</v>
          </cell>
        </row>
        <row r="32">
          <cell r="B32" t="str">
            <v>2-6F</v>
          </cell>
          <cell r="C32" t="str">
            <v>事務室2SI</v>
          </cell>
          <cell r="I32">
            <v>19.613700000000001</v>
          </cell>
          <cell r="J32">
            <v>3.9897000000000005</v>
          </cell>
          <cell r="K32">
            <v>-9.1511999999999993</v>
          </cell>
          <cell r="L32">
            <v>-2.5110000000000001</v>
          </cell>
          <cell r="O32">
            <v>1395</v>
          </cell>
        </row>
        <row r="33">
          <cell r="B33" t="str">
            <v>7F</v>
          </cell>
          <cell r="C33" t="str">
            <v>廊下</v>
          </cell>
          <cell r="I33">
            <v>3.8159999999999998</v>
          </cell>
          <cell r="J33">
            <v>0.9648000000000001</v>
          </cell>
          <cell r="K33">
            <v>-10.929600000000001</v>
          </cell>
          <cell r="L33">
            <v>-0.72</v>
          </cell>
          <cell r="O33">
            <v>360</v>
          </cell>
        </row>
        <row r="34">
          <cell r="B34" t="str">
            <v>7F</v>
          </cell>
          <cell r="C34" t="str">
            <v>自販機ｺｰﾅｰ</v>
          </cell>
          <cell r="I34">
            <v>0.64236250000000006</v>
          </cell>
          <cell r="J34">
            <v>0.1589575</v>
          </cell>
          <cell r="K34">
            <v>-1.9532175000000003</v>
          </cell>
          <cell r="L34">
            <v>-0.11758500000000002</v>
          </cell>
          <cell r="O34">
            <v>54.437500000000007</v>
          </cell>
        </row>
        <row r="35">
          <cell r="B35" t="str">
            <v>7F</v>
          </cell>
          <cell r="C35" t="str">
            <v>EVホール</v>
          </cell>
          <cell r="I35">
            <v>0.40200000000000002</v>
          </cell>
          <cell r="J35">
            <v>8.7599999999999997E-2</v>
          </cell>
          <cell r="K35">
            <v>-1.494</v>
          </cell>
          <cell r="L35">
            <v>-6.480000000000001E-2</v>
          </cell>
          <cell r="O35">
            <v>30</v>
          </cell>
        </row>
        <row r="36">
          <cell r="B36" t="str">
            <v>7F</v>
          </cell>
          <cell r="C36" t="str">
            <v>事務室1</v>
          </cell>
          <cell r="I36">
            <v>49.503999999999998</v>
          </cell>
          <cell r="J36">
            <v>10.650499999999999</v>
          </cell>
          <cell r="K36">
            <v>-57.179499999999997</v>
          </cell>
          <cell r="L36">
            <v>-5.3550000000000004</v>
          </cell>
          <cell r="O36">
            <v>2975</v>
          </cell>
        </row>
        <row r="37">
          <cell r="B37" t="str">
            <v>7F</v>
          </cell>
          <cell r="C37" t="str">
            <v>事務室2</v>
          </cell>
          <cell r="I37">
            <v>40.32</v>
          </cell>
          <cell r="J37">
            <v>9.0215999999999994</v>
          </cell>
          <cell r="K37">
            <v>-44.402399999999993</v>
          </cell>
          <cell r="L37">
            <v>-4.5359999999999996</v>
          </cell>
          <cell r="O37">
            <v>2520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E411-0D91-A147-92DF-5EB22F4D3414}">
  <dimension ref="A1:T49"/>
  <sheetViews>
    <sheetView zoomScale="107" workbookViewId="0">
      <selection activeCell="B44" sqref="B44"/>
    </sheetView>
  </sheetViews>
  <sheetFormatPr baseColWidth="10" defaultRowHeight="20"/>
  <cols>
    <col min="1" max="1" width="21.42578125" customWidth="1"/>
    <col min="2" max="2" width="22.85546875" customWidth="1"/>
    <col min="3" max="3" width="25.5703125" customWidth="1"/>
    <col min="4" max="4" width="10.7109375" customWidth="1"/>
    <col min="5" max="5" width="9" customWidth="1"/>
    <col min="6" max="8" width="10.7109375" customWidth="1"/>
    <col min="9" max="9" width="19.7109375" customWidth="1"/>
    <col min="10" max="10" width="10.7109375" style="8" customWidth="1"/>
    <col min="11" max="12" width="10.7109375" customWidth="1"/>
    <col min="13" max="13" width="10.7109375" style="8" customWidth="1"/>
    <col min="14" max="14" width="15.85546875" customWidth="1"/>
    <col min="15" max="16" width="12.5703125" customWidth="1"/>
    <col min="17" max="17" width="19.7109375" customWidth="1"/>
    <col min="18" max="18" width="12.5703125" customWidth="1"/>
    <col min="19" max="19" width="12.5703125" style="14" customWidth="1"/>
    <col min="20" max="20" width="3.42578125" customWidth="1"/>
  </cols>
  <sheetData>
    <row r="1" spans="1:20" s="3" customFormat="1" ht="42">
      <c r="A1" s="2" t="s">
        <v>65</v>
      </c>
      <c r="B1" s="2" t="s">
        <v>66</v>
      </c>
      <c r="C1" s="2" t="s">
        <v>66</v>
      </c>
      <c r="D1" s="2" t="s">
        <v>73</v>
      </c>
      <c r="E1" s="2" t="s">
        <v>94</v>
      </c>
      <c r="F1" s="2" t="s">
        <v>74</v>
      </c>
      <c r="G1" s="2" t="s">
        <v>75</v>
      </c>
      <c r="H1" s="2" t="s">
        <v>68</v>
      </c>
      <c r="I1" s="16" t="s">
        <v>65</v>
      </c>
      <c r="J1" s="15" t="s">
        <v>69</v>
      </c>
      <c r="K1" s="2" t="s">
        <v>70</v>
      </c>
      <c r="L1" s="2" t="s">
        <v>71</v>
      </c>
      <c r="M1" s="5" t="s">
        <v>72</v>
      </c>
      <c r="N1" s="2"/>
      <c r="O1" s="2" t="s">
        <v>89</v>
      </c>
      <c r="P1" s="2" t="s">
        <v>90</v>
      </c>
      <c r="Q1" s="16" t="s">
        <v>65</v>
      </c>
      <c r="R1" s="16" t="s">
        <v>91</v>
      </c>
      <c r="S1" s="17" t="s">
        <v>92</v>
      </c>
      <c r="T1" s="9"/>
    </row>
    <row r="2" spans="1:20">
      <c r="A2" s="1" t="s">
        <v>40</v>
      </c>
      <c r="B2" s="1" t="str">
        <f t="shared" ref="B2:B49" si="0">UPPER(C2)</f>
        <v>1F:01XCORRIDOR</v>
      </c>
      <c r="C2" s="1" t="s">
        <v>67</v>
      </c>
      <c r="D2" s="1">
        <v>163.5</v>
      </c>
      <c r="E2" s="1">
        <v>1</v>
      </c>
      <c r="F2" s="1">
        <v>2.4</v>
      </c>
      <c r="G2" s="1">
        <f>D2*F2</f>
        <v>392.4</v>
      </c>
      <c r="H2" s="1">
        <f>G2*0.1*E2</f>
        <v>39.24</v>
      </c>
      <c r="I2" s="1" t="s">
        <v>40</v>
      </c>
      <c r="J2" s="6">
        <f>H2/3600</f>
        <v>1.09E-2</v>
      </c>
      <c r="K2" s="1">
        <v>2.5</v>
      </c>
      <c r="L2" s="1">
        <f>K2*D2</f>
        <v>408.75</v>
      </c>
      <c r="M2" s="6">
        <f>L2/3600</f>
        <v>0.11354166666666667</v>
      </c>
      <c r="N2" s="1" t="s">
        <v>82</v>
      </c>
      <c r="O2" s="1">
        <v>86</v>
      </c>
      <c r="P2" s="1">
        <v>15.48</v>
      </c>
      <c r="Q2" s="1" t="s">
        <v>40</v>
      </c>
      <c r="R2" s="1">
        <f>O2*D2*2*E2</f>
        <v>28122</v>
      </c>
      <c r="S2" s="12">
        <f t="shared" ref="S2:S26" si="1">P2*D2/3600*2*E2</f>
        <v>1.4060999999999999</v>
      </c>
      <c r="T2" s="10"/>
    </row>
    <row r="3" spans="1:20">
      <c r="A3" s="1" t="s">
        <v>41</v>
      </c>
      <c r="B3" s="1" t="str">
        <f t="shared" si="0"/>
        <v>1F:02XLOBBY</v>
      </c>
      <c r="C3" s="1" t="s">
        <v>1</v>
      </c>
      <c r="D3" s="1">
        <v>100</v>
      </c>
      <c r="E3" s="1">
        <v>1</v>
      </c>
      <c r="F3" s="1">
        <v>3.5</v>
      </c>
      <c r="G3" s="1">
        <f t="shared" ref="G3:G26" si="2">D3*F3</f>
        <v>350</v>
      </c>
      <c r="H3" s="1">
        <f t="shared" ref="H3:H26" si="3">G3*0.1*E3</f>
        <v>35</v>
      </c>
      <c r="I3" s="1" t="s">
        <v>41</v>
      </c>
      <c r="J3" s="6">
        <f t="shared" ref="J3:J26" si="4">H3/3600</f>
        <v>9.7222222222222224E-3</v>
      </c>
      <c r="K3" s="1">
        <v>2.5</v>
      </c>
      <c r="L3" s="1">
        <f t="shared" ref="L3:L26" si="5">K3*D3</f>
        <v>250</v>
      </c>
      <c r="M3" s="6">
        <f t="shared" ref="M3:M26" si="6">L3/3600</f>
        <v>6.9444444444444448E-2</v>
      </c>
      <c r="N3" s="1" t="s">
        <v>83</v>
      </c>
      <c r="O3" s="1">
        <v>86</v>
      </c>
      <c r="P3" s="1">
        <v>15.48</v>
      </c>
      <c r="Q3" s="1" t="s">
        <v>41</v>
      </c>
      <c r="R3" s="1">
        <f t="shared" ref="R3:R26" si="7">O3*D3*2*E3</f>
        <v>17200</v>
      </c>
      <c r="S3" s="12">
        <f t="shared" si="1"/>
        <v>0.86</v>
      </c>
      <c r="T3" s="10"/>
    </row>
    <row r="4" spans="1:20">
      <c r="A4" s="1" t="s">
        <v>42</v>
      </c>
      <c r="B4" s="1" t="str">
        <f t="shared" si="0"/>
        <v>1F:03XEVHALL</v>
      </c>
      <c r="C4" s="1" t="s">
        <v>10</v>
      </c>
      <c r="D4" s="1">
        <v>12</v>
      </c>
      <c r="E4" s="1">
        <v>1</v>
      </c>
      <c r="F4" s="1">
        <v>3.5</v>
      </c>
      <c r="G4" s="1">
        <f t="shared" si="2"/>
        <v>42</v>
      </c>
      <c r="H4" s="1">
        <f t="shared" si="3"/>
        <v>4.2</v>
      </c>
      <c r="I4" s="1" t="s">
        <v>42</v>
      </c>
      <c r="J4" s="6">
        <f t="shared" si="4"/>
        <v>1.1666666666666668E-3</v>
      </c>
      <c r="K4" s="1">
        <v>2.5</v>
      </c>
      <c r="L4" s="1">
        <f t="shared" si="5"/>
        <v>30</v>
      </c>
      <c r="M4" s="6">
        <f t="shared" si="6"/>
        <v>8.3333333333333332E-3</v>
      </c>
      <c r="N4" s="1" t="s">
        <v>84</v>
      </c>
      <c r="O4" s="1">
        <v>86</v>
      </c>
      <c r="P4" s="1">
        <v>15.48</v>
      </c>
      <c r="Q4" s="1" t="s">
        <v>42</v>
      </c>
      <c r="R4" s="1">
        <f t="shared" si="7"/>
        <v>2064</v>
      </c>
      <c r="S4" s="12">
        <f t="shared" si="1"/>
        <v>0.1032</v>
      </c>
      <c r="T4" s="10"/>
    </row>
    <row r="5" spans="1:20">
      <c r="A5" s="1" t="s">
        <v>43</v>
      </c>
      <c r="B5" s="1" t="str">
        <f t="shared" si="0"/>
        <v>1F:04XCNTRLMNTRNGRM</v>
      </c>
      <c r="C5" s="1" t="s">
        <v>6</v>
      </c>
      <c r="D5" s="1">
        <v>39</v>
      </c>
      <c r="E5" s="1">
        <v>1</v>
      </c>
      <c r="F5" s="1">
        <v>2.6</v>
      </c>
      <c r="G5" s="1">
        <f t="shared" si="2"/>
        <v>101.4</v>
      </c>
      <c r="H5" s="1">
        <f t="shared" si="3"/>
        <v>10.14</v>
      </c>
      <c r="I5" s="1" t="s">
        <v>43</v>
      </c>
      <c r="J5" s="6">
        <f t="shared" si="4"/>
        <v>2.816666666666667E-3</v>
      </c>
      <c r="K5" s="1">
        <v>4</v>
      </c>
      <c r="L5" s="1">
        <f t="shared" si="5"/>
        <v>156</v>
      </c>
      <c r="M5" s="6">
        <f t="shared" si="6"/>
        <v>4.3333333333333335E-2</v>
      </c>
      <c r="N5" s="1" t="s">
        <v>85</v>
      </c>
      <c r="O5" s="1">
        <v>136</v>
      </c>
      <c r="P5" s="1">
        <v>24.48</v>
      </c>
      <c r="Q5" s="1" t="s">
        <v>43</v>
      </c>
      <c r="R5" s="1">
        <f t="shared" si="7"/>
        <v>10608</v>
      </c>
      <c r="S5" s="12">
        <f t="shared" si="1"/>
        <v>0.53039999999999998</v>
      </c>
      <c r="T5" s="10"/>
    </row>
    <row r="6" spans="1:20">
      <c r="A6" s="1" t="s">
        <v>44</v>
      </c>
      <c r="B6" s="1" t="str">
        <f t="shared" si="0"/>
        <v>1F:05XDRESSING1</v>
      </c>
      <c r="C6" s="1" t="s">
        <v>80</v>
      </c>
      <c r="D6" s="1">
        <v>10.9</v>
      </c>
      <c r="E6" s="1">
        <v>1</v>
      </c>
      <c r="F6" s="1">
        <v>2.4</v>
      </c>
      <c r="G6" s="1">
        <f t="shared" si="2"/>
        <v>26.16</v>
      </c>
      <c r="H6" s="1">
        <f t="shared" si="3"/>
        <v>2.6160000000000001</v>
      </c>
      <c r="I6" s="1" t="s">
        <v>44</v>
      </c>
      <c r="J6" s="6">
        <f t="shared" si="4"/>
        <v>7.2666666666666669E-4</v>
      </c>
      <c r="K6" s="1">
        <v>4</v>
      </c>
      <c r="L6" s="1">
        <f t="shared" si="5"/>
        <v>43.6</v>
      </c>
      <c r="M6" s="6">
        <f t="shared" si="6"/>
        <v>1.2111111111111111E-2</v>
      </c>
      <c r="N6" s="1" t="s">
        <v>86</v>
      </c>
      <c r="O6" s="1">
        <v>101</v>
      </c>
      <c r="P6" s="1">
        <v>18.18</v>
      </c>
      <c r="Q6" s="1" t="s">
        <v>44</v>
      </c>
      <c r="R6" s="1">
        <f t="shared" si="7"/>
        <v>2201.8000000000002</v>
      </c>
      <c r="S6" s="12">
        <f t="shared" si="1"/>
        <v>0.11009000000000001</v>
      </c>
      <c r="T6" s="10"/>
    </row>
    <row r="7" spans="1:20">
      <c r="A7" s="1" t="s">
        <v>45</v>
      </c>
      <c r="B7" s="1" t="str">
        <f t="shared" si="0"/>
        <v>1F:06XDRESSING2</v>
      </c>
      <c r="C7" s="1" t="s">
        <v>3</v>
      </c>
      <c r="D7" s="1">
        <v>10.9</v>
      </c>
      <c r="E7" s="1">
        <v>1</v>
      </c>
      <c r="F7" s="1">
        <v>2.4</v>
      </c>
      <c r="G7" s="1">
        <f t="shared" si="2"/>
        <v>26.16</v>
      </c>
      <c r="H7" s="1">
        <f t="shared" si="3"/>
        <v>2.6160000000000001</v>
      </c>
      <c r="I7" s="1" t="s">
        <v>45</v>
      </c>
      <c r="J7" s="6">
        <f t="shared" si="4"/>
        <v>7.2666666666666669E-4</v>
      </c>
      <c r="K7" s="1">
        <v>4</v>
      </c>
      <c r="L7" s="1">
        <f t="shared" si="5"/>
        <v>43.6</v>
      </c>
      <c r="M7" s="6">
        <f t="shared" si="6"/>
        <v>1.2111111111111111E-2</v>
      </c>
      <c r="N7" s="1" t="s">
        <v>86</v>
      </c>
      <c r="O7" s="1">
        <v>101</v>
      </c>
      <c r="P7" s="1">
        <v>18.18</v>
      </c>
      <c r="Q7" s="1" t="s">
        <v>45</v>
      </c>
      <c r="R7" s="1">
        <f t="shared" si="7"/>
        <v>2201.8000000000002</v>
      </c>
      <c r="S7" s="12">
        <f t="shared" si="1"/>
        <v>0.11009000000000001</v>
      </c>
      <c r="T7" s="10"/>
    </row>
    <row r="8" spans="1:20">
      <c r="A8" s="1" t="s">
        <v>46</v>
      </c>
      <c r="B8" s="1" t="str">
        <f t="shared" si="0"/>
        <v>1F:07XBREAKROOM</v>
      </c>
      <c r="C8" s="1" t="s">
        <v>2</v>
      </c>
      <c r="D8" s="1">
        <v>21.8</v>
      </c>
      <c r="E8" s="1">
        <v>1</v>
      </c>
      <c r="F8" s="1">
        <v>2.4</v>
      </c>
      <c r="G8" s="1">
        <f t="shared" si="2"/>
        <v>52.32</v>
      </c>
      <c r="H8" s="1">
        <f t="shared" si="3"/>
        <v>5.2320000000000002</v>
      </c>
      <c r="I8" s="1" t="s">
        <v>46</v>
      </c>
      <c r="J8" s="6">
        <f t="shared" si="4"/>
        <v>1.4533333333333334E-3</v>
      </c>
      <c r="K8" s="1">
        <v>4</v>
      </c>
      <c r="L8" s="1">
        <f t="shared" si="5"/>
        <v>87.2</v>
      </c>
      <c r="M8" s="6">
        <f t="shared" si="6"/>
        <v>2.4222222222222221E-2</v>
      </c>
      <c r="N8" s="1" t="s">
        <v>86</v>
      </c>
      <c r="O8" s="1">
        <v>101</v>
      </c>
      <c r="P8" s="1">
        <v>18.18</v>
      </c>
      <c r="Q8" s="1" t="s">
        <v>46</v>
      </c>
      <c r="R8" s="1">
        <f t="shared" si="7"/>
        <v>4403.6000000000004</v>
      </c>
      <c r="S8" s="12">
        <f t="shared" si="1"/>
        <v>0.22018000000000001</v>
      </c>
      <c r="T8" s="10"/>
    </row>
    <row r="9" spans="1:20">
      <c r="A9" s="1" t="s">
        <v>47</v>
      </c>
      <c r="B9" s="1" t="str">
        <f t="shared" si="0"/>
        <v>1F:08XVENDING</v>
      </c>
      <c r="C9" s="1" t="s">
        <v>81</v>
      </c>
      <c r="D9" s="1">
        <v>21.8</v>
      </c>
      <c r="E9" s="1">
        <v>1</v>
      </c>
      <c r="F9" s="1">
        <v>2.6</v>
      </c>
      <c r="G9" s="1">
        <f t="shared" si="2"/>
        <v>56.680000000000007</v>
      </c>
      <c r="H9" s="1">
        <f t="shared" si="3"/>
        <v>5.668000000000001</v>
      </c>
      <c r="I9" s="1" t="s">
        <v>47</v>
      </c>
      <c r="J9" s="6">
        <f t="shared" si="4"/>
        <v>1.5744444444444447E-3</v>
      </c>
      <c r="K9" s="1">
        <v>2.5</v>
      </c>
      <c r="L9" s="1">
        <f t="shared" si="5"/>
        <v>54.5</v>
      </c>
      <c r="M9" s="6">
        <f t="shared" si="6"/>
        <v>1.5138888888888889E-2</v>
      </c>
      <c r="N9" s="1" t="s">
        <v>82</v>
      </c>
      <c r="O9" s="1">
        <v>86</v>
      </c>
      <c r="P9" s="1">
        <v>15.48</v>
      </c>
      <c r="Q9" s="1" t="s">
        <v>47</v>
      </c>
      <c r="R9" s="1">
        <f t="shared" si="7"/>
        <v>3749.6</v>
      </c>
      <c r="S9" s="12">
        <f t="shared" si="1"/>
        <v>0.18748000000000001</v>
      </c>
      <c r="T9" s="10"/>
    </row>
    <row r="10" spans="1:20">
      <c r="A10" s="4" t="s">
        <v>48</v>
      </c>
      <c r="B10" s="4" t="str">
        <f t="shared" si="0"/>
        <v>1F:09XOFFICE1</v>
      </c>
      <c r="C10" s="4" t="s">
        <v>13</v>
      </c>
      <c r="D10" s="4">
        <v>266.8</v>
      </c>
      <c r="E10" s="1">
        <v>1</v>
      </c>
      <c r="F10" s="4">
        <v>2.7</v>
      </c>
      <c r="G10" s="4">
        <f t="shared" si="2"/>
        <v>720.36000000000013</v>
      </c>
      <c r="H10" s="4">
        <f t="shared" si="3"/>
        <v>72.036000000000016</v>
      </c>
      <c r="I10" s="4" t="s">
        <v>48</v>
      </c>
      <c r="J10" s="7">
        <f t="shared" si="4"/>
        <v>2.0010000000000003E-2</v>
      </c>
      <c r="K10" s="4">
        <v>5</v>
      </c>
      <c r="L10" s="4">
        <f t="shared" si="5"/>
        <v>1334</v>
      </c>
      <c r="M10" s="7">
        <f t="shared" si="6"/>
        <v>0.37055555555555558</v>
      </c>
      <c r="N10" s="4" t="s">
        <v>87</v>
      </c>
      <c r="O10" s="4">
        <v>120</v>
      </c>
      <c r="P10" s="4">
        <v>21.6</v>
      </c>
      <c r="Q10" s="4" t="s">
        <v>48</v>
      </c>
      <c r="R10" s="4">
        <f t="shared" si="7"/>
        <v>64032</v>
      </c>
      <c r="S10" s="13">
        <f t="shared" si="1"/>
        <v>3.2016000000000004</v>
      </c>
      <c r="T10" s="11"/>
    </row>
    <row r="11" spans="1:20">
      <c r="A11" s="4" t="s">
        <v>49</v>
      </c>
      <c r="B11" s="4" t="str">
        <f t="shared" si="0"/>
        <v>1F:10XOFFICE2</v>
      </c>
      <c r="C11" s="4" t="s">
        <v>0</v>
      </c>
      <c r="D11" s="4">
        <v>273</v>
      </c>
      <c r="E11" s="1">
        <v>1</v>
      </c>
      <c r="F11" s="4">
        <v>2.7</v>
      </c>
      <c r="G11" s="4">
        <f t="shared" si="2"/>
        <v>737.1</v>
      </c>
      <c r="H11" s="4">
        <f t="shared" si="3"/>
        <v>73.710000000000008</v>
      </c>
      <c r="I11" s="4" t="s">
        <v>49</v>
      </c>
      <c r="J11" s="7">
        <f t="shared" si="4"/>
        <v>2.0475000000000004E-2</v>
      </c>
      <c r="K11" s="4">
        <v>5</v>
      </c>
      <c r="L11" s="4">
        <f t="shared" si="5"/>
        <v>1365</v>
      </c>
      <c r="M11" s="7">
        <f t="shared" si="6"/>
        <v>0.37916666666666665</v>
      </c>
      <c r="N11" s="4" t="s">
        <v>88</v>
      </c>
      <c r="O11" s="4">
        <v>120</v>
      </c>
      <c r="P11" s="4">
        <v>21.6</v>
      </c>
      <c r="Q11" s="4" t="s">
        <v>49</v>
      </c>
      <c r="R11" s="4">
        <f t="shared" si="7"/>
        <v>65520</v>
      </c>
      <c r="S11" s="13">
        <f t="shared" si="1"/>
        <v>3.2760000000000002</v>
      </c>
      <c r="T11" s="11"/>
    </row>
    <row r="12" spans="1:20">
      <c r="A12" s="1" t="s">
        <v>50</v>
      </c>
      <c r="B12" s="1" t="str">
        <f t="shared" si="0"/>
        <v>2X6F:01XCORRIDOR</v>
      </c>
      <c r="C12" s="1" t="s">
        <v>77</v>
      </c>
      <c r="D12" s="1">
        <v>144</v>
      </c>
      <c r="E12" s="1">
        <v>5</v>
      </c>
      <c r="F12" s="1">
        <v>2.4</v>
      </c>
      <c r="G12" s="1">
        <f t="shared" si="2"/>
        <v>345.59999999999997</v>
      </c>
      <c r="H12" s="1">
        <f t="shared" si="3"/>
        <v>172.79999999999998</v>
      </c>
      <c r="I12" s="1" t="s">
        <v>50</v>
      </c>
      <c r="J12" s="6">
        <f t="shared" si="4"/>
        <v>4.7999999999999994E-2</v>
      </c>
      <c r="K12" s="1">
        <v>2.5</v>
      </c>
      <c r="L12" s="1">
        <f t="shared" si="5"/>
        <v>360</v>
      </c>
      <c r="M12" s="6">
        <f t="shared" si="6"/>
        <v>0.1</v>
      </c>
      <c r="N12" s="1" t="s">
        <v>82</v>
      </c>
      <c r="O12" s="1">
        <v>86</v>
      </c>
      <c r="P12" s="1">
        <v>15.48</v>
      </c>
      <c r="Q12" s="1" t="s">
        <v>50</v>
      </c>
      <c r="R12" s="1">
        <f>O12*D12*2*E12</f>
        <v>123840</v>
      </c>
      <c r="S12" s="12">
        <f t="shared" si="1"/>
        <v>6.1920000000000002</v>
      </c>
      <c r="T12" s="10"/>
    </row>
    <row r="13" spans="1:20">
      <c r="A13" s="1" t="s">
        <v>51</v>
      </c>
      <c r="B13" s="1" t="str">
        <f t="shared" si="0"/>
        <v>2X6F:02XVENDING</v>
      </c>
      <c r="C13" s="1" t="s">
        <v>78</v>
      </c>
      <c r="D13" s="1">
        <v>21.8</v>
      </c>
      <c r="E13" s="1">
        <v>5</v>
      </c>
      <c r="F13" s="1">
        <v>2.6</v>
      </c>
      <c r="G13" s="1">
        <f t="shared" si="2"/>
        <v>56.680000000000007</v>
      </c>
      <c r="H13" s="1">
        <f t="shared" si="3"/>
        <v>28.340000000000003</v>
      </c>
      <c r="I13" s="1" t="s">
        <v>51</v>
      </c>
      <c r="J13" s="6">
        <f t="shared" si="4"/>
        <v>7.8722222222222232E-3</v>
      </c>
      <c r="K13" s="1">
        <v>2.5</v>
      </c>
      <c r="L13" s="1">
        <f t="shared" si="5"/>
        <v>54.5</v>
      </c>
      <c r="M13" s="6">
        <f t="shared" si="6"/>
        <v>1.5138888888888889E-2</v>
      </c>
      <c r="N13" s="1" t="s">
        <v>82</v>
      </c>
      <c r="O13" s="1">
        <v>86</v>
      </c>
      <c r="P13" s="1">
        <v>15.48</v>
      </c>
      <c r="Q13" s="1" t="s">
        <v>51</v>
      </c>
      <c r="R13" s="1">
        <f t="shared" si="7"/>
        <v>18748</v>
      </c>
      <c r="S13" s="12">
        <f t="shared" si="1"/>
        <v>0.93740000000000001</v>
      </c>
      <c r="T13" s="10"/>
    </row>
    <row r="14" spans="1:20">
      <c r="A14" s="1" t="s">
        <v>52</v>
      </c>
      <c r="B14" s="1" t="str">
        <f t="shared" si="0"/>
        <v>2X6F:03XEVHALL</v>
      </c>
      <c r="C14" s="1" t="s">
        <v>76</v>
      </c>
      <c r="D14" s="1">
        <v>12</v>
      </c>
      <c r="E14" s="1">
        <v>5</v>
      </c>
      <c r="F14" s="1">
        <v>2.6</v>
      </c>
      <c r="G14" s="1">
        <f t="shared" si="2"/>
        <v>31.200000000000003</v>
      </c>
      <c r="H14" s="1">
        <f t="shared" si="3"/>
        <v>15.600000000000003</v>
      </c>
      <c r="I14" s="1" t="s">
        <v>52</v>
      </c>
      <c r="J14" s="6">
        <f t="shared" si="4"/>
        <v>4.333333333333334E-3</v>
      </c>
      <c r="K14" s="1">
        <v>2.5</v>
      </c>
      <c r="L14" s="1">
        <f t="shared" si="5"/>
        <v>30</v>
      </c>
      <c r="M14" s="6">
        <f t="shared" si="6"/>
        <v>8.3333333333333332E-3</v>
      </c>
      <c r="N14" s="1" t="s">
        <v>82</v>
      </c>
      <c r="O14" s="1">
        <v>86</v>
      </c>
      <c r="P14" s="1">
        <v>15.48</v>
      </c>
      <c r="Q14" s="1" t="s">
        <v>52</v>
      </c>
      <c r="R14" s="1">
        <f t="shared" si="7"/>
        <v>10320</v>
      </c>
      <c r="S14" s="12">
        <f t="shared" si="1"/>
        <v>0.51600000000000001</v>
      </c>
      <c r="T14" s="10"/>
    </row>
    <row r="15" spans="1:20">
      <c r="A15" s="4" t="s">
        <v>53</v>
      </c>
      <c r="B15" s="4" t="str">
        <f t="shared" si="0"/>
        <v>2X6F:04X1XOFFICENP</v>
      </c>
      <c r="C15" s="4" t="s">
        <v>93</v>
      </c>
      <c r="D15" s="4">
        <v>187.5</v>
      </c>
      <c r="E15" s="1">
        <v>5</v>
      </c>
      <c r="F15" s="4">
        <v>2.7</v>
      </c>
      <c r="G15" s="4">
        <f t="shared" si="2"/>
        <v>506.25000000000006</v>
      </c>
      <c r="H15" s="4">
        <f t="shared" si="3"/>
        <v>253.12500000000003</v>
      </c>
      <c r="I15" s="4" t="s">
        <v>53</v>
      </c>
      <c r="J15" s="7">
        <f t="shared" si="4"/>
        <v>7.0312500000000014E-2</v>
      </c>
      <c r="K15" s="4">
        <v>5</v>
      </c>
      <c r="L15" s="4">
        <f t="shared" si="5"/>
        <v>937.5</v>
      </c>
      <c r="M15" s="7">
        <f t="shared" si="6"/>
        <v>0.26041666666666669</v>
      </c>
      <c r="N15" s="4" t="s">
        <v>88</v>
      </c>
      <c r="O15" s="4">
        <v>120</v>
      </c>
      <c r="P15" s="4">
        <v>21.6</v>
      </c>
      <c r="Q15" s="4" t="s">
        <v>53</v>
      </c>
      <c r="R15" s="4">
        <f t="shared" si="7"/>
        <v>225000</v>
      </c>
      <c r="S15" s="13">
        <f t="shared" si="1"/>
        <v>11.250000000000002</v>
      </c>
      <c r="T15" s="11"/>
    </row>
    <row r="16" spans="1:20">
      <c r="A16" s="4" t="s">
        <v>54</v>
      </c>
      <c r="B16" s="4" t="str">
        <f t="shared" si="0"/>
        <v>2X6F:04X2XOFFICENEP</v>
      </c>
      <c r="C16" s="4" t="s">
        <v>22</v>
      </c>
      <c r="D16" s="4">
        <v>57.5</v>
      </c>
      <c r="E16" s="1">
        <v>5</v>
      </c>
      <c r="F16" s="4">
        <v>2.7</v>
      </c>
      <c r="G16" s="4">
        <f t="shared" si="2"/>
        <v>155.25</v>
      </c>
      <c r="H16" s="4">
        <f t="shared" si="3"/>
        <v>77.625</v>
      </c>
      <c r="I16" s="4" t="s">
        <v>54</v>
      </c>
      <c r="J16" s="7">
        <f t="shared" si="4"/>
        <v>2.1562499999999998E-2</v>
      </c>
      <c r="K16" s="4">
        <v>5</v>
      </c>
      <c r="L16" s="4">
        <f t="shared" si="5"/>
        <v>287.5</v>
      </c>
      <c r="M16" s="7">
        <f t="shared" si="6"/>
        <v>7.9861111111111105E-2</v>
      </c>
      <c r="N16" s="4" t="s">
        <v>88</v>
      </c>
      <c r="O16" s="4">
        <v>120</v>
      </c>
      <c r="P16" s="4">
        <v>21.6</v>
      </c>
      <c r="Q16" s="4" t="s">
        <v>54</v>
      </c>
      <c r="R16" s="4">
        <f t="shared" si="7"/>
        <v>69000</v>
      </c>
      <c r="S16" s="13">
        <f t="shared" si="1"/>
        <v>3.4499999999999997</v>
      </c>
      <c r="T16" s="11"/>
    </row>
    <row r="17" spans="1:20">
      <c r="A17" s="4" t="s">
        <v>55</v>
      </c>
      <c r="B17" s="4" t="str">
        <f t="shared" si="0"/>
        <v>2X6F:04X3XOFFICENWP</v>
      </c>
      <c r="C17" s="4" t="s">
        <v>23</v>
      </c>
      <c r="D17" s="4">
        <v>57.5</v>
      </c>
      <c r="E17" s="1">
        <v>5</v>
      </c>
      <c r="F17" s="4">
        <v>2.7</v>
      </c>
      <c r="G17" s="4">
        <f t="shared" si="2"/>
        <v>155.25</v>
      </c>
      <c r="H17" s="4">
        <f t="shared" si="3"/>
        <v>77.625</v>
      </c>
      <c r="I17" s="4" t="s">
        <v>55</v>
      </c>
      <c r="J17" s="7">
        <f t="shared" si="4"/>
        <v>2.1562499999999998E-2</v>
      </c>
      <c r="K17" s="4">
        <v>5</v>
      </c>
      <c r="L17" s="4">
        <f t="shared" si="5"/>
        <v>287.5</v>
      </c>
      <c r="M17" s="7">
        <f t="shared" si="6"/>
        <v>7.9861111111111105E-2</v>
      </c>
      <c r="N17" s="4" t="s">
        <v>88</v>
      </c>
      <c r="O17" s="4">
        <v>120</v>
      </c>
      <c r="P17" s="4">
        <v>21.6</v>
      </c>
      <c r="Q17" s="4" t="s">
        <v>55</v>
      </c>
      <c r="R17" s="4">
        <f t="shared" si="7"/>
        <v>69000</v>
      </c>
      <c r="S17" s="13">
        <f t="shared" si="1"/>
        <v>3.4499999999999997</v>
      </c>
      <c r="T17" s="11"/>
    </row>
    <row r="18" spans="1:20">
      <c r="A18" s="4" t="s">
        <v>56</v>
      </c>
      <c r="B18" s="4" t="str">
        <f t="shared" si="0"/>
        <v>2X6F:04X4XOFFICENI</v>
      </c>
      <c r="C18" s="4" t="s">
        <v>24</v>
      </c>
      <c r="D18" s="4">
        <v>292.5</v>
      </c>
      <c r="E18" s="1">
        <v>5</v>
      </c>
      <c r="F18" s="4">
        <v>2.7</v>
      </c>
      <c r="G18" s="4">
        <f t="shared" si="2"/>
        <v>789.75</v>
      </c>
      <c r="H18" s="4">
        <f t="shared" si="3"/>
        <v>394.87500000000006</v>
      </c>
      <c r="I18" s="4" t="s">
        <v>56</v>
      </c>
      <c r="J18" s="7">
        <f t="shared" si="4"/>
        <v>0.10968750000000002</v>
      </c>
      <c r="K18" s="4">
        <v>5</v>
      </c>
      <c r="L18" s="4">
        <f t="shared" si="5"/>
        <v>1462.5</v>
      </c>
      <c r="M18" s="7">
        <f t="shared" si="6"/>
        <v>0.40625</v>
      </c>
      <c r="N18" s="4" t="s">
        <v>88</v>
      </c>
      <c r="O18" s="4">
        <v>120</v>
      </c>
      <c r="P18" s="4">
        <v>21.6</v>
      </c>
      <c r="Q18" s="4" t="s">
        <v>56</v>
      </c>
      <c r="R18" s="4">
        <f t="shared" si="7"/>
        <v>351000</v>
      </c>
      <c r="S18" s="13">
        <f t="shared" si="1"/>
        <v>17.549999999999997</v>
      </c>
      <c r="T18" s="11"/>
    </row>
    <row r="19" spans="1:20">
      <c r="A19" s="4" t="s">
        <v>57</v>
      </c>
      <c r="B19" s="4" t="str">
        <f t="shared" si="0"/>
        <v>2X6F:05X1XOFFICESP</v>
      </c>
      <c r="C19" s="4" t="s">
        <v>19</v>
      </c>
      <c r="D19" s="4">
        <v>167.5</v>
      </c>
      <c r="E19" s="1">
        <v>5</v>
      </c>
      <c r="F19" s="4">
        <v>2.7</v>
      </c>
      <c r="G19" s="4">
        <f t="shared" si="2"/>
        <v>452.25000000000006</v>
      </c>
      <c r="H19" s="4">
        <f t="shared" si="3"/>
        <v>226.12500000000006</v>
      </c>
      <c r="I19" s="4" t="s">
        <v>57</v>
      </c>
      <c r="J19" s="7">
        <f t="shared" si="4"/>
        <v>6.2812500000000021E-2</v>
      </c>
      <c r="K19" s="4">
        <v>5</v>
      </c>
      <c r="L19" s="4">
        <f t="shared" si="5"/>
        <v>837.5</v>
      </c>
      <c r="M19" s="7">
        <f t="shared" si="6"/>
        <v>0.2326388888888889</v>
      </c>
      <c r="N19" s="4" t="s">
        <v>88</v>
      </c>
      <c r="O19" s="4">
        <v>120</v>
      </c>
      <c r="P19" s="4">
        <v>21.6</v>
      </c>
      <c r="Q19" s="4" t="s">
        <v>57</v>
      </c>
      <c r="R19" s="4">
        <f t="shared" si="7"/>
        <v>201000</v>
      </c>
      <c r="S19" s="13">
        <f t="shared" si="1"/>
        <v>10.050000000000001</v>
      </c>
      <c r="T19" s="11"/>
    </row>
    <row r="20" spans="1:20">
      <c r="A20" s="4" t="s">
        <v>58</v>
      </c>
      <c r="B20" s="4" t="str">
        <f t="shared" si="0"/>
        <v>2X6F:05X2XOFFICESWP</v>
      </c>
      <c r="C20" s="4" t="s">
        <v>25</v>
      </c>
      <c r="D20" s="4">
        <v>57.5</v>
      </c>
      <c r="E20" s="1">
        <v>5</v>
      </c>
      <c r="F20" s="4">
        <v>2.7</v>
      </c>
      <c r="G20" s="4">
        <f t="shared" si="2"/>
        <v>155.25</v>
      </c>
      <c r="H20" s="4">
        <f t="shared" si="3"/>
        <v>77.625</v>
      </c>
      <c r="I20" s="4" t="s">
        <v>58</v>
      </c>
      <c r="J20" s="7">
        <f t="shared" si="4"/>
        <v>2.1562499999999998E-2</v>
      </c>
      <c r="K20" s="4">
        <v>5</v>
      </c>
      <c r="L20" s="4">
        <f t="shared" si="5"/>
        <v>287.5</v>
      </c>
      <c r="M20" s="7">
        <f t="shared" si="6"/>
        <v>7.9861111111111105E-2</v>
      </c>
      <c r="N20" s="4" t="s">
        <v>88</v>
      </c>
      <c r="O20" s="4">
        <v>120</v>
      </c>
      <c r="P20" s="4">
        <v>21.6</v>
      </c>
      <c r="Q20" s="4" t="s">
        <v>58</v>
      </c>
      <c r="R20" s="4">
        <f t="shared" si="7"/>
        <v>69000</v>
      </c>
      <c r="S20" s="13">
        <f t="shared" si="1"/>
        <v>3.4499999999999997</v>
      </c>
      <c r="T20" s="11"/>
    </row>
    <row r="21" spans="1:20">
      <c r="A21" s="4" t="s">
        <v>59</v>
      </c>
      <c r="B21" s="4" t="str">
        <f t="shared" si="0"/>
        <v>2X6F:05X3XOFFICESI</v>
      </c>
      <c r="C21" s="4" t="s">
        <v>21</v>
      </c>
      <c r="D21" s="4">
        <v>279</v>
      </c>
      <c r="E21" s="1">
        <v>5</v>
      </c>
      <c r="F21" s="4">
        <v>2.7</v>
      </c>
      <c r="G21" s="4">
        <f t="shared" si="2"/>
        <v>753.30000000000007</v>
      </c>
      <c r="H21" s="4">
        <f t="shared" si="3"/>
        <v>376.65000000000009</v>
      </c>
      <c r="I21" s="4" t="s">
        <v>59</v>
      </c>
      <c r="J21" s="7">
        <f t="shared" si="4"/>
        <v>0.10462500000000002</v>
      </c>
      <c r="K21" s="4">
        <v>5</v>
      </c>
      <c r="L21" s="4">
        <f t="shared" si="5"/>
        <v>1395</v>
      </c>
      <c r="M21" s="7">
        <f t="shared" si="6"/>
        <v>0.38750000000000001</v>
      </c>
      <c r="N21" s="4" t="s">
        <v>88</v>
      </c>
      <c r="O21" s="4">
        <v>120</v>
      </c>
      <c r="P21" s="4">
        <v>21.6</v>
      </c>
      <c r="Q21" s="4" t="s">
        <v>59</v>
      </c>
      <c r="R21" s="4">
        <f t="shared" si="7"/>
        <v>334800</v>
      </c>
      <c r="S21" s="13">
        <f t="shared" si="1"/>
        <v>16.740000000000002</v>
      </c>
      <c r="T21" s="11"/>
    </row>
    <row r="22" spans="1:20">
      <c r="A22" s="1" t="s">
        <v>60</v>
      </c>
      <c r="B22" s="1" t="str">
        <f t="shared" si="0"/>
        <v>7F:01XCORRIDOR</v>
      </c>
      <c r="C22" s="1" t="s">
        <v>27</v>
      </c>
      <c r="D22" s="1">
        <v>144</v>
      </c>
      <c r="E22" s="1">
        <v>1</v>
      </c>
      <c r="F22" s="1">
        <v>2.4</v>
      </c>
      <c r="G22" s="1">
        <f t="shared" si="2"/>
        <v>345.59999999999997</v>
      </c>
      <c r="H22" s="1">
        <f t="shared" si="3"/>
        <v>34.559999999999995</v>
      </c>
      <c r="I22" s="1" t="s">
        <v>60</v>
      </c>
      <c r="J22" s="6">
        <f t="shared" si="4"/>
        <v>9.5999999999999992E-3</v>
      </c>
      <c r="K22" s="1">
        <v>2.5</v>
      </c>
      <c r="L22" s="1">
        <f t="shared" si="5"/>
        <v>360</v>
      </c>
      <c r="M22" s="6">
        <f t="shared" si="6"/>
        <v>0.1</v>
      </c>
      <c r="N22" s="1" t="s">
        <v>82</v>
      </c>
      <c r="O22" s="1">
        <v>86</v>
      </c>
      <c r="P22" s="1">
        <v>15.48</v>
      </c>
      <c r="Q22" s="1" t="s">
        <v>60</v>
      </c>
      <c r="R22" s="1">
        <f t="shared" si="7"/>
        <v>24768</v>
      </c>
      <c r="S22" s="12">
        <f t="shared" si="1"/>
        <v>1.2383999999999999</v>
      </c>
      <c r="T22" s="10"/>
    </row>
    <row r="23" spans="1:20">
      <c r="A23" s="1" t="s">
        <v>61</v>
      </c>
      <c r="B23" s="1" t="str">
        <f t="shared" si="0"/>
        <v>7F:02XVENDING</v>
      </c>
      <c r="C23" s="1" t="s">
        <v>35</v>
      </c>
      <c r="D23" s="1">
        <v>21.8</v>
      </c>
      <c r="E23" s="1">
        <v>1</v>
      </c>
      <c r="F23" s="1">
        <v>2.6</v>
      </c>
      <c r="G23" s="1">
        <f t="shared" si="2"/>
        <v>56.680000000000007</v>
      </c>
      <c r="H23" s="1">
        <f t="shared" si="3"/>
        <v>5.668000000000001</v>
      </c>
      <c r="I23" s="1" t="s">
        <v>61</v>
      </c>
      <c r="J23" s="6">
        <f t="shared" si="4"/>
        <v>1.5744444444444447E-3</v>
      </c>
      <c r="K23" s="1">
        <v>2.5</v>
      </c>
      <c r="L23" s="1">
        <f t="shared" si="5"/>
        <v>54.5</v>
      </c>
      <c r="M23" s="6">
        <f t="shared" si="6"/>
        <v>1.5138888888888889E-2</v>
      </c>
      <c r="N23" s="1" t="s">
        <v>82</v>
      </c>
      <c r="O23" s="1">
        <v>86</v>
      </c>
      <c r="P23" s="1">
        <v>15.48</v>
      </c>
      <c r="Q23" s="1" t="s">
        <v>61</v>
      </c>
      <c r="R23" s="1">
        <f t="shared" si="7"/>
        <v>3749.6</v>
      </c>
      <c r="S23" s="12">
        <f t="shared" si="1"/>
        <v>0.18748000000000001</v>
      </c>
      <c r="T23" s="10"/>
    </row>
    <row r="24" spans="1:20">
      <c r="A24" s="1" t="s">
        <v>62</v>
      </c>
      <c r="B24" s="1" t="str">
        <f t="shared" si="0"/>
        <v>7F:03XEVHALL</v>
      </c>
      <c r="C24" s="1" t="s">
        <v>30</v>
      </c>
      <c r="D24" s="1">
        <v>12</v>
      </c>
      <c r="E24" s="1">
        <v>1</v>
      </c>
      <c r="F24" s="1">
        <v>2.6</v>
      </c>
      <c r="G24" s="1">
        <f t="shared" si="2"/>
        <v>31.200000000000003</v>
      </c>
      <c r="H24" s="1">
        <f t="shared" si="3"/>
        <v>3.1200000000000006</v>
      </c>
      <c r="I24" s="1" t="s">
        <v>62</v>
      </c>
      <c r="J24" s="6">
        <f t="shared" si="4"/>
        <v>8.6666666666666684E-4</v>
      </c>
      <c r="K24" s="1">
        <v>2.5</v>
      </c>
      <c r="L24" s="1">
        <f t="shared" si="5"/>
        <v>30</v>
      </c>
      <c r="M24" s="6">
        <f t="shared" si="6"/>
        <v>8.3333333333333332E-3</v>
      </c>
      <c r="N24" s="1" t="s">
        <v>82</v>
      </c>
      <c r="O24" s="1">
        <v>86</v>
      </c>
      <c r="P24" s="1">
        <v>15.48</v>
      </c>
      <c r="Q24" s="1" t="s">
        <v>62</v>
      </c>
      <c r="R24" s="1">
        <f t="shared" si="7"/>
        <v>2064</v>
      </c>
      <c r="S24" s="12">
        <f t="shared" si="1"/>
        <v>0.1032</v>
      </c>
      <c r="T24" s="10"/>
    </row>
    <row r="25" spans="1:20">
      <c r="A25" s="4" t="s">
        <v>63</v>
      </c>
      <c r="B25" s="4" t="str">
        <f t="shared" si="0"/>
        <v>7F:04XOFFICE1</v>
      </c>
      <c r="C25" s="4" t="s">
        <v>36</v>
      </c>
      <c r="D25" s="4">
        <v>595</v>
      </c>
      <c r="E25" s="4">
        <v>1</v>
      </c>
      <c r="F25" s="4">
        <v>2.7</v>
      </c>
      <c r="G25" s="4">
        <f t="shared" si="2"/>
        <v>1606.5</v>
      </c>
      <c r="H25" s="4">
        <f t="shared" si="3"/>
        <v>160.65</v>
      </c>
      <c r="I25" s="4" t="s">
        <v>63</v>
      </c>
      <c r="J25" s="7">
        <f t="shared" si="4"/>
        <v>4.4625000000000005E-2</v>
      </c>
      <c r="K25" s="4">
        <v>5</v>
      </c>
      <c r="L25" s="4">
        <f t="shared" si="5"/>
        <v>2975</v>
      </c>
      <c r="M25" s="7">
        <f t="shared" si="6"/>
        <v>0.82638888888888884</v>
      </c>
      <c r="N25" s="4" t="s">
        <v>88</v>
      </c>
      <c r="O25" s="4">
        <v>120</v>
      </c>
      <c r="P25" s="4">
        <v>21.6</v>
      </c>
      <c r="Q25" s="4" t="s">
        <v>63</v>
      </c>
      <c r="R25" s="4">
        <f t="shared" si="7"/>
        <v>142800</v>
      </c>
      <c r="S25" s="13">
        <f t="shared" si="1"/>
        <v>7.14</v>
      </c>
      <c r="T25" s="11"/>
    </row>
    <row r="26" spans="1:20">
      <c r="A26" s="4" t="s">
        <v>64</v>
      </c>
      <c r="B26" s="4" t="str">
        <f t="shared" si="0"/>
        <v>7F:05XOFFICE2</v>
      </c>
      <c r="C26" s="4" t="s">
        <v>33</v>
      </c>
      <c r="D26" s="4">
        <v>504</v>
      </c>
      <c r="E26" s="4">
        <v>1</v>
      </c>
      <c r="F26" s="4">
        <v>2.7</v>
      </c>
      <c r="G26" s="4">
        <f t="shared" si="2"/>
        <v>1360.8000000000002</v>
      </c>
      <c r="H26" s="4">
        <f t="shared" si="3"/>
        <v>136.08000000000001</v>
      </c>
      <c r="I26" s="4" t="s">
        <v>64</v>
      </c>
      <c r="J26" s="7">
        <f t="shared" si="4"/>
        <v>3.78E-2</v>
      </c>
      <c r="K26" s="4">
        <v>5</v>
      </c>
      <c r="L26" s="4">
        <f t="shared" si="5"/>
        <v>2520</v>
      </c>
      <c r="M26" s="7">
        <f t="shared" si="6"/>
        <v>0.7</v>
      </c>
      <c r="N26" s="4" t="s">
        <v>88</v>
      </c>
      <c r="O26" s="4">
        <v>120</v>
      </c>
      <c r="P26" s="4">
        <v>21.6</v>
      </c>
      <c r="Q26" s="4" t="s">
        <v>64</v>
      </c>
      <c r="R26" s="4">
        <f t="shared" si="7"/>
        <v>120960</v>
      </c>
      <c r="S26" s="13">
        <f t="shared" si="1"/>
        <v>6.0480000000000009</v>
      </c>
      <c r="T26" s="11"/>
    </row>
    <row r="27" spans="1:20">
      <c r="A27" s="1"/>
      <c r="B27" s="1" t="str">
        <f t="shared" si="0"/>
        <v>1F:NXDSPSXSTAIR</v>
      </c>
      <c r="C27" s="1" t="s">
        <v>12</v>
      </c>
      <c r="D27" s="1"/>
      <c r="E27" s="1"/>
      <c r="F27" s="1"/>
      <c r="G27" s="1"/>
      <c r="H27" s="1"/>
      <c r="I27" s="1"/>
      <c r="J27" s="6"/>
      <c r="K27" s="1"/>
      <c r="L27" s="1"/>
      <c r="M27" s="6"/>
      <c r="N27" s="1"/>
      <c r="O27" s="1"/>
      <c r="P27" s="1"/>
      <c r="Q27" s="1"/>
      <c r="R27" s="1"/>
      <c r="S27" s="12"/>
      <c r="T27" s="10"/>
    </row>
    <row r="28" spans="1:20">
      <c r="A28" s="1"/>
      <c r="B28" s="1" t="str">
        <f t="shared" si="0"/>
        <v>1F:NXELECMECH</v>
      </c>
      <c r="C28" s="1" t="s">
        <v>14</v>
      </c>
      <c r="D28" s="1"/>
      <c r="E28" s="1"/>
      <c r="F28" s="1"/>
      <c r="G28" s="1"/>
      <c r="H28" s="1"/>
      <c r="I28" s="1"/>
      <c r="J28" s="6"/>
      <c r="K28" s="1"/>
      <c r="L28" s="1"/>
      <c r="M28" s="6"/>
      <c r="N28" s="1"/>
      <c r="O28" s="1"/>
      <c r="P28" s="1"/>
      <c r="Q28" s="1"/>
      <c r="R28" s="1"/>
      <c r="S28" s="12"/>
      <c r="T28" s="10"/>
    </row>
    <row r="29" spans="1:20">
      <c r="A29" s="1"/>
      <c r="B29" s="1" t="str">
        <f t="shared" si="0"/>
        <v>1F:NXEV</v>
      </c>
      <c r="C29" s="1" t="s">
        <v>11</v>
      </c>
      <c r="D29" s="1"/>
      <c r="E29" s="1"/>
      <c r="F29" s="1"/>
      <c r="G29" s="1"/>
      <c r="H29" s="1"/>
      <c r="I29" s="1"/>
      <c r="J29" s="6"/>
      <c r="K29" s="1"/>
      <c r="L29" s="1"/>
      <c r="M29" s="6"/>
      <c r="N29" s="1"/>
      <c r="O29" s="1"/>
      <c r="P29" s="1"/>
      <c r="Q29" s="1"/>
      <c r="R29" s="1"/>
      <c r="S29" s="12"/>
      <c r="T29" s="10"/>
    </row>
    <row r="30" spans="1:20">
      <c r="A30" s="1"/>
      <c r="B30" s="1" t="str">
        <f t="shared" si="0"/>
        <v>1F:NXEVXDSPS</v>
      </c>
      <c r="C30" s="1" t="s">
        <v>9</v>
      </c>
      <c r="D30" s="1"/>
      <c r="E30" s="1"/>
      <c r="F30" s="1"/>
      <c r="G30" s="1"/>
      <c r="H30" s="1"/>
      <c r="I30" s="1"/>
      <c r="J30" s="6"/>
      <c r="K30" s="1"/>
      <c r="L30" s="1"/>
      <c r="M30" s="6"/>
      <c r="N30" s="1"/>
      <c r="O30" s="1"/>
      <c r="P30" s="1"/>
      <c r="Q30" s="1"/>
      <c r="R30" s="1"/>
      <c r="S30" s="12"/>
      <c r="T30" s="10"/>
    </row>
    <row r="31" spans="1:20">
      <c r="A31" s="1"/>
      <c r="B31" s="1" t="str">
        <f t="shared" si="0"/>
        <v>1F:NXMECH2</v>
      </c>
      <c r="C31" s="1" t="s">
        <v>7</v>
      </c>
      <c r="D31" s="1"/>
      <c r="E31" s="1"/>
      <c r="F31" s="1"/>
      <c r="G31" s="1"/>
      <c r="H31" s="1"/>
      <c r="I31" s="1"/>
      <c r="J31" s="6"/>
      <c r="K31" s="1"/>
      <c r="L31" s="1"/>
      <c r="M31" s="6"/>
      <c r="N31" s="1"/>
      <c r="O31" s="1"/>
      <c r="P31" s="1"/>
      <c r="Q31" s="1"/>
      <c r="R31" s="1"/>
      <c r="S31" s="12"/>
      <c r="T31" s="10"/>
    </row>
    <row r="32" spans="1:20">
      <c r="A32" s="1"/>
      <c r="B32" s="1" t="str">
        <f t="shared" si="0"/>
        <v>1F:NXSTRXES1XKTCHNTT</v>
      </c>
      <c r="C32" s="1" t="s">
        <v>8</v>
      </c>
      <c r="D32" s="1"/>
      <c r="E32" s="1"/>
      <c r="F32" s="1"/>
      <c r="G32" s="1"/>
      <c r="H32" s="1"/>
      <c r="I32" s="1"/>
      <c r="J32" s="6"/>
      <c r="K32" s="1"/>
      <c r="L32" s="1"/>
      <c r="M32" s="6"/>
      <c r="N32" s="1"/>
      <c r="O32" s="1"/>
      <c r="P32" s="1"/>
      <c r="Q32" s="1"/>
      <c r="R32" s="1"/>
      <c r="S32" s="12"/>
      <c r="T32" s="10"/>
    </row>
    <row r="33" spans="1:20">
      <c r="A33" s="1"/>
      <c r="B33" s="1" t="str">
        <f t="shared" si="0"/>
        <v>1F:NXVESTIBULE</v>
      </c>
      <c r="C33" s="1" t="s">
        <v>5</v>
      </c>
      <c r="D33" s="1"/>
      <c r="E33" s="1"/>
      <c r="F33" s="1"/>
      <c r="G33" s="1"/>
      <c r="H33" s="1"/>
      <c r="I33" s="1"/>
      <c r="J33" s="6"/>
      <c r="K33" s="1"/>
      <c r="L33" s="1"/>
      <c r="M33" s="6"/>
      <c r="N33" s="1"/>
      <c r="O33" s="1"/>
      <c r="P33" s="1"/>
      <c r="Q33" s="1"/>
      <c r="R33" s="1"/>
      <c r="S33" s="12"/>
      <c r="T33" s="10"/>
    </row>
    <row r="34" spans="1:20">
      <c r="A34" s="1"/>
      <c r="B34" s="1" t="str">
        <f t="shared" si="0"/>
        <v>1F:NXWC</v>
      </c>
      <c r="C34" s="1" t="s">
        <v>4</v>
      </c>
      <c r="D34" s="1"/>
      <c r="E34" s="1"/>
      <c r="F34" s="1"/>
      <c r="G34" s="1"/>
      <c r="H34" s="1"/>
      <c r="I34" s="1"/>
      <c r="J34" s="6"/>
      <c r="K34" s="1"/>
      <c r="L34" s="1"/>
      <c r="M34" s="6"/>
      <c r="N34" s="1"/>
      <c r="O34" s="1"/>
      <c r="P34" s="1"/>
      <c r="Q34" s="1"/>
      <c r="R34" s="1"/>
      <c r="S34" s="12"/>
      <c r="T34" s="10"/>
    </row>
    <row r="35" spans="1:20">
      <c r="A35" s="1"/>
      <c r="B35" s="1" t="str">
        <f>UPPER(C35)</f>
        <v>2X6F:NXEV</v>
      </c>
      <c r="C35" s="1" t="s">
        <v>79</v>
      </c>
      <c r="D35" s="1"/>
      <c r="E35" s="1"/>
      <c r="F35" s="1"/>
      <c r="G35" s="1"/>
      <c r="H35" s="1"/>
      <c r="I35" s="1"/>
      <c r="J35" s="6"/>
      <c r="K35" s="1"/>
      <c r="L35" s="1"/>
      <c r="M35" s="6"/>
      <c r="N35" s="1"/>
      <c r="O35" s="1"/>
      <c r="P35" s="1"/>
      <c r="Q35" s="1"/>
      <c r="R35" s="1"/>
      <c r="S35" s="12"/>
      <c r="T35" s="10"/>
    </row>
    <row r="36" spans="1:20">
      <c r="A36" s="1"/>
      <c r="B36" s="1" t="str">
        <f t="shared" si="0"/>
        <v>2X6F:NXEVXDSPS</v>
      </c>
      <c r="C36" s="1" t="s">
        <v>17</v>
      </c>
      <c r="D36" s="1"/>
      <c r="E36" s="1"/>
      <c r="F36" s="1"/>
      <c r="G36" s="1"/>
      <c r="H36" s="1"/>
      <c r="I36" s="1"/>
      <c r="J36" s="6"/>
      <c r="K36" s="1"/>
      <c r="L36" s="1"/>
      <c r="M36" s="6"/>
      <c r="N36" s="1"/>
      <c r="O36" s="1"/>
      <c r="P36" s="1"/>
      <c r="Q36" s="1"/>
      <c r="R36" s="1"/>
      <c r="S36" s="12"/>
      <c r="T36" s="10"/>
    </row>
    <row r="37" spans="1:20">
      <c r="A37" s="1"/>
      <c r="B37" s="1" t="str">
        <f t="shared" si="0"/>
        <v>2X6F:NXMECH2</v>
      </c>
      <c r="C37" s="1" t="s">
        <v>15</v>
      </c>
      <c r="D37" s="1"/>
      <c r="E37" s="1"/>
      <c r="F37" s="1"/>
      <c r="G37" s="1"/>
      <c r="H37" s="1"/>
      <c r="I37" s="1"/>
      <c r="J37" s="6"/>
      <c r="K37" s="1"/>
      <c r="L37" s="1"/>
      <c r="M37" s="6"/>
      <c r="N37" s="1"/>
      <c r="O37" s="1"/>
      <c r="P37" s="1"/>
      <c r="Q37" s="1"/>
      <c r="R37" s="1"/>
      <c r="S37" s="12"/>
      <c r="T37" s="10"/>
    </row>
    <row r="38" spans="1:20">
      <c r="A38" s="1"/>
      <c r="B38" s="1" t="str">
        <f t="shared" si="0"/>
        <v>2X6F:NXSTAIRXDSPS</v>
      </c>
      <c r="C38" s="1" t="s">
        <v>18</v>
      </c>
      <c r="D38" s="1"/>
      <c r="E38" s="1"/>
      <c r="F38" s="1"/>
      <c r="G38" s="1"/>
      <c r="H38" s="1"/>
      <c r="I38" s="1"/>
      <c r="J38" s="6"/>
      <c r="K38" s="1"/>
      <c r="L38" s="1"/>
      <c r="M38" s="6"/>
      <c r="N38" s="1"/>
      <c r="O38" s="1"/>
      <c r="P38" s="1"/>
      <c r="Q38" s="1"/>
      <c r="R38" s="1"/>
      <c r="S38" s="12"/>
      <c r="T38" s="10"/>
    </row>
    <row r="39" spans="1:20">
      <c r="A39" s="1"/>
      <c r="B39" s="1" t="str">
        <f t="shared" si="0"/>
        <v>2X6F:NXSTRXES1XKTCHNTT</v>
      </c>
      <c r="C39" s="1" t="s">
        <v>16</v>
      </c>
      <c r="D39" s="1"/>
      <c r="E39" s="1"/>
      <c r="F39" s="1"/>
      <c r="G39" s="1"/>
      <c r="H39" s="1"/>
      <c r="I39" s="1"/>
      <c r="J39" s="6"/>
      <c r="K39" s="1"/>
      <c r="L39" s="1"/>
      <c r="M39" s="6"/>
      <c r="N39" s="1"/>
      <c r="O39" s="1"/>
      <c r="P39" s="1"/>
      <c r="Q39" s="1"/>
      <c r="R39" s="1"/>
      <c r="S39" s="12"/>
      <c r="T39" s="10"/>
    </row>
    <row r="40" spans="1:20">
      <c r="A40" s="1"/>
      <c r="B40" s="1" t="str">
        <f t="shared" si="0"/>
        <v>2X6F:NXWC</v>
      </c>
      <c r="C40" s="1" t="s">
        <v>20</v>
      </c>
      <c r="D40" s="1"/>
      <c r="E40" s="1"/>
      <c r="F40" s="1"/>
      <c r="G40" s="1"/>
      <c r="H40" s="1"/>
      <c r="I40" s="1"/>
      <c r="J40" s="6"/>
      <c r="K40" s="1"/>
      <c r="L40" s="1"/>
      <c r="M40" s="6"/>
      <c r="N40" s="1"/>
      <c r="O40" s="1"/>
      <c r="P40" s="1"/>
      <c r="Q40" s="1"/>
      <c r="R40" s="1"/>
      <c r="S40" s="12"/>
      <c r="T40" s="10"/>
    </row>
    <row r="41" spans="1:20">
      <c r="A41" s="1"/>
      <c r="B41" s="1" t="str">
        <f t="shared" si="0"/>
        <v>7F:NXEV</v>
      </c>
      <c r="C41" s="1" t="s">
        <v>31</v>
      </c>
      <c r="D41" s="1"/>
      <c r="E41" s="1"/>
      <c r="F41" s="1"/>
      <c r="G41" s="1"/>
      <c r="H41" s="1"/>
      <c r="I41" s="1"/>
      <c r="J41" s="6"/>
      <c r="K41" s="1"/>
      <c r="L41" s="1"/>
      <c r="M41" s="6"/>
      <c r="N41" s="1"/>
      <c r="O41" s="1"/>
      <c r="P41" s="1"/>
      <c r="Q41" s="1"/>
      <c r="R41" s="1"/>
      <c r="S41" s="12"/>
      <c r="T41" s="10"/>
    </row>
    <row r="42" spans="1:20">
      <c r="A42" s="1"/>
      <c r="B42" s="1" t="str">
        <f t="shared" si="0"/>
        <v>7F:NXEVXDSPS</v>
      </c>
      <c r="C42" s="1" t="s">
        <v>29</v>
      </c>
      <c r="D42" s="1"/>
      <c r="E42" s="1"/>
      <c r="F42" s="1"/>
      <c r="G42" s="1"/>
      <c r="H42" s="1"/>
      <c r="I42" s="1"/>
      <c r="J42" s="6"/>
      <c r="K42" s="1"/>
      <c r="L42" s="1"/>
      <c r="M42" s="6"/>
      <c r="N42" s="1"/>
      <c r="O42" s="1"/>
      <c r="P42" s="1"/>
      <c r="Q42" s="1"/>
      <c r="R42" s="1"/>
      <c r="S42" s="12"/>
      <c r="T42" s="10"/>
    </row>
    <row r="43" spans="1:20">
      <c r="A43" s="1"/>
      <c r="B43" s="1" t="str">
        <f t="shared" si="0"/>
        <v>7F:NXMECH2</v>
      </c>
      <c r="C43" s="1" t="s">
        <v>26</v>
      </c>
      <c r="D43" s="1"/>
      <c r="E43" s="1"/>
      <c r="F43" s="1"/>
      <c r="G43" s="1"/>
      <c r="H43" s="1"/>
      <c r="I43" s="1"/>
      <c r="J43" s="6"/>
      <c r="K43" s="1"/>
      <c r="L43" s="1"/>
      <c r="M43" s="6"/>
      <c r="N43" s="1"/>
      <c r="O43" s="1"/>
      <c r="P43" s="1"/>
      <c r="Q43" s="1"/>
      <c r="R43" s="1"/>
      <c r="S43" s="12"/>
      <c r="T43" s="10"/>
    </row>
    <row r="44" spans="1:20">
      <c r="A44" s="1"/>
      <c r="B44" s="1" t="str">
        <f t="shared" si="0"/>
        <v>7F:NXSTAIRXDSPS</v>
      </c>
      <c r="C44" s="1" t="s">
        <v>32</v>
      </c>
      <c r="D44" s="1"/>
      <c r="E44" s="1"/>
      <c r="F44" s="1"/>
      <c r="G44" s="1"/>
      <c r="H44" s="1"/>
      <c r="I44" s="1"/>
      <c r="J44" s="6"/>
      <c r="K44" s="1"/>
      <c r="L44" s="1"/>
      <c r="M44" s="6"/>
      <c r="N44" s="1"/>
      <c r="O44" s="1"/>
      <c r="P44" s="1"/>
      <c r="Q44" s="1"/>
      <c r="R44" s="1"/>
      <c r="S44" s="12"/>
      <c r="T44" s="10"/>
    </row>
    <row r="45" spans="1:20">
      <c r="A45" s="1"/>
      <c r="B45" s="1" t="str">
        <f t="shared" si="0"/>
        <v>7F:NXSTRXES1XKTCHNTT</v>
      </c>
      <c r="C45" s="1" t="s">
        <v>28</v>
      </c>
      <c r="D45" s="1"/>
      <c r="E45" s="1"/>
      <c r="F45" s="1"/>
      <c r="G45" s="1"/>
      <c r="H45" s="1"/>
      <c r="I45" s="1"/>
      <c r="J45" s="6"/>
      <c r="K45" s="1"/>
      <c r="L45" s="1"/>
      <c r="M45" s="6"/>
      <c r="N45" s="1"/>
      <c r="O45" s="1"/>
      <c r="P45" s="1"/>
      <c r="Q45" s="1"/>
      <c r="R45" s="1"/>
      <c r="S45" s="12"/>
      <c r="T45" s="10"/>
    </row>
    <row r="46" spans="1:20">
      <c r="A46" s="1"/>
      <c r="B46" s="1" t="str">
        <f t="shared" si="0"/>
        <v>7F:NXWC</v>
      </c>
      <c r="C46" s="1" t="s">
        <v>34</v>
      </c>
      <c r="D46" s="1"/>
      <c r="E46" s="1"/>
      <c r="F46" s="1"/>
      <c r="G46" s="1"/>
      <c r="H46" s="1"/>
      <c r="I46" s="1"/>
      <c r="J46" s="6"/>
      <c r="K46" s="1"/>
      <c r="L46" s="1"/>
      <c r="M46" s="6"/>
      <c r="N46" s="1"/>
      <c r="O46" s="1"/>
      <c r="P46" s="1"/>
      <c r="Q46" s="1"/>
      <c r="R46" s="1"/>
      <c r="S46" s="12"/>
      <c r="T46" s="10"/>
    </row>
    <row r="47" spans="1:20">
      <c r="A47" s="1"/>
      <c r="B47" s="1" t="str">
        <f t="shared" si="0"/>
        <v>PHX1:NXMECH</v>
      </c>
      <c r="C47" s="1" t="s">
        <v>37</v>
      </c>
      <c r="D47" s="1"/>
      <c r="E47" s="1"/>
      <c r="F47" s="1"/>
      <c r="G47" s="1"/>
      <c r="H47" s="1"/>
      <c r="I47" s="1"/>
      <c r="J47" s="6"/>
      <c r="K47" s="1"/>
      <c r="L47" s="1"/>
      <c r="M47" s="6"/>
      <c r="N47" s="1"/>
      <c r="O47" s="1"/>
      <c r="P47" s="1"/>
      <c r="Q47" s="1"/>
      <c r="R47" s="1"/>
      <c r="S47" s="12"/>
      <c r="T47" s="10"/>
    </row>
    <row r="48" spans="1:20">
      <c r="A48" s="1"/>
      <c r="B48" s="1" t="str">
        <f t="shared" si="0"/>
        <v>PHX2:NXSTAIR</v>
      </c>
      <c r="C48" s="1" t="s">
        <v>38</v>
      </c>
      <c r="D48" s="1"/>
      <c r="E48" s="1"/>
      <c r="F48" s="1"/>
      <c r="G48" s="1"/>
      <c r="H48" s="1"/>
      <c r="I48" s="1"/>
      <c r="J48" s="6"/>
      <c r="K48" s="1"/>
      <c r="L48" s="1"/>
      <c r="M48" s="6"/>
      <c r="N48" s="1"/>
      <c r="O48" s="1"/>
      <c r="P48" s="1"/>
      <c r="Q48" s="1"/>
      <c r="R48" s="1"/>
      <c r="S48" s="12"/>
      <c r="T48" s="10"/>
    </row>
    <row r="49" spans="1:20">
      <c r="A49" s="1"/>
      <c r="B49" s="1" t="str">
        <f t="shared" si="0"/>
        <v>PIT:PIT</v>
      </c>
      <c r="C49" s="1" t="s">
        <v>39</v>
      </c>
      <c r="D49" s="1"/>
      <c r="E49" s="1"/>
      <c r="F49" s="1"/>
      <c r="G49" s="1"/>
      <c r="H49" s="1"/>
      <c r="I49" s="1"/>
      <c r="J49" s="6"/>
      <c r="K49" s="1"/>
      <c r="L49" s="1"/>
      <c r="M49" s="6"/>
      <c r="N49" s="1"/>
      <c r="O49" s="1"/>
      <c r="P49" s="1"/>
      <c r="Q49" s="1"/>
      <c r="R49" s="1"/>
      <c r="S49" s="12"/>
      <c r="T49" s="10"/>
    </row>
  </sheetData>
  <sortState xmlns:xlrd2="http://schemas.microsoft.com/office/spreadsheetml/2017/richdata2" ref="C2:C27">
    <sortCondition ref="C2:C27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A978-B23A-2441-8ABF-18AD3C8549C0}">
  <dimension ref="A1:R29"/>
  <sheetViews>
    <sheetView tabSelected="1" zoomScale="135" workbookViewId="0">
      <selection activeCell="F6" sqref="F6"/>
    </sheetView>
  </sheetViews>
  <sheetFormatPr baseColWidth="10" defaultRowHeight="20"/>
  <cols>
    <col min="1" max="1" width="24" customWidth="1"/>
    <col min="2" max="2" width="25.85546875" hidden="1" customWidth="1"/>
    <col min="3" max="4" width="10.85546875" customWidth="1"/>
    <col min="5" max="6" width="8.85546875" customWidth="1"/>
    <col min="7" max="9" width="8.85546875" style="14" customWidth="1"/>
    <col min="10" max="10" width="8.85546875" style="58" customWidth="1"/>
    <col min="11" max="11" width="8.85546875" style="14" customWidth="1"/>
    <col min="12" max="12" width="8.85546875" style="58" customWidth="1"/>
  </cols>
  <sheetData>
    <row r="1" spans="1:18" s="18" customFormat="1" ht="156" customHeight="1">
      <c r="A1" s="63" t="s">
        <v>65</v>
      </c>
      <c r="B1" s="63" t="s">
        <v>66</v>
      </c>
      <c r="C1" s="63" t="s">
        <v>147</v>
      </c>
      <c r="D1" s="63" t="s">
        <v>94</v>
      </c>
      <c r="E1" s="64" t="s">
        <v>95</v>
      </c>
      <c r="F1" s="64" t="s">
        <v>96</v>
      </c>
      <c r="G1" s="64" t="s">
        <v>97</v>
      </c>
      <c r="H1" s="64" t="s">
        <v>98</v>
      </c>
      <c r="I1" s="64" t="s">
        <v>99</v>
      </c>
      <c r="J1" s="64" t="s">
        <v>100</v>
      </c>
      <c r="K1" s="64" t="s">
        <v>101</v>
      </c>
      <c r="L1" s="64" t="s">
        <v>102</v>
      </c>
    </row>
    <row r="2" spans="1:18" s="18" customFormat="1" ht="64" thickBot="1">
      <c r="A2" s="65"/>
      <c r="B2" s="65"/>
      <c r="C2" s="65"/>
      <c r="D2" s="65"/>
      <c r="E2" s="66" t="s">
        <v>103</v>
      </c>
      <c r="F2" s="66" t="s">
        <v>104</v>
      </c>
      <c r="G2" s="66" t="s">
        <v>105</v>
      </c>
      <c r="H2" s="66" t="s">
        <v>106</v>
      </c>
      <c r="I2" s="66" t="s">
        <v>107</v>
      </c>
      <c r="J2" s="66" t="s">
        <v>108</v>
      </c>
      <c r="K2" s="66" t="s">
        <v>109</v>
      </c>
      <c r="L2" s="66" t="s">
        <v>110</v>
      </c>
      <c r="N2" s="3" t="s">
        <v>145</v>
      </c>
    </row>
    <row r="3" spans="1:18" ht="25" customHeight="1" thickTop="1">
      <c r="A3" s="60" t="s">
        <v>40</v>
      </c>
      <c r="B3" s="60" t="s">
        <v>67</v>
      </c>
      <c r="C3" s="60">
        <v>163.5</v>
      </c>
      <c r="D3" s="60">
        <v>1</v>
      </c>
      <c r="E3" s="60">
        <v>32</v>
      </c>
      <c r="F3" s="60">
        <v>16</v>
      </c>
      <c r="G3" s="61">
        <v>7.0000000000000001E-3</v>
      </c>
      <c r="H3" s="61">
        <v>1.0999999999999999E-2</v>
      </c>
      <c r="I3" s="61">
        <f>P3/3600*D3</f>
        <v>1.1105864811133201</v>
      </c>
      <c r="J3" s="62">
        <f>R3*-1*1000*D3</f>
        <v>18981.411275218095</v>
      </c>
      <c r="K3" s="61">
        <f>P3/3600*D3</f>
        <v>1.1105864811133201</v>
      </c>
      <c r="L3" s="62">
        <f>Q3*1000*D3</f>
        <v>8030.7507226575017</v>
      </c>
      <c r="N3">
        <f>J3/(C3*D3)</f>
        <v>116.09425856402505</v>
      </c>
      <c r="P3">
        <v>3998.1113320079526</v>
      </c>
      <c r="Q3">
        <v>8.0307507226575012</v>
      </c>
      <c r="R3">
        <v>-18.981411275218097</v>
      </c>
    </row>
    <row r="4" spans="1:18" ht="25" customHeight="1">
      <c r="A4" s="51" t="s">
        <v>41</v>
      </c>
      <c r="B4" s="51" t="s">
        <v>1</v>
      </c>
      <c r="C4" s="51">
        <v>100</v>
      </c>
      <c r="D4" s="51">
        <v>1</v>
      </c>
      <c r="E4" s="51">
        <v>32</v>
      </c>
      <c r="F4" s="51">
        <v>16</v>
      </c>
      <c r="G4" s="52">
        <v>7.0000000000000001E-3</v>
      </c>
      <c r="H4" s="52">
        <v>1.0999999999999999E-2</v>
      </c>
      <c r="I4" s="52">
        <f>P4/3600*D4</f>
        <v>0.66269052352551361</v>
      </c>
      <c r="J4" s="56">
        <f>R4*-1*1000*D4</f>
        <v>11642.224996458746</v>
      </c>
      <c r="K4" s="52">
        <f>P4/3600*D4</f>
        <v>0.66269052352551361</v>
      </c>
      <c r="L4" s="56">
        <f>Q4*1000*D4</f>
        <v>5655.6298296155373</v>
      </c>
      <c r="N4">
        <f t="shared" ref="N4:N27" si="0">J4/(C4*D4)</f>
        <v>116.42224996458746</v>
      </c>
      <c r="P4">
        <v>2385.685884691849</v>
      </c>
      <c r="Q4">
        <v>5.6556298296155374</v>
      </c>
      <c r="R4">
        <v>-11.642224996458747</v>
      </c>
    </row>
    <row r="5" spans="1:18" ht="25" customHeight="1">
      <c r="A5" s="51" t="s">
        <v>42</v>
      </c>
      <c r="B5" s="51" t="s">
        <v>10</v>
      </c>
      <c r="C5" s="51">
        <v>12</v>
      </c>
      <c r="D5" s="51">
        <v>1</v>
      </c>
      <c r="E5" s="51">
        <v>32</v>
      </c>
      <c r="F5" s="51">
        <v>16</v>
      </c>
      <c r="G5" s="52">
        <v>7.0000000000000001E-3</v>
      </c>
      <c r="H5" s="52">
        <v>1.0999999999999999E-2</v>
      </c>
      <c r="I5" s="52">
        <f>P5/3600*D5</f>
        <v>0.13389662027832999</v>
      </c>
      <c r="J5" s="56">
        <f>R5*-1*1000*D5</f>
        <v>2053.3789285663097</v>
      </c>
      <c r="K5" s="52">
        <f>P5/3600*D5</f>
        <v>0.13389662027832999</v>
      </c>
      <c r="L5" s="56">
        <f>Q5*1000*D5</f>
        <v>704.40059554205573</v>
      </c>
      <c r="N5">
        <f t="shared" si="0"/>
        <v>171.11491071385913</v>
      </c>
      <c r="P5">
        <v>482.02783300198797</v>
      </c>
      <c r="Q5">
        <v>0.7044005955420557</v>
      </c>
      <c r="R5">
        <v>-2.0533789285663095</v>
      </c>
    </row>
    <row r="6" spans="1:18" ht="25" customHeight="1">
      <c r="A6" s="51" t="s">
        <v>43</v>
      </c>
      <c r="B6" s="51" t="s">
        <v>6</v>
      </c>
      <c r="C6" s="51">
        <v>39</v>
      </c>
      <c r="D6" s="51">
        <v>1</v>
      </c>
      <c r="E6" s="51">
        <v>32</v>
      </c>
      <c r="F6" s="51">
        <v>16</v>
      </c>
      <c r="G6" s="52">
        <v>7.0000000000000001E-3</v>
      </c>
      <c r="H6" s="52">
        <v>1.0999999999999999E-2</v>
      </c>
      <c r="I6" s="52">
        <f>P6/3600*D6</f>
        <v>0.2532803180914513</v>
      </c>
      <c r="J6" s="56">
        <f>R6*-1*1000*D6</f>
        <v>4581.8745885872768</v>
      </c>
      <c r="K6" s="52">
        <f>P6/3600*D6</f>
        <v>0.2532803180914513</v>
      </c>
      <c r="L6" s="56">
        <f>Q6*1000*D6</f>
        <v>5166.2120913323524</v>
      </c>
      <c r="N6">
        <f t="shared" si="0"/>
        <v>117.48396380993017</v>
      </c>
      <c r="P6">
        <v>911.8091451292247</v>
      </c>
      <c r="Q6">
        <v>5.1662120913323522</v>
      </c>
      <c r="R6">
        <v>-4.5818745885872767</v>
      </c>
    </row>
    <row r="7" spans="1:18" ht="25" customHeight="1">
      <c r="A7" s="51" t="s">
        <v>44</v>
      </c>
      <c r="B7" s="51" t="s">
        <v>80</v>
      </c>
      <c r="C7" s="51">
        <v>10.9</v>
      </c>
      <c r="D7" s="51">
        <v>1</v>
      </c>
      <c r="E7" s="51">
        <v>32</v>
      </c>
      <c r="F7" s="51">
        <v>16</v>
      </c>
      <c r="G7" s="52">
        <v>7.0000000000000001E-3</v>
      </c>
      <c r="H7" s="52">
        <v>1.0999999999999999E-2</v>
      </c>
      <c r="I7" s="52">
        <f>P7/3600*D7</f>
        <v>8.4596380053015272E-2</v>
      </c>
      <c r="J7" s="56">
        <f>R7*-1*1000*D7</f>
        <v>1599.8456539145279</v>
      </c>
      <c r="K7" s="52">
        <f>P7/3600*D7</f>
        <v>8.4596380053015272E-2</v>
      </c>
      <c r="L7" s="56">
        <f>Q7*1000*D7</f>
        <v>831.20410924211853</v>
      </c>
      <c r="N7">
        <f t="shared" si="0"/>
        <v>146.77483063436034</v>
      </c>
      <c r="P7">
        <v>304.54696819085495</v>
      </c>
      <c r="Q7">
        <v>0.83120410924211852</v>
      </c>
      <c r="R7">
        <v>-1.5998456539145278</v>
      </c>
    </row>
    <row r="8" spans="1:18" ht="25" customHeight="1">
      <c r="A8" s="51" t="s">
        <v>45</v>
      </c>
      <c r="B8" s="51" t="s">
        <v>3</v>
      </c>
      <c r="C8" s="51">
        <v>10.9</v>
      </c>
      <c r="D8" s="51">
        <v>1</v>
      </c>
      <c r="E8" s="51">
        <v>32</v>
      </c>
      <c r="F8" s="51">
        <v>16</v>
      </c>
      <c r="G8" s="52">
        <v>7.0000000000000001E-3</v>
      </c>
      <c r="H8" s="52">
        <v>1.0999999999999999E-2</v>
      </c>
      <c r="I8" s="52">
        <f>P8/3600*D8</f>
        <v>8.1169234592445336E-2</v>
      </c>
      <c r="J8" s="56">
        <f>R8*-1*1000*D8</f>
        <v>1558.4881574410128</v>
      </c>
      <c r="K8" s="52">
        <f>P8/3600*D8</f>
        <v>8.1169234592445336E-2</v>
      </c>
      <c r="L8" s="56">
        <f>Q8*1000*D8</f>
        <v>765.34964675077845</v>
      </c>
      <c r="N8">
        <f t="shared" si="0"/>
        <v>142.9805649028452</v>
      </c>
      <c r="P8">
        <v>292.20924453280321</v>
      </c>
      <c r="Q8">
        <v>0.76534964675077843</v>
      </c>
      <c r="R8">
        <v>-1.5584881574410128</v>
      </c>
    </row>
    <row r="9" spans="1:18" ht="25" customHeight="1">
      <c r="A9" s="51" t="s">
        <v>46</v>
      </c>
      <c r="B9" s="51" t="s">
        <v>2</v>
      </c>
      <c r="C9" s="51">
        <v>21.8</v>
      </c>
      <c r="D9" s="51">
        <v>1</v>
      </c>
      <c r="E9" s="51">
        <v>32</v>
      </c>
      <c r="F9" s="51">
        <v>16</v>
      </c>
      <c r="G9" s="52">
        <v>7.0000000000000001E-3</v>
      </c>
      <c r="H9" s="52">
        <v>1.0999999999999999E-2</v>
      </c>
      <c r="I9" s="52">
        <f>P9/3600*D9</f>
        <v>0.14700650265076209</v>
      </c>
      <c r="J9" s="56">
        <f>R9*-1*1000*D9</f>
        <v>2931.9660814178314</v>
      </c>
      <c r="K9" s="52">
        <f>P9/3600*D9</f>
        <v>0.14700650265076209</v>
      </c>
      <c r="L9" s="56">
        <f>Q9*1000*D9</f>
        <v>1599.2911326678106</v>
      </c>
      <c r="N9">
        <f t="shared" si="0"/>
        <v>134.49385694577208</v>
      </c>
      <c r="P9">
        <v>529.22340954274352</v>
      </c>
      <c r="Q9">
        <v>1.5992911326678105</v>
      </c>
      <c r="R9">
        <v>-2.9319660814178317</v>
      </c>
    </row>
    <row r="10" spans="1:18" ht="25" customHeight="1">
      <c r="A10" s="51" t="s">
        <v>47</v>
      </c>
      <c r="B10" s="51" t="s">
        <v>81</v>
      </c>
      <c r="C10" s="51">
        <v>21.8</v>
      </c>
      <c r="D10" s="51">
        <v>1</v>
      </c>
      <c r="E10" s="51">
        <v>32</v>
      </c>
      <c r="F10" s="51">
        <v>16</v>
      </c>
      <c r="G10" s="52">
        <v>7.0000000000000001E-3</v>
      </c>
      <c r="H10" s="52">
        <v>1.0999999999999999E-2</v>
      </c>
      <c r="I10" s="52">
        <f>P10/3600*D10</f>
        <v>0.17442366633532147</v>
      </c>
      <c r="J10" s="56">
        <f>R10*-1*1000*D10</f>
        <v>2856.8070083837915</v>
      </c>
      <c r="K10" s="52">
        <f>P10/3600*D10</f>
        <v>0.17442366633532147</v>
      </c>
      <c r="L10" s="56">
        <f>Q10*1000*D10</f>
        <v>1149.1458156342132</v>
      </c>
      <c r="N10">
        <f t="shared" si="0"/>
        <v>131.04619304512804</v>
      </c>
      <c r="P10">
        <v>627.92519880715724</v>
      </c>
      <c r="Q10">
        <v>1.1491458156342134</v>
      </c>
      <c r="R10">
        <v>-2.8568070083837913</v>
      </c>
    </row>
    <row r="11" spans="1:18" ht="25" customHeight="1">
      <c r="A11" s="53" t="s">
        <v>48</v>
      </c>
      <c r="B11" s="53" t="s">
        <v>13</v>
      </c>
      <c r="C11" s="53">
        <v>266.8</v>
      </c>
      <c r="D11" s="51">
        <v>1</v>
      </c>
      <c r="E11" s="51">
        <v>32</v>
      </c>
      <c r="F11" s="51">
        <v>16</v>
      </c>
      <c r="G11" s="52">
        <v>7.0000000000000001E-3</v>
      </c>
      <c r="H11" s="52">
        <v>1.0999999999999999E-2</v>
      </c>
      <c r="I11" s="52">
        <f>P11/3600*D11</f>
        <v>3.3453180914512926</v>
      </c>
      <c r="J11" s="56">
        <f>R11*-1*1000*D11</f>
        <v>65030.400306170879</v>
      </c>
      <c r="K11" s="52">
        <f>P11/3600*D11</f>
        <v>3.3453180914512926</v>
      </c>
      <c r="L11" s="56">
        <f>Q11*1000*D11</f>
        <v>52314.901420847942</v>
      </c>
      <c r="N11">
        <f t="shared" si="0"/>
        <v>243.74213008309923</v>
      </c>
      <c r="P11">
        <v>12043.145129224653</v>
      </c>
      <c r="Q11">
        <v>52.314901420847939</v>
      </c>
      <c r="R11">
        <v>-65.030400306170876</v>
      </c>
    </row>
    <row r="12" spans="1:18" ht="25" customHeight="1">
      <c r="A12" s="53" t="s">
        <v>49</v>
      </c>
      <c r="B12" s="53" t="s">
        <v>0</v>
      </c>
      <c r="C12" s="53">
        <v>273</v>
      </c>
      <c r="D12" s="51">
        <v>1</v>
      </c>
      <c r="E12" s="51">
        <v>32</v>
      </c>
      <c r="F12" s="51">
        <v>16</v>
      </c>
      <c r="G12" s="52">
        <v>7.0000000000000001E-3</v>
      </c>
      <c r="H12" s="52">
        <v>1.0999999999999999E-2</v>
      </c>
      <c r="I12" s="52">
        <f>P12/3600*D12</f>
        <v>2.4672216699801193</v>
      </c>
      <c r="J12" s="56">
        <f>R12*-1*1000*D12</f>
        <v>48127.600211133897</v>
      </c>
      <c r="K12" s="52">
        <f>P12/3600*D12</f>
        <v>2.4672216699801193</v>
      </c>
      <c r="L12" s="56">
        <f>Q12*1000*D12</f>
        <v>39728.694627492754</v>
      </c>
      <c r="N12">
        <f t="shared" si="0"/>
        <v>176.29157586495933</v>
      </c>
      <c r="P12">
        <v>8881.9980119284301</v>
      </c>
      <c r="Q12">
        <v>39.728694627492757</v>
      </c>
      <c r="R12">
        <v>-48.127600211133895</v>
      </c>
    </row>
    <row r="13" spans="1:18" ht="25" customHeight="1">
      <c r="A13" s="54" t="s">
        <v>50</v>
      </c>
      <c r="B13" s="54" t="s">
        <v>77</v>
      </c>
      <c r="C13" s="54">
        <v>144</v>
      </c>
      <c r="D13" s="54">
        <v>5</v>
      </c>
      <c r="E13" s="54">
        <v>32</v>
      </c>
      <c r="F13" s="54">
        <v>16</v>
      </c>
      <c r="G13" s="55">
        <v>7.0000000000000001E-3</v>
      </c>
      <c r="H13" s="55">
        <v>1.0999999999999999E-2</v>
      </c>
      <c r="I13" s="55">
        <f>P13/3600*D13</f>
        <v>3.2564612326043747</v>
      </c>
      <c r="J13" s="57">
        <f>R13*-1*1000*D13</f>
        <v>63865.439304005413</v>
      </c>
      <c r="K13" s="55">
        <f>P13/3600*D13</f>
        <v>3.2564612326043747</v>
      </c>
      <c r="L13" s="57">
        <f>Q13*1000*D13</f>
        <v>33459.093471825763</v>
      </c>
      <c r="N13">
        <f t="shared" si="0"/>
        <v>88.701999033340854</v>
      </c>
      <c r="P13">
        <v>2344.6520874751495</v>
      </c>
      <c r="Q13">
        <v>6.6918186943651525</v>
      </c>
      <c r="R13">
        <v>-12.773087860801082</v>
      </c>
    </row>
    <row r="14" spans="1:18" ht="25" customHeight="1">
      <c r="A14" s="54" t="s">
        <v>51</v>
      </c>
      <c r="B14" s="54" t="s">
        <v>78</v>
      </c>
      <c r="C14" s="54">
        <v>21.8</v>
      </c>
      <c r="D14" s="54">
        <v>5</v>
      </c>
      <c r="E14" s="54">
        <v>32</v>
      </c>
      <c r="F14" s="54">
        <v>16</v>
      </c>
      <c r="G14" s="55">
        <v>7.0000000000000001E-3</v>
      </c>
      <c r="H14" s="55">
        <v>1.0999999999999999E-2</v>
      </c>
      <c r="I14" s="55">
        <f>P14/3600*D14</f>
        <v>0.60876925944334004</v>
      </c>
      <c r="J14" s="57">
        <f>R14*-1*1000*D14</f>
        <v>11105.516247158295</v>
      </c>
      <c r="K14" s="55">
        <f>P14/3600*D14</f>
        <v>0.60876925944334004</v>
      </c>
      <c r="L14" s="57">
        <f>Q14*1000*D14</f>
        <v>5443.7632312590413</v>
      </c>
      <c r="N14">
        <f t="shared" si="0"/>
        <v>101.88547015741555</v>
      </c>
      <c r="P14">
        <v>438.31386679920479</v>
      </c>
      <c r="Q14">
        <v>1.0887526462518082</v>
      </c>
      <c r="R14">
        <v>-2.2211032494316592</v>
      </c>
    </row>
    <row r="15" spans="1:18" ht="25" customHeight="1">
      <c r="A15" s="54" t="s">
        <v>52</v>
      </c>
      <c r="B15" s="54" t="s">
        <v>76</v>
      </c>
      <c r="C15" s="54">
        <v>12</v>
      </c>
      <c r="D15" s="54">
        <v>5</v>
      </c>
      <c r="E15" s="54">
        <v>32</v>
      </c>
      <c r="F15" s="54">
        <v>16</v>
      </c>
      <c r="G15" s="55">
        <v>7.0000000000000001E-3</v>
      </c>
      <c r="H15" s="55">
        <v>1.0999999999999999E-2</v>
      </c>
      <c r="I15" s="55">
        <f>P15/3600*D15</f>
        <v>0.50894632206759449</v>
      </c>
      <c r="J15" s="57">
        <f>R15*-1*1000*D15</f>
        <v>8213.7541327387007</v>
      </c>
      <c r="K15" s="55">
        <f>P15/3600*D15</f>
        <v>0.50894632206759449</v>
      </c>
      <c r="L15" s="57">
        <f>Q15*1000*D15</f>
        <v>3279.8933409177039</v>
      </c>
      <c r="N15">
        <f t="shared" si="0"/>
        <v>136.89590221231168</v>
      </c>
      <c r="P15">
        <v>366.44135188866807</v>
      </c>
      <c r="Q15">
        <v>0.65597866818354078</v>
      </c>
      <c r="R15">
        <v>-1.64275082654774</v>
      </c>
    </row>
    <row r="16" spans="1:18" ht="25" customHeight="1">
      <c r="A16" s="50" t="s">
        <v>53</v>
      </c>
      <c r="B16" s="50" t="s">
        <v>93</v>
      </c>
      <c r="C16" s="50">
        <v>187.5</v>
      </c>
      <c r="D16" s="54">
        <v>5</v>
      </c>
      <c r="E16" s="54">
        <v>32</v>
      </c>
      <c r="F16" s="54">
        <v>16</v>
      </c>
      <c r="G16" s="55">
        <v>7.0000000000000001E-3</v>
      </c>
      <c r="H16" s="55">
        <v>1.0999999999999999E-2</v>
      </c>
      <c r="I16" s="55">
        <f>P16/3600*D16</f>
        <v>6.4301689860834985</v>
      </c>
      <c r="J16" s="57">
        <f>R16*-1*1000*D16</f>
        <v>140630.49116504236</v>
      </c>
      <c r="K16" s="55">
        <f>P16/3600*D16</f>
        <v>6.4301689860834985</v>
      </c>
      <c r="L16" s="57">
        <f>Q16*1000*D16</f>
        <v>137140.50048130366</v>
      </c>
      <c r="N16">
        <f t="shared" si="0"/>
        <v>150.00585724271184</v>
      </c>
      <c r="P16">
        <v>4629.7216699801193</v>
      </c>
      <c r="Q16">
        <v>27.428100096260735</v>
      </c>
      <c r="R16">
        <v>-28.12609823300847</v>
      </c>
    </row>
    <row r="17" spans="1:18" ht="25" customHeight="1">
      <c r="A17" s="50" t="s">
        <v>54</v>
      </c>
      <c r="B17" s="50" t="s">
        <v>22</v>
      </c>
      <c r="C17" s="50">
        <v>57.5</v>
      </c>
      <c r="D17" s="54">
        <v>5</v>
      </c>
      <c r="E17" s="54">
        <v>32</v>
      </c>
      <c r="F17" s="54">
        <v>16</v>
      </c>
      <c r="G17" s="55">
        <v>7.0000000000000001E-3</v>
      </c>
      <c r="H17" s="55">
        <v>1.0999999999999999E-2</v>
      </c>
      <c r="I17" s="55">
        <f>P17/3600*D17</f>
        <v>2.1529158383035125</v>
      </c>
      <c r="J17" s="57">
        <f>R17*-1*1000*D17</f>
        <v>44936.729254955215</v>
      </c>
      <c r="K17" s="55">
        <f>P17/3600*D17</f>
        <v>2.1529158383035125</v>
      </c>
      <c r="L17" s="57">
        <f>Q17*1000*D17</f>
        <v>44848.9450121681</v>
      </c>
      <c r="N17">
        <f t="shared" si="0"/>
        <v>156.30166697375728</v>
      </c>
      <c r="P17">
        <v>1550.0994035785288</v>
      </c>
      <c r="Q17">
        <v>8.96978900243362</v>
      </c>
      <c r="R17">
        <v>-8.9873458509910424</v>
      </c>
    </row>
    <row r="18" spans="1:18" ht="25" customHeight="1">
      <c r="A18" s="50" t="s">
        <v>55</v>
      </c>
      <c r="B18" s="50" t="s">
        <v>23</v>
      </c>
      <c r="C18" s="50">
        <v>57.5</v>
      </c>
      <c r="D18" s="54">
        <v>5</v>
      </c>
      <c r="E18" s="54">
        <v>32</v>
      </c>
      <c r="F18" s="54">
        <v>16</v>
      </c>
      <c r="G18" s="55">
        <v>7.0000000000000001E-3</v>
      </c>
      <c r="H18" s="55">
        <v>1.0999999999999999E-2</v>
      </c>
      <c r="I18" s="55">
        <f>P18/3600*D18</f>
        <v>2.2172175281643476</v>
      </c>
      <c r="J18" s="57">
        <f>R18*-1*1000*D18</f>
        <v>44936.729254955215</v>
      </c>
      <c r="K18" s="55">
        <f>P18/3600*D18</f>
        <v>2.2172175281643476</v>
      </c>
      <c r="L18" s="57">
        <f>Q18*1000*D18</f>
        <v>45828.171639084532</v>
      </c>
      <c r="N18">
        <f t="shared" si="0"/>
        <v>156.30166697375728</v>
      </c>
      <c r="P18">
        <v>1596.3966202783304</v>
      </c>
      <c r="Q18">
        <v>9.1656343278169068</v>
      </c>
      <c r="R18">
        <v>-8.9873458509910424</v>
      </c>
    </row>
    <row r="19" spans="1:18" ht="25" customHeight="1">
      <c r="A19" s="50" t="s">
        <v>56</v>
      </c>
      <c r="B19" s="50" t="s">
        <v>24</v>
      </c>
      <c r="C19" s="50">
        <v>292.5</v>
      </c>
      <c r="D19" s="54">
        <v>5</v>
      </c>
      <c r="E19" s="54">
        <v>32</v>
      </c>
      <c r="F19" s="54">
        <v>16</v>
      </c>
      <c r="G19" s="55">
        <v>7.0000000000000001E-3</v>
      </c>
      <c r="H19" s="55">
        <v>1.0999999999999999E-2</v>
      </c>
      <c r="I19" s="55">
        <f>P19/3600*D19</f>
        <v>8.5045974155069572</v>
      </c>
      <c r="J19" s="57">
        <f>R19*-1*1000*D19</f>
        <v>153965.98917198583</v>
      </c>
      <c r="K19" s="55">
        <f>P19/3600*D19</f>
        <v>8.5045974155069572</v>
      </c>
      <c r="L19" s="57">
        <f>Q19*1000*D19</f>
        <v>190880.17657797702</v>
      </c>
      <c r="N19">
        <f t="shared" si="0"/>
        <v>105.27589003212707</v>
      </c>
      <c r="P19">
        <v>6123.3101391650098</v>
      </c>
      <c r="Q19">
        <v>38.176035315595406</v>
      </c>
      <c r="R19">
        <v>-30.793197834397169</v>
      </c>
    </row>
    <row r="20" spans="1:18" ht="25" customHeight="1">
      <c r="A20" s="50" t="s">
        <v>57</v>
      </c>
      <c r="B20" s="50" t="s">
        <v>19</v>
      </c>
      <c r="C20" s="50">
        <v>167.5</v>
      </c>
      <c r="D20" s="54">
        <v>5</v>
      </c>
      <c r="E20" s="54">
        <v>32</v>
      </c>
      <c r="F20" s="54">
        <v>16</v>
      </c>
      <c r="G20" s="55">
        <v>7.0000000000000001E-3</v>
      </c>
      <c r="H20" s="55">
        <v>1.0999999999999999E-2</v>
      </c>
      <c r="I20" s="55">
        <f>P20/3600*D20</f>
        <v>5.910785288270378</v>
      </c>
      <c r="J20" s="57">
        <f>R20*-1*1000*D20</f>
        <v>121864.00856017646</v>
      </c>
      <c r="K20" s="55">
        <f>P20/3600*D20</f>
        <v>5.910785288270378</v>
      </c>
      <c r="L20" s="57">
        <f>Q20*1000*D20</f>
        <v>125153.28822479604</v>
      </c>
      <c r="N20">
        <f t="shared" si="0"/>
        <v>145.50926395244952</v>
      </c>
      <c r="P20">
        <v>4255.7654075546725</v>
      </c>
      <c r="Q20">
        <v>25.030657644959206</v>
      </c>
      <c r="R20">
        <v>-24.372801712035294</v>
      </c>
    </row>
    <row r="21" spans="1:18" ht="25" customHeight="1">
      <c r="A21" s="50" t="s">
        <v>58</v>
      </c>
      <c r="B21" s="50" t="s">
        <v>25</v>
      </c>
      <c r="C21" s="50">
        <v>57.5</v>
      </c>
      <c r="D21" s="54">
        <v>5</v>
      </c>
      <c r="E21" s="54">
        <v>32</v>
      </c>
      <c r="F21" s="54">
        <v>16</v>
      </c>
      <c r="G21" s="55">
        <v>7.0000000000000001E-3</v>
      </c>
      <c r="H21" s="55">
        <v>1.0999999999999999E-2</v>
      </c>
      <c r="I21" s="55">
        <f>P21/3600*D21</f>
        <v>2.2195990722332675</v>
      </c>
      <c r="J21" s="57">
        <f>R21*-1*1000*D21</f>
        <v>44160.974004405172</v>
      </c>
      <c r="K21" s="55">
        <f>P21/3600*D21</f>
        <v>2.2195990722332675</v>
      </c>
      <c r="L21" s="57">
        <f>Q21*1000*D21</f>
        <v>45864.439553806238</v>
      </c>
      <c r="N21">
        <f t="shared" si="0"/>
        <v>153.6033878414093</v>
      </c>
      <c r="P21">
        <v>1598.1113320079526</v>
      </c>
      <c r="Q21">
        <v>9.1728879107612489</v>
      </c>
      <c r="R21">
        <v>-8.8321948008810338</v>
      </c>
    </row>
    <row r="22" spans="1:18" ht="25" customHeight="1">
      <c r="A22" s="50" t="s">
        <v>59</v>
      </c>
      <c r="B22" s="50" t="s">
        <v>21</v>
      </c>
      <c r="C22" s="50">
        <v>279</v>
      </c>
      <c r="D22" s="54">
        <v>5</v>
      </c>
      <c r="E22" s="54">
        <v>32</v>
      </c>
      <c r="F22" s="54">
        <v>16</v>
      </c>
      <c r="G22" s="55">
        <v>7.0000000000000001E-3</v>
      </c>
      <c r="H22" s="55">
        <v>1.0999999999999999E-2</v>
      </c>
      <c r="I22" s="55">
        <f>P22/3600*D22</f>
        <v>8.1236332007952292</v>
      </c>
      <c r="J22" s="57">
        <f>R22*-1*1000*D22</f>
        <v>139634.57518714076</v>
      </c>
      <c r="K22" s="55">
        <f>P22/3600*D22</f>
        <v>8.1236332007952292</v>
      </c>
      <c r="L22" s="57">
        <f>Q22*1000*D22</f>
        <v>182246.26939890749</v>
      </c>
      <c r="N22">
        <f t="shared" si="0"/>
        <v>100.09646966820125</v>
      </c>
      <c r="P22">
        <v>5849.015904572565</v>
      </c>
      <c r="Q22">
        <v>36.449253879781502</v>
      </c>
      <c r="R22">
        <v>-27.926915037428152</v>
      </c>
    </row>
    <row r="23" spans="1:18" ht="25" customHeight="1">
      <c r="A23" s="51" t="s">
        <v>60</v>
      </c>
      <c r="B23" s="51" t="s">
        <v>27</v>
      </c>
      <c r="C23" s="51">
        <v>144</v>
      </c>
      <c r="D23" s="51">
        <v>1</v>
      </c>
      <c r="E23" s="51">
        <v>32</v>
      </c>
      <c r="F23" s="51">
        <v>16</v>
      </c>
      <c r="G23" s="52">
        <v>7.0000000000000001E-3</v>
      </c>
      <c r="H23" s="52">
        <v>1.0999999999999999E-2</v>
      </c>
      <c r="I23" s="52">
        <f>P23/3600*D23</f>
        <v>0.90536779324055672</v>
      </c>
      <c r="J23" s="56">
        <f>R23*-1*1000*D23</f>
        <v>15839.351670331989</v>
      </c>
      <c r="K23" s="52">
        <f>P23/3600*D23</f>
        <v>0.90536779324055672</v>
      </c>
      <c r="L23" s="56">
        <f>Q23*1000*D23</f>
        <v>7835.4305253329339</v>
      </c>
      <c r="N23">
        <f t="shared" si="0"/>
        <v>109.99549771063882</v>
      </c>
      <c r="P23">
        <v>3259.3240556660044</v>
      </c>
      <c r="Q23">
        <v>7.8354305253329342</v>
      </c>
      <c r="R23">
        <v>-15.83935167033199</v>
      </c>
    </row>
    <row r="24" spans="1:18" ht="25" customHeight="1">
      <c r="A24" s="51" t="s">
        <v>61</v>
      </c>
      <c r="B24" s="51" t="s">
        <v>35</v>
      </c>
      <c r="C24" s="51">
        <v>21.8</v>
      </c>
      <c r="D24" s="51">
        <v>1</v>
      </c>
      <c r="E24" s="51">
        <v>32</v>
      </c>
      <c r="F24" s="51">
        <v>16</v>
      </c>
      <c r="G24" s="52">
        <v>7.0000000000000001E-3</v>
      </c>
      <c r="H24" s="52">
        <v>1.0999999999999999E-2</v>
      </c>
      <c r="I24" s="52">
        <f>P24/3600*D24</f>
        <v>0.16179734095427437</v>
      </c>
      <c r="J24" s="56">
        <f>R24*-1*1000*D24</f>
        <v>2704.4047752095744</v>
      </c>
      <c r="K24" s="52">
        <f>P24/3600*D24</f>
        <v>0.16179734095427437</v>
      </c>
      <c r="L24" s="56">
        <f>Q24*1000*D24</f>
        <v>1267.2097172636572</v>
      </c>
      <c r="N24">
        <f t="shared" si="0"/>
        <v>124.05526491787037</v>
      </c>
      <c r="P24">
        <v>582.47042743538771</v>
      </c>
      <c r="Q24">
        <v>1.2672097172636572</v>
      </c>
      <c r="R24">
        <v>-2.7044047752095746</v>
      </c>
    </row>
    <row r="25" spans="1:18" ht="25" customHeight="1">
      <c r="A25" s="51" t="s">
        <v>62</v>
      </c>
      <c r="B25" s="51" t="s">
        <v>30</v>
      </c>
      <c r="C25" s="51">
        <v>12</v>
      </c>
      <c r="D25" s="51">
        <v>1</v>
      </c>
      <c r="E25" s="51">
        <v>32</v>
      </c>
      <c r="F25" s="51">
        <v>16</v>
      </c>
      <c r="G25" s="52">
        <v>7.0000000000000001E-3</v>
      </c>
      <c r="H25" s="52">
        <v>1.0999999999999999E-2</v>
      </c>
      <c r="I25" s="52">
        <f>P25/3600*D25</f>
        <v>0.12375745526838967</v>
      </c>
      <c r="J25" s="56">
        <f>R25*-1*1000*D25</f>
        <v>1907.9238836713207</v>
      </c>
      <c r="K25" s="52">
        <f>P25/3600*D25</f>
        <v>0.12375745526838967</v>
      </c>
      <c r="L25" s="56">
        <f>Q25*1000*D25</f>
        <v>758.88227085386177</v>
      </c>
      <c r="N25">
        <f t="shared" si="0"/>
        <v>158.99365697261007</v>
      </c>
      <c r="P25">
        <v>445.52683896620283</v>
      </c>
      <c r="Q25">
        <v>0.75888227085386173</v>
      </c>
      <c r="R25">
        <v>-1.9079238836713208</v>
      </c>
    </row>
    <row r="26" spans="1:18" ht="25" customHeight="1">
      <c r="A26" s="53" t="s">
        <v>63</v>
      </c>
      <c r="B26" s="53" t="s">
        <v>36</v>
      </c>
      <c r="C26" s="53">
        <v>595</v>
      </c>
      <c r="D26" s="53">
        <v>1</v>
      </c>
      <c r="E26" s="51">
        <v>32</v>
      </c>
      <c r="F26" s="51">
        <v>16</v>
      </c>
      <c r="G26" s="52">
        <v>7.0000000000000001E-3</v>
      </c>
      <c r="H26" s="52">
        <v>1.0999999999999999E-2</v>
      </c>
      <c r="I26" s="52">
        <f>P26/3600*D26</f>
        <v>4.7365390987408889</v>
      </c>
      <c r="J26" s="56">
        <f>R26*-1*1000*D26</f>
        <v>97162.105634258405</v>
      </c>
      <c r="K26" s="52">
        <f>P26/3600*D26</f>
        <v>4.7365390987408889</v>
      </c>
      <c r="L26" s="56">
        <f>Q26*1000*D26</f>
        <v>87413.775539583308</v>
      </c>
      <c r="N26">
        <f t="shared" si="0"/>
        <v>163.29765652816539</v>
      </c>
      <c r="P26">
        <v>17051.540755467198</v>
      </c>
      <c r="Q26">
        <v>87.413775539583312</v>
      </c>
      <c r="R26">
        <v>-97.16210563425841</v>
      </c>
    </row>
    <row r="27" spans="1:18" ht="25" customHeight="1">
      <c r="A27" s="53" t="s">
        <v>64</v>
      </c>
      <c r="B27" s="53" t="s">
        <v>33</v>
      </c>
      <c r="C27" s="53">
        <v>504</v>
      </c>
      <c r="D27" s="53">
        <v>1</v>
      </c>
      <c r="E27" s="51">
        <v>32</v>
      </c>
      <c r="F27" s="51">
        <v>16</v>
      </c>
      <c r="G27" s="52">
        <v>7.0000000000000001E-3</v>
      </c>
      <c r="H27" s="52">
        <v>1.0999999999999999E-2</v>
      </c>
      <c r="I27" s="52">
        <f>P27/3600*D27</f>
        <v>3.6781312127236583</v>
      </c>
      <c r="J27" s="56">
        <f>R27*-1*1000*D27</f>
        <v>78272.355173871401</v>
      </c>
      <c r="K27" s="52">
        <f>P27/3600*D27</f>
        <v>3.6781312127236583</v>
      </c>
      <c r="L27" s="56">
        <f>Q27*1000*D27</f>
        <v>72010.218470530366</v>
      </c>
      <c r="N27">
        <f t="shared" si="0"/>
        <v>155.3022920116496</v>
      </c>
      <c r="P27">
        <v>13241.272365805169</v>
      </c>
      <c r="Q27">
        <v>72.010218470530361</v>
      </c>
      <c r="R27">
        <v>-78.272355173871404</v>
      </c>
    </row>
    <row r="29" spans="1:18">
      <c r="B29" s="59" t="s">
        <v>146</v>
      </c>
      <c r="E29" s="49">
        <v>40</v>
      </c>
      <c r="F29" s="49">
        <v>15</v>
      </c>
      <c r="G29" s="14">
        <v>5.0000000000000001E-3</v>
      </c>
      <c r="H29" s="14">
        <v>7.7000000000000002E-3</v>
      </c>
    </row>
  </sheetData>
  <mergeCells count="4">
    <mergeCell ref="D1:D2"/>
    <mergeCell ref="C1:C2"/>
    <mergeCell ref="B1:B2"/>
    <mergeCell ref="A1:A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488D-DFF8-9648-9366-F5CBC39558A0}">
  <dimension ref="A1:AZ37"/>
  <sheetViews>
    <sheetView zoomScale="150" workbookViewId="0">
      <selection activeCell="D11" sqref="D11"/>
    </sheetView>
  </sheetViews>
  <sheetFormatPr baseColWidth="10" defaultRowHeight="18"/>
  <cols>
    <col min="1" max="1" width="2.85546875" style="20" customWidth="1"/>
    <col min="2" max="2" width="27.7109375" style="20" bestFit="1" customWidth="1"/>
    <col min="3" max="16384" width="10.7109375" style="20"/>
  </cols>
  <sheetData>
    <row r="1" spans="1:52" ht="24">
      <c r="A1" s="19" t="s">
        <v>111</v>
      </c>
    </row>
    <row r="3" spans="1:52" ht="20">
      <c r="A3" s="21" t="s">
        <v>112</v>
      </c>
    </row>
    <row r="4" spans="1:52" ht="20">
      <c r="A4" s="21"/>
      <c r="B4" s="20" t="s">
        <v>113</v>
      </c>
    </row>
    <row r="5" spans="1:52" ht="20">
      <c r="A5" s="21"/>
      <c r="B5" s="20" t="s">
        <v>114</v>
      </c>
    </row>
    <row r="6" spans="1:52" ht="20">
      <c r="A6" s="21"/>
      <c r="B6" s="20" t="s">
        <v>115</v>
      </c>
    </row>
    <row r="7" spans="1:52" ht="20">
      <c r="A7" s="21"/>
      <c r="B7" s="20" t="s">
        <v>116</v>
      </c>
    </row>
    <row r="8" spans="1:52" ht="20">
      <c r="A8" s="21"/>
      <c r="B8" s="20" t="s">
        <v>117</v>
      </c>
    </row>
    <row r="9" spans="1:52">
      <c r="B9" s="20" t="s">
        <v>118</v>
      </c>
    </row>
    <row r="11" spans="1:52">
      <c r="A11" s="20" t="s">
        <v>119</v>
      </c>
    </row>
    <row r="12" spans="1:52">
      <c r="C12" s="20">
        <v>1</v>
      </c>
      <c r="E12" s="20">
        <f>C12+1</f>
        <v>2</v>
      </c>
      <c r="G12" s="20">
        <f>E12+1</f>
        <v>3</v>
      </c>
      <c r="I12" s="20">
        <f>G12+1</f>
        <v>4</v>
      </c>
      <c r="K12" s="20">
        <f>I12+1</f>
        <v>5</v>
      </c>
      <c r="M12" s="20">
        <f>K12+1</f>
        <v>6</v>
      </c>
      <c r="O12" s="20">
        <f>M12+1</f>
        <v>7</v>
      </c>
      <c r="Q12" s="20">
        <f>O12+1</f>
        <v>8</v>
      </c>
      <c r="S12" s="20">
        <f>Q12+1</f>
        <v>9</v>
      </c>
      <c r="U12" s="20">
        <f>S12+1</f>
        <v>10</v>
      </c>
      <c r="W12" s="20">
        <f>U12+1</f>
        <v>11</v>
      </c>
      <c r="Y12" s="20">
        <f>W12+1</f>
        <v>12</v>
      </c>
      <c r="AA12" s="20">
        <f>Y12+1</f>
        <v>13</v>
      </c>
      <c r="AC12" s="20">
        <f>AA12+1</f>
        <v>14</v>
      </c>
      <c r="AE12" s="20">
        <f>AC12+1</f>
        <v>15</v>
      </c>
      <c r="AG12" s="20">
        <f>AE12+1</f>
        <v>16</v>
      </c>
      <c r="AI12" s="20">
        <f>AG12+1</f>
        <v>17</v>
      </c>
      <c r="AK12" s="20">
        <f>AI12+1</f>
        <v>18</v>
      </c>
      <c r="AM12" s="20">
        <f>AK12+1</f>
        <v>19</v>
      </c>
      <c r="AO12" s="20">
        <f>AM12+1</f>
        <v>20</v>
      </c>
      <c r="AQ12" s="20">
        <f>AO12+1</f>
        <v>21</v>
      </c>
      <c r="AS12" s="20">
        <f>AQ12+1</f>
        <v>22</v>
      </c>
      <c r="AU12" s="20">
        <f>AS12+1</f>
        <v>23</v>
      </c>
      <c r="AW12" s="20">
        <f>AU12+1</f>
        <v>24</v>
      </c>
      <c r="AY12" s="20">
        <f>AW12+1</f>
        <v>25</v>
      </c>
    </row>
    <row r="13" spans="1:52">
      <c r="B13" s="45"/>
      <c r="C13" s="22" t="str" cm="1">
        <f t="array" ref="C13">INDEX([1]ピーク負荷!$B$13:$B$37,C12,1)</f>
        <v>1F</v>
      </c>
      <c r="D13" s="23" t="str" cm="1">
        <f t="array" ref="D13">INDEX([1]ピーク負荷!$C$13:$C$37,C12,1)</f>
        <v>廊下</v>
      </c>
      <c r="E13" s="24" t="str" cm="1">
        <f t="array" ref="E13">INDEX([1]ピーク負荷!$B$13:$B$37,E12,1)</f>
        <v>1F</v>
      </c>
      <c r="F13" s="25" t="str" cm="1">
        <f t="array" ref="F13">INDEX([1]ピーク負荷!$C$13:$C$37,E12,1)</f>
        <v>ロビー</v>
      </c>
      <c r="G13" s="22" t="str" cm="1">
        <f t="array" ref="G13">INDEX([1]ピーク負荷!$B$13:$B$37,G12,1)</f>
        <v>1F</v>
      </c>
      <c r="H13" s="23" t="str" cm="1">
        <f t="array" ref="H13">INDEX([1]ピーク負荷!$C$13:$C$37,G12,1)</f>
        <v>EVホール</v>
      </c>
      <c r="I13" s="24" t="str" cm="1">
        <f t="array" ref="I13">INDEX([1]ピーク負荷!$B$13:$B$37,I12,1)</f>
        <v>1F</v>
      </c>
      <c r="J13" s="25" t="str" cm="1">
        <f t="array" ref="J13">INDEX([1]ピーク負荷!$C$13:$C$37,I12,1)</f>
        <v>中央監視室</v>
      </c>
      <c r="K13" s="22" t="str" cm="1">
        <f t="array" ref="K13">INDEX([1]ピーク負荷!$B$13:$B$37,K12,1)</f>
        <v>1F</v>
      </c>
      <c r="L13" s="23" t="str" cm="1">
        <f t="array" ref="L13">INDEX([1]ピーク負荷!$C$13:$C$37,K12,1)</f>
        <v>更衣室1</v>
      </c>
      <c r="M13" s="24" t="str" cm="1">
        <f t="array" ref="M13">INDEX([1]ピーク負荷!$B$13:$B$37,M12,1)</f>
        <v>1F</v>
      </c>
      <c r="N13" s="25" t="str" cm="1">
        <f t="array" ref="N13">INDEX([1]ピーク負荷!$C$13:$C$37,M12,1)</f>
        <v>更衣室2</v>
      </c>
      <c r="O13" s="22" t="str" cm="1">
        <f t="array" ref="O13">INDEX([1]ピーク負荷!$B$13:$B$37,O12,1)</f>
        <v>1F</v>
      </c>
      <c r="P13" s="23" t="str" cm="1">
        <f t="array" ref="P13">INDEX([1]ピーク負荷!$C$13:$C$37,O12,1)</f>
        <v>休憩室</v>
      </c>
      <c r="Q13" s="24" t="str" cm="1">
        <f t="array" ref="Q13">INDEX([1]ピーク負荷!$B$13:$B$37,Q12,1)</f>
        <v>1F</v>
      </c>
      <c r="R13" s="25" t="str" cm="1">
        <f t="array" ref="R13">INDEX([1]ピーク負荷!$C$13:$C$37,Q12,1)</f>
        <v>自販機ｺｰﾅｰ</v>
      </c>
      <c r="S13" s="22" t="str" cm="1">
        <f t="array" ref="S13">INDEX([1]ピーク負荷!$B$13:$B$37,S12,1)</f>
        <v>1F</v>
      </c>
      <c r="T13" s="23" t="str" cm="1">
        <f t="array" ref="T13">INDEX([1]ピーク負荷!$C$13:$C$37,S12,1)</f>
        <v>事務室1</v>
      </c>
      <c r="U13" s="24" t="str" cm="1">
        <f t="array" ref="U13">INDEX([1]ピーク負荷!$B$13:$B$37,U12,1)</f>
        <v>1F</v>
      </c>
      <c r="V13" s="25" t="str" cm="1">
        <f t="array" ref="V13">INDEX([1]ピーク負荷!$C$13:$C$37,U12,1)</f>
        <v>事務室2</v>
      </c>
      <c r="W13" s="22" t="str" cm="1">
        <f t="array" ref="W13">INDEX([1]ピーク負荷!$B$13:$B$37,W12,1)</f>
        <v>2-6F</v>
      </c>
      <c r="X13" s="23" t="str" cm="1">
        <f t="array" ref="X13">INDEX([1]ピーク負荷!$C$13:$C$37,W12,1)</f>
        <v>廊下</v>
      </c>
      <c r="Y13" s="24" t="str" cm="1">
        <f t="array" ref="Y13">INDEX([1]ピーク負荷!$B$13:$B$37,Y12,1)</f>
        <v>2-6F</v>
      </c>
      <c r="Z13" s="25" t="str" cm="1">
        <f t="array" ref="Z13">INDEX([1]ピーク負荷!$C$13:$C$37,Y12,1)</f>
        <v>自販機ｺｰﾅｰ</v>
      </c>
      <c r="AA13" s="22" t="str" cm="1">
        <f t="array" ref="AA13">INDEX([1]ピーク負荷!$B$13:$B$37,AA12,1)</f>
        <v>2-6F</v>
      </c>
      <c r="AB13" s="23" t="str" cm="1">
        <f t="array" ref="AB13">INDEX([1]ピーク負荷!$C$13:$C$37,AA12,1)</f>
        <v>EVホール</v>
      </c>
      <c r="AC13" s="24" t="str" cm="1">
        <f t="array" ref="AC13">INDEX([1]ピーク負荷!$B$13:$B$37,AC12,1)</f>
        <v>2-6F</v>
      </c>
      <c r="AD13" s="25" t="str" cm="1">
        <f t="array" ref="AD13">INDEX([1]ピーク負荷!$C$13:$C$37,AC12,1)</f>
        <v>事務室1NP</v>
      </c>
      <c r="AE13" s="22" t="str" cm="1">
        <f t="array" ref="AE13">INDEX([1]ピーク負荷!$B$13:$B$37,AE12,1)</f>
        <v>2-6F</v>
      </c>
      <c r="AF13" s="23" t="str" cm="1">
        <f t="array" ref="AF13">INDEX([1]ピーク負荷!$C$13:$C$37,AE12,1)</f>
        <v>事務室1NEP</v>
      </c>
      <c r="AG13" s="24" t="str" cm="1">
        <f t="array" ref="AG13">INDEX([1]ピーク負荷!$B$13:$B$37,AG12,1)</f>
        <v>2-6F</v>
      </c>
      <c r="AH13" s="25" t="str" cm="1">
        <f t="array" ref="AH13">INDEX([1]ピーク負荷!$C$13:$C$37,AG12,1)</f>
        <v>事務室1NWP</v>
      </c>
      <c r="AI13" s="22" t="str" cm="1">
        <f t="array" ref="AI13">INDEX([1]ピーク負荷!$B$13:$B$37,AI12,1)</f>
        <v>2-6F</v>
      </c>
      <c r="AJ13" s="23" t="str" cm="1">
        <f t="array" ref="AJ13">INDEX([1]ピーク負荷!$C$13:$C$37,AI12,1)</f>
        <v>事務室1NI</v>
      </c>
      <c r="AK13" s="24" t="str" cm="1">
        <f t="array" ref="AK13">INDEX([1]ピーク負荷!$B$13:$B$37,AK12,1)</f>
        <v>2-6F</v>
      </c>
      <c r="AL13" s="25" t="str" cm="1">
        <f t="array" ref="AL13">INDEX([1]ピーク負荷!$C$13:$C$37,AK12,1)</f>
        <v>事務室2SP</v>
      </c>
      <c r="AM13" s="22" t="str" cm="1">
        <f t="array" ref="AM13">INDEX([1]ピーク負荷!$B$13:$B$37,AM12,1)</f>
        <v>2-6F</v>
      </c>
      <c r="AN13" s="23" t="str" cm="1">
        <f t="array" ref="AN13">INDEX([1]ピーク負荷!$C$13:$C$37,AM12,1)</f>
        <v>事務室2SWP</v>
      </c>
      <c r="AO13" s="24" t="str" cm="1">
        <f t="array" ref="AO13">INDEX([1]ピーク負荷!$B$13:$B$37,AO12,1)</f>
        <v>2-6F</v>
      </c>
      <c r="AP13" s="25" t="str" cm="1">
        <f t="array" ref="AP13">INDEX([1]ピーク負荷!$C$13:$C$37,AO12,1)</f>
        <v>事務室2SI</v>
      </c>
      <c r="AQ13" s="22" t="str" cm="1">
        <f t="array" ref="AQ13">INDEX([1]ピーク負荷!$B$13:$B$37,AQ12,1)</f>
        <v>7F</v>
      </c>
      <c r="AR13" s="23" t="str" cm="1">
        <f t="array" ref="AR13">INDEX([1]ピーク負荷!$C$13:$C$37,AQ12,1)</f>
        <v>廊下</v>
      </c>
      <c r="AS13" s="24" t="str" cm="1">
        <f t="array" ref="AS13">INDEX([1]ピーク負荷!$B$13:$B$37,AS12,1)</f>
        <v>7F</v>
      </c>
      <c r="AT13" s="25" t="str" cm="1">
        <f t="array" ref="AT13">INDEX([1]ピーク負荷!$C$13:$C$37,AS12,1)</f>
        <v>自販機ｺｰﾅｰ</v>
      </c>
      <c r="AU13" s="22" t="str" cm="1">
        <f t="array" ref="AU13">INDEX([1]ピーク負荷!$B$13:$B$37,AU12,1)</f>
        <v>7F</v>
      </c>
      <c r="AV13" s="23" t="str" cm="1">
        <f t="array" ref="AV13">INDEX([1]ピーク負荷!$C$13:$C$37,AU12,1)</f>
        <v>EVホール</v>
      </c>
      <c r="AW13" s="24" t="str" cm="1">
        <f t="array" ref="AW13">INDEX([1]ピーク負荷!$B$13:$B$37,AW12,1)</f>
        <v>7F</v>
      </c>
      <c r="AX13" s="25" t="str" cm="1">
        <f t="array" ref="AX13">INDEX([1]ピーク負荷!$C$13:$C$37,AW12,1)</f>
        <v>事務室1</v>
      </c>
      <c r="AY13" s="22" t="str" cm="1">
        <f t="array" ref="AY13">INDEX([1]ピーク負荷!$B$13:$B$37,AY12,1)</f>
        <v>7F</v>
      </c>
      <c r="AZ13" s="23" t="str" cm="1">
        <f t="array" ref="AZ13">INDEX([1]ピーク負荷!$C$13:$C$37,AY12,1)</f>
        <v>事務室2</v>
      </c>
    </row>
    <row r="14" spans="1:52">
      <c r="B14" s="45"/>
      <c r="C14" s="26" t="s">
        <v>120</v>
      </c>
      <c r="D14" s="27" t="s">
        <v>121</v>
      </c>
      <c r="E14" s="28" t="s">
        <v>120</v>
      </c>
      <c r="F14" s="29" t="s">
        <v>121</v>
      </c>
      <c r="G14" s="26" t="s">
        <v>120</v>
      </c>
      <c r="H14" s="27" t="s">
        <v>121</v>
      </c>
      <c r="I14" s="28" t="s">
        <v>120</v>
      </c>
      <c r="J14" s="29" t="s">
        <v>121</v>
      </c>
      <c r="K14" s="26" t="s">
        <v>120</v>
      </c>
      <c r="L14" s="27" t="s">
        <v>121</v>
      </c>
      <c r="M14" s="28" t="s">
        <v>120</v>
      </c>
      <c r="N14" s="29" t="s">
        <v>121</v>
      </c>
      <c r="O14" s="26" t="s">
        <v>120</v>
      </c>
      <c r="P14" s="27" t="s">
        <v>121</v>
      </c>
      <c r="Q14" s="28" t="s">
        <v>120</v>
      </c>
      <c r="R14" s="29" t="s">
        <v>121</v>
      </c>
      <c r="S14" s="26" t="s">
        <v>120</v>
      </c>
      <c r="T14" s="27" t="s">
        <v>121</v>
      </c>
      <c r="U14" s="28" t="s">
        <v>120</v>
      </c>
      <c r="V14" s="29" t="s">
        <v>121</v>
      </c>
      <c r="W14" s="26" t="s">
        <v>120</v>
      </c>
      <c r="X14" s="27" t="s">
        <v>121</v>
      </c>
      <c r="Y14" s="28" t="s">
        <v>120</v>
      </c>
      <c r="Z14" s="29" t="s">
        <v>121</v>
      </c>
      <c r="AA14" s="26" t="s">
        <v>120</v>
      </c>
      <c r="AB14" s="27" t="s">
        <v>121</v>
      </c>
      <c r="AC14" s="28" t="s">
        <v>120</v>
      </c>
      <c r="AD14" s="29" t="s">
        <v>121</v>
      </c>
      <c r="AE14" s="26" t="s">
        <v>120</v>
      </c>
      <c r="AF14" s="27" t="s">
        <v>121</v>
      </c>
      <c r="AG14" s="28" t="s">
        <v>120</v>
      </c>
      <c r="AH14" s="29" t="s">
        <v>121</v>
      </c>
      <c r="AI14" s="26" t="s">
        <v>120</v>
      </c>
      <c r="AJ14" s="27" t="s">
        <v>121</v>
      </c>
      <c r="AK14" s="28" t="s">
        <v>120</v>
      </c>
      <c r="AL14" s="29" t="s">
        <v>121</v>
      </c>
      <c r="AM14" s="26" t="s">
        <v>120</v>
      </c>
      <c r="AN14" s="27" t="s">
        <v>121</v>
      </c>
      <c r="AO14" s="28" t="s">
        <v>120</v>
      </c>
      <c r="AP14" s="29" t="s">
        <v>121</v>
      </c>
      <c r="AQ14" s="26" t="s">
        <v>120</v>
      </c>
      <c r="AR14" s="27" t="s">
        <v>121</v>
      </c>
      <c r="AS14" s="28" t="s">
        <v>120</v>
      </c>
      <c r="AT14" s="29" t="s">
        <v>121</v>
      </c>
      <c r="AU14" s="26" t="s">
        <v>120</v>
      </c>
      <c r="AV14" s="27" t="s">
        <v>121</v>
      </c>
      <c r="AW14" s="28" t="s">
        <v>120</v>
      </c>
      <c r="AX14" s="29" t="s">
        <v>121</v>
      </c>
      <c r="AY14" s="26" t="s">
        <v>120</v>
      </c>
      <c r="AZ14" s="27" t="s">
        <v>121</v>
      </c>
    </row>
    <row r="15" spans="1:52">
      <c r="B15" s="30" t="s">
        <v>122</v>
      </c>
      <c r="C15" s="31" cm="1">
        <f t="array" ref="C15">INDEX([1]ピーク負荷!$I$13:$L$38,C12,1)</f>
        <v>3.6460500000000002</v>
      </c>
      <c r="D15" s="32" cm="1">
        <f t="array" ref="D15">INDEX([1]ピーク負荷!$I$13:$L$38,C12,3)</f>
        <v>-13.407</v>
      </c>
      <c r="E15" s="33" cm="1">
        <f t="array" ref="E15">INDEX([1]ピーク負荷!$I$13:$L$38,E12,1)</f>
        <v>2.82</v>
      </c>
      <c r="F15" s="34" cm="1">
        <f t="array" ref="F15">INDEX([1]ピーク負荷!$I$13:$L$38,E12,3)</f>
        <v>-8</v>
      </c>
      <c r="G15" s="31" cm="1">
        <f t="array" ref="G15">INDEX([1]ピーク負荷!$I$13:$L$38,G12,1)</f>
        <v>0.35879999999999995</v>
      </c>
      <c r="H15" s="32" cm="1">
        <f t="array" ref="H15">INDEX([1]ピーク負荷!$I$13:$L$38,G12,3)</f>
        <v>-1.6163999999999998</v>
      </c>
      <c r="I15" s="33" cm="1">
        <f t="array" ref="I15">INDEX([1]ピーク負荷!$I$13:$L$38,I12,1)</f>
        <v>3.0576000000000003</v>
      </c>
      <c r="J15" s="34" cm="1">
        <f t="array" ref="J15">INDEX([1]ピーク負荷!$I$13:$L$38,I12,3)</f>
        <v>-2.7261000000000002</v>
      </c>
      <c r="K15" s="31" cm="1">
        <f t="array" ref="K15">INDEX([1]ピーク負荷!$I$13:$L$38,K12,1)</f>
        <v>0.36908625</v>
      </c>
      <c r="L15" s="32" cm="1">
        <f t="array" ref="L15">INDEX([1]ピーク負荷!$I$13:$L$38,K12,3)</f>
        <v>-1.0212475000000001</v>
      </c>
      <c r="M15" s="33" cm="1">
        <f t="array" ref="M15">INDEX([1]ピーク負荷!$I$13:$L$38,M12,1)</f>
        <v>0.31682625000000009</v>
      </c>
      <c r="N15" s="34" cm="1">
        <f t="array" ref="N15">INDEX([1]ピーク負荷!$I$13:$L$38,M12,3)</f>
        <v>-0.97987500000000016</v>
      </c>
      <c r="O15" s="31" cm="1">
        <f t="array" ref="O15">INDEX([1]ピーク負荷!$I$13:$L$38,O12,1)</f>
        <v>0.68809000000000009</v>
      </c>
      <c r="P15" s="32" cm="1">
        <f t="array" ref="P15">INDEX([1]ピーク負荷!$I$13:$L$38,O12,3)</f>
        <v>-1.7746625</v>
      </c>
      <c r="Q15" s="33" cm="1">
        <f t="array" ref="Q15">INDEX([1]ピーク負荷!$I$13:$L$38,Q12,1)</f>
        <v>0.54873000000000005</v>
      </c>
      <c r="R15" s="34" cm="1">
        <f t="array" ref="R15">INDEX([1]ピーク負荷!$I$13:$L$38,Q12,3)</f>
        <v>-2.1056425000000005</v>
      </c>
      <c r="S15" s="31" cm="1">
        <f t="array" ref="S15">INDEX([1]ピーク負荷!$I$13:$L$38,S12,1)</f>
        <v>29.27064</v>
      </c>
      <c r="T15" s="32" cm="1">
        <f t="array" ref="T15">INDEX([1]ピーク負荷!$I$13:$L$38,S12,3)</f>
        <v>-40.384680000000003</v>
      </c>
      <c r="U15" s="33" cm="1">
        <f t="array" ref="U15">INDEX([1]ピーク負荷!$I$13:$L$38,U12,1)</f>
        <v>22.4133</v>
      </c>
      <c r="V15" s="34" cm="1">
        <f t="array" ref="V15">INDEX([1]ピーク負荷!$I$13:$L$38,U12,3)</f>
        <v>-29.784299999999998</v>
      </c>
      <c r="W15" s="31" cm="1">
        <f t="array" ref="W15">INDEX([1]ピーク負荷!$I$13:$L$38,W12,1)</f>
        <v>2.9087999999999998</v>
      </c>
      <c r="X15" s="32" cm="1">
        <f t="array" ref="X15">INDEX([1]ピーク負荷!$I$13:$L$38,W12,3)</f>
        <v>-7.8624000000000009</v>
      </c>
      <c r="Y15" s="33" cm="1">
        <f t="array" ref="Y15">INDEX([1]ピーク負荷!$I$13:$L$38,Y12,1)</f>
        <v>0.50082500000000008</v>
      </c>
      <c r="Z15" s="34" cm="1">
        <f t="array" ref="Z15">INDEX([1]ピーク負荷!$I$13:$L$38,Y12,3)</f>
        <v>-1.4698125000000002</v>
      </c>
      <c r="AA15" s="31" cm="1">
        <f t="array" ref="AA15">INDEX([1]ピーク負荷!$I$13:$L$38,AA12,1)</f>
        <v>0.32039999999999996</v>
      </c>
      <c r="AB15" s="32" cm="1">
        <f t="array" ref="AB15">INDEX([1]ピーク負荷!$I$13:$L$38,AA12,3)</f>
        <v>-1.2288000000000001</v>
      </c>
      <c r="AC15" s="33" cm="1">
        <f t="array" ref="AC15">INDEX([1]ピーク負荷!$I$13:$L$38,AC12,1)</f>
        <v>15.50625</v>
      </c>
      <c r="AD15" s="34" cm="1">
        <f t="array" ref="AD15">INDEX([1]ピーク負荷!$I$13:$L$38,AC12,3)</f>
        <v>-15.525</v>
      </c>
      <c r="AE15" s="31" cm="1">
        <f t="array" ref="AE15">INDEX([1]ピーク負荷!$I$13:$L$38,AE12,1)</f>
        <v>5.1980000000000004</v>
      </c>
      <c r="AF15" s="32" cm="1">
        <f t="array" ref="AF15">INDEX([1]ピーク負荷!$I$13:$L$38,AE12,3)</f>
        <v>-5.1232499999999996</v>
      </c>
      <c r="AG15" s="33" cm="1">
        <f t="array" ref="AG15">INDEX([1]ピーク負荷!$I$13:$L$38,AG12,1)</f>
        <v>5.3532500000000001</v>
      </c>
      <c r="AH15" s="34" cm="1">
        <f t="array" ref="AH15">INDEX([1]ピーク負荷!$I$13:$L$38,AG12,3)</f>
        <v>-5.1232499999999996</v>
      </c>
      <c r="AI15" s="31" cm="1">
        <f t="array" ref="AI15">INDEX([1]ピーク負荷!$I$13:$L$38,AI12,1)</f>
        <v>20.5335</v>
      </c>
      <c r="AJ15" s="32" cm="1">
        <f t="array" ref="AJ15">INDEX([1]ピーク負荷!$I$13:$L$38,AI12,3)</f>
        <v>-11.115</v>
      </c>
      <c r="AK15" s="33" cm="1">
        <f t="array" ref="AK15">INDEX([1]ピーク負荷!$I$13:$L$38,AK12,1)</f>
        <v>14.271000000000001</v>
      </c>
      <c r="AL15" s="34" cm="1">
        <f t="array" ref="AL15">INDEX([1]ピーク負荷!$I$13:$L$38,AK12,3)</f>
        <v>-13.11525</v>
      </c>
      <c r="AM15" s="31" cm="1">
        <f t="array" ref="AM15">INDEX([1]ピーク負荷!$I$13:$L$38,AM12,1)</f>
        <v>5.359</v>
      </c>
      <c r="AN15" s="32" cm="1">
        <f t="array" ref="AN15">INDEX([1]ピーク負荷!$I$13:$L$38,AM12,3)</f>
        <v>-4.968</v>
      </c>
      <c r="AO15" s="33" cm="1">
        <f t="array" ref="AO15">INDEX([1]ピーク負荷!$I$13:$L$38,AO12,1)</f>
        <v>19.613700000000001</v>
      </c>
      <c r="AP15" s="34" cm="1">
        <f t="array" ref="AP15">INDEX([1]ピーク負荷!$I$13:$L$38,AO12,3)</f>
        <v>-9.1511999999999993</v>
      </c>
      <c r="AQ15" s="31" cm="1">
        <f t="array" ref="AQ15">INDEX([1]ピーク負荷!$I$13:$L$38,AQ12,1)</f>
        <v>3.8159999999999998</v>
      </c>
      <c r="AR15" s="32" cm="1">
        <f t="array" ref="AR15">INDEX([1]ピーク負荷!$I$13:$L$38,AQ12,3)</f>
        <v>-10.929600000000001</v>
      </c>
      <c r="AS15" s="33" cm="1">
        <f t="array" ref="AS15">INDEX([1]ピーク負荷!$I$13:$L$38,AS12,1)</f>
        <v>0.64236250000000006</v>
      </c>
      <c r="AT15" s="34" cm="1">
        <f t="array" ref="AT15">INDEX([1]ピーク負荷!$I$13:$L$38,AS12,3)</f>
        <v>-1.9532175000000003</v>
      </c>
      <c r="AU15" s="31" cm="1">
        <f t="array" ref="AU15">INDEX([1]ピーク負荷!$I$13:$L$38,AU12,1)</f>
        <v>0.40200000000000002</v>
      </c>
      <c r="AV15" s="32" cm="1">
        <f t="array" ref="AV15">INDEX([1]ピーク負荷!$I$13:$L$38,AU12,3)</f>
        <v>-1.494</v>
      </c>
      <c r="AW15" s="33" cm="1">
        <f t="array" ref="AW15">INDEX([1]ピーク負荷!$I$13:$L$38,AW12,1)</f>
        <v>49.503999999999998</v>
      </c>
      <c r="AX15" s="34" cm="1">
        <f t="array" ref="AX15">INDEX([1]ピーク負荷!$I$13:$L$38,AW12,3)</f>
        <v>-57.179499999999997</v>
      </c>
      <c r="AY15" s="31" cm="1">
        <f t="array" ref="AY15">INDEX([1]ピーク負荷!$I$13:$L$38,AY12,1)</f>
        <v>40.32</v>
      </c>
      <c r="AZ15" s="32" cm="1">
        <f t="array" ref="AZ15">INDEX([1]ピーク負荷!$I$13:$L$38,AY12,3)</f>
        <v>-44.402399999999993</v>
      </c>
    </row>
    <row r="16" spans="1:52">
      <c r="B16" s="30" t="s">
        <v>123</v>
      </c>
      <c r="C16" s="32" cm="1">
        <f t="array" ref="C16">INDEX([1]ピーク負荷!$I$13:$L$38,C12,2)</f>
        <v>1.09545</v>
      </c>
      <c r="D16" s="32" cm="1">
        <f t="array" ref="D16">INDEX([1]ピーク負荷!$I$13:$L$38,C12,4)</f>
        <v>-0.8175</v>
      </c>
      <c r="E16" s="34" cm="1">
        <f t="array" ref="E16">INDEX([1]ピーク負荷!$I$13:$L$38,E12,2)</f>
        <v>0.98000000000000009</v>
      </c>
      <c r="F16" s="34" cm="1">
        <f t="array" ref="F16">INDEX([1]ピーク負荷!$I$13:$L$38,E12,4)</f>
        <v>-0.73</v>
      </c>
      <c r="G16" s="32" cm="1">
        <f t="array" ref="G16">INDEX([1]ピーク負荷!$I$13:$L$38,G12,2)</f>
        <v>0.11760000000000001</v>
      </c>
      <c r="H16" s="32" cm="1">
        <f t="array" ref="H16">INDEX([1]ピーク負荷!$I$13:$L$38,G12,4)</f>
        <v>-8.7599999999999997E-2</v>
      </c>
      <c r="I16" s="34" cm="1">
        <f t="array" ref="I16">INDEX([1]ピーク負荷!$I$13:$L$38,I12,2)</f>
        <v>0.49529999999999996</v>
      </c>
      <c r="J16" s="34" cm="1">
        <f t="array" ref="J16">INDEX([1]ピーク負荷!$I$13:$L$38,I12,4)</f>
        <v>-4.2900000000000008E-2</v>
      </c>
      <c r="K16" s="32" cm="1">
        <f t="array" ref="K16">INDEX([1]ピーク負荷!$I$13:$L$38,K12,2)</f>
        <v>0.18726500000000001</v>
      </c>
      <c r="L16" s="32" cm="1">
        <f t="array" ref="L16">INDEX([1]ピーク負荷!$I$13:$L$38,K12,4)</f>
        <v>-7.1857500000000005E-2</v>
      </c>
      <c r="M16" s="34" cm="1">
        <f t="array" ref="M16">INDEX([1]ピーク負荷!$I$13:$L$38,M12,2)</f>
        <v>0.18726500000000001</v>
      </c>
      <c r="N16" s="34" cm="1">
        <f t="array" ref="N16">INDEX([1]ピーク負荷!$I$13:$L$38,M12,4)</f>
        <v>-7.1857500000000005E-2</v>
      </c>
      <c r="O16" s="32" cm="1">
        <f t="array" ref="O16">INDEX([1]ピーク負荷!$I$13:$L$38,O12,2)</f>
        <v>0.37453000000000003</v>
      </c>
      <c r="P16" s="32" cm="1">
        <f t="array" ref="P16">INDEX([1]ピーク負荷!$I$13:$L$38,O12,4)</f>
        <v>-0.14371500000000001</v>
      </c>
      <c r="Q16" s="34" cm="1">
        <f t="array" ref="Q16">INDEX([1]ピーク負荷!$I$13:$L$38,Q12,2)</f>
        <v>0.1589575</v>
      </c>
      <c r="R16" s="34" cm="1">
        <f t="array" ref="R16">INDEX([1]ピーク負荷!$I$13:$L$38,Q12,4)</f>
        <v>-0.11758500000000002</v>
      </c>
      <c r="S16" s="32" cm="1">
        <f t="array" ref="S16">INDEX([1]ピーク負荷!$I$13:$L$38,S12,2)</f>
        <v>4.8784400000000003</v>
      </c>
      <c r="T16" s="32" cm="1">
        <f t="array" ref="T16">INDEX([1]ピーク負荷!$I$13:$L$38,S12,4)</f>
        <v>-3.3012000000000001</v>
      </c>
      <c r="U16" s="34" cm="1">
        <f t="array" ref="U16">INDEX([1]ピーク負荷!$I$13:$L$38,U12,2)</f>
        <v>3.6309</v>
      </c>
      <c r="V16" s="34" cm="1">
        <f t="array" ref="V16">INDEX([1]ピーク負荷!$I$13:$L$38,U12,4)</f>
        <v>-2.4569999999999999</v>
      </c>
      <c r="W16" s="32" cm="1">
        <f t="array" ref="W16">INDEX([1]ピーク負荷!$I$13:$L$38,W12,2)</f>
        <v>0.9648000000000001</v>
      </c>
      <c r="X16" s="32" cm="1">
        <f t="array" ref="X16">INDEX([1]ピーク負荷!$I$13:$L$38,W12,4)</f>
        <v>-0.72</v>
      </c>
      <c r="Y16" s="34" cm="1">
        <f t="array" ref="Y16">INDEX([1]ピーク負荷!$I$13:$L$38,Y12,2)</f>
        <v>0.1589575</v>
      </c>
      <c r="Z16" s="34" cm="1">
        <f t="array" ref="Z16">INDEX([1]ピーク負荷!$I$13:$L$38,Y12,4)</f>
        <v>-0.11758500000000002</v>
      </c>
      <c r="AA16" s="32" cm="1">
        <f t="array" ref="AA16">INDEX([1]ピーク負荷!$I$13:$L$38,AA12,2)</f>
        <v>8.7599999999999997E-2</v>
      </c>
      <c r="AB16" s="32" cm="1">
        <f t="array" ref="AB16">INDEX([1]ピーク負荷!$I$13:$L$38,AA12,4)</f>
        <v>-6.480000000000001E-2</v>
      </c>
      <c r="AC16" s="34" cm="1">
        <f t="array" ref="AC16">INDEX([1]ピーク負荷!$I$13:$L$38,AC12,2)</f>
        <v>2.53125</v>
      </c>
      <c r="AD16" s="34" cm="1">
        <f t="array" ref="AD16">INDEX([1]ピーク負荷!$I$13:$L$38,AC12,4)</f>
        <v>-1.6875</v>
      </c>
      <c r="AE16" s="32" cm="1">
        <f t="array" ref="AE16">INDEX([1]ピーク負荷!$I$13:$L$38,AE12,2)</f>
        <v>1.02925</v>
      </c>
      <c r="AF16" s="32" cm="1">
        <f t="array" ref="AF16">INDEX([1]ピーク負荷!$I$13:$L$38,AE12,4)</f>
        <v>-0.51749999999999996</v>
      </c>
      <c r="AG16" s="34" cm="1">
        <f t="array" ref="AG16">INDEX([1]ピーク負荷!$I$13:$L$38,AG12,2)</f>
        <v>0.76475000000000004</v>
      </c>
      <c r="AH16" s="34" cm="1">
        <f t="array" ref="AH16">INDEX([1]ピーク負荷!$I$13:$L$38,AG12,4)</f>
        <v>-0.51749999999999996</v>
      </c>
      <c r="AI16" s="32" cm="1">
        <f t="array" ref="AI16">INDEX([1]ピーク負荷!$I$13:$L$38,AI12,2)</f>
        <v>4.1827500000000004</v>
      </c>
      <c r="AJ16" s="32" cm="1">
        <f t="array" ref="AJ16">INDEX([1]ピーク負荷!$I$13:$L$38,AI12,4)</f>
        <v>-2.6324999999999998</v>
      </c>
      <c r="AK16" s="34" cm="1">
        <f t="array" ref="AK16">INDEX([1]ピーク負荷!$I$13:$L$38,AK12,2)</f>
        <v>2.26125</v>
      </c>
      <c r="AL16" s="34" cm="1">
        <f t="array" ref="AL16">INDEX([1]ピーク負荷!$I$13:$L$38,AK12,4)</f>
        <v>-1.5075000000000001</v>
      </c>
      <c r="AM16" s="32" cm="1">
        <f t="array" ref="AM16">INDEX([1]ピーク負荷!$I$13:$L$38,AM12,2)</f>
        <v>0.76475000000000004</v>
      </c>
      <c r="AN16" s="32" cm="1">
        <f t="array" ref="AN16">INDEX([1]ピーク負荷!$I$13:$L$38,AM12,4)</f>
        <v>-0.51749999999999996</v>
      </c>
      <c r="AO16" s="34" cm="1">
        <f t="array" ref="AO16">INDEX([1]ピーク負荷!$I$13:$L$38,AO12,2)</f>
        <v>3.9897000000000005</v>
      </c>
      <c r="AP16" s="34" cm="1">
        <f t="array" ref="AP16">INDEX([1]ピーク負荷!$I$13:$L$38,AO12,4)</f>
        <v>-2.5110000000000001</v>
      </c>
      <c r="AQ16" s="32" cm="1">
        <f t="array" ref="AQ16">INDEX([1]ピーク負荷!$I$13:$L$38,AQ12,2)</f>
        <v>0.9648000000000001</v>
      </c>
      <c r="AR16" s="32" cm="1">
        <f t="array" ref="AR16">INDEX([1]ピーク負荷!$I$13:$L$38,AQ12,4)</f>
        <v>-0.72</v>
      </c>
      <c r="AS16" s="34" cm="1">
        <f t="array" ref="AS16">INDEX([1]ピーク負荷!$I$13:$L$38,AS12,2)</f>
        <v>0.1589575</v>
      </c>
      <c r="AT16" s="34" cm="1">
        <f t="array" ref="AT16">INDEX([1]ピーク負荷!$I$13:$L$38,AS12,4)</f>
        <v>-0.11758500000000002</v>
      </c>
      <c r="AU16" s="32" cm="1">
        <f t="array" ref="AU16">INDEX([1]ピーク負荷!$I$13:$L$38,AU12,2)</f>
        <v>8.7599999999999997E-2</v>
      </c>
      <c r="AV16" s="32" cm="1">
        <f t="array" ref="AV16">INDEX([1]ピーク負荷!$I$13:$L$38,AU12,4)</f>
        <v>-6.480000000000001E-2</v>
      </c>
      <c r="AW16" s="34" cm="1">
        <f t="array" ref="AW16">INDEX([1]ピーク負荷!$I$13:$L$38,AW12,2)</f>
        <v>10.650499999999999</v>
      </c>
      <c r="AX16" s="34" cm="1">
        <f t="array" ref="AX16">INDEX([1]ピーク負荷!$I$13:$L$38,AW12,4)</f>
        <v>-5.3550000000000004</v>
      </c>
      <c r="AY16" s="32" cm="1">
        <f t="array" ref="AY16">INDEX([1]ピーク負荷!$I$13:$L$38,AY12,2)</f>
        <v>9.0215999999999994</v>
      </c>
      <c r="AZ16" s="32" cm="1">
        <f t="array" ref="AZ16">INDEX([1]ピーク負荷!$I$13:$L$38,AY12,4)</f>
        <v>-4.5359999999999996</v>
      </c>
    </row>
    <row r="17" spans="2:52">
      <c r="B17" s="35" t="s">
        <v>124</v>
      </c>
      <c r="C17" s="36">
        <f>C15/(C21-C29)/1.2/1.006*3600</f>
        <v>1087.2912524850897</v>
      </c>
      <c r="D17" s="36">
        <f t="shared" ref="D17:AZ17" si="0">D15/(D21-D29)/1.2/1.006*3600</f>
        <v>3998.1113320079526</v>
      </c>
      <c r="E17" s="37">
        <f t="shared" si="0"/>
        <v>840.95427435387671</v>
      </c>
      <c r="F17" s="37">
        <f t="shared" si="0"/>
        <v>2385.685884691849</v>
      </c>
      <c r="G17" s="36">
        <f t="shared" si="0"/>
        <v>106.99801192842941</v>
      </c>
      <c r="H17" s="36">
        <f t="shared" si="0"/>
        <v>482.02783300198797</v>
      </c>
      <c r="I17" s="37">
        <f t="shared" si="0"/>
        <v>911.8091451292247</v>
      </c>
      <c r="J17" s="37">
        <f t="shared" si="0"/>
        <v>812.9522862823062</v>
      </c>
      <c r="K17" s="36">
        <f t="shared" si="0"/>
        <v>110.06548210735588</v>
      </c>
      <c r="L17" s="36">
        <f t="shared" si="0"/>
        <v>304.54696819085495</v>
      </c>
      <c r="M17" s="37">
        <f t="shared" si="0"/>
        <v>94.48098906560638</v>
      </c>
      <c r="N17" s="37">
        <f t="shared" si="0"/>
        <v>292.20924453280321</v>
      </c>
      <c r="O17" s="36">
        <f t="shared" si="0"/>
        <v>205.1958250497018</v>
      </c>
      <c r="P17" s="36">
        <f t="shared" si="0"/>
        <v>529.22340954274352</v>
      </c>
      <c r="Q17" s="37">
        <f t="shared" si="0"/>
        <v>163.63717693836981</v>
      </c>
      <c r="R17" s="37">
        <f t="shared" si="0"/>
        <v>627.92519880715724</v>
      </c>
      <c r="S17" s="36">
        <f t="shared" si="0"/>
        <v>8728.8190854870791</v>
      </c>
      <c r="T17" s="36">
        <f t="shared" si="0"/>
        <v>12043.145129224653</v>
      </c>
      <c r="U17" s="37">
        <f t="shared" si="0"/>
        <v>6683.8866799204779</v>
      </c>
      <c r="V17" s="37">
        <f t="shared" si="0"/>
        <v>8881.9980119284301</v>
      </c>
      <c r="W17" s="36">
        <f t="shared" si="0"/>
        <v>867.43538767395614</v>
      </c>
      <c r="X17" s="36">
        <f t="shared" si="0"/>
        <v>2344.6520874751495</v>
      </c>
      <c r="Y17" s="37">
        <f t="shared" si="0"/>
        <v>149.35139165009943</v>
      </c>
      <c r="Z17" s="37">
        <f t="shared" si="0"/>
        <v>438.31386679920479</v>
      </c>
      <c r="AA17" s="36">
        <f t="shared" si="0"/>
        <v>95.546719681908556</v>
      </c>
      <c r="AB17" s="36">
        <f t="shared" si="0"/>
        <v>366.44135188866807</v>
      </c>
      <c r="AC17" s="37">
        <f t="shared" si="0"/>
        <v>4624.1302186878729</v>
      </c>
      <c r="AD17" s="37">
        <f t="shared" si="0"/>
        <v>4629.7216699801193</v>
      </c>
      <c r="AE17" s="36">
        <f t="shared" si="0"/>
        <v>1550.0994035785288</v>
      </c>
      <c r="AF17" s="36">
        <f t="shared" si="0"/>
        <v>1527.8081510934392</v>
      </c>
      <c r="AG17" s="37">
        <f t="shared" si="0"/>
        <v>1596.3966202783304</v>
      </c>
      <c r="AH17" s="37">
        <f t="shared" si="0"/>
        <v>1527.8081510934392</v>
      </c>
      <c r="AI17" s="36">
        <f t="shared" si="0"/>
        <v>6123.3101391650098</v>
      </c>
      <c r="AJ17" s="36">
        <f t="shared" si="0"/>
        <v>3314.6123260437375</v>
      </c>
      <c r="AK17" s="37">
        <f t="shared" si="0"/>
        <v>4255.7654075546725</v>
      </c>
      <c r="AL17" s="37">
        <f t="shared" si="0"/>
        <v>3911.1083499005972</v>
      </c>
      <c r="AM17" s="36">
        <f t="shared" si="0"/>
        <v>1598.1113320079526</v>
      </c>
      <c r="AN17" s="36">
        <f t="shared" si="0"/>
        <v>1481.5109343936383</v>
      </c>
      <c r="AO17" s="37">
        <f t="shared" si="0"/>
        <v>5849.015904572565</v>
      </c>
      <c r="AP17" s="37">
        <f t="shared" si="0"/>
        <v>2728.9860834990059</v>
      </c>
      <c r="AQ17" s="36">
        <f t="shared" si="0"/>
        <v>1137.972166998012</v>
      </c>
      <c r="AR17" s="36">
        <f t="shared" si="0"/>
        <v>3259.3240556660044</v>
      </c>
      <c r="AS17" s="37">
        <f t="shared" si="0"/>
        <v>191.559393638171</v>
      </c>
      <c r="AT17" s="37">
        <f t="shared" si="0"/>
        <v>582.47042743538771</v>
      </c>
      <c r="AU17" s="36">
        <f t="shared" si="0"/>
        <v>119.88071570576541</v>
      </c>
      <c r="AV17" s="36">
        <f t="shared" si="0"/>
        <v>445.52683896620283</v>
      </c>
      <c r="AW17" s="37">
        <f t="shared" si="0"/>
        <v>14762.624254473163</v>
      </c>
      <c r="AX17" s="37">
        <f t="shared" si="0"/>
        <v>17051.540755467198</v>
      </c>
      <c r="AY17" s="36">
        <f t="shared" si="0"/>
        <v>12023.856858846921</v>
      </c>
      <c r="AZ17" s="36">
        <f t="shared" si="0"/>
        <v>13241.272365805169</v>
      </c>
    </row>
    <row r="18" spans="2:52">
      <c r="B18" s="35" t="s">
        <v>125</v>
      </c>
      <c r="C18" s="36" cm="1">
        <f t="array" ref="C18">INDEX([1]ピーク負荷!$O$13:$O$37,C12,1)</f>
        <v>408.75</v>
      </c>
      <c r="D18" s="36">
        <f>C18</f>
        <v>408.75</v>
      </c>
      <c r="E18" s="37" cm="1">
        <f t="array" ref="E18">INDEX([1]ピーク負荷!$O$13:$O$37,E12,1)</f>
        <v>250</v>
      </c>
      <c r="F18" s="37">
        <f>E18</f>
        <v>250</v>
      </c>
      <c r="G18" s="36" cm="1">
        <f t="array" ref="G18">INDEX([1]ピーク負荷!$O$13:$O$37,G12,1)</f>
        <v>30</v>
      </c>
      <c r="H18" s="36">
        <f>G18</f>
        <v>30</v>
      </c>
      <c r="I18" s="37" cm="1">
        <f t="array" ref="I18">INDEX([1]ピーク負荷!$O$13:$O$37,I12,1)</f>
        <v>156</v>
      </c>
      <c r="J18" s="37">
        <f>I18</f>
        <v>156</v>
      </c>
      <c r="K18" s="36" cm="1">
        <f t="array" ref="K18">INDEX([1]ピーク負荷!$O$13:$O$37,K12,1)</f>
        <v>43.550000000000004</v>
      </c>
      <c r="L18" s="36">
        <f>K18</f>
        <v>43.550000000000004</v>
      </c>
      <c r="M18" s="37" cm="1">
        <f t="array" ref="M18">INDEX([1]ピーク負荷!$O$13:$O$37,M12,1)</f>
        <v>43.550000000000004</v>
      </c>
      <c r="N18" s="37">
        <f>M18</f>
        <v>43.550000000000004</v>
      </c>
      <c r="O18" s="36" cm="1">
        <f t="array" ref="O18">INDEX([1]ピーク負荷!$O$13:$O$37,O12,1)</f>
        <v>87.100000000000009</v>
      </c>
      <c r="P18" s="36">
        <f>O18</f>
        <v>87.100000000000009</v>
      </c>
      <c r="Q18" s="37" cm="1">
        <f t="array" ref="Q18">INDEX([1]ピーク負荷!$O$13:$O$37,Q12,1)</f>
        <v>54.437500000000007</v>
      </c>
      <c r="R18" s="37">
        <f>Q18</f>
        <v>54.437500000000007</v>
      </c>
      <c r="S18" s="36" cm="1">
        <f t="array" ref="S18">INDEX([1]ピーク負荷!$O$13:$O$37,S12,1)</f>
        <v>1834</v>
      </c>
      <c r="T18" s="36">
        <f>S18</f>
        <v>1834</v>
      </c>
      <c r="U18" s="37" cm="1">
        <f t="array" ref="U18">INDEX([1]ピーク負荷!$O$13:$O$37,U12,1)</f>
        <v>1365</v>
      </c>
      <c r="V18" s="37">
        <f>U18</f>
        <v>1365</v>
      </c>
      <c r="W18" s="36" cm="1">
        <f t="array" ref="W18">INDEX([1]ピーク負荷!$O$13:$O$37,W12,1)</f>
        <v>360</v>
      </c>
      <c r="X18" s="36">
        <f>W18</f>
        <v>360</v>
      </c>
      <c r="Y18" s="37" cm="1">
        <f t="array" ref="Y18">INDEX([1]ピーク負荷!$O$13:$O$37,Y12,1)</f>
        <v>54.437500000000007</v>
      </c>
      <c r="Z18" s="37">
        <f>Y18</f>
        <v>54.437500000000007</v>
      </c>
      <c r="AA18" s="36" cm="1">
        <f t="array" ref="AA18">INDEX([1]ピーク負荷!$O$13:$O$37,AA12,1)</f>
        <v>30</v>
      </c>
      <c r="AB18" s="36">
        <f>AA18</f>
        <v>30</v>
      </c>
      <c r="AC18" s="37" cm="1">
        <f t="array" ref="AC18">INDEX([1]ピーク負荷!$O$13:$O$37,AC12,1)</f>
        <v>937.5</v>
      </c>
      <c r="AD18" s="37">
        <f>AC18</f>
        <v>937.5</v>
      </c>
      <c r="AE18" s="36" cm="1">
        <f t="array" ref="AE18">INDEX([1]ピーク負荷!$O$13:$O$37,AE12,1)</f>
        <v>287.5</v>
      </c>
      <c r="AF18" s="36">
        <f>AE18</f>
        <v>287.5</v>
      </c>
      <c r="AG18" s="37" cm="1">
        <f t="array" ref="AG18">INDEX([1]ピーク負荷!$O$13:$O$37,AG12,1)</f>
        <v>287.5</v>
      </c>
      <c r="AH18" s="37">
        <f>AG18</f>
        <v>287.5</v>
      </c>
      <c r="AI18" s="36" cm="1">
        <f t="array" ref="AI18">INDEX([1]ピーク負荷!$O$13:$O$37,AI12,1)</f>
        <v>1462.5</v>
      </c>
      <c r="AJ18" s="36">
        <f>AI18</f>
        <v>1462.5</v>
      </c>
      <c r="AK18" s="37" cm="1">
        <f t="array" ref="AK18">INDEX([1]ピーク負荷!$O$13:$O$37,AK12,1)</f>
        <v>837.5</v>
      </c>
      <c r="AL18" s="37">
        <f>AK18</f>
        <v>837.5</v>
      </c>
      <c r="AM18" s="36" cm="1">
        <f t="array" ref="AM18">INDEX([1]ピーク負荷!$O$13:$O$37,AM12,1)</f>
        <v>287.5</v>
      </c>
      <c r="AN18" s="36">
        <f>AM18</f>
        <v>287.5</v>
      </c>
      <c r="AO18" s="37" cm="1">
        <f t="array" ref="AO18">INDEX([1]ピーク負荷!$O$13:$O$37,AO12,1)</f>
        <v>1395</v>
      </c>
      <c r="AP18" s="37">
        <f>AO18</f>
        <v>1395</v>
      </c>
      <c r="AQ18" s="36" cm="1">
        <f t="array" ref="AQ18">INDEX([1]ピーク負荷!$O$13:$O$37,AQ12,1)</f>
        <v>360</v>
      </c>
      <c r="AR18" s="36">
        <f>AQ18</f>
        <v>360</v>
      </c>
      <c r="AS18" s="37" cm="1">
        <f t="array" ref="AS18">INDEX([1]ピーク負荷!$O$13:$O$37,AS12,1)</f>
        <v>54.437500000000007</v>
      </c>
      <c r="AT18" s="37">
        <f>AS18</f>
        <v>54.437500000000007</v>
      </c>
      <c r="AU18" s="36" cm="1">
        <f t="array" ref="AU18">INDEX([1]ピーク負荷!$O$13:$O$37,AU12,1)</f>
        <v>30</v>
      </c>
      <c r="AV18" s="36">
        <f>AU18</f>
        <v>30</v>
      </c>
      <c r="AW18" s="37" cm="1">
        <f t="array" ref="AW18">INDEX([1]ピーク負荷!$O$13:$O$37,AW12,1)</f>
        <v>2975</v>
      </c>
      <c r="AX18" s="37">
        <f>AW18</f>
        <v>2975</v>
      </c>
      <c r="AY18" s="36" cm="1">
        <f t="array" ref="AY18">INDEX([1]ピーク負荷!$O$13:$O$37,AY12,1)</f>
        <v>2520</v>
      </c>
      <c r="AZ18" s="36">
        <f>AY18</f>
        <v>2520</v>
      </c>
    </row>
    <row r="19" spans="2:52">
      <c r="B19" s="35" t="s">
        <v>126</v>
      </c>
      <c r="C19" s="38">
        <v>33.299999999999997</v>
      </c>
      <c r="D19" s="38">
        <v>0.6</v>
      </c>
      <c r="E19" s="39">
        <v>33.299999999999997</v>
      </c>
      <c r="F19" s="39">
        <v>0.6</v>
      </c>
      <c r="G19" s="38">
        <v>33.299999999999997</v>
      </c>
      <c r="H19" s="38">
        <v>0.6</v>
      </c>
      <c r="I19" s="39">
        <v>33.299999999999997</v>
      </c>
      <c r="J19" s="39">
        <v>0.6</v>
      </c>
      <c r="K19" s="38">
        <v>33.299999999999997</v>
      </c>
      <c r="L19" s="38">
        <v>0.6</v>
      </c>
      <c r="M19" s="39">
        <v>33.299999999999997</v>
      </c>
      <c r="N19" s="39">
        <v>0.6</v>
      </c>
      <c r="O19" s="38">
        <v>33.299999999999997</v>
      </c>
      <c r="P19" s="38">
        <v>0.6</v>
      </c>
      <c r="Q19" s="39">
        <v>33.299999999999997</v>
      </c>
      <c r="R19" s="39">
        <v>0.6</v>
      </c>
      <c r="S19" s="38">
        <v>33.299999999999997</v>
      </c>
      <c r="T19" s="38">
        <v>0.6</v>
      </c>
      <c r="U19" s="39">
        <v>33.299999999999997</v>
      </c>
      <c r="V19" s="39">
        <v>0.6</v>
      </c>
      <c r="W19" s="38">
        <v>33.299999999999997</v>
      </c>
      <c r="X19" s="38">
        <v>0.6</v>
      </c>
      <c r="Y19" s="39">
        <v>33.299999999999997</v>
      </c>
      <c r="Z19" s="39">
        <v>0.6</v>
      </c>
      <c r="AA19" s="38">
        <v>33.299999999999997</v>
      </c>
      <c r="AB19" s="38">
        <v>0.6</v>
      </c>
      <c r="AC19" s="39">
        <v>33.299999999999997</v>
      </c>
      <c r="AD19" s="39">
        <v>0.6</v>
      </c>
      <c r="AE19" s="38">
        <v>33.299999999999997</v>
      </c>
      <c r="AF19" s="38">
        <v>0.6</v>
      </c>
      <c r="AG19" s="39">
        <v>33.299999999999997</v>
      </c>
      <c r="AH19" s="39">
        <v>0.6</v>
      </c>
      <c r="AI19" s="38">
        <v>33.299999999999997</v>
      </c>
      <c r="AJ19" s="38">
        <v>0.6</v>
      </c>
      <c r="AK19" s="39">
        <v>33.299999999999997</v>
      </c>
      <c r="AL19" s="39">
        <v>0.6</v>
      </c>
      <c r="AM19" s="38">
        <v>33.299999999999997</v>
      </c>
      <c r="AN19" s="38">
        <v>0.6</v>
      </c>
      <c r="AO19" s="39">
        <v>33.299999999999997</v>
      </c>
      <c r="AP19" s="39">
        <v>0.6</v>
      </c>
      <c r="AQ19" s="38">
        <v>33.299999999999997</v>
      </c>
      <c r="AR19" s="38">
        <v>0.6</v>
      </c>
      <c r="AS19" s="39">
        <v>33.299999999999997</v>
      </c>
      <c r="AT19" s="39">
        <v>0.6</v>
      </c>
      <c r="AU19" s="38">
        <v>33.299999999999997</v>
      </c>
      <c r="AV19" s="38">
        <v>0.6</v>
      </c>
      <c r="AW19" s="39">
        <v>33.299999999999997</v>
      </c>
      <c r="AX19" s="39">
        <v>0.6</v>
      </c>
      <c r="AY19" s="38">
        <v>33.299999999999997</v>
      </c>
      <c r="AZ19" s="38">
        <v>0.6</v>
      </c>
    </row>
    <row r="20" spans="2:52">
      <c r="B20" s="35" t="s">
        <v>127</v>
      </c>
      <c r="C20" s="38">
        <v>17.600000000000001</v>
      </c>
      <c r="D20" s="38">
        <v>1.4</v>
      </c>
      <c r="E20" s="39">
        <v>17.600000000000001</v>
      </c>
      <c r="F20" s="39">
        <v>1.4</v>
      </c>
      <c r="G20" s="38">
        <v>17.600000000000001</v>
      </c>
      <c r="H20" s="38">
        <v>1.4</v>
      </c>
      <c r="I20" s="39">
        <v>17.600000000000001</v>
      </c>
      <c r="J20" s="39">
        <v>1.4</v>
      </c>
      <c r="K20" s="38">
        <v>17.600000000000001</v>
      </c>
      <c r="L20" s="38">
        <v>1.4</v>
      </c>
      <c r="M20" s="39">
        <v>17.600000000000001</v>
      </c>
      <c r="N20" s="39">
        <v>1.4</v>
      </c>
      <c r="O20" s="38">
        <v>17.600000000000001</v>
      </c>
      <c r="P20" s="38">
        <v>1.4</v>
      </c>
      <c r="Q20" s="39">
        <v>17.600000000000001</v>
      </c>
      <c r="R20" s="39">
        <v>1.4</v>
      </c>
      <c r="S20" s="38">
        <v>17.600000000000001</v>
      </c>
      <c r="T20" s="38">
        <v>1.4</v>
      </c>
      <c r="U20" s="39">
        <v>17.600000000000001</v>
      </c>
      <c r="V20" s="39">
        <v>1.4</v>
      </c>
      <c r="W20" s="38">
        <v>17.600000000000001</v>
      </c>
      <c r="X20" s="38">
        <v>1.4</v>
      </c>
      <c r="Y20" s="39">
        <v>17.600000000000001</v>
      </c>
      <c r="Z20" s="39">
        <v>1.4</v>
      </c>
      <c r="AA20" s="38">
        <v>17.600000000000001</v>
      </c>
      <c r="AB20" s="38">
        <v>1.4</v>
      </c>
      <c r="AC20" s="39">
        <v>17.600000000000001</v>
      </c>
      <c r="AD20" s="39">
        <v>1.4</v>
      </c>
      <c r="AE20" s="38">
        <v>17.600000000000001</v>
      </c>
      <c r="AF20" s="38">
        <v>1.4</v>
      </c>
      <c r="AG20" s="39">
        <v>17.600000000000001</v>
      </c>
      <c r="AH20" s="39">
        <v>1.4</v>
      </c>
      <c r="AI20" s="38">
        <v>17.600000000000001</v>
      </c>
      <c r="AJ20" s="38">
        <v>1.4</v>
      </c>
      <c r="AK20" s="39">
        <v>17.600000000000001</v>
      </c>
      <c r="AL20" s="39">
        <v>1.4</v>
      </c>
      <c r="AM20" s="38">
        <v>17.600000000000001</v>
      </c>
      <c r="AN20" s="38">
        <v>1.4</v>
      </c>
      <c r="AO20" s="39">
        <v>17.600000000000001</v>
      </c>
      <c r="AP20" s="39">
        <v>1.4</v>
      </c>
      <c r="AQ20" s="38">
        <v>17.600000000000001</v>
      </c>
      <c r="AR20" s="38">
        <v>1.4</v>
      </c>
      <c r="AS20" s="39">
        <v>17.600000000000001</v>
      </c>
      <c r="AT20" s="39">
        <v>1.4</v>
      </c>
      <c r="AU20" s="38">
        <v>17.600000000000001</v>
      </c>
      <c r="AV20" s="38">
        <v>1.4</v>
      </c>
      <c r="AW20" s="39">
        <v>17.600000000000001</v>
      </c>
      <c r="AX20" s="39">
        <v>1.4</v>
      </c>
      <c r="AY20" s="38">
        <v>17.600000000000001</v>
      </c>
      <c r="AZ20" s="38">
        <v>1.4</v>
      </c>
    </row>
    <row r="21" spans="2:52">
      <c r="B21" s="35" t="s">
        <v>128</v>
      </c>
      <c r="C21" s="38">
        <v>26</v>
      </c>
      <c r="D21" s="38">
        <v>22</v>
      </c>
      <c r="E21" s="39">
        <v>26</v>
      </c>
      <c r="F21" s="39">
        <v>22</v>
      </c>
      <c r="G21" s="38">
        <v>26</v>
      </c>
      <c r="H21" s="38">
        <v>22</v>
      </c>
      <c r="I21" s="39">
        <v>26</v>
      </c>
      <c r="J21" s="39">
        <v>22</v>
      </c>
      <c r="K21" s="38">
        <v>26</v>
      </c>
      <c r="L21" s="38">
        <v>22</v>
      </c>
      <c r="M21" s="39">
        <v>26</v>
      </c>
      <c r="N21" s="39">
        <v>22</v>
      </c>
      <c r="O21" s="38">
        <v>26</v>
      </c>
      <c r="P21" s="38">
        <v>22</v>
      </c>
      <c r="Q21" s="39">
        <v>26</v>
      </c>
      <c r="R21" s="39">
        <v>22</v>
      </c>
      <c r="S21" s="38">
        <v>26</v>
      </c>
      <c r="T21" s="38">
        <v>22</v>
      </c>
      <c r="U21" s="39">
        <v>26</v>
      </c>
      <c r="V21" s="39">
        <v>22</v>
      </c>
      <c r="W21" s="38">
        <v>26</v>
      </c>
      <c r="X21" s="38">
        <v>22</v>
      </c>
      <c r="Y21" s="39">
        <v>26</v>
      </c>
      <c r="Z21" s="39">
        <v>22</v>
      </c>
      <c r="AA21" s="38">
        <v>26</v>
      </c>
      <c r="AB21" s="38">
        <v>22</v>
      </c>
      <c r="AC21" s="39">
        <v>26</v>
      </c>
      <c r="AD21" s="39">
        <v>22</v>
      </c>
      <c r="AE21" s="38">
        <v>26</v>
      </c>
      <c r="AF21" s="38">
        <v>22</v>
      </c>
      <c r="AG21" s="39">
        <v>26</v>
      </c>
      <c r="AH21" s="39">
        <v>22</v>
      </c>
      <c r="AI21" s="38">
        <v>26</v>
      </c>
      <c r="AJ21" s="38">
        <v>22</v>
      </c>
      <c r="AK21" s="39">
        <v>26</v>
      </c>
      <c r="AL21" s="39">
        <v>22</v>
      </c>
      <c r="AM21" s="38">
        <v>26</v>
      </c>
      <c r="AN21" s="38">
        <v>22</v>
      </c>
      <c r="AO21" s="39">
        <v>26</v>
      </c>
      <c r="AP21" s="39">
        <v>22</v>
      </c>
      <c r="AQ21" s="38">
        <v>26</v>
      </c>
      <c r="AR21" s="38">
        <v>22</v>
      </c>
      <c r="AS21" s="39">
        <v>26</v>
      </c>
      <c r="AT21" s="39">
        <v>22</v>
      </c>
      <c r="AU21" s="38">
        <v>26</v>
      </c>
      <c r="AV21" s="38">
        <v>22</v>
      </c>
      <c r="AW21" s="39">
        <v>26</v>
      </c>
      <c r="AX21" s="39">
        <v>22</v>
      </c>
      <c r="AY21" s="38">
        <v>26</v>
      </c>
      <c r="AZ21" s="38">
        <v>22</v>
      </c>
    </row>
    <row r="22" spans="2:52">
      <c r="B22" s="35" t="s">
        <v>129</v>
      </c>
      <c r="C22" s="38">
        <v>10.67</v>
      </c>
      <c r="D22" s="38">
        <v>6.66</v>
      </c>
      <c r="E22" s="39">
        <v>10.67</v>
      </c>
      <c r="F22" s="39">
        <v>6.66</v>
      </c>
      <c r="G22" s="38">
        <v>10.67</v>
      </c>
      <c r="H22" s="38">
        <v>6.66</v>
      </c>
      <c r="I22" s="39">
        <v>10.67</v>
      </c>
      <c r="J22" s="39">
        <v>6.66</v>
      </c>
      <c r="K22" s="38">
        <v>10.67</v>
      </c>
      <c r="L22" s="38">
        <v>6.66</v>
      </c>
      <c r="M22" s="39">
        <v>10.67</v>
      </c>
      <c r="N22" s="39">
        <v>6.66</v>
      </c>
      <c r="O22" s="38">
        <v>10.67</v>
      </c>
      <c r="P22" s="38">
        <v>6.66</v>
      </c>
      <c r="Q22" s="39">
        <v>10.67</v>
      </c>
      <c r="R22" s="39">
        <v>6.66</v>
      </c>
      <c r="S22" s="38">
        <v>10.67</v>
      </c>
      <c r="T22" s="38">
        <v>6.66</v>
      </c>
      <c r="U22" s="39">
        <v>10.67</v>
      </c>
      <c r="V22" s="39">
        <v>6.66</v>
      </c>
      <c r="W22" s="38">
        <v>10.67</v>
      </c>
      <c r="X22" s="38">
        <v>6.66</v>
      </c>
      <c r="Y22" s="39">
        <v>10.67</v>
      </c>
      <c r="Z22" s="39">
        <v>6.66</v>
      </c>
      <c r="AA22" s="38">
        <v>10.67</v>
      </c>
      <c r="AB22" s="38">
        <v>6.66</v>
      </c>
      <c r="AC22" s="39">
        <v>10.67</v>
      </c>
      <c r="AD22" s="39">
        <v>6.66</v>
      </c>
      <c r="AE22" s="38">
        <v>10.67</v>
      </c>
      <c r="AF22" s="38">
        <v>6.66</v>
      </c>
      <c r="AG22" s="39">
        <v>10.67</v>
      </c>
      <c r="AH22" s="39">
        <v>6.66</v>
      </c>
      <c r="AI22" s="38">
        <v>10.67</v>
      </c>
      <c r="AJ22" s="38">
        <v>6.66</v>
      </c>
      <c r="AK22" s="39">
        <v>10.67</v>
      </c>
      <c r="AL22" s="39">
        <v>6.66</v>
      </c>
      <c r="AM22" s="38">
        <v>10.67</v>
      </c>
      <c r="AN22" s="38">
        <v>6.66</v>
      </c>
      <c r="AO22" s="39">
        <v>10.67</v>
      </c>
      <c r="AP22" s="39">
        <v>6.66</v>
      </c>
      <c r="AQ22" s="38">
        <v>10.67</v>
      </c>
      <c r="AR22" s="38">
        <v>6.66</v>
      </c>
      <c r="AS22" s="39">
        <v>10.67</v>
      </c>
      <c r="AT22" s="39">
        <v>6.66</v>
      </c>
      <c r="AU22" s="38">
        <v>10.67</v>
      </c>
      <c r="AV22" s="38">
        <v>6.66</v>
      </c>
      <c r="AW22" s="39">
        <v>10.67</v>
      </c>
      <c r="AX22" s="39">
        <v>6.66</v>
      </c>
      <c r="AY22" s="38">
        <v>10.67</v>
      </c>
      <c r="AZ22" s="38">
        <v>6.66</v>
      </c>
    </row>
    <row r="23" spans="2:52">
      <c r="B23" s="35" t="s">
        <v>130</v>
      </c>
      <c r="C23" s="38">
        <f>((C17-C18)*C21+C18*C19)/C17</f>
        <v>28.744319880418534</v>
      </c>
      <c r="D23" s="38">
        <f t="shared" ref="D23:AZ23" si="1">((D17-D18)*D21+D18*D19)/D17</f>
        <v>19.812154471544716</v>
      </c>
      <c r="E23" s="39">
        <f t="shared" si="1"/>
        <v>28.1701536643026</v>
      </c>
      <c r="F23" s="39">
        <f t="shared" si="1"/>
        <v>19.757458333333332</v>
      </c>
      <c r="G23" s="38">
        <f t="shared" si="1"/>
        <v>28.046767001114826</v>
      </c>
      <c r="H23" s="38">
        <f t="shared" si="1"/>
        <v>20.668126701311557</v>
      </c>
      <c r="I23" s="39">
        <f t="shared" si="1"/>
        <v>27.248945578231293</v>
      </c>
      <c r="J23" s="39">
        <f t="shared" si="1"/>
        <v>17.893485932284218</v>
      </c>
      <c r="K23" s="38">
        <f t="shared" si="1"/>
        <v>28.888416912487703</v>
      </c>
      <c r="L23" s="38">
        <f t="shared" si="1"/>
        <v>18.939815209665955</v>
      </c>
      <c r="M23" s="39">
        <f t="shared" si="1"/>
        <v>29.36485681557846</v>
      </c>
      <c r="N23" s="39">
        <f t="shared" si="1"/>
        <v>18.810607407407407</v>
      </c>
      <c r="O23" s="38">
        <f t="shared" si="1"/>
        <v>29.098649789029533</v>
      </c>
      <c r="P23" s="38">
        <f t="shared" si="1"/>
        <v>18.477971370143148</v>
      </c>
      <c r="Q23" s="39">
        <f t="shared" si="1"/>
        <v>28.42850529100529</v>
      </c>
      <c r="R23" s="39">
        <f t="shared" si="1"/>
        <v>20.14474319200276</v>
      </c>
      <c r="S23" s="38">
        <f t="shared" si="1"/>
        <v>27.533792815371765</v>
      </c>
      <c r="T23" s="38">
        <f t="shared" si="1"/>
        <v>18.741083863154707</v>
      </c>
      <c r="U23" s="39">
        <f t="shared" si="1"/>
        <v>27.490824198132358</v>
      </c>
      <c r="V23" s="39">
        <f t="shared" si="1"/>
        <v>18.711212954476014</v>
      </c>
      <c r="W23" s="38">
        <f t="shared" si="1"/>
        <v>29.029620462046203</v>
      </c>
      <c r="X23" s="38">
        <f t="shared" si="1"/>
        <v>18.714224664224663</v>
      </c>
      <c r="Y23" s="39">
        <f t="shared" si="1"/>
        <v>28.66079710144928</v>
      </c>
      <c r="Z23" s="39">
        <f t="shared" si="1"/>
        <v>19.342172839506176</v>
      </c>
      <c r="AA23" s="38">
        <f t="shared" si="1"/>
        <v>28.292072409488139</v>
      </c>
      <c r="AB23" s="38">
        <f t="shared" si="1"/>
        <v>20.248014322916667</v>
      </c>
      <c r="AC23" s="39">
        <f t="shared" si="1"/>
        <v>27.480008061265618</v>
      </c>
      <c r="AD23" s="39">
        <f t="shared" si="1"/>
        <v>17.666586151368758</v>
      </c>
      <c r="AE23" s="38">
        <f t="shared" si="1"/>
        <v>27.353945427728615</v>
      </c>
      <c r="AF23" s="38">
        <f t="shared" si="1"/>
        <v>17.972989150766928</v>
      </c>
      <c r="AG23" s="39">
        <f t="shared" si="1"/>
        <v>27.314679556032939</v>
      </c>
      <c r="AH23" s="39">
        <f t="shared" si="1"/>
        <v>17.972989150766928</v>
      </c>
      <c r="AI23" s="38">
        <f t="shared" si="1"/>
        <v>27.743542260208923</v>
      </c>
      <c r="AJ23" s="38">
        <f t="shared" si="1"/>
        <v>12.557719298245615</v>
      </c>
      <c r="AK23" s="39">
        <f t="shared" si="1"/>
        <v>27.436580594679185</v>
      </c>
      <c r="AL23" s="39">
        <f t="shared" si="1"/>
        <v>17.417539378458923</v>
      </c>
      <c r="AM23" s="38">
        <f t="shared" si="1"/>
        <v>27.313268955650926</v>
      </c>
      <c r="AN23" s="38">
        <f t="shared" si="1"/>
        <v>17.847145061728394</v>
      </c>
      <c r="AO23" s="39">
        <f t="shared" si="1"/>
        <v>27.741062114746327</v>
      </c>
      <c r="AP23" s="39">
        <f t="shared" si="1"/>
        <v>11.060772357723577</v>
      </c>
      <c r="AQ23" s="38">
        <f t="shared" si="1"/>
        <v>28.309371069182387</v>
      </c>
      <c r="AR23" s="38">
        <f t="shared" si="1"/>
        <v>19.636319718928416</v>
      </c>
      <c r="AS23" s="39">
        <f t="shared" si="1"/>
        <v>28.074519774011303</v>
      </c>
      <c r="AT23" s="39">
        <f t="shared" si="1"/>
        <v>19.999962839093275</v>
      </c>
      <c r="AU23" s="38">
        <f t="shared" si="1"/>
        <v>27.826815920398012</v>
      </c>
      <c r="AV23" s="38">
        <f t="shared" si="1"/>
        <v>20.559009370816597</v>
      </c>
      <c r="AW23" s="39">
        <f t="shared" si="1"/>
        <v>27.47111378205128</v>
      </c>
      <c r="AX23" s="39">
        <f t="shared" si="1"/>
        <v>18.266319805757892</v>
      </c>
      <c r="AY23" s="38">
        <f t="shared" si="1"/>
        <v>27.52995833333333</v>
      </c>
      <c r="AZ23" s="38">
        <f t="shared" si="1"/>
        <v>17.927279606507756</v>
      </c>
    </row>
    <row r="24" spans="2:52">
      <c r="B24" s="35" t="s">
        <v>131</v>
      </c>
      <c r="C24" s="38">
        <f>((C17-C18)*C22+C18*C20)/C17</f>
        <v>13.275224215246638</v>
      </c>
      <c r="D24" s="38">
        <f t="shared" ref="D24:AZ24" si="2">((D17-D18)*D22+D18*D20)/D17</f>
        <v>6.1222398373983742</v>
      </c>
      <c r="E24" s="39">
        <f t="shared" si="2"/>
        <v>12.730159574468084</v>
      </c>
      <c r="F24" s="39">
        <f t="shared" si="2"/>
        <v>6.1087958333333336</v>
      </c>
      <c r="G24" s="38">
        <f t="shared" si="2"/>
        <v>12.613026755852843</v>
      </c>
      <c r="H24" s="38">
        <f t="shared" si="2"/>
        <v>6.3326330116307847</v>
      </c>
      <c r="I24" s="39">
        <f t="shared" si="2"/>
        <v>11.855642857142859</v>
      </c>
      <c r="J24" s="39">
        <f t="shared" si="2"/>
        <v>5.6506418693371483</v>
      </c>
      <c r="K24" s="38">
        <f t="shared" si="2"/>
        <v>13.412017699115042</v>
      </c>
      <c r="L24" s="38">
        <f t="shared" si="2"/>
        <v>5.9078237384506043</v>
      </c>
      <c r="M24" s="39">
        <f t="shared" si="2"/>
        <v>13.864309278350516</v>
      </c>
      <c r="N24" s="39">
        <f t="shared" si="2"/>
        <v>5.8760651851851851</v>
      </c>
      <c r="O24" s="38">
        <f t="shared" si="2"/>
        <v>13.61159493670886</v>
      </c>
      <c r="P24" s="38">
        <f t="shared" si="2"/>
        <v>5.7943051124744382</v>
      </c>
      <c r="Q24" s="39">
        <f t="shared" si="2"/>
        <v>12.975416666666668</v>
      </c>
      <c r="R24" s="39">
        <f t="shared" si="2"/>
        <v>6.2039882799034825</v>
      </c>
      <c r="S24" s="38">
        <f t="shared" si="2"/>
        <v>12.126052631578947</v>
      </c>
      <c r="T24" s="38">
        <f t="shared" si="2"/>
        <v>5.8589766878595215</v>
      </c>
      <c r="U24" s="39">
        <f t="shared" si="2"/>
        <v>12.085261875761267</v>
      </c>
      <c r="V24" s="39">
        <f t="shared" si="2"/>
        <v>5.851634586006722</v>
      </c>
      <c r="W24" s="38">
        <f t="shared" si="2"/>
        <v>13.546064356435645</v>
      </c>
      <c r="X24" s="38">
        <f t="shared" si="2"/>
        <v>5.8523748473748478</v>
      </c>
      <c r="Y24" s="39">
        <f t="shared" si="2"/>
        <v>13.195934782608697</v>
      </c>
      <c r="Z24" s="39">
        <f t="shared" si="2"/>
        <v>6.0067209876543206</v>
      </c>
      <c r="AA24" s="38">
        <f t="shared" si="2"/>
        <v>12.845898876404494</v>
      </c>
      <c r="AB24" s="38">
        <f t="shared" si="2"/>
        <v>6.2293717447916661</v>
      </c>
      <c r="AC24" s="39">
        <f t="shared" si="2"/>
        <v>12.074993954050786</v>
      </c>
      <c r="AD24" s="39">
        <f t="shared" si="2"/>
        <v>5.5948711755233491</v>
      </c>
      <c r="AE24" s="38">
        <f t="shared" si="2"/>
        <v>11.955320796460178</v>
      </c>
      <c r="AF24" s="38">
        <f t="shared" si="2"/>
        <v>5.6701833146277592</v>
      </c>
      <c r="AG24" s="39">
        <f t="shared" si="2"/>
        <v>11.918045112781954</v>
      </c>
      <c r="AH24" s="39">
        <f t="shared" si="2"/>
        <v>5.6701833146277592</v>
      </c>
      <c r="AI24" s="38">
        <f t="shared" si="2"/>
        <v>12.32517094017094</v>
      </c>
      <c r="AJ24" s="38">
        <f t="shared" si="2"/>
        <v>4.3391403508771926</v>
      </c>
      <c r="AK24" s="39">
        <f t="shared" si="2"/>
        <v>12.033767605633802</v>
      </c>
      <c r="AL24" s="39">
        <f t="shared" si="2"/>
        <v>5.5336568752660709</v>
      </c>
      <c r="AM24" s="38">
        <f t="shared" si="2"/>
        <v>11.916706008583692</v>
      </c>
      <c r="AN24" s="38">
        <f t="shared" si="2"/>
        <v>5.639251543209876</v>
      </c>
      <c r="AO24" s="39">
        <f t="shared" si="2"/>
        <v>12.322816500711237</v>
      </c>
      <c r="AP24" s="39">
        <f t="shared" si="2"/>
        <v>3.9711991869918699</v>
      </c>
      <c r="AQ24" s="38">
        <f t="shared" si="2"/>
        <v>12.862320754716983</v>
      </c>
      <c r="AR24" s="38">
        <f t="shared" si="2"/>
        <v>6.0790206411945542</v>
      </c>
      <c r="AS24" s="39">
        <f t="shared" si="2"/>
        <v>12.639372881355934</v>
      </c>
      <c r="AT24" s="39">
        <f t="shared" si="2"/>
        <v>6.1684020810107763</v>
      </c>
      <c r="AU24" s="38">
        <f t="shared" si="2"/>
        <v>12.404223880597016</v>
      </c>
      <c r="AV24" s="38">
        <f t="shared" si="2"/>
        <v>6.305812583668005</v>
      </c>
      <c r="AW24" s="39">
        <f t="shared" si="2"/>
        <v>12.06655048076923</v>
      </c>
      <c r="AX24" s="39">
        <f t="shared" si="2"/>
        <v>5.7422823447797438</v>
      </c>
      <c r="AY24" s="38">
        <f t="shared" si="2"/>
        <v>12.122412500000001</v>
      </c>
      <c r="AZ24" s="38">
        <f t="shared" si="2"/>
        <v>5.6589481649640563</v>
      </c>
    </row>
    <row r="25" spans="2:52">
      <c r="B25" s="35" t="s">
        <v>132</v>
      </c>
      <c r="C25" s="38">
        <f>1.006*C23+C24/1000*(2501+1.805*C23)</f>
        <v>62.806886622878714</v>
      </c>
      <c r="D25" s="38">
        <f t="shared" ref="D25:F25" si="3">1.006*D23+D24/1000*(2501+1.805*D23)</f>
        <v>35.461686275980853</v>
      </c>
      <c r="E25" s="39">
        <f>1.006*E23+E24/1000*(2501+1.805*E23)</f>
        <v>60.824595727280958</v>
      </c>
      <c r="F25" s="39">
        <f t="shared" si="3"/>
        <v>35.371954636354786</v>
      </c>
      <c r="G25" s="38">
        <f>1.006*G23+G24/1000*(2501+1.805*G23)</f>
        <v>60.398754613302899</v>
      </c>
      <c r="H25" s="38">
        <f t="shared" ref="H25" si="4">1.006*H23+H24/1000*(2501+1.805*H23)</f>
        <v>36.866295632502329</v>
      </c>
      <c r="I25" s="39">
        <f>1.006*I23+I24/1000*(2501+1.805*I23)</f>
        <v>57.646514086866645</v>
      </c>
      <c r="J25" s="39">
        <f t="shared" ref="J25" si="5">1.006*J23+J24/1000*(2501+1.805*J23)</f>
        <v>32.315605136929364</v>
      </c>
      <c r="K25" s="38">
        <f>1.006*K23+K24/1000*(2501+1.805*K23)</f>
        <v>63.304554465317452</v>
      </c>
      <c r="L25" s="38">
        <f t="shared" ref="L25" si="6">1.006*L23+L24/1000*(2501+1.805*L23)</f>
        <v>34.030888298053959</v>
      </c>
      <c r="M25" s="39">
        <f>1.006*M23+M24/1000*(2501+1.805*M23)</f>
        <v>64.950541301160783</v>
      </c>
      <c r="N25" s="39">
        <f t="shared" ref="N25" si="7">1.006*N23+N24/1000*(2501+1.805*N23)</f>
        <v>33.819020981314424</v>
      </c>
      <c r="O25" s="38">
        <f>1.006*O23+O24/1000*(2501+1.805*O23)</f>
        <v>64.030763281083395</v>
      </c>
      <c r="P25" s="38">
        <f t="shared" ref="P25" si="8">1.006*P23+P24/1000*(2501+1.805*P23)</f>
        <v>33.273652226843183</v>
      </c>
      <c r="Q25" s="39">
        <f>1.006*Q23+Q24/1000*(2501+1.805*Q23)</f>
        <v>61.716406827041865</v>
      </c>
      <c r="R25" s="39">
        <f t="shared" ref="R25" si="9">1.006*R23+R24/1000*(2501+1.805*R23)</f>
        <v>36.007371179143441</v>
      </c>
      <c r="S25" s="38">
        <f>1.006*S23+S24/1000*(2501+1.805*S23)</f>
        <v>58.62889978243421</v>
      </c>
      <c r="T25" s="38">
        <f t="shared" ref="T25" si="10">1.006*T23+T24/1000*(2501+1.805*T23)</f>
        <v>33.70502651276459</v>
      </c>
      <c r="U25" s="39">
        <f>1.006*U23+U24/1000*(2501+1.805*U23)</f>
        <v>58.480691120955058</v>
      </c>
      <c r="V25" s="39">
        <f t="shared" ref="V25" si="11">1.006*V23+V24/1000*(2501+1.805*V23)</f>
        <v>33.656049913277023</v>
      </c>
      <c r="W25" s="38">
        <f>1.006*W23+W24/1000*(2501+1.805*W23)</f>
        <v>63.792298118438339</v>
      </c>
      <c r="X25" s="38">
        <f t="shared" ref="X25" si="12">1.006*X23+X24/1000*(2501+1.805*X23)</f>
        <v>33.660987902666527</v>
      </c>
      <c r="Y25" s="39">
        <f>1.006*Y23+Y24/1000*(2501+1.805*Y23)</f>
        <v>62.518456622272126</v>
      </c>
      <c r="Z25" s="39">
        <f t="shared" ref="Z25" si="13">1.006*Z23+Z24/1000*(2501+1.805*Z23)</f>
        <v>34.6907454458198</v>
      </c>
      <c r="AA25" s="38">
        <f>1.006*AA23+AA24/1000*(2501+1.805*AA23)</f>
        <v>61.245421901455742</v>
      </c>
      <c r="AB25" s="38">
        <f t="shared" ref="AB25" si="14">1.006*AB23+AB24/1000*(2501+1.805*AB23)</f>
        <v>36.176830139580048</v>
      </c>
      <c r="AC25" s="39">
        <f>1.006*AC23+AC24/1000*(2501+1.805*AC23)</f>
        <v>58.443384769524897</v>
      </c>
      <c r="AD25" s="39">
        <f t="shared" ref="AD25" si="15">1.006*AD23+AD24/1000*(2501+1.805*AD23)</f>
        <v>31.943768782159754</v>
      </c>
      <c r="AE25" s="38">
        <f>1.006*AE23+AE24/1000*(2501+1.805*AE23)</f>
        <v>58.008606884952329</v>
      </c>
      <c r="AF25" s="38">
        <f t="shared" ref="AF25" si="16">1.006*AF23+AF24/1000*(2501+1.805*AF23)</f>
        <v>32.445903364025533</v>
      </c>
      <c r="AG25" s="39">
        <f>1.006*AG23+AG24/1000*(2501+1.805*AG23)</f>
        <v>57.873193798094718</v>
      </c>
      <c r="AH25" s="39">
        <f t="shared" ref="AH25" si="17">1.006*AH23+AH24/1000*(2501+1.805*AH23)</f>
        <v>32.445903364025533</v>
      </c>
      <c r="AI25" s="38">
        <f>1.006*AI23+AI24/1000*(2501+1.805*AI23)</f>
        <v>59.352464776159188</v>
      </c>
      <c r="AJ25" s="38">
        <f t="shared" ref="AJ25" si="18">1.006*AJ23+AJ24/1000*(2501+1.805*AJ23)</f>
        <v>23.583609551851172</v>
      </c>
      <c r="AK25" s="39">
        <f>1.006*AK23+AK24/1000*(2501+1.805*AK23)</f>
        <v>58.293601469696554</v>
      </c>
      <c r="AL25" s="39">
        <f t="shared" ref="AL25" si="19">1.006*AL23+AL24/1000*(2501+1.805*AL23)</f>
        <v>31.535691208960067</v>
      </c>
      <c r="AM25" s="38">
        <f>1.006*AM23+AM24/1000*(2501+1.805*AM23)</f>
        <v>57.868329271134193</v>
      </c>
      <c r="AN25" s="38">
        <f t="shared" ref="AN25" si="20">1.006*AN23+AN24/1000*(2501+1.805*AN23)</f>
        <v>32.239659436964558</v>
      </c>
      <c r="AO25" s="39">
        <f>1.006*AO23+AO24/1000*(2501+1.805*AO23)</f>
        <v>59.34390822815822</v>
      </c>
      <c r="AP25" s="39">
        <f t="shared" ref="AP25" si="21">1.006*AP23+AP24/1000*(2501+1.805*AP23)</f>
        <v>21.138389935537646</v>
      </c>
      <c r="AQ25" s="38">
        <f>1.006*AQ23+AQ24/1000*(2501+1.805*AQ23)</f>
        <v>61.305135704100969</v>
      </c>
      <c r="AR25" s="38">
        <f t="shared" ref="AR25" si="22">1.006*AR23+AR24/1000*(2501+1.805*AR23)</f>
        <v>35.173230376033239</v>
      </c>
      <c r="AS25" s="39">
        <f>1.006*AS23+AS24/1000*(2501+1.805*AS23)</f>
        <v>60.494532473545718</v>
      </c>
      <c r="AT25" s="39">
        <f t="shared" ref="AT25" si="23">1.006*AT23+AT24/1000*(2501+1.805*AT23)</f>
        <v>35.769815122112014</v>
      </c>
      <c r="AU25" s="38">
        <f>1.006*AU23+AU24/1000*(2501+1.805*AU23)</f>
        <v>59.639772689775739</v>
      </c>
      <c r="AV25" s="38">
        <f t="shared" ref="AV25" si="24">1.006*AV23+AV24/1000*(2501+1.805*AV23)</f>
        <v>36.687203173092009</v>
      </c>
      <c r="AW25" s="39">
        <f>1.006*AW23+AW24/1000*(2501+1.805*AW23)</f>
        <v>58.412707471238846</v>
      </c>
      <c r="AX25" s="39">
        <f t="shared" ref="AX25" si="25">1.006*AX23+AX24/1000*(2501+1.805*AX23)</f>
        <v>32.92669297901967</v>
      </c>
      <c r="AY25" s="38">
        <f>1.006*AY23+AY24/1000*(2501+1.805*AY23)</f>
        <v>58.615673513232522</v>
      </c>
      <c r="AZ25" s="38">
        <f t="shared" ref="AZ25" si="26">1.006*AZ23+AZ24/1000*(2501+1.805*AZ23)</f>
        <v>32.370989075309744</v>
      </c>
    </row>
    <row r="26" spans="2:52">
      <c r="B26" s="35" t="s">
        <v>133</v>
      </c>
      <c r="C26" s="38">
        <f>C29-1</f>
        <v>15</v>
      </c>
      <c r="D26" s="38">
        <f>(D31-2501*D27/1000)/(1.006+1.805*D27/1000)</f>
        <v>33.969990881791674</v>
      </c>
      <c r="E26" s="39">
        <f>E29-1</f>
        <v>15</v>
      </c>
      <c r="F26" s="39">
        <f>(F31-2501*F27/1000)/(1.006+1.805*F27/1000)</f>
        <v>34.310239578906767</v>
      </c>
      <c r="G26" s="38">
        <f>G29-1</f>
        <v>15</v>
      </c>
      <c r="H26" s="38">
        <f>(H31-2501*H27/1000)/(1.006+1.805*H27/1000)</f>
        <v>33.371535069081354</v>
      </c>
      <c r="I26" s="39">
        <f>I29-1</f>
        <v>15</v>
      </c>
      <c r="J26" s="39">
        <f>(J31-2501*J27/1000)/(1.006+1.805*J27/1000)</f>
        <v>34.700919953733454</v>
      </c>
      <c r="K26" s="38">
        <f>K29-1</f>
        <v>15</v>
      </c>
      <c r="L26" s="38">
        <f>(L31-2501*L27/1000)/(1.006+1.805*L27/1000)</f>
        <v>34.605416877376548</v>
      </c>
      <c r="M26" s="39">
        <f>M29-1</f>
        <v>15</v>
      </c>
      <c r="N26" s="39">
        <f>(N31-2501*N27/1000)/(1.006+1.805*N27/1000)</f>
        <v>34.715576484493901</v>
      </c>
      <c r="O26" s="38">
        <f>O29-1</f>
        <v>15</v>
      </c>
      <c r="P26" s="38">
        <f>(P31-2501*P27/1000)/(1.006+1.805*P27/1000)</f>
        <v>34.999231505057992</v>
      </c>
      <c r="Q26" s="39">
        <f>Q29-1</f>
        <v>15</v>
      </c>
      <c r="R26" s="39">
        <f>(R31-2501*R27/1000)/(1.006+1.805*R27/1000)</f>
        <v>33.712131807989522</v>
      </c>
      <c r="S26" s="38">
        <f>S29-1</f>
        <v>15</v>
      </c>
      <c r="T26" s="38">
        <f>(T31-2501*T27/1000)/(1.006+1.805*T27/1000)</f>
        <v>34.843823888870119</v>
      </c>
      <c r="U26" s="39">
        <f>U29-1</f>
        <v>15</v>
      </c>
      <c r="V26" s="39">
        <f>(V31-2501*V27/1000)/(1.006+1.805*V27/1000)</f>
        <v>34.869927515883838</v>
      </c>
      <c r="W26" s="38">
        <f>W29-1</f>
        <v>15</v>
      </c>
      <c r="X26" s="38">
        <f>(X31-2501*X27/1000)/(1.006+1.805*X27/1000)</f>
        <v>34.960012032968407</v>
      </c>
      <c r="Y26" s="39">
        <f>Y29-1</f>
        <v>15</v>
      </c>
      <c r="Z26" s="39">
        <f>(Z31-2501*Z27/1000)/(1.006+1.805*Z27/1000)</f>
        <v>34.45364623785909</v>
      </c>
      <c r="AA26" s="38">
        <f>AA29-1</f>
        <v>15</v>
      </c>
      <c r="AB26" s="38">
        <f>(AB31-2501*AB27/1000)/(1.006+1.805*AB27/1000)</f>
        <v>33.616754773337725</v>
      </c>
      <c r="AC26" s="39">
        <f>AC29-1</f>
        <v>15</v>
      </c>
      <c r="AD26" s="39">
        <f>(AD31-2501*AD27/1000)/(1.006+1.805*AD27/1000)</f>
        <v>35.783235576817049</v>
      </c>
      <c r="AE26" s="38">
        <f>AE29-1</f>
        <v>15</v>
      </c>
      <c r="AF26" s="38">
        <f>(AF31-2501*AF27/1000)/(1.006+1.805*AF27/1000)</f>
        <v>35.51526378306292</v>
      </c>
      <c r="AG26" s="39">
        <f>AG29-1</f>
        <v>15</v>
      </c>
      <c r="AH26" s="39">
        <f>(AH31-2501*AH27/1000)/(1.006+1.805*AH27/1000)</f>
        <v>35.51526378306292</v>
      </c>
      <c r="AI26" s="38">
        <f>AI29-1</f>
        <v>15</v>
      </c>
      <c r="AJ26" s="38">
        <f>(AJ31-2501*AJ27/1000)/(1.006+1.805*AJ27/1000)</f>
        <v>40.261900885647478</v>
      </c>
      <c r="AK26" s="39">
        <f>AK29-1</f>
        <v>15</v>
      </c>
      <c r="AL26" s="39">
        <f>(AL31-2501*AL27/1000)/(1.006+1.805*AL27/1000)</f>
        <v>36.001097993075717</v>
      </c>
      <c r="AM26" s="38">
        <f>AM29-1</f>
        <v>15</v>
      </c>
      <c r="AN26" s="38">
        <f>(AN31-2501*AN27/1000)/(1.006+1.805*AN27/1000)</f>
        <v>35.625314950780393</v>
      </c>
      <c r="AO26" s="39">
        <f>AO29-1</f>
        <v>15</v>
      </c>
      <c r="AP26" s="39">
        <f>(AP31-2501*AP27/1000)/(1.006+1.805*AP27/1000)</f>
        <v>41.577988719980063</v>
      </c>
      <c r="AQ26" s="38">
        <f>AQ29-1</f>
        <v>15</v>
      </c>
      <c r="AR26" s="38">
        <f>(AR31-2501*AR27/1000)/(1.006+1.805*AR27/1000)</f>
        <v>34.128480155112712</v>
      </c>
      <c r="AS26" s="39">
        <f>AS29-1</f>
        <v>15</v>
      </c>
      <c r="AT26" s="39">
        <f>(AT31-2501*AT27/1000)/(1.006+1.805*AT27/1000)</f>
        <v>33.845859546498232</v>
      </c>
      <c r="AU26" s="38">
        <f>AU29-1</f>
        <v>15</v>
      </c>
      <c r="AV26" s="38">
        <f>(AV31-2501*AV27/1000)/(1.006+1.805*AV27/1000)</f>
        <v>33.329584228054351</v>
      </c>
      <c r="AW26" s="39">
        <f>AW29-1</f>
        <v>15</v>
      </c>
      <c r="AX26" s="39">
        <f>(AX31-2501*AX27/1000)/(1.006+1.805*AX27/1000)</f>
        <v>35.258791869042533</v>
      </c>
      <c r="AY26" s="38">
        <f>AY29-1</f>
        <v>15</v>
      </c>
      <c r="AZ26" s="38">
        <f>(AZ31-2501*AZ27/1000)/(1.006+1.805*AZ27/1000)</f>
        <v>35.555235566967418</v>
      </c>
    </row>
    <row r="27" spans="2:52">
      <c r="B27" s="35" t="s">
        <v>134</v>
      </c>
      <c r="C27" s="38">
        <f t="shared" ref="C27:E27" si="27">C30</f>
        <v>10.11</v>
      </c>
      <c r="D27" s="38">
        <f>D24</f>
        <v>6.1222398373983742</v>
      </c>
      <c r="E27" s="39">
        <f t="shared" si="27"/>
        <v>10.11</v>
      </c>
      <c r="F27" s="39">
        <f>F24</f>
        <v>6.1087958333333336</v>
      </c>
      <c r="G27" s="38">
        <f t="shared" ref="G27" si="28">G30</f>
        <v>10.11</v>
      </c>
      <c r="H27" s="38">
        <f>H24</f>
        <v>6.3326330116307847</v>
      </c>
      <c r="I27" s="39">
        <f t="shared" ref="I27" si="29">I30</f>
        <v>10.11</v>
      </c>
      <c r="J27" s="39">
        <f>J24</f>
        <v>5.6506418693371483</v>
      </c>
      <c r="K27" s="38">
        <f t="shared" ref="K27" si="30">K30</f>
        <v>10.11</v>
      </c>
      <c r="L27" s="38">
        <f>L24</f>
        <v>5.9078237384506043</v>
      </c>
      <c r="M27" s="39">
        <f t="shared" ref="M27" si="31">M30</f>
        <v>10.11</v>
      </c>
      <c r="N27" s="39">
        <f>N24</f>
        <v>5.8760651851851851</v>
      </c>
      <c r="O27" s="38">
        <f t="shared" ref="O27" si="32">O30</f>
        <v>10.11</v>
      </c>
      <c r="P27" s="38">
        <f>P24</f>
        <v>5.7943051124744382</v>
      </c>
      <c r="Q27" s="39">
        <f t="shared" ref="Q27" si="33">Q30</f>
        <v>10.11</v>
      </c>
      <c r="R27" s="39">
        <f>R24</f>
        <v>6.2039882799034825</v>
      </c>
      <c r="S27" s="38">
        <f t="shared" ref="S27" si="34">S30</f>
        <v>10.11</v>
      </c>
      <c r="T27" s="38">
        <f>T24</f>
        <v>5.8589766878595215</v>
      </c>
      <c r="U27" s="39">
        <f t="shared" ref="U27" si="35">U30</f>
        <v>10.11</v>
      </c>
      <c r="V27" s="39">
        <f>V24</f>
        <v>5.851634586006722</v>
      </c>
      <c r="W27" s="38">
        <f t="shared" ref="W27" si="36">W30</f>
        <v>10.11</v>
      </c>
      <c r="X27" s="38">
        <f>X24</f>
        <v>5.8523748473748478</v>
      </c>
      <c r="Y27" s="39">
        <f t="shared" ref="Y27" si="37">Y30</f>
        <v>10.11</v>
      </c>
      <c r="Z27" s="39">
        <f>Z24</f>
        <v>6.0067209876543206</v>
      </c>
      <c r="AA27" s="38">
        <f t="shared" ref="AA27" si="38">AA30</f>
        <v>10.11</v>
      </c>
      <c r="AB27" s="38">
        <f>AB24</f>
        <v>6.2293717447916661</v>
      </c>
      <c r="AC27" s="39">
        <f t="shared" ref="AC27" si="39">AC30</f>
        <v>10.11</v>
      </c>
      <c r="AD27" s="39">
        <f>AD24</f>
        <v>5.5948711755233491</v>
      </c>
      <c r="AE27" s="38">
        <f t="shared" ref="AE27" si="40">AE30</f>
        <v>10.11</v>
      </c>
      <c r="AF27" s="38">
        <f>AF24</f>
        <v>5.6701833146277592</v>
      </c>
      <c r="AG27" s="39">
        <f t="shared" ref="AG27" si="41">AG30</f>
        <v>10.11</v>
      </c>
      <c r="AH27" s="39">
        <f>AH24</f>
        <v>5.6701833146277592</v>
      </c>
      <c r="AI27" s="38">
        <f t="shared" ref="AI27" si="42">AI30</f>
        <v>10.11</v>
      </c>
      <c r="AJ27" s="38">
        <f>AJ24</f>
        <v>4.3391403508771926</v>
      </c>
      <c r="AK27" s="39">
        <f t="shared" ref="AK27" si="43">AK30</f>
        <v>10.11</v>
      </c>
      <c r="AL27" s="39">
        <f>AL24</f>
        <v>5.5336568752660709</v>
      </c>
      <c r="AM27" s="38">
        <f t="shared" ref="AM27" si="44">AM30</f>
        <v>10.11</v>
      </c>
      <c r="AN27" s="38">
        <f>AN24</f>
        <v>5.639251543209876</v>
      </c>
      <c r="AO27" s="39">
        <f t="shared" ref="AO27" si="45">AO30</f>
        <v>10.11</v>
      </c>
      <c r="AP27" s="39">
        <f>AP24</f>
        <v>3.9711991869918699</v>
      </c>
      <c r="AQ27" s="38">
        <f t="shared" ref="AQ27" si="46">AQ30</f>
        <v>10.11</v>
      </c>
      <c r="AR27" s="38">
        <f>AR24</f>
        <v>6.0790206411945542</v>
      </c>
      <c r="AS27" s="39">
        <f t="shared" ref="AS27" si="47">AS30</f>
        <v>10.11</v>
      </c>
      <c r="AT27" s="39">
        <f>AT24</f>
        <v>6.1684020810107763</v>
      </c>
      <c r="AU27" s="38">
        <f t="shared" ref="AU27" si="48">AU30</f>
        <v>10.11</v>
      </c>
      <c r="AV27" s="38">
        <f>AV24</f>
        <v>6.305812583668005</v>
      </c>
      <c r="AW27" s="39">
        <f t="shared" ref="AW27" si="49">AW30</f>
        <v>10.11</v>
      </c>
      <c r="AX27" s="39">
        <f>AX24</f>
        <v>5.7422823447797438</v>
      </c>
      <c r="AY27" s="38">
        <f t="shared" ref="AY27" si="50">AY30</f>
        <v>10.11</v>
      </c>
      <c r="AZ27" s="38">
        <f>AZ24</f>
        <v>5.6589481649640563</v>
      </c>
    </row>
    <row r="28" spans="2:52">
      <c r="B28" s="35" t="s">
        <v>135</v>
      </c>
      <c r="C28" s="38">
        <f>1.006*C26+C27/1000*(2501+1.805*C26)</f>
        <v>40.648838249999997</v>
      </c>
      <c r="D28" s="38">
        <f t="shared" ref="D28:F28" si="51">1.006*D26+D27/1000*(2501+1.805*D26)</f>
        <v>49.860922899187642</v>
      </c>
      <c r="E28" s="39">
        <f>1.006*E26+E27/1000*(2501+1.805*E26)</f>
        <v>40.648838249999997</v>
      </c>
      <c r="F28" s="39">
        <f t="shared" si="51"/>
        <v>50.172517014234302</v>
      </c>
      <c r="G28" s="38">
        <f>1.006*G26+G27/1000*(2501+1.805*G26)</f>
        <v>40.648838249999997</v>
      </c>
      <c r="H28" s="38">
        <f t="shared" ref="H28" si="52">1.006*H26+H27/1000*(2501+1.805*H26)</f>
        <v>49.791129522336639</v>
      </c>
      <c r="I28" s="39">
        <f>1.006*I26+I27/1000*(2501+1.805*I26)</f>
        <v>40.648838249999997</v>
      </c>
      <c r="J28" s="39">
        <f t="shared" ref="J28" si="53">1.006*J26+J27/1000*(2501+1.805*J26)</f>
        <v>49.395309649175182</v>
      </c>
      <c r="K28" s="38">
        <f>1.006*K26+K27/1000*(2501+1.805*K26)</f>
        <v>40.648838249999997</v>
      </c>
      <c r="L28" s="38">
        <f t="shared" ref="L28" si="54">1.006*L26+L27/1000*(2501+1.805*L26)</f>
        <v>49.957535627975162</v>
      </c>
      <c r="M28" s="39">
        <f>1.006*M26+M27/1000*(2501+1.805*M26)</f>
        <v>40.648838249999997</v>
      </c>
      <c r="N28" s="39">
        <f t="shared" ref="N28" si="55">1.006*N26+N27/1000*(2501+1.805*N26)</f>
        <v>49.98811270915634</v>
      </c>
      <c r="O28" s="38">
        <f>1.006*O26+O27/1000*(2501+1.805*O26)</f>
        <v>40.648838249999997</v>
      </c>
      <c r="P28" s="38">
        <f t="shared" ref="P28" si="56">1.006*P26+P27/1000*(2501+1.805*P26)</f>
        <v>50.066831168393506</v>
      </c>
      <c r="Q28" s="39">
        <f>1.006*Q26+Q27/1000*(2501+1.805*Q26)</f>
        <v>40.648838249999997</v>
      </c>
      <c r="R28" s="39">
        <f t="shared" ref="R28" si="57">1.006*R26+R27/1000*(2501+1.805*R26)</f>
        <v>49.808094442358396</v>
      </c>
      <c r="S28" s="38">
        <f>1.006*S26+S27/1000*(2501+1.805*S26)</f>
        <v>40.648838249999997</v>
      </c>
      <c r="T28" s="38">
        <f t="shared" ref="T28" si="58">1.006*T26+T27/1000*(2501+1.805*T26)</f>
        <v>50.074676747684798</v>
      </c>
      <c r="U28" s="39">
        <f>1.006*U26+U27/1000*(2501+1.805*U26)</f>
        <v>40.648838249999997</v>
      </c>
      <c r="V28" s="39">
        <f t="shared" ref="V28" si="59">1.006*V26+V27/1000*(2501+1.805*V26)</f>
        <v>50.082388343905556</v>
      </c>
      <c r="W28" s="38">
        <f>1.006*W26+W27/1000*(2501+1.805*W26)</f>
        <v>40.648838249999997</v>
      </c>
      <c r="X28" s="38">
        <f t="shared" ref="X28" si="60">1.006*X26+X27/1000*(2501+1.805*X26)</f>
        <v>50.175862965080341</v>
      </c>
      <c r="Y28" s="39">
        <f>1.006*Y26+Y27/1000*(2501+1.805*Y26)</f>
        <v>40.648838249999997</v>
      </c>
      <c r="Z28" s="39">
        <f t="shared" ref="Z28" si="61">1.006*Z26+Z27/1000*(2501+1.805*Z26)</f>
        <v>50.056728264534193</v>
      </c>
      <c r="AA28" s="38">
        <f>1.006*AA26+AA27/1000*(2501+1.805*AA26)</f>
        <v>40.648838249999997</v>
      </c>
      <c r="AB28" s="38">
        <f t="shared" ref="AB28" si="62">1.006*AB26+AB27/1000*(2501+1.805*AB26)</f>
        <v>49.776101364219308</v>
      </c>
      <c r="AC28" s="39">
        <f>1.006*AC26+AC27/1000*(2501+1.805*AC26)</f>
        <v>40.648838249999997</v>
      </c>
      <c r="AD28" s="39">
        <f t="shared" ref="AD28" si="63">1.006*AD26+AD27/1000*(2501+1.805*AD26)</f>
        <v>50.352073481160581</v>
      </c>
      <c r="AE28" s="38">
        <f>1.006*AE26+AE27/1000*(2501+1.805*AE26)</f>
        <v>40.648838249999997</v>
      </c>
      <c r="AF28" s="38">
        <f t="shared" ref="AF28" si="64">1.006*AF26+AF27/1000*(2501+1.805*AF26)</f>
        <v>50.272971226937095</v>
      </c>
      <c r="AG28" s="39">
        <f>1.006*AG26+AG27/1000*(2501+1.805*AG26)</f>
        <v>40.648838249999997</v>
      </c>
      <c r="AH28" s="39">
        <f t="shared" ref="AH28" si="65">1.006*AH26+AH27/1000*(2501+1.805*AH26)</f>
        <v>50.272971226937095</v>
      </c>
      <c r="AI28" s="38">
        <f>1.006*AI26+AI27/1000*(2501+1.805*AI26)</f>
        <v>40.648838249999997</v>
      </c>
      <c r="AJ28" s="38">
        <f t="shared" ref="AJ28" si="66">1.006*AJ26+AJ27/1000*(2501+1.805*AJ26)</f>
        <v>51.670999488423575</v>
      </c>
      <c r="AK28" s="39">
        <f>1.006*AK26+AK27/1000*(2501+1.805*AK26)</f>
        <v>40.648838249999997</v>
      </c>
      <c r="AL28" s="39">
        <f t="shared" ref="AL28" si="67">1.006*AL26+AL27/1000*(2501+1.805*AL26)</f>
        <v>50.41636841685947</v>
      </c>
      <c r="AM28" s="38">
        <f>1.006*AM26+AM27/1000*(2501+1.805*AM26)</f>
        <v>40.648838249999997</v>
      </c>
      <c r="AN28" s="38">
        <f t="shared" ref="AN28" si="68">1.006*AN26+AN27/1000*(2501+1.805*AN26)</f>
        <v>50.305459652778886</v>
      </c>
      <c r="AO28" s="39">
        <f>1.006*AO26+AO27/1000*(2501+1.805*AO26)</f>
        <v>40.648838249999997</v>
      </c>
      <c r="AP28" s="39">
        <f t="shared" ref="AP28" si="69">1.006*AP26+AP27/1000*(2501+1.805*AP26)</f>
        <v>52.057457446344394</v>
      </c>
      <c r="AQ28" s="38">
        <f>1.006*AQ26+AQ27/1000*(2501+1.805*AQ26)</f>
        <v>40.648838249999997</v>
      </c>
      <c r="AR28" s="38">
        <f t="shared" ref="AR28" si="70">1.006*AR26+AR27/1000*(2501+1.805*AR26)</f>
        <v>49.911360921915495</v>
      </c>
      <c r="AS28" s="39">
        <f>1.006*AS26+AS27/1000*(2501+1.805*AS26)</f>
        <v>40.648838249999997</v>
      </c>
      <c r="AT28" s="39">
        <f t="shared" ref="AT28" si="71">1.006*AT26+AT27/1000*(2501+1.805*AT26)</f>
        <v>49.852946949565862</v>
      </c>
      <c r="AU28" s="38">
        <f>1.006*AU26+AU27/1000*(2501+1.805*AU26)</f>
        <v>40.648838249999997</v>
      </c>
      <c r="AV28" s="38">
        <f t="shared" ref="AV28" si="72">1.006*AV26+AV27/1000*(2501+1.805*AV26)</f>
        <v>49.67975605667516</v>
      </c>
      <c r="AW28" s="39">
        <f>1.006*AW26+AW27/1000*(2501+1.805*AW26)</f>
        <v>40.648838249999997</v>
      </c>
      <c r="AX28" s="39">
        <f t="shared" ref="AX28" si="73">1.006*AX26+AX27/1000*(2501+1.805*AX26)</f>
        <v>50.197243782727327</v>
      </c>
      <c r="AY28" s="38">
        <f>1.006*AY26+AY27/1000*(2501+1.805*AY26)</f>
        <v>40.648838249999997</v>
      </c>
      <c r="AZ28" s="38">
        <f t="shared" ref="AZ28" si="74">1.006*AZ26+AZ27/1000*(2501+1.805*AZ26)</f>
        <v>50.284771790239461</v>
      </c>
    </row>
    <row r="29" spans="2:52" ht="20">
      <c r="B29" s="35" t="s">
        <v>136</v>
      </c>
      <c r="C29" s="46">
        <v>16</v>
      </c>
      <c r="D29" s="46">
        <v>32</v>
      </c>
      <c r="E29" s="39">
        <v>16</v>
      </c>
      <c r="F29" s="39">
        <v>32</v>
      </c>
      <c r="G29" s="38">
        <v>16</v>
      </c>
      <c r="H29" s="38">
        <v>32</v>
      </c>
      <c r="I29" s="39">
        <v>16</v>
      </c>
      <c r="J29" s="39">
        <v>32</v>
      </c>
      <c r="K29" s="38">
        <v>16</v>
      </c>
      <c r="L29" s="38">
        <v>32</v>
      </c>
      <c r="M29" s="39">
        <v>16</v>
      </c>
      <c r="N29" s="39">
        <v>32</v>
      </c>
      <c r="O29" s="38">
        <v>16</v>
      </c>
      <c r="P29" s="38">
        <v>32</v>
      </c>
      <c r="Q29" s="39">
        <v>16</v>
      </c>
      <c r="R29" s="39">
        <v>32</v>
      </c>
      <c r="S29" s="38">
        <v>16</v>
      </c>
      <c r="T29" s="38">
        <v>32</v>
      </c>
      <c r="U29" s="39">
        <v>16</v>
      </c>
      <c r="V29" s="39">
        <v>32</v>
      </c>
      <c r="W29" s="38">
        <v>16</v>
      </c>
      <c r="X29" s="38">
        <v>32</v>
      </c>
      <c r="Y29" s="39">
        <v>16</v>
      </c>
      <c r="Z29" s="39">
        <v>32</v>
      </c>
      <c r="AA29" s="38">
        <v>16</v>
      </c>
      <c r="AB29" s="38">
        <v>32</v>
      </c>
      <c r="AC29" s="39">
        <v>16</v>
      </c>
      <c r="AD29" s="39">
        <v>32</v>
      </c>
      <c r="AE29" s="38">
        <v>16</v>
      </c>
      <c r="AF29" s="38">
        <v>32</v>
      </c>
      <c r="AG29" s="39">
        <v>16</v>
      </c>
      <c r="AH29" s="39">
        <v>32</v>
      </c>
      <c r="AI29" s="38">
        <v>16</v>
      </c>
      <c r="AJ29" s="38">
        <v>32</v>
      </c>
      <c r="AK29" s="39">
        <v>16</v>
      </c>
      <c r="AL29" s="39">
        <v>32</v>
      </c>
      <c r="AM29" s="38">
        <v>16</v>
      </c>
      <c r="AN29" s="38">
        <v>32</v>
      </c>
      <c r="AO29" s="39">
        <v>16</v>
      </c>
      <c r="AP29" s="39">
        <v>32</v>
      </c>
      <c r="AQ29" s="38">
        <v>16</v>
      </c>
      <c r="AR29" s="38">
        <v>32</v>
      </c>
      <c r="AS29" s="39">
        <v>16</v>
      </c>
      <c r="AT29" s="39">
        <v>32</v>
      </c>
      <c r="AU29" s="38">
        <v>16</v>
      </c>
      <c r="AV29" s="38">
        <v>32</v>
      </c>
      <c r="AW29" s="39">
        <v>16</v>
      </c>
      <c r="AX29" s="39">
        <v>32</v>
      </c>
      <c r="AY29" s="38">
        <v>16</v>
      </c>
      <c r="AZ29" s="38">
        <v>32</v>
      </c>
    </row>
    <row r="30" spans="2:52" ht="20">
      <c r="B30" s="35" t="s">
        <v>137</v>
      </c>
      <c r="C30" s="46">
        <v>10.11</v>
      </c>
      <c r="D30" s="46">
        <f>D22-D16/D17/2501/1.2*3600*1000</f>
        <v>6.9052677465599128</v>
      </c>
      <c r="E30" s="39">
        <v>10.11</v>
      </c>
      <c r="F30" s="39">
        <f>F22-F16/F17/2501/1.2*3600*1000</f>
        <v>7.0270431827269091</v>
      </c>
      <c r="G30" s="38">
        <v>10.11</v>
      </c>
      <c r="H30" s="38">
        <f>H22-H16/H17/2501/1.2*3600*1000</f>
        <v>6.8779914967940075</v>
      </c>
      <c r="I30" s="39">
        <v>10.11</v>
      </c>
      <c r="J30" s="39">
        <f>J22-J16/J17/2501/1.2*3600*1000</f>
        <v>6.7232994298703979</v>
      </c>
      <c r="K30" s="38">
        <v>10.11</v>
      </c>
      <c r="L30" s="38">
        <f>L22-L16/L17/2501/1.2*3600*1000</f>
        <v>6.9430253825974937</v>
      </c>
      <c r="M30" s="39">
        <v>10.11</v>
      </c>
      <c r="N30" s="39">
        <f>N22-N16/N17/2501/1.2*3600*1000</f>
        <v>6.9549753431960548</v>
      </c>
      <c r="O30" s="38">
        <v>10.11</v>
      </c>
      <c r="P30" s="38">
        <f>P22-P16/P17/2501/1.2*3600*1000</f>
        <v>6.9857396427931899</v>
      </c>
      <c r="Q30" s="39">
        <v>10.11</v>
      </c>
      <c r="R30" s="39">
        <f>R22-R16/R17/2501/1.2*3600*1000</f>
        <v>6.884621630148354</v>
      </c>
      <c r="S30" s="38">
        <v>10.11</v>
      </c>
      <c r="T30" s="38">
        <f>T22-T16/T17/2501/1.2*3600*1000</f>
        <v>6.9888058073773216</v>
      </c>
      <c r="U30" s="39">
        <v>10.11</v>
      </c>
      <c r="V30" s="39">
        <f>V22-V16/V17/2501/1.2*3600*1000</f>
        <v>6.99181960946144</v>
      </c>
      <c r="W30" s="38">
        <v>10.11</v>
      </c>
      <c r="X30" s="38">
        <f>X22-X16/X17/2501/1.2*3600*1000</f>
        <v>7.0283508281669018</v>
      </c>
      <c r="Y30" s="39">
        <v>10.11</v>
      </c>
      <c r="Z30" s="39">
        <f>Z22-Z16/Z17/2501/1.2*3600*1000</f>
        <v>6.9817912834866052</v>
      </c>
      <c r="AA30" s="38">
        <v>10.11</v>
      </c>
      <c r="AB30" s="38">
        <f>AB22-AB16/AB17/2501/1.2*3600*1000</f>
        <v>6.8721182776889247</v>
      </c>
      <c r="AC30" s="39">
        <v>10.11</v>
      </c>
      <c r="AD30" s="39">
        <f>AD22-AD16/AD17/2501/1.2*3600*1000</f>
        <v>7.0972164177807135</v>
      </c>
      <c r="AE30" s="38">
        <v>10.11</v>
      </c>
      <c r="AF30" s="38">
        <f>AF22-AF16/AF17/2501/1.2*3600*1000</f>
        <v>7.066302125614401</v>
      </c>
      <c r="AG30" s="39">
        <v>10.11</v>
      </c>
      <c r="AH30" s="39">
        <f>AH22-AH16/AH17/2501/1.2*3600*1000</f>
        <v>7.066302125614401</v>
      </c>
      <c r="AI30" s="38">
        <v>10.11</v>
      </c>
      <c r="AJ30" s="38">
        <f>AJ22-AJ16/AJ17/2501/1.2*3600*1000</f>
        <v>7.612671562953766</v>
      </c>
      <c r="AK30" s="39">
        <v>10.11</v>
      </c>
      <c r="AL30" s="39">
        <f>AL22-AL16/AL17/2501/1.2*3600*1000</f>
        <v>7.1223437981129392</v>
      </c>
      <c r="AM30" s="38">
        <v>10.11</v>
      </c>
      <c r="AN30" s="38">
        <f>AN22-AN16/AN17/2501/1.2*3600*1000</f>
        <v>7.0789990670398506</v>
      </c>
      <c r="AO30" s="39">
        <v>10.11</v>
      </c>
      <c r="AP30" s="39">
        <f>AP22-AP16/AP17/2501/1.2*3600*1000</f>
        <v>7.7637048595196072</v>
      </c>
      <c r="AQ30" s="38">
        <v>10.11</v>
      </c>
      <c r="AR30" s="38">
        <f>AR22-AR16/AR17/2501/1.2*3600*1000</f>
        <v>6.9249796471398266</v>
      </c>
      <c r="AS30" s="39">
        <v>10.11</v>
      </c>
      <c r="AT30" s="39">
        <f>AT22-AT16/AT17/2501/1.2*3600*1000</f>
        <v>6.9021506313862417</v>
      </c>
      <c r="AU30" s="38">
        <v>10.11</v>
      </c>
      <c r="AV30" s="38">
        <f>AV22-AV16/AV17/2501/1.2*3600*1000</f>
        <v>6.8344651536975576</v>
      </c>
      <c r="AW30" s="39">
        <v>10.11</v>
      </c>
      <c r="AX30" s="39">
        <f>AX22-AX16/AX17/2501/1.2*3600*1000</f>
        <v>7.0367067574635076</v>
      </c>
      <c r="AY30" s="38">
        <v>10.11</v>
      </c>
      <c r="AZ30" s="38">
        <f>AZ22-AZ16/AZ17/2501/1.2*3600*1000</f>
        <v>7.0709139545090025</v>
      </c>
    </row>
    <row r="31" spans="2:52" ht="20">
      <c r="B31" s="35" t="s">
        <v>138</v>
      </c>
      <c r="C31" s="47">
        <f t="shared" ref="C31:E31" si="75">1.006*C29+C30/1000*(2501+1.805*C29)</f>
        <v>41.6730868</v>
      </c>
      <c r="D31" s="47">
        <f>1.006*D29+D30/1000*(2501+1.805*D29)</f>
        <v>49.860922899187642</v>
      </c>
      <c r="E31" s="39">
        <f t="shared" si="75"/>
        <v>41.6730868</v>
      </c>
      <c r="F31" s="39">
        <f>1.006*F29+F30/1000*(2501+1.805*F29)</f>
        <v>50.172517014234309</v>
      </c>
      <c r="G31" s="38">
        <f t="shared" ref="G31" si="76">1.006*G29+G30/1000*(2501+1.805*G29)</f>
        <v>41.6730868</v>
      </c>
      <c r="H31" s="38">
        <f>1.006*H29+H30/1000*(2501+1.805*H29)</f>
        <v>49.791129522336632</v>
      </c>
      <c r="I31" s="39">
        <f t="shared" ref="I31" si="77">1.006*I29+I30/1000*(2501+1.805*I29)</f>
        <v>41.6730868</v>
      </c>
      <c r="J31" s="39">
        <f>1.006*J29+J30/1000*(2501+1.805*J29)</f>
        <v>49.395309649175182</v>
      </c>
      <c r="K31" s="38">
        <f t="shared" ref="K31" si="78">1.006*K29+K30/1000*(2501+1.805*K29)</f>
        <v>41.6730868</v>
      </c>
      <c r="L31" s="38">
        <f>1.006*L29+L30/1000*(2501+1.805*L29)</f>
        <v>49.957535627975162</v>
      </c>
      <c r="M31" s="39">
        <f t="shared" ref="M31" si="79">1.006*M29+M30/1000*(2501+1.805*M29)</f>
        <v>41.6730868</v>
      </c>
      <c r="N31" s="39">
        <f>1.006*N29+N30/1000*(2501+1.805*N29)</f>
        <v>49.98811270915634</v>
      </c>
      <c r="O31" s="38">
        <f t="shared" ref="O31" si="80">1.006*O29+O30/1000*(2501+1.805*O29)</f>
        <v>41.6730868</v>
      </c>
      <c r="P31" s="38">
        <f>1.006*P29+P30/1000*(2501+1.805*P29)</f>
        <v>50.066831168393506</v>
      </c>
      <c r="Q31" s="39">
        <f t="shared" ref="Q31" si="81">1.006*Q29+Q30/1000*(2501+1.805*Q29)</f>
        <v>41.6730868</v>
      </c>
      <c r="R31" s="39">
        <f>1.006*R29+R30/1000*(2501+1.805*R29)</f>
        <v>49.808094442358403</v>
      </c>
      <c r="S31" s="38">
        <f t="shared" ref="S31" si="82">1.006*S29+S30/1000*(2501+1.805*S29)</f>
        <v>41.6730868</v>
      </c>
      <c r="T31" s="38">
        <f>1.006*T29+T30/1000*(2501+1.805*T29)</f>
        <v>50.074676747684798</v>
      </c>
      <c r="U31" s="39">
        <f t="shared" ref="U31" si="83">1.006*U29+U30/1000*(2501+1.805*U29)</f>
        <v>41.6730868</v>
      </c>
      <c r="V31" s="39">
        <f>1.006*V29+V30/1000*(2501+1.805*V29)</f>
        <v>50.082388343905556</v>
      </c>
      <c r="W31" s="38">
        <f t="shared" ref="W31" si="84">1.006*W29+W30/1000*(2501+1.805*W29)</f>
        <v>41.6730868</v>
      </c>
      <c r="X31" s="38">
        <f>1.006*X29+X30/1000*(2501+1.805*X29)</f>
        <v>50.175862965080341</v>
      </c>
      <c r="Y31" s="39">
        <f t="shared" ref="Y31" si="85">1.006*Y29+Y30/1000*(2501+1.805*Y29)</f>
        <v>41.6730868</v>
      </c>
      <c r="Z31" s="39">
        <f>1.006*Z29+Z30/1000*(2501+1.805*Z29)</f>
        <v>50.056728264534186</v>
      </c>
      <c r="AA31" s="38">
        <f t="shared" ref="AA31" si="86">1.006*AA29+AA30/1000*(2501+1.805*AA29)</f>
        <v>41.6730868</v>
      </c>
      <c r="AB31" s="38">
        <f>1.006*AB29+AB30/1000*(2501+1.805*AB29)</f>
        <v>49.776101364219315</v>
      </c>
      <c r="AC31" s="39">
        <f t="shared" ref="AC31" si="87">1.006*AC29+AC30/1000*(2501+1.805*AC29)</f>
        <v>41.6730868</v>
      </c>
      <c r="AD31" s="39">
        <f>1.006*AD29+AD30/1000*(2501+1.805*AD29)</f>
        <v>50.352073481160581</v>
      </c>
      <c r="AE31" s="38">
        <f t="shared" ref="AE31" si="88">1.006*AE29+AE30/1000*(2501+1.805*AE29)</f>
        <v>41.6730868</v>
      </c>
      <c r="AF31" s="38">
        <f>1.006*AF29+AF30/1000*(2501+1.805*AF29)</f>
        <v>50.272971226937102</v>
      </c>
      <c r="AG31" s="39">
        <f t="shared" ref="AG31" si="89">1.006*AG29+AG30/1000*(2501+1.805*AG29)</f>
        <v>41.6730868</v>
      </c>
      <c r="AH31" s="39">
        <f>1.006*AH29+AH30/1000*(2501+1.805*AH29)</f>
        <v>50.272971226937102</v>
      </c>
      <c r="AI31" s="38">
        <f t="shared" ref="AI31" si="90">1.006*AI29+AI30/1000*(2501+1.805*AI29)</f>
        <v>41.6730868</v>
      </c>
      <c r="AJ31" s="38">
        <f>1.006*AJ29+AJ30/1000*(2501+1.805*AJ29)</f>
        <v>51.670999488423575</v>
      </c>
      <c r="AK31" s="39">
        <f t="shared" ref="AK31" si="91">1.006*AK29+AK30/1000*(2501+1.805*AK29)</f>
        <v>41.6730868</v>
      </c>
      <c r="AL31" s="39">
        <f>1.006*AL29+AL30/1000*(2501+1.805*AL29)</f>
        <v>50.41636841685947</v>
      </c>
      <c r="AM31" s="38">
        <f t="shared" ref="AM31" si="92">1.006*AM29+AM30/1000*(2501+1.805*AM29)</f>
        <v>41.6730868</v>
      </c>
      <c r="AN31" s="38">
        <f>1.006*AN29+AN30/1000*(2501+1.805*AN29)</f>
        <v>50.305459652778893</v>
      </c>
      <c r="AO31" s="39">
        <f t="shared" ref="AO31" si="93">1.006*AO29+AO30/1000*(2501+1.805*AO29)</f>
        <v>41.6730868</v>
      </c>
      <c r="AP31" s="39">
        <f>1.006*AP29+AP30/1000*(2501+1.805*AP29)</f>
        <v>52.057457446344387</v>
      </c>
      <c r="AQ31" s="38">
        <f t="shared" ref="AQ31" si="94">1.006*AQ29+AQ30/1000*(2501+1.805*AQ29)</f>
        <v>41.6730868</v>
      </c>
      <c r="AR31" s="38">
        <f>1.006*AR29+AR30/1000*(2501+1.805*AR29)</f>
        <v>49.911360921915502</v>
      </c>
      <c r="AS31" s="39">
        <f t="shared" ref="AS31" si="95">1.006*AS29+AS30/1000*(2501+1.805*AS29)</f>
        <v>41.6730868</v>
      </c>
      <c r="AT31" s="39">
        <f>1.006*AT29+AT30/1000*(2501+1.805*AT29)</f>
        <v>49.852946949565862</v>
      </c>
      <c r="AU31" s="38">
        <f t="shared" ref="AU31" si="96">1.006*AU29+AU30/1000*(2501+1.805*AU29)</f>
        <v>41.6730868</v>
      </c>
      <c r="AV31" s="38">
        <f>1.006*AV29+AV30/1000*(2501+1.805*AV29)</f>
        <v>49.67975605667516</v>
      </c>
      <c r="AW31" s="39">
        <f t="shared" ref="AW31" si="97">1.006*AW29+AW30/1000*(2501+1.805*AW29)</f>
        <v>41.6730868</v>
      </c>
      <c r="AX31" s="39">
        <f>1.006*AX29+AX30/1000*(2501+1.805*AX29)</f>
        <v>50.197243782727327</v>
      </c>
      <c r="AY31" s="38">
        <f t="shared" ref="AY31" si="98">1.006*AY29+AY30/1000*(2501+1.805*AY29)</f>
        <v>41.6730868</v>
      </c>
      <c r="AZ31" s="38">
        <f>1.006*AZ29+AZ30/1000*(2501+1.805*AZ29)</f>
        <v>50.284771790239461</v>
      </c>
    </row>
    <row r="32" spans="2:52" ht="20">
      <c r="B32" s="35" t="s">
        <v>139</v>
      </c>
      <c r="C32" s="47">
        <f t="shared" ref="C32:AZ32" si="99">(C23-C26)*C17*1.006*1.2/3600</f>
        <v>5.0112477499999999</v>
      </c>
      <c r="D32" s="46">
        <f t="shared" si="99"/>
        <v>-18.981411275218097</v>
      </c>
      <c r="E32" s="39">
        <f t="shared" si="99"/>
        <v>3.7139833333333327</v>
      </c>
      <c r="F32" s="39">
        <f t="shared" si="99"/>
        <v>-11.642224996458747</v>
      </c>
      <c r="G32" s="38">
        <f t="shared" si="99"/>
        <v>0.46811799999999992</v>
      </c>
      <c r="H32" s="38">
        <f t="shared" si="99"/>
        <v>-2.0533789285663095</v>
      </c>
      <c r="I32" s="39">
        <f t="shared" si="99"/>
        <v>3.7452376000000007</v>
      </c>
      <c r="J32" s="39">
        <f t="shared" si="99"/>
        <v>-4.5818745885872767</v>
      </c>
      <c r="K32" s="38">
        <f t="shared" si="99"/>
        <v>0.51260237166666645</v>
      </c>
      <c r="L32" s="38">
        <f t="shared" si="99"/>
        <v>-1.5998456539145278</v>
      </c>
      <c r="M32" s="39">
        <f t="shared" si="99"/>
        <v>0.45511637166666657</v>
      </c>
      <c r="N32" s="39">
        <f t="shared" si="99"/>
        <v>-1.5584881574410128</v>
      </c>
      <c r="O32" s="38">
        <f t="shared" si="99"/>
        <v>0.97011399333333315</v>
      </c>
      <c r="P32" s="38">
        <f t="shared" si="99"/>
        <v>-2.9319660814178317</v>
      </c>
      <c r="Q32" s="39">
        <f t="shared" si="99"/>
        <v>0.73686237083333328</v>
      </c>
      <c r="R32" s="39">
        <f t="shared" si="99"/>
        <v>-2.8568070083837913</v>
      </c>
      <c r="S32" s="38">
        <f t="shared" si="99"/>
        <v>36.687213733333344</v>
      </c>
      <c r="T32" s="38">
        <f t="shared" si="99"/>
        <v>-65.030400306170876</v>
      </c>
      <c r="U32" s="39">
        <f t="shared" si="99"/>
        <v>27.996059000000002</v>
      </c>
      <c r="V32" s="39">
        <f t="shared" si="99"/>
        <v>-48.127600211133895</v>
      </c>
      <c r="W32" s="38">
        <f t="shared" si="99"/>
        <v>4.0809359999999986</v>
      </c>
      <c r="X32" s="38">
        <f t="shared" si="99"/>
        <v>-12.773087860801082</v>
      </c>
      <c r="Y32" s="39">
        <f t="shared" si="99"/>
        <v>0.68416687083333361</v>
      </c>
      <c r="Z32" s="39">
        <f t="shared" si="99"/>
        <v>-2.2211032494316592</v>
      </c>
      <c r="AA32" s="38">
        <f t="shared" si="99"/>
        <v>0.42587799999999998</v>
      </c>
      <c r="AB32" s="38">
        <f t="shared" si="99"/>
        <v>-1.64275082654774</v>
      </c>
      <c r="AC32" s="39">
        <f t="shared" si="99"/>
        <v>19.351812499999998</v>
      </c>
      <c r="AD32" s="39">
        <f t="shared" si="99"/>
        <v>-28.12609823300847</v>
      </c>
      <c r="AE32" s="38">
        <f t="shared" si="99"/>
        <v>6.4215808333333344</v>
      </c>
      <c r="AF32" s="38">
        <f t="shared" si="99"/>
        <v>-8.9873458509910424</v>
      </c>
      <c r="AG32" s="39">
        <f t="shared" si="99"/>
        <v>6.5923558333333343</v>
      </c>
      <c r="AH32" s="39">
        <f t="shared" si="99"/>
        <v>-8.9873458509910424</v>
      </c>
      <c r="AI32" s="38">
        <f t="shared" si="99"/>
        <v>26.16695249999999</v>
      </c>
      <c r="AJ32" s="38">
        <f t="shared" si="99"/>
        <v>-30.793197834397169</v>
      </c>
      <c r="AK32" s="39">
        <f t="shared" si="99"/>
        <v>17.748244166666666</v>
      </c>
      <c r="AL32" s="39">
        <f t="shared" si="99"/>
        <v>-24.372801712035294</v>
      </c>
      <c r="AM32" s="38">
        <f t="shared" si="99"/>
        <v>6.5986808333333311</v>
      </c>
      <c r="AN32" s="38">
        <f t="shared" si="99"/>
        <v>-8.8321948008810338</v>
      </c>
      <c r="AO32" s="39">
        <f t="shared" si="99"/>
        <v>24.989937000000001</v>
      </c>
      <c r="AP32" s="39">
        <f t="shared" si="99"/>
        <v>-27.926915037428152</v>
      </c>
      <c r="AQ32" s="38">
        <f t="shared" si="99"/>
        <v>5.0788559999999983</v>
      </c>
      <c r="AR32" s="38">
        <f t="shared" si="99"/>
        <v>-15.83935167033199</v>
      </c>
      <c r="AS32" s="39">
        <f t="shared" si="99"/>
        <v>0.83985812083333355</v>
      </c>
      <c r="AT32" s="39">
        <f t="shared" si="99"/>
        <v>-2.7044047752095746</v>
      </c>
      <c r="AU32" s="38">
        <f t="shared" si="99"/>
        <v>0.51563800000000015</v>
      </c>
      <c r="AV32" s="38">
        <f t="shared" si="99"/>
        <v>-1.9079238836713208</v>
      </c>
      <c r="AW32" s="39">
        <f t="shared" si="99"/>
        <v>61.737001666666657</v>
      </c>
      <c r="AX32" s="39">
        <f t="shared" si="99"/>
        <v>-97.16210563425841</v>
      </c>
      <c r="AY32" s="38">
        <f t="shared" si="99"/>
        <v>50.520791999999993</v>
      </c>
      <c r="AZ32" s="38">
        <f t="shared" si="99"/>
        <v>-78.272355173871404</v>
      </c>
    </row>
    <row r="33" spans="2:52" ht="20">
      <c r="B33" s="35" t="s">
        <v>140</v>
      </c>
      <c r="C33" s="46">
        <f t="shared" ref="C33:AZ33" si="100">(C25-C28)*C17*1.2/3600</f>
        <v>8.0307507226575012</v>
      </c>
      <c r="D33" s="47">
        <f t="shared" si="100"/>
        <v>-19.18991703850233</v>
      </c>
      <c r="E33" s="39">
        <f t="shared" si="100"/>
        <v>5.6556298296155374</v>
      </c>
      <c r="F33" s="39">
        <f t="shared" si="100"/>
        <v>-11.769830916802796</v>
      </c>
      <c r="G33" s="38">
        <f t="shared" si="100"/>
        <v>0.7044005955420557</v>
      </c>
      <c r="H33" s="38">
        <f t="shared" si="100"/>
        <v>-2.0767098906091626</v>
      </c>
      <c r="I33" s="39">
        <f t="shared" si="100"/>
        <v>5.1662120913323522</v>
      </c>
      <c r="J33" s="39">
        <f t="shared" si="100"/>
        <v>-4.6283282774188201</v>
      </c>
      <c r="K33" s="38">
        <f t="shared" si="100"/>
        <v>0.83120410924211852</v>
      </c>
      <c r="L33" s="38">
        <f t="shared" si="100"/>
        <v>-1.6168040525908256</v>
      </c>
      <c r="M33" s="39">
        <f t="shared" si="100"/>
        <v>0.76534964675077843</v>
      </c>
      <c r="N33" s="39">
        <f t="shared" si="100"/>
        <v>-1.5749193595247613</v>
      </c>
      <c r="O33" s="38">
        <f t="shared" si="100"/>
        <v>1.5992911326678105</v>
      </c>
      <c r="P33" s="38">
        <f t="shared" si="100"/>
        <v>-2.962447805502888</v>
      </c>
      <c r="Q33" s="39">
        <f t="shared" si="100"/>
        <v>1.1491458156342134</v>
      </c>
      <c r="R33" s="39">
        <f t="shared" si="100"/>
        <v>-2.8886072995789371</v>
      </c>
      <c r="S33" s="38">
        <f t="shared" si="100"/>
        <v>52.314901420847939</v>
      </c>
      <c r="T33" s="38">
        <f t="shared" si="100"/>
        <v>-65.714024497930154</v>
      </c>
      <c r="U33" s="39">
        <f t="shared" si="100"/>
        <v>39.728694627492757</v>
      </c>
      <c r="V33" s="39">
        <f t="shared" si="100"/>
        <v>-48.632901761368728</v>
      </c>
      <c r="W33" s="38">
        <f t="shared" si="100"/>
        <v>6.6918186943651525</v>
      </c>
      <c r="X33" s="38">
        <f t="shared" si="100"/>
        <v>-12.90721209649328</v>
      </c>
      <c r="Y33" s="39">
        <f t="shared" si="100"/>
        <v>1.0887526462518082</v>
      </c>
      <c r="Z33" s="39">
        <f t="shared" si="100"/>
        <v>-2.2450411154802832</v>
      </c>
      <c r="AA33" s="38">
        <f t="shared" si="100"/>
        <v>0.65597866818354078</v>
      </c>
      <c r="AB33" s="38">
        <f t="shared" si="100"/>
        <v>-1.6611117774191575</v>
      </c>
      <c r="AC33" s="39">
        <f t="shared" si="100"/>
        <v>27.428100096260735</v>
      </c>
      <c r="AD33" s="39">
        <f t="shared" si="100"/>
        <v>-28.408442390853658</v>
      </c>
      <c r="AE33" s="38">
        <f t="shared" si="100"/>
        <v>8.96978900243362</v>
      </c>
      <c r="AF33" s="38">
        <f t="shared" si="100"/>
        <v>-9.0787798636840602</v>
      </c>
      <c r="AG33" s="39">
        <f t="shared" si="100"/>
        <v>9.1656343278169068</v>
      </c>
      <c r="AH33" s="39">
        <f t="shared" si="100"/>
        <v>-9.0787798636840602</v>
      </c>
      <c r="AI33" s="38">
        <f t="shared" si="100"/>
        <v>38.176035315595406</v>
      </c>
      <c r="AJ33" s="38">
        <f t="shared" si="100"/>
        <v>-31.032936296719907</v>
      </c>
      <c r="AK33" s="39">
        <f t="shared" si="100"/>
        <v>25.030657644959206</v>
      </c>
      <c r="AL33" s="39">
        <f t="shared" si="100"/>
        <v>-24.614791426531085</v>
      </c>
      <c r="AM33" s="38">
        <f t="shared" si="100"/>
        <v>9.1728879107612489</v>
      </c>
      <c r="AN33" s="38">
        <f t="shared" si="100"/>
        <v>-8.9215601860999598</v>
      </c>
      <c r="AO33" s="39">
        <f t="shared" si="100"/>
        <v>36.449253879781502</v>
      </c>
      <c r="AP33" s="39">
        <f t="shared" si="100"/>
        <v>-28.125901650585956</v>
      </c>
      <c r="AQ33" s="38">
        <f t="shared" si="100"/>
        <v>7.8354305253329342</v>
      </c>
      <c r="AR33" s="38">
        <f t="shared" si="100"/>
        <v>-16.012114474579992</v>
      </c>
      <c r="AS33" s="39">
        <f t="shared" si="100"/>
        <v>1.2672097172636572</v>
      </c>
      <c r="AT33" s="39">
        <f t="shared" si="100"/>
        <v>-2.7343359383886514</v>
      </c>
      <c r="AU33" s="38">
        <f t="shared" si="100"/>
        <v>0.75888227085386173</v>
      </c>
      <c r="AV33" s="38">
        <f t="shared" si="100"/>
        <v>-1.9295103387746748</v>
      </c>
      <c r="AW33" s="39">
        <f t="shared" si="100"/>
        <v>87.413775539583312</v>
      </c>
      <c r="AX33" s="39">
        <f t="shared" si="100"/>
        <v>-98.163166966262622</v>
      </c>
      <c r="AY33" s="38">
        <f t="shared" si="100"/>
        <v>72.010218470530361</v>
      </c>
      <c r="AZ33" s="38">
        <f t="shared" si="100"/>
        <v>-79.067092010079051</v>
      </c>
    </row>
    <row r="34" spans="2:52" ht="20">
      <c r="B34" s="35" t="s">
        <v>141</v>
      </c>
      <c r="C34" s="47">
        <f>(C24-C30)*C17*1.2/1000</f>
        <v>4.1298247216699826</v>
      </c>
      <c r="D34" s="47">
        <f>(D27-D30)*D17*1.2/1000</f>
        <v>-3.7567593082766897</v>
      </c>
      <c r="E34" s="39">
        <f>(E24-E30)*E17*1.2/1000</f>
        <v>2.6441212723658047</v>
      </c>
      <c r="F34" s="39">
        <f>(F27-F30)*F17*1.2/1000</f>
        <v>-2.6287796881247485</v>
      </c>
      <c r="G34" s="38">
        <f>(G24-G30)*G17*1.2/1000</f>
        <v>0.3213826640159046</v>
      </c>
      <c r="H34" s="38">
        <f>(H27-H30)*H17*1.2/1000</f>
        <v>-0.31545356257497004</v>
      </c>
      <c r="I34" s="39">
        <f>(I24-I30)*I17*1.2/1000</f>
        <v>1.9100317455268421</v>
      </c>
      <c r="J34" s="39">
        <f>(J27-J30)*J17*1.2/1000</f>
        <v>-1.0464232994802078</v>
      </c>
      <c r="K34" s="38">
        <f>(K24-K30)*K17*1.2/1000</f>
        <v>0.43612580397614292</v>
      </c>
      <c r="L34" s="38">
        <f>(L27-L30)*L17*1.2/1000</f>
        <v>-0.37832102662934819</v>
      </c>
      <c r="M34" s="39">
        <f>(M24-M30)*M17*1.2/1000</f>
        <v>0.42565302465208771</v>
      </c>
      <c r="N34" s="39">
        <f>(N27-N30)*N17*1.2/1000</f>
        <v>-0.3783210266293483</v>
      </c>
      <c r="O34" s="38">
        <f>(O24-O30)*O17*1.2/1000</f>
        <v>0.86221519443339956</v>
      </c>
      <c r="P34" s="38">
        <f>(P27-P30)*P17*1.2/1000</f>
        <v>-0.75664205325869638</v>
      </c>
      <c r="Q34" s="39">
        <f>(Q24-Q30)*Q17*1.2/1000</f>
        <v>0.56266643290258489</v>
      </c>
      <c r="R34" s="39">
        <f>(R27-R30)*R17*1.2/1000</f>
        <v>-0.51286419812075101</v>
      </c>
      <c r="S34" s="38">
        <f>(S24-S30)*S17*1.2/1000</f>
        <v>21.117310425447318</v>
      </c>
      <c r="T34" s="38">
        <f>(T27-T30)*T17*1.2/1000</f>
        <v>-16.328035269092364</v>
      </c>
      <c r="U34" s="39">
        <f>(U24-U30)*U17*1.2/1000</f>
        <v>15.842911848906569</v>
      </c>
      <c r="V34" s="39">
        <f>(V27-V30)*V17*1.2/1000</f>
        <v>-12.152545333866451</v>
      </c>
      <c r="W34" s="38">
        <f>(W24-W30)*W17*1.2/1000</f>
        <v>3.5766765805168999</v>
      </c>
      <c r="X34" s="38">
        <f>(X27-X30)*X17*1.2/1000</f>
        <v>-3.3087054458216709</v>
      </c>
      <c r="Y34" s="39">
        <f>(Y24-Y30)*Y17*1.2/1000</f>
        <v>0.55306638518886719</v>
      </c>
      <c r="Z34" s="39">
        <f>(Z27-Z30)*Z17*1.2/1000</f>
        <v>-0.51286419812075179</v>
      </c>
      <c r="AA34" s="38">
        <f>(AA24-AA30)*AA17*1.2/1000</f>
        <v>0.31368739562624254</v>
      </c>
      <c r="AB34" s="38">
        <f>(AB27-AB30)*AB17*1.2/1000</f>
        <v>-0.28263469012395082</v>
      </c>
      <c r="AC34" s="39">
        <f>(AC24-AC30)*AC17*1.2/1000</f>
        <v>10.903665506958253</v>
      </c>
      <c r="AD34" s="39">
        <f>(AD27-AD30)*AD17*1.2/1000</f>
        <v>-8.3465283886445416</v>
      </c>
      <c r="AE34" s="38">
        <f>(AE24-AE30)*AE17*1.2/1000</f>
        <v>3.4325167992047745</v>
      </c>
      <c r="AF34" s="38">
        <f>(AF27-AF30)*AF17*1.2/1000</f>
        <v>-2.5596020391843264</v>
      </c>
      <c r="AG34" s="39">
        <f>(AG24-AG30)*AG17*1.2/1000</f>
        <v>3.4636285288270372</v>
      </c>
      <c r="AH34" s="39">
        <f>(AH27-AH30)*AH17*1.2/1000</f>
        <v>-2.5596020391843264</v>
      </c>
      <c r="AI34" s="38">
        <f>(AI24-AI30)*AI17*1.2/1000</f>
        <v>16.277014413518888</v>
      </c>
      <c r="AJ34" s="38">
        <f>(AJ27-AJ30)*AJ17*1.2/1000</f>
        <v>-13.020584286285487</v>
      </c>
      <c r="AK34" s="39">
        <f>(AK24-AK30)*AK17*1.2/1000</f>
        <v>9.8245243538767397</v>
      </c>
      <c r="AL34" s="39">
        <f>(AL27-AL30)*AL17*1.2/1000</f>
        <v>-7.4562320271891265</v>
      </c>
      <c r="AM34" s="38">
        <f>(AM24-AM30)*AM17*1.2/1000</f>
        <v>3.4647808151093469</v>
      </c>
      <c r="AN34" s="38">
        <f>(AN27-AN30)*AN17*1.2/1000</f>
        <v>-2.5596020391843273</v>
      </c>
      <c r="AO34" s="39">
        <f>(AO24-AO30)*AO17*1.2/1000</f>
        <v>15.531358687872768</v>
      </c>
      <c r="AP34" s="39">
        <f>(AP27-AP30)*AP17*1.2/1000</f>
        <v>-12.419634242303077</v>
      </c>
      <c r="AQ34" s="38">
        <f>(AQ24-AQ30)*AQ17*1.2/1000</f>
        <v>3.7584772962226665</v>
      </c>
      <c r="AR34" s="38">
        <f>(AR27-AR30)*AR17*1.2/1000</f>
        <v>-3.3087054458216723</v>
      </c>
      <c r="AS34" s="39">
        <f>(AS24-AS30)*AS17*1.2/1000</f>
        <v>0.58143016252485158</v>
      </c>
      <c r="AT34" s="39">
        <f>(AT27-AT30)*AT17*1.2/1000</f>
        <v>-0.51286419812075212</v>
      </c>
      <c r="AU34" s="38">
        <f>(AU24-AU30)*AU17*1.2/1000</f>
        <v>0.33003984095427458</v>
      </c>
      <c r="AV34" s="38">
        <f>(AV27-AV30)*AV17*1.2/1000</f>
        <v>-0.28263469012395087</v>
      </c>
      <c r="AW34" s="39">
        <f>(AW24-AW30)*AW17*1.2/1000</f>
        <v>34.660583499005966</v>
      </c>
      <c r="AX34" s="39">
        <f>(AX27-AX30)*AX17*1.2/1000</f>
        <v>-26.486316753298667</v>
      </c>
      <c r="AY34" s="38">
        <f>(AY24-AY30)*AY17*1.2/1000</f>
        <v>29.03635180914516</v>
      </c>
      <c r="AZ34" s="38">
        <f>(AZ27-AZ30)*AZ17*1.2/1000</f>
        <v>-22.43546830867653</v>
      </c>
    </row>
    <row r="35" spans="2:52">
      <c r="B35" s="40" t="s">
        <v>142</v>
      </c>
      <c r="C35" s="48">
        <f>MAX(C17,D17)</f>
        <v>3998.1113320079526</v>
      </c>
      <c r="D35" s="48"/>
      <c r="E35" s="43">
        <f>MAX(E17,F17)</f>
        <v>2385.685884691849</v>
      </c>
      <c r="F35" s="43"/>
      <c r="G35" s="44">
        <f>MAX(G17,H17)</f>
        <v>482.02783300198797</v>
      </c>
      <c r="H35" s="44"/>
      <c r="I35" s="43">
        <f>MAX(I17,J17)</f>
        <v>911.8091451292247</v>
      </c>
      <c r="J35" s="43"/>
      <c r="K35" s="44">
        <f>MAX(K17,L17)</f>
        <v>304.54696819085495</v>
      </c>
      <c r="L35" s="44"/>
      <c r="M35" s="43">
        <f>MAX(M17,N17)</f>
        <v>292.20924453280321</v>
      </c>
      <c r="N35" s="43"/>
      <c r="O35" s="44">
        <f>MAX(O17,P17)</f>
        <v>529.22340954274352</v>
      </c>
      <c r="P35" s="44"/>
      <c r="Q35" s="43">
        <f>MAX(Q17,R17)</f>
        <v>627.92519880715724</v>
      </c>
      <c r="R35" s="43"/>
      <c r="S35" s="44">
        <f>MAX(S17,T17)</f>
        <v>12043.145129224653</v>
      </c>
      <c r="T35" s="44"/>
      <c r="U35" s="43">
        <f>MAX(U17,V17)</f>
        <v>8881.9980119284301</v>
      </c>
      <c r="V35" s="43"/>
      <c r="W35" s="44">
        <f>MAX(W17,X17)</f>
        <v>2344.6520874751495</v>
      </c>
      <c r="X35" s="44"/>
      <c r="Y35" s="43">
        <f>MAX(Y17,Z17)</f>
        <v>438.31386679920479</v>
      </c>
      <c r="Z35" s="43"/>
      <c r="AA35" s="44">
        <f>MAX(AA17,AB17)</f>
        <v>366.44135188866807</v>
      </c>
      <c r="AB35" s="44"/>
      <c r="AC35" s="43">
        <f>MAX(AC17,AD17)</f>
        <v>4629.7216699801193</v>
      </c>
      <c r="AD35" s="43"/>
      <c r="AE35" s="44">
        <f>MAX(AE17,AF17)</f>
        <v>1550.0994035785288</v>
      </c>
      <c r="AF35" s="44"/>
      <c r="AG35" s="43">
        <f>MAX(AG17,AH17)</f>
        <v>1596.3966202783304</v>
      </c>
      <c r="AH35" s="43"/>
      <c r="AI35" s="44">
        <f>MAX(AI17,AJ17)</f>
        <v>6123.3101391650098</v>
      </c>
      <c r="AJ35" s="44"/>
      <c r="AK35" s="43">
        <f>MAX(AK17,AL17)</f>
        <v>4255.7654075546725</v>
      </c>
      <c r="AL35" s="43"/>
      <c r="AM35" s="44">
        <f>MAX(AM17,AN17)</f>
        <v>1598.1113320079526</v>
      </c>
      <c r="AN35" s="44"/>
      <c r="AO35" s="43">
        <f>MAX(AO17,AP17)</f>
        <v>5849.015904572565</v>
      </c>
      <c r="AP35" s="43"/>
      <c r="AQ35" s="44">
        <f>MAX(AQ17,AR17)</f>
        <v>3259.3240556660044</v>
      </c>
      <c r="AR35" s="44"/>
      <c r="AS35" s="43">
        <f>MAX(AS17,AT17)</f>
        <v>582.47042743538771</v>
      </c>
      <c r="AT35" s="43"/>
      <c r="AU35" s="44">
        <f>MAX(AU17,AV17)</f>
        <v>445.52683896620283</v>
      </c>
      <c r="AV35" s="44"/>
      <c r="AW35" s="43">
        <f>MAX(AW17,AX17)</f>
        <v>17051.540755467198</v>
      </c>
      <c r="AX35" s="43"/>
      <c r="AY35" s="44">
        <f>MAX(AY17,AZ17)</f>
        <v>13241.272365805169</v>
      </c>
      <c r="AZ35" s="44"/>
    </row>
    <row r="36" spans="2:52">
      <c r="B36" s="40" t="s">
        <v>143</v>
      </c>
      <c r="C36" s="41">
        <f>C15/C35/1.2*3600/1.006</f>
        <v>2.7195121951219514</v>
      </c>
      <c r="D36" s="41">
        <f>ABS(D15)/C35/1.2*3600/1.006</f>
        <v>10</v>
      </c>
      <c r="E36" s="42">
        <f>E15/E35/1.2*3600/1.006</f>
        <v>3.5249999999999999</v>
      </c>
      <c r="F36" s="42">
        <f>ABS(F15)/E35/1.2*3600/1.006</f>
        <v>10</v>
      </c>
      <c r="G36" s="41">
        <f>G15/G35/1.2*3600/1.006</f>
        <v>2.2197475872308834</v>
      </c>
      <c r="H36" s="41">
        <f>ABS(H15)/G35/1.2*3600/1.006</f>
        <v>10.000000000000002</v>
      </c>
      <c r="I36" s="42">
        <f>I15/I35/1.2*3600/1.006</f>
        <v>10.000000000000002</v>
      </c>
      <c r="J36" s="42">
        <f>ABS(J15)/I35/1.2*3600/1.006</f>
        <v>8.9158163265306136</v>
      </c>
      <c r="K36" s="41">
        <f>K15/K35/1.2*3600/1.006</f>
        <v>3.6140724946695091</v>
      </c>
      <c r="L36" s="41">
        <f>ABS(L15)/K35/1.2*3600/1.006</f>
        <v>9.9999999999999982</v>
      </c>
      <c r="M36" s="42">
        <f>M15/M35/1.2*3600/1.006</f>
        <v>3.2333333333333338</v>
      </c>
      <c r="N36" s="42">
        <f>ABS(N15)/M35/1.2*3600/1.006</f>
        <v>10.000000000000002</v>
      </c>
      <c r="O36" s="41">
        <f>O15/O35/1.2*3600/1.006</f>
        <v>3.8773006134969337</v>
      </c>
      <c r="P36" s="41">
        <f>ABS(P15)/O35/1.2*3600/1.006</f>
        <v>10.000000000000002</v>
      </c>
      <c r="Q36" s="42">
        <f>Q15/Q35/1.2*3600/1.006</f>
        <v>2.6059979317476727</v>
      </c>
      <c r="R36" s="42">
        <f>ABS(R15)/Q35/1.2*3600/1.006</f>
        <v>10</v>
      </c>
      <c r="S36" s="41">
        <f>S15/S35/1.2*3600/1.006</f>
        <v>7.2479564032697548</v>
      </c>
      <c r="T36" s="41">
        <f>ABS(T15)/S35/1.2*3600/1.006</f>
        <v>10</v>
      </c>
      <c r="U36" s="42">
        <f>U15/U35/1.2*3600/1.006</f>
        <v>7.5252062328139315</v>
      </c>
      <c r="V36" s="42">
        <f>ABS(V15)/U35/1.2*3600/1.006</f>
        <v>9.9999999999999982</v>
      </c>
      <c r="W36" s="41">
        <f>W15/W35/1.2*3600/1.006</f>
        <v>3.6996336996336994</v>
      </c>
      <c r="X36" s="41">
        <f>ABS(X15)/W35/1.2*3600/1.006</f>
        <v>10</v>
      </c>
      <c r="Y36" s="42">
        <f>Y15/Y35/1.2*3600/1.006</f>
        <v>3.4074074074074083</v>
      </c>
      <c r="Z36" s="42">
        <f>ABS(Z15)/Y35/1.2*3600/1.006</f>
        <v>10.000000000000002</v>
      </c>
      <c r="AA36" s="41">
        <f>AA15/AA35/1.2*3600/1.006</f>
        <v>2.6074218749999991</v>
      </c>
      <c r="AB36" s="41">
        <f>ABS(AB15)/AA35/1.2*3600/1.006</f>
        <v>10</v>
      </c>
      <c r="AC36" s="42">
        <f>AC15/AC35/1.2*3600/1.006</f>
        <v>9.9879227053140109</v>
      </c>
      <c r="AD36" s="42">
        <f>ABS(AD15)/AC35/1.2*3600/1.006</f>
        <v>10.000000000000002</v>
      </c>
      <c r="AE36" s="41">
        <f>AE15/AE35/1.2*3600/1.006</f>
        <v>10.000000000000002</v>
      </c>
      <c r="AF36" s="41">
        <f>ABS(AF15)/AE35/1.2*3600/1.006</f>
        <v>9.8561946902654878</v>
      </c>
      <c r="AG36" s="42">
        <f>AG15/AG35/1.2*3600/1.006</f>
        <v>9.9999999999999982</v>
      </c>
      <c r="AH36" s="42">
        <f>ABS(AH15)/AG35/1.2*3600/1.006</f>
        <v>9.5703544575725026</v>
      </c>
      <c r="AI36" s="41">
        <f>AI15/AI35/1.2*3600/1.006</f>
        <v>10.000000000000002</v>
      </c>
      <c r="AJ36" s="41">
        <f>ABS(AJ15)/AI35/1.2*3600/1.006</f>
        <v>5.4131054131054137</v>
      </c>
      <c r="AK36" s="42">
        <f>AK15/AK35/1.2*3600/1.006</f>
        <v>10</v>
      </c>
      <c r="AL36" s="42">
        <f>ABS(AL15)/AK35/1.2*3600/1.006</f>
        <v>9.1901408450704203</v>
      </c>
      <c r="AM36" s="41">
        <f>AM15/AM35/1.2*3600/1.006</f>
        <v>9.9999999999999982</v>
      </c>
      <c r="AN36" s="41">
        <f>ABS(AN15)/AM35/1.2*3600/1.006</f>
        <v>9.2703862660944196</v>
      </c>
      <c r="AO36" s="42">
        <f>AO15/AO35/1.2*3600/1.006</f>
        <v>10</v>
      </c>
      <c r="AP36" s="42">
        <f>ABS(AP15)/AO35/1.2*3600/1.006</f>
        <v>4.6657183499288752</v>
      </c>
      <c r="AQ36" s="41">
        <f>AQ15/AQ35/1.2*3600/1.006</f>
        <v>3.4914361001317515</v>
      </c>
      <c r="AR36" s="41">
        <f>ABS(AR15)/AQ35/1.2*3600/1.006</f>
        <v>10</v>
      </c>
      <c r="AS36" s="42">
        <f>AS15/AS35/1.2*3600/1.006</f>
        <v>3.2887402452619843</v>
      </c>
      <c r="AT36" s="42">
        <f>ABS(AT15)/AS35/1.2*3600/1.006</f>
        <v>10.000000000000002</v>
      </c>
      <c r="AU36" s="41">
        <f>AU15/AU35/1.2*3600/1.006</f>
        <v>2.690763052208835</v>
      </c>
      <c r="AV36" s="41">
        <f>ABS(AV15)/AU35/1.2*3600/1.006</f>
        <v>10</v>
      </c>
      <c r="AW36" s="42">
        <f>AW15/AW35/1.2*3600/1.006</f>
        <v>8.6576482830385011</v>
      </c>
      <c r="AX36" s="42">
        <f>ABS(AX15)/AW35/1.2*3600/1.006</f>
        <v>9.9999999999999982</v>
      </c>
      <c r="AY36" s="41">
        <f>AY15/AY35/1.2*3600/1.006</f>
        <v>9.0805902383654953</v>
      </c>
      <c r="AZ36" s="41">
        <f>ABS(AZ15)/AY35/1.2*3600/1.006</f>
        <v>9.9999999999999982</v>
      </c>
    </row>
    <row r="37" spans="2:52">
      <c r="B37" s="40" t="s">
        <v>144</v>
      </c>
      <c r="C37" s="32">
        <f>C21-C36</f>
        <v>23.280487804878049</v>
      </c>
      <c r="D37" s="32">
        <f>D21+D36</f>
        <v>32</v>
      </c>
      <c r="E37" s="34">
        <f>E21-E36</f>
        <v>22.475000000000001</v>
      </c>
      <c r="F37" s="34">
        <f>F21+F36</f>
        <v>32</v>
      </c>
      <c r="G37" s="32">
        <f>G21-G36</f>
        <v>23.780252412769116</v>
      </c>
      <c r="H37" s="32">
        <f>H21+H36</f>
        <v>32</v>
      </c>
      <c r="I37" s="34">
        <f>I21-I36</f>
        <v>15.999999999999998</v>
      </c>
      <c r="J37" s="34">
        <f>J21+J36</f>
        <v>30.915816326530614</v>
      </c>
      <c r="K37" s="32">
        <f>K21-K36</f>
        <v>22.385927505330493</v>
      </c>
      <c r="L37" s="32">
        <f>L21+L36</f>
        <v>32</v>
      </c>
      <c r="M37" s="34">
        <f>M21-M36</f>
        <v>22.766666666666666</v>
      </c>
      <c r="N37" s="34">
        <f>N21+N36</f>
        <v>32</v>
      </c>
      <c r="O37" s="32">
        <f>O21-O36</f>
        <v>22.122699386503065</v>
      </c>
      <c r="P37" s="32">
        <f>P21+P36</f>
        <v>32</v>
      </c>
      <c r="Q37" s="34">
        <f>Q21-Q36</f>
        <v>23.394002068252327</v>
      </c>
      <c r="R37" s="34">
        <f>R21+R36</f>
        <v>32</v>
      </c>
      <c r="S37" s="32">
        <f>S21-S36</f>
        <v>18.752043596730246</v>
      </c>
      <c r="T37" s="32">
        <f>T21+T36</f>
        <v>32</v>
      </c>
      <c r="U37" s="34">
        <f>U21-U36</f>
        <v>18.474793767186068</v>
      </c>
      <c r="V37" s="34">
        <f>V21+V36</f>
        <v>32</v>
      </c>
      <c r="W37" s="32">
        <f>W21-W36</f>
        <v>22.300366300366299</v>
      </c>
      <c r="X37" s="32">
        <f>X21+X36</f>
        <v>32</v>
      </c>
      <c r="Y37" s="34">
        <f>Y21-Y36</f>
        <v>22.592592592592592</v>
      </c>
      <c r="Z37" s="34">
        <f>Z21+Z36</f>
        <v>32</v>
      </c>
      <c r="AA37" s="32">
        <f>AA21-AA36</f>
        <v>23.392578125</v>
      </c>
      <c r="AB37" s="32">
        <f>AB21+AB36</f>
        <v>32</v>
      </c>
      <c r="AC37" s="34">
        <f>AC21-AC36</f>
        <v>16.012077294685987</v>
      </c>
      <c r="AD37" s="34">
        <f>AD21+AD36</f>
        <v>32</v>
      </c>
      <c r="AE37" s="32">
        <f>AE21-AE36</f>
        <v>15.999999999999998</v>
      </c>
      <c r="AF37" s="32">
        <f>AF21+AF36</f>
        <v>31.85619469026549</v>
      </c>
      <c r="AG37" s="34">
        <f>AG21-AG36</f>
        <v>16</v>
      </c>
      <c r="AH37" s="34">
        <f>AH21+AH36</f>
        <v>31.570354457572503</v>
      </c>
      <c r="AI37" s="32">
        <f>AI21-AI36</f>
        <v>15.999999999999998</v>
      </c>
      <c r="AJ37" s="32">
        <f>AJ21+AJ36</f>
        <v>27.413105413105413</v>
      </c>
      <c r="AK37" s="34">
        <f>AK21-AK36</f>
        <v>16</v>
      </c>
      <c r="AL37" s="34">
        <f>AL21+AL36</f>
        <v>31.19014084507042</v>
      </c>
      <c r="AM37" s="32">
        <f>AM21-AM36</f>
        <v>16</v>
      </c>
      <c r="AN37" s="32">
        <f>AN21+AN36</f>
        <v>31.27038626609442</v>
      </c>
      <c r="AO37" s="34">
        <f>AO21-AO36</f>
        <v>16</v>
      </c>
      <c r="AP37" s="34">
        <f>AP21+AP36</f>
        <v>26.665718349928873</v>
      </c>
      <c r="AQ37" s="32">
        <f>AQ21-AQ36</f>
        <v>22.50856389986825</v>
      </c>
      <c r="AR37" s="32">
        <f>AR21+AR36</f>
        <v>32</v>
      </c>
      <c r="AS37" s="34">
        <f>AS21-AS36</f>
        <v>22.711259754738016</v>
      </c>
      <c r="AT37" s="34">
        <f>AT21+AT36</f>
        <v>32</v>
      </c>
      <c r="AU37" s="32">
        <f>AU21-AU36</f>
        <v>23.309236947791163</v>
      </c>
      <c r="AV37" s="32">
        <f>AV21+AV36</f>
        <v>32</v>
      </c>
      <c r="AW37" s="34">
        <f>AW21-AW36</f>
        <v>17.342351716961499</v>
      </c>
      <c r="AX37" s="34">
        <f>AX21+AX36</f>
        <v>32</v>
      </c>
      <c r="AY37" s="32">
        <f>AY21-AY36</f>
        <v>16.919409761634505</v>
      </c>
      <c r="AZ37" s="32">
        <f>AZ21+AZ36</f>
        <v>32</v>
      </c>
    </row>
  </sheetData>
  <mergeCells count="26">
    <mergeCell ref="K35:L35"/>
    <mergeCell ref="B13:B14"/>
    <mergeCell ref="C35:D35"/>
    <mergeCell ref="E35:F35"/>
    <mergeCell ref="G35:H35"/>
    <mergeCell ref="I35:J35"/>
    <mergeCell ref="AI35:AJ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W35:AX35"/>
    <mergeCell ref="AY35:AZ35"/>
    <mergeCell ref="AK35:AL35"/>
    <mergeCell ref="AM35:AN35"/>
    <mergeCell ref="AO35:AP35"/>
    <mergeCell ref="AQ35:AR35"/>
    <mergeCell ref="AS35:AT35"/>
    <mergeCell ref="AU35:AV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第一弾</vt:lpstr>
      <vt:lpstr>第二弾</vt:lpstr>
      <vt:lpstr>第二弾の根拠_容量設計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2021-10-12T13:59:17Z</dcterms:created>
  <dcterms:modified xsi:type="dcterms:W3CDTF">2022-01-06T11:22:29Z</dcterms:modified>
</cp:coreProperties>
</file>