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/>
  <mc:AlternateContent xmlns:mc="http://schemas.openxmlformats.org/markup-compatibility/2006">
    <mc:Choice Requires="x15">
      <x15ac:absPath xmlns:x15ac="http://schemas.microsoft.com/office/spreadsheetml/2010/11/ac" url="https://d.docs.live.net/67bd6cea2ef9171b/ドキュメント/賢一ファイル/SRDC/試作10-2/excel/"/>
    </mc:Choice>
  </mc:AlternateContent>
  <xr:revisionPtr revIDLastSave="4" documentId="13_ncr:1_{A504FFC4-E801-453F-BB64-8035499912B6}" xr6:coauthVersionLast="46" xr6:coauthVersionMax="46" xr10:uidLastSave="{30B14A70-9CB6-41F4-871A-562F0D338C0E}"/>
  <bookViews>
    <workbookView xWindow="12384" yWindow="2340" windowWidth="10656" windowHeight="8964" xr2:uid="{00000000-000D-0000-FFFF-FFFF00000000}"/>
  </bookViews>
  <sheets>
    <sheet name="入力・結果" sheetId="1" r:id="rId1"/>
    <sheet name="演算" sheetId="2" r:id="rId2"/>
    <sheet name="使用法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AG9" i="2" l="1"/>
  <c r="AC365" i="2" l="1"/>
  <c r="I7" i="1" l="1"/>
  <c r="N110" i="1" l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2" i="1"/>
  <c r="AI12" i="2" l="1"/>
  <c r="AI11" i="2"/>
  <c r="AI10" i="2"/>
  <c r="AI9" i="2"/>
  <c r="AI7" i="2"/>
  <c r="Y4" i="2"/>
  <c r="Z4" i="2"/>
  <c r="AA4" i="2"/>
  <c r="AB4" i="2"/>
  <c r="Y5" i="2"/>
  <c r="Z5" i="2"/>
  <c r="AA5" i="2"/>
  <c r="AB5" i="2"/>
  <c r="Y6" i="2"/>
  <c r="Z6" i="2"/>
  <c r="AA6" i="2"/>
  <c r="AB6" i="2"/>
  <c r="Y7" i="2"/>
  <c r="Z7" i="2"/>
  <c r="AA7" i="2"/>
  <c r="AB7" i="2"/>
  <c r="AG7" i="2"/>
  <c r="AG8" i="2" s="1"/>
  <c r="Y8" i="2"/>
  <c r="Z8" i="2"/>
  <c r="AA8" i="2"/>
  <c r="AB8" i="2"/>
  <c r="Y9" i="2"/>
  <c r="Z9" i="2"/>
  <c r="AA9" i="2"/>
  <c r="AB9" i="2"/>
  <c r="AG10" i="2"/>
  <c r="Y10" i="2"/>
  <c r="Z10" i="2"/>
  <c r="AA10" i="2"/>
  <c r="AB10" i="2"/>
  <c r="Y11" i="2"/>
  <c r="Z11" i="2"/>
  <c r="AA11" i="2"/>
  <c r="AB11" i="2"/>
  <c r="Y12" i="2"/>
  <c r="Z12" i="2"/>
  <c r="AA12" i="2"/>
  <c r="AB12" i="2"/>
  <c r="Y13" i="2"/>
  <c r="Z13" i="2"/>
  <c r="AA13" i="2"/>
  <c r="AB13" i="2"/>
  <c r="Y14" i="2"/>
  <c r="Z14" i="2"/>
  <c r="AA14" i="2"/>
  <c r="AB14" i="2"/>
  <c r="Y15" i="2"/>
  <c r="Z15" i="2"/>
  <c r="AA15" i="2"/>
  <c r="AB15" i="2"/>
  <c r="Y16" i="2"/>
  <c r="Z16" i="2"/>
  <c r="AA16" i="2"/>
  <c r="AB16" i="2"/>
  <c r="Y17" i="2"/>
  <c r="Z17" i="2"/>
  <c r="AA17" i="2"/>
  <c r="AB17" i="2"/>
  <c r="Y18" i="2"/>
  <c r="Z18" i="2"/>
  <c r="AA18" i="2"/>
  <c r="AB18" i="2"/>
  <c r="Y19" i="2"/>
  <c r="Z19" i="2"/>
  <c r="AA19" i="2"/>
  <c r="AB19" i="2"/>
  <c r="Y20" i="2"/>
  <c r="Z20" i="2"/>
  <c r="AA20" i="2"/>
  <c r="AB20" i="2"/>
  <c r="Y21" i="2"/>
  <c r="Z21" i="2"/>
  <c r="AA21" i="2"/>
  <c r="AB21" i="2"/>
  <c r="Y22" i="2"/>
  <c r="Z22" i="2"/>
  <c r="AA22" i="2"/>
  <c r="AB22" i="2"/>
  <c r="Y23" i="2"/>
  <c r="Z23" i="2"/>
  <c r="AA23" i="2"/>
  <c r="AB23" i="2"/>
  <c r="Y24" i="2"/>
  <c r="Z24" i="2"/>
  <c r="AA24" i="2"/>
  <c r="AB24" i="2"/>
  <c r="Y25" i="2"/>
  <c r="Z25" i="2"/>
  <c r="AA25" i="2"/>
  <c r="AB25" i="2"/>
  <c r="Y26" i="2"/>
  <c r="Z26" i="2"/>
  <c r="AA26" i="2"/>
  <c r="AB26" i="2"/>
  <c r="Y27" i="2"/>
  <c r="Z27" i="2"/>
  <c r="AA27" i="2"/>
  <c r="AB27" i="2"/>
  <c r="Y28" i="2"/>
  <c r="Z28" i="2"/>
  <c r="AA28" i="2"/>
  <c r="AB28" i="2"/>
  <c r="Y29" i="2"/>
  <c r="Z29" i="2"/>
  <c r="AA29" i="2"/>
  <c r="AB29" i="2"/>
  <c r="Y30" i="2"/>
  <c r="Z30" i="2"/>
  <c r="AA30" i="2"/>
  <c r="AB30" i="2"/>
  <c r="Y31" i="2"/>
  <c r="Z31" i="2"/>
  <c r="AA31" i="2"/>
  <c r="AB31" i="2"/>
  <c r="Y32" i="2"/>
  <c r="Z32" i="2"/>
  <c r="AA32" i="2"/>
  <c r="AB32" i="2"/>
  <c r="Y33" i="2"/>
  <c r="Z33" i="2"/>
  <c r="AA33" i="2"/>
  <c r="AB33" i="2"/>
  <c r="Y34" i="2"/>
  <c r="Z34" i="2"/>
  <c r="AA34" i="2"/>
  <c r="AB34" i="2"/>
  <c r="Y35" i="2"/>
  <c r="Z35" i="2"/>
  <c r="AA35" i="2"/>
  <c r="AB35" i="2"/>
  <c r="Y36" i="2"/>
  <c r="Z36" i="2"/>
  <c r="AA36" i="2"/>
  <c r="AB36" i="2"/>
  <c r="Y37" i="2"/>
  <c r="Z37" i="2"/>
  <c r="AA37" i="2"/>
  <c r="AB37" i="2"/>
  <c r="Y38" i="2"/>
  <c r="Z38" i="2"/>
  <c r="AA38" i="2"/>
  <c r="AB38" i="2"/>
  <c r="Y39" i="2"/>
  <c r="Z39" i="2"/>
  <c r="AA39" i="2"/>
  <c r="AB39" i="2"/>
  <c r="Y40" i="2"/>
  <c r="Z40" i="2"/>
  <c r="AA40" i="2"/>
  <c r="AB40" i="2"/>
  <c r="Y41" i="2"/>
  <c r="Z41" i="2"/>
  <c r="AA41" i="2"/>
  <c r="AB41" i="2"/>
  <c r="Y42" i="2"/>
  <c r="Z42" i="2"/>
  <c r="AA42" i="2"/>
  <c r="AB42" i="2"/>
  <c r="Y43" i="2"/>
  <c r="Z43" i="2"/>
  <c r="AA43" i="2"/>
  <c r="AB43" i="2"/>
  <c r="Y44" i="2"/>
  <c r="Z44" i="2"/>
  <c r="AA44" i="2"/>
  <c r="AB44" i="2"/>
  <c r="Y45" i="2"/>
  <c r="Z45" i="2"/>
  <c r="AA45" i="2"/>
  <c r="AB45" i="2"/>
  <c r="Y46" i="2"/>
  <c r="Z46" i="2"/>
  <c r="AA46" i="2"/>
  <c r="AB46" i="2"/>
  <c r="Y47" i="2"/>
  <c r="Z47" i="2"/>
  <c r="AA47" i="2"/>
  <c r="AB47" i="2"/>
  <c r="Y48" i="2"/>
  <c r="Z48" i="2"/>
  <c r="AA48" i="2"/>
  <c r="AB48" i="2"/>
  <c r="Y49" i="2"/>
  <c r="Z49" i="2"/>
  <c r="AA49" i="2"/>
  <c r="AB49" i="2"/>
  <c r="Y50" i="2"/>
  <c r="Z50" i="2"/>
  <c r="AA50" i="2"/>
  <c r="AB50" i="2"/>
  <c r="Y51" i="2"/>
  <c r="Z51" i="2"/>
  <c r="AA51" i="2"/>
  <c r="AB51" i="2"/>
  <c r="Y52" i="2"/>
  <c r="Z52" i="2"/>
  <c r="AA52" i="2"/>
  <c r="AB52" i="2"/>
  <c r="Y53" i="2"/>
  <c r="Z53" i="2"/>
  <c r="AA53" i="2"/>
  <c r="AB53" i="2"/>
  <c r="Y54" i="2"/>
  <c r="Z54" i="2"/>
  <c r="AA54" i="2"/>
  <c r="AB54" i="2"/>
  <c r="Y55" i="2"/>
  <c r="Z55" i="2"/>
  <c r="AA55" i="2"/>
  <c r="AB55" i="2"/>
  <c r="Y56" i="2"/>
  <c r="Z56" i="2"/>
  <c r="AA56" i="2"/>
  <c r="AB56" i="2"/>
  <c r="Y57" i="2"/>
  <c r="Z57" i="2"/>
  <c r="AA57" i="2"/>
  <c r="AB57" i="2"/>
  <c r="Y58" i="2"/>
  <c r="Z58" i="2"/>
  <c r="AA58" i="2"/>
  <c r="AB58" i="2"/>
  <c r="Y59" i="2"/>
  <c r="Z59" i="2"/>
  <c r="AA59" i="2"/>
  <c r="AB59" i="2"/>
  <c r="Y60" i="2"/>
  <c r="Z60" i="2"/>
  <c r="AA60" i="2"/>
  <c r="AB60" i="2"/>
  <c r="Y61" i="2"/>
  <c r="Z61" i="2"/>
  <c r="AA61" i="2"/>
  <c r="AB61" i="2"/>
  <c r="Y62" i="2"/>
  <c r="Z62" i="2"/>
  <c r="AA62" i="2"/>
  <c r="AB62" i="2"/>
  <c r="Y63" i="2"/>
  <c r="Z63" i="2"/>
  <c r="AA63" i="2"/>
  <c r="AB63" i="2"/>
  <c r="Y64" i="2"/>
  <c r="Z64" i="2"/>
  <c r="AA64" i="2"/>
  <c r="AB64" i="2"/>
  <c r="Y65" i="2"/>
  <c r="Z65" i="2"/>
  <c r="AA65" i="2"/>
  <c r="AB65" i="2"/>
  <c r="Y66" i="2"/>
  <c r="Z66" i="2"/>
  <c r="AA66" i="2"/>
  <c r="AB66" i="2"/>
  <c r="Y67" i="2"/>
  <c r="Z67" i="2"/>
  <c r="AA67" i="2"/>
  <c r="AB67" i="2"/>
  <c r="Y68" i="2"/>
  <c r="Z68" i="2"/>
  <c r="AA68" i="2"/>
  <c r="AB68" i="2"/>
  <c r="Y69" i="2"/>
  <c r="Z69" i="2"/>
  <c r="AA69" i="2"/>
  <c r="AB69" i="2"/>
  <c r="Y70" i="2"/>
  <c r="Z70" i="2"/>
  <c r="AA70" i="2"/>
  <c r="AB70" i="2"/>
  <c r="Y71" i="2"/>
  <c r="Z71" i="2"/>
  <c r="AA71" i="2"/>
  <c r="AB71" i="2"/>
  <c r="Y72" i="2"/>
  <c r="Z72" i="2"/>
  <c r="AA72" i="2"/>
  <c r="AB72" i="2"/>
  <c r="Y73" i="2"/>
  <c r="Z73" i="2"/>
  <c r="AA73" i="2"/>
  <c r="AB73" i="2"/>
  <c r="Y74" i="2"/>
  <c r="Z74" i="2"/>
  <c r="AA74" i="2"/>
  <c r="AB74" i="2"/>
  <c r="Y75" i="2"/>
  <c r="Z75" i="2"/>
  <c r="AA75" i="2"/>
  <c r="AB75" i="2"/>
  <c r="Y76" i="2"/>
  <c r="Z76" i="2"/>
  <c r="AA76" i="2"/>
  <c r="AB76" i="2"/>
  <c r="Y77" i="2"/>
  <c r="Z77" i="2"/>
  <c r="AA77" i="2"/>
  <c r="AB77" i="2"/>
  <c r="Y78" i="2"/>
  <c r="Z78" i="2"/>
  <c r="AA78" i="2"/>
  <c r="AB78" i="2"/>
  <c r="Y79" i="2"/>
  <c r="Z79" i="2"/>
  <c r="AA79" i="2"/>
  <c r="AB79" i="2"/>
  <c r="Y80" i="2"/>
  <c r="Z80" i="2"/>
  <c r="AA80" i="2"/>
  <c r="AB80" i="2"/>
  <c r="Y81" i="2"/>
  <c r="Z81" i="2"/>
  <c r="AA81" i="2"/>
  <c r="AB81" i="2"/>
  <c r="Y82" i="2"/>
  <c r="Z82" i="2"/>
  <c r="AA82" i="2"/>
  <c r="AB82" i="2"/>
  <c r="Y83" i="2"/>
  <c r="Z83" i="2"/>
  <c r="AA83" i="2"/>
  <c r="AB83" i="2"/>
  <c r="Y84" i="2"/>
  <c r="Z84" i="2"/>
  <c r="AA84" i="2"/>
  <c r="AB84" i="2"/>
  <c r="Y85" i="2"/>
  <c r="Z85" i="2"/>
  <c r="AA85" i="2"/>
  <c r="AB85" i="2"/>
  <c r="Y86" i="2"/>
  <c r="Z86" i="2"/>
  <c r="AA86" i="2"/>
  <c r="AB86" i="2"/>
  <c r="Y87" i="2"/>
  <c r="Z87" i="2"/>
  <c r="AA87" i="2"/>
  <c r="AB87" i="2"/>
  <c r="Y88" i="2"/>
  <c r="Z88" i="2"/>
  <c r="AA88" i="2"/>
  <c r="AB88" i="2"/>
  <c r="Y89" i="2"/>
  <c r="Z89" i="2"/>
  <c r="AA89" i="2"/>
  <c r="AB89" i="2"/>
  <c r="Y90" i="2"/>
  <c r="Z90" i="2"/>
  <c r="AA90" i="2"/>
  <c r="AB90" i="2"/>
  <c r="Y91" i="2"/>
  <c r="Z91" i="2"/>
  <c r="AA91" i="2"/>
  <c r="AB91" i="2"/>
  <c r="Y92" i="2"/>
  <c r="Z92" i="2"/>
  <c r="AA92" i="2"/>
  <c r="AB92" i="2"/>
  <c r="Y93" i="2"/>
  <c r="Z93" i="2"/>
  <c r="AA93" i="2"/>
  <c r="AB93" i="2"/>
  <c r="Y94" i="2"/>
  <c r="Z94" i="2"/>
  <c r="AA94" i="2"/>
  <c r="AB94" i="2"/>
  <c r="Y95" i="2"/>
  <c r="Z95" i="2"/>
  <c r="AA95" i="2"/>
  <c r="AB95" i="2"/>
  <c r="Y96" i="2"/>
  <c r="Z96" i="2"/>
  <c r="AA96" i="2"/>
  <c r="AB96" i="2"/>
  <c r="Y97" i="2"/>
  <c r="Z97" i="2"/>
  <c r="AA97" i="2"/>
  <c r="AB97" i="2"/>
  <c r="Y98" i="2"/>
  <c r="Z98" i="2"/>
  <c r="AA98" i="2"/>
  <c r="AB98" i="2"/>
  <c r="Y99" i="2"/>
  <c r="Z99" i="2"/>
  <c r="AA99" i="2"/>
  <c r="AB99" i="2"/>
  <c r="Y100" i="2"/>
  <c r="Z100" i="2"/>
  <c r="AA100" i="2"/>
  <c r="AB100" i="2"/>
  <c r="Y101" i="2"/>
  <c r="Z101" i="2"/>
  <c r="AA101" i="2"/>
  <c r="AB101" i="2"/>
  <c r="Y102" i="2"/>
  <c r="Z102" i="2"/>
  <c r="AA102" i="2"/>
  <c r="AB102" i="2"/>
  <c r="Y103" i="2"/>
  <c r="Z103" i="2"/>
  <c r="AA103" i="2"/>
  <c r="AB103" i="2"/>
  <c r="Y104" i="2"/>
  <c r="Z104" i="2"/>
  <c r="AA104" i="2"/>
  <c r="AB104" i="2"/>
  <c r="Y105" i="2"/>
  <c r="Z105" i="2"/>
  <c r="AA105" i="2"/>
  <c r="AB105" i="2"/>
  <c r="Y106" i="2"/>
  <c r="Z106" i="2"/>
  <c r="AA106" i="2"/>
  <c r="AB106" i="2"/>
  <c r="Y107" i="2"/>
  <c r="Z107" i="2"/>
  <c r="AA107" i="2"/>
  <c r="AB107" i="2"/>
  <c r="Y108" i="2"/>
  <c r="Z108" i="2"/>
  <c r="AA108" i="2"/>
  <c r="AB108" i="2"/>
  <c r="Y109" i="2"/>
  <c r="Z109" i="2"/>
  <c r="AA109" i="2"/>
  <c r="AB109" i="2"/>
  <c r="Y110" i="2"/>
  <c r="Z110" i="2"/>
  <c r="AA110" i="2"/>
  <c r="AB110" i="2"/>
  <c r="Y111" i="2"/>
  <c r="Z111" i="2"/>
  <c r="AA111" i="2"/>
  <c r="AB111" i="2"/>
  <c r="Y112" i="2"/>
  <c r="Z112" i="2"/>
  <c r="AA112" i="2"/>
  <c r="AB112" i="2"/>
  <c r="Y113" i="2"/>
  <c r="Z113" i="2"/>
  <c r="AA113" i="2"/>
  <c r="AB113" i="2"/>
  <c r="Y114" i="2"/>
  <c r="Z114" i="2"/>
  <c r="AA114" i="2"/>
  <c r="AB114" i="2"/>
  <c r="Y115" i="2"/>
  <c r="Z115" i="2"/>
  <c r="AA115" i="2"/>
  <c r="AB115" i="2"/>
  <c r="Y116" i="2"/>
  <c r="Z116" i="2"/>
  <c r="AA116" i="2"/>
  <c r="AB116" i="2"/>
  <c r="Y117" i="2"/>
  <c r="Z117" i="2"/>
  <c r="AA117" i="2"/>
  <c r="AB117" i="2"/>
  <c r="Y118" i="2"/>
  <c r="Z118" i="2"/>
  <c r="AA118" i="2"/>
  <c r="AB118" i="2"/>
  <c r="Y119" i="2"/>
  <c r="Z119" i="2"/>
  <c r="AA119" i="2"/>
  <c r="AB119" i="2"/>
  <c r="Y120" i="2"/>
  <c r="Z120" i="2"/>
  <c r="AA120" i="2"/>
  <c r="AB120" i="2"/>
  <c r="Y121" i="2"/>
  <c r="Z121" i="2"/>
  <c r="AA121" i="2"/>
  <c r="AB121" i="2"/>
  <c r="Y122" i="2"/>
  <c r="Z122" i="2"/>
  <c r="AA122" i="2"/>
  <c r="AB122" i="2"/>
  <c r="Y123" i="2"/>
  <c r="Z123" i="2"/>
  <c r="AA123" i="2"/>
  <c r="AB123" i="2"/>
  <c r="Y124" i="2"/>
  <c r="Z124" i="2"/>
  <c r="AA124" i="2"/>
  <c r="AB124" i="2"/>
  <c r="Y125" i="2"/>
  <c r="Z125" i="2"/>
  <c r="AA125" i="2"/>
  <c r="AB125" i="2"/>
  <c r="Y126" i="2"/>
  <c r="Z126" i="2"/>
  <c r="AA126" i="2"/>
  <c r="AB126" i="2"/>
  <c r="Y127" i="2"/>
  <c r="Z127" i="2"/>
  <c r="AA127" i="2"/>
  <c r="AB127" i="2"/>
  <c r="Y128" i="2"/>
  <c r="Z128" i="2"/>
  <c r="AA128" i="2"/>
  <c r="AB128" i="2"/>
  <c r="Y129" i="2"/>
  <c r="Z129" i="2"/>
  <c r="AA129" i="2"/>
  <c r="AB129" i="2"/>
  <c r="Y130" i="2"/>
  <c r="Z130" i="2"/>
  <c r="AA130" i="2"/>
  <c r="AB130" i="2"/>
  <c r="Y131" i="2"/>
  <c r="Z131" i="2"/>
  <c r="AA131" i="2"/>
  <c r="AB131" i="2"/>
  <c r="Y132" i="2"/>
  <c r="Z132" i="2"/>
  <c r="AA132" i="2"/>
  <c r="AB132" i="2"/>
  <c r="Y133" i="2"/>
  <c r="Z133" i="2"/>
  <c r="AA133" i="2"/>
  <c r="AB133" i="2"/>
  <c r="Y134" i="2"/>
  <c r="Z134" i="2"/>
  <c r="AA134" i="2"/>
  <c r="AB134" i="2"/>
  <c r="Y135" i="2"/>
  <c r="Z135" i="2"/>
  <c r="AA135" i="2"/>
  <c r="AB135" i="2"/>
  <c r="Y136" i="2"/>
  <c r="Z136" i="2"/>
  <c r="AA136" i="2"/>
  <c r="AB136" i="2"/>
  <c r="Y137" i="2"/>
  <c r="Z137" i="2"/>
  <c r="AA137" i="2"/>
  <c r="AB137" i="2"/>
  <c r="Y138" i="2"/>
  <c r="Z138" i="2"/>
  <c r="AA138" i="2"/>
  <c r="AB138" i="2"/>
  <c r="Y139" i="2"/>
  <c r="Z139" i="2"/>
  <c r="AA139" i="2"/>
  <c r="AB139" i="2"/>
  <c r="Y140" i="2"/>
  <c r="Z140" i="2"/>
  <c r="AA140" i="2"/>
  <c r="AB140" i="2"/>
  <c r="Y141" i="2"/>
  <c r="Z141" i="2"/>
  <c r="AA141" i="2"/>
  <c r="AB141" i="2"/>
  <c r="Y142" i="2"/>
  <c r="Z142" i="2"/>
  <c r="AA142" i="2"/>
  <c r="AB142" i="2"/>
  <c r="Y143" i="2"/>
  <c r="Z143" i="2"/>
  <c r="AA143" i="2"/>
  <c r="AB143" i="2"/>
  <c r="Y144" i="2"/>
  <c r="Z144" i="2"/>
  <c r="AA144" i="2"/>
  <c r="AB144" i="2"/>
  <c r="Y145" i="2"/>
  <c r="Z145" i="2"/>
  <c r="AA145" i="2"/>
  <c r="AB145" i="2"/>
  <c r="Y146" i="2"/>
  <c r="Z146" i="2"/>
  <c r="AA146" i="2"/>
  <c r="AB146" i="2"/>
  <c r="Y147" i="2"/>
  <c r="Z147" i="2"/>
  <c r="AA147" i="2"/>
  <c r="AB147" i="2"/>
  <c r="Y148" i="2"/>
  <c r="Z148" i="2"/>
  <c r="AA148" i="2"/>
  <c r="AB148" i="2"/>
  <c r="Y149" i="2"/>
  <c r="Z149" i="2"/>
  <c r="AA149" i="2"/>
  <c r="AB149" i="2"/>
  <c r="Y150" i="2"/>
  <c r="Z150" i="2"/>
  <c r="AA150" i="2"/>
  <c r="AB150" i="2"/>
  <c r="Y151" i="2"/>
  <c r="Z151" i="2"/>
  <c r="AA151" i="2"/>
  <c r="AB151" i="2"/>
  <c r="Y152" i="2"/>
  <c r="Z152" i="2"/>
  <c r="AA152" i="2"/>
  <c r="AB152" i="2"/>
  <c r="Y153" i="2"/>
  <c r="Z153" i="2"/>
  <c r="AA153" i="2"/>
  <c r="AB153" i="2"/>
  <c r="Y154" i="2"/>
  <c r="Z154" i="2"/>
  <c r="AA154" i="2"/>
  <c r="AB154" i="2"/>
  <c r="Y155" i="2"/>
  <c r="Z155" i="2"/>
  <c r="AA155" i="2"/>
  <c r="AB155" i="2"/>
  <c r="Y156" i="2"/>
  <c r="Z156" i="2"/>
  <c r="AA156" i="2"/>
  <c r="AB156" i="2"/>
  <c r="Y157" i="2"/>
  <c r="Z157" i="2"/>
  <c r="AA157" i="2"/>
  <c r="AB157" i="2"/>
  <c r="Y158" i="2"/>
  <c r="Z158" i="2"/>
  <c r="AA158" i="2"/>
  <c r="AB158" i="2"/>
  <c r="Y159" i="2"/>
  <c r="Z159" i="2"/>
  <c r="AA159" i="2"/>
  <c r="AB159" i="2"/>
  <c r="Y160" i="2"/>
  <c r="Z160" i="2"/>
  <c r="AA160" i="2"/>
  <c r="AB160" i="2"/>
  <c r="Y161" i="2"/>
  <c r="Z161" i="2"/>
  <c r="AA161" i="2"/>
  <c r="AB161" i="2"/>
  <c r="Y162" i="2"/>
  <c r="Z162" i="2"/>
  <c r="AA162" i="2"/>
  <c r="AB162" i="2"/>
  <c r="Y163" i="2"/>
  <c r="Z163" i="2"/>
  <c r="AA163" i="2"/>
  <c r="AB163" i="2"/>
  <c r="Y164" i="2"/>
  <c r="Z164" i="2"/>
  <c r="AA164" i="2"/>
  <c r="AB164" i="2"/>
  <c r="Y165" i="2"/>
  <c r="Z165" i="2"/>
  <c r="AA165" i="2"/>
  <c r="AB165" i="2"/>
  <c r="Y166" i="2"/>
  <c r="Z166" i="2"/>
  <c r="AA166" i="2"/>
  <c r="AB166" i="2"/>
  <c r="Y167" i="2"/>
  <c r="Z167" i="2"/>
  <c r="AA167" i="2"/>
  <c r="AB167" i="2"/>
  <c r="Y168" i="2"/>
  <c r="Z168" i="2"/>
  <c r="AA168" i="2"/>
  <c r="AB168" i="2"/>
  <c r="Y169" i="2"/>
  <c r="Z169" i="2"/>
  <c r="AA169" i="2"/>
  <c r="AB169" i="2"/>
  <c r="Y170" i="2"/>
  <c r="Z170" i="2"/>
  <c r="AA170" i="2"/>
  <c r="AB170" i="2"/>
  <c r="Y171" i="2"/>
  <c r="Z171" i="2"/>
  <c r="AA171" i="2"/>
  <c r="AB171" i="2"/>
  <c r="Y172" i="2"/>
  <c r="Z172" i="2"/>
  <c r="AA172" i="2"/>
  <c r="AB172" i="2"/>
  <c r="Y173" i="2"/>
  <c r="Z173" i="2"/>
  <c r="AA173" i="2"/>
  <c r="AB173" i="2"/>
  <c r="Y174" i="2"/>
  <c r="Z174" i="2"/>
  <c r="AA174" i="2"/>
  <c r="AB174" i="2"/>
  <c r="Y175" i="2"/>
  <c r="Z175" i="2"/>
  <c r="AA175" i="2"/>
  <c r="AB175" i="2"/>
  <c r="Y176" i="2"/>
  <c r="Z176" i="2"/>
  <c r="AA176" i="2"/>
  <c r="AB176" i="2"/>
  <c r="Y177" i="2"/>
  <c r="Z177" i="2"/>
  <c r="AA177" i="2"/>
  <c r="AB177" i="2"/>
  <c r="Y178" i="2"/>
  <c r="Z178" i="2"/>
  <c r="AA178" i="2"/>
  <c r="AB178" i="2"/>
  <c r="Y179" i="2"/>
  <c r="Z179" i="2"/>
  <c r="AA179" i="2"/>
  <c r="AB179" i="2"/>
  <c r="Y180" i="2"/>
  <c r="Z180" i="2"/>
  <c r="AA180" i="2"/>
  <c r="AB180" i="2"/>
  <c r="Y181" i="2"/>
  <c r="Z181" i="2"/>
  <c r="AA181" i="2"/>
  <c r="AB181" i="2"/>
  <c r="Y182" i="2"/>
  <c r="Z182" i="2"/>
  <c r="AA182" i="2"/>
  <c r="AB182" i="2"/>
  <c r="Y183" i="2"/>
  <c r="Z183" i="2"/>
  <c r="AA183" i="2"/>
  <c r="AB183" i="2"/>
  <c r="Y184" i="2"/>
  <c r="Z184" i="2"/>
  <c r="AA184" i="2"/>
  <c r="AB184" i="2"/>
  <c r="Y185" i="2"/>
  <c r="Z185" i="2"/>
  <c r="AA185" i="2"/>
  <c r="AB185" i="2"/>
  <c r="Y186" i="2"/>
  <c r="Z186" i="2"/>
  <c r="AA186" i="2"/>
  <c r="AB186" i="2"/>
  <c r="Y187" i="2"/>
  <c r="Z187" i="2"/>
  <c r="AA187" i="2"/>
  <c r="AB187" i="2"/>
  <c r="Y188" i="2"/>
  <c r="Z188" i="2"/>
  <c r="AA188" i="2"/>
  <c r="AB188" i="2"/>
  <c r="Y189" i="2"/>
  <c r="Z189" i="2"/>
  <c r="AA189" i="2"/>
  <c r="AB189" i="2"/>
  <c r="Y190" i="2"/>
  <c r="Z190" i="2"/>
  <c r="AA190" i="2"/>
  <c r="AB190" i="2"/>
  <c r="Y191" i="2"/>
  <c r="Z191" i="2"/>
  <c r="AA191" i="2"/>
  <c r="AB191" i="2"/>
  <c r="Y192" i="2"/>
  <c r="Z192" i="2"/>
  <c r="AA192" i="2"/>
  <c r="AB192" i="2"/>
  <c r="Y193" i="2"/>
  <c r="Z193" i="2"/>
  <c r="AA193" i="2"/>
  <c r="AB193" i="2"/>
  <c r="Y194" i="2"/>
  <c r="Z194" i="2"/>
  <c r="AA194" i="2"/>
  <c r="AB194" i="2"/>
  <c r="Y195" i="2"/>
  <c r="Z195" i="2"/>
  <c r="AA195" i="2"/>
  <c r="AB195" i="2"/>
  <c r="Y196" i="2"/>
  <c r="Z196" i="2"/>
  <c r="AA196" i="2"/>
  <c r="AB196" i="2"/>
  <c r="Y197" i="2"/>
  <c r="Z197" i="2"/>
  <c r="AA197" i="2"/>
  <c r="AB197" i="2"/>
  <c r="Y198" i="2"/>
  <c r="Z198" i="2"/>
  <c r="AA198" i="2"/>
  <c r="AB198" i="2"/>
  <c r="Y199" i="2"/>
  <c r="Z199" i="2"/>
  <c r="AA199" i="2"/>
  <c r="AB199" i="2"/>
  <c r="Y200" i="2"/>
  <c r="Z200" i="2"/>
  <c r="AA200" i="2"/>
  <c r="AB200" i="2"/>
  <c r="Y201" i="2"/>
  <c r="Z201" i="2"/>
  <c r="AA201" i="2"/>
  <c r="AB201" i="2"/>
  <c r="Y202" i="2"/>
  <c r="Z202" i="2"/>
  <c r="AA202" i="2"/>
  <c r="AB202" i="2"/>
  <c r="Y203" i="2"/>
  <c r="Z203" i="2"/>
  <c r="AA203" i="2"/>
  <c r="AB203" i="2"/>
  <c r="Y204" i="2"/>
  <c r="Z204" i="2"/>
  <c r="AA204" i="2"/>
  <c r="AB204" i="2"/>
  <c r="Y205" i="2"/>
  <c r="Z205" i="2"/>
  <c r="AA205" i="2"/>
  <c r="AB205" i="2"/>
  <c r="Y206" i="2"/>
  <c r="Z206" i="2"/>
  <c r="AA206" i="2"/>
  <c r="AB206" i="2"/>
  <c r="Y207" i="2"/>
  <c r="Z207" i="2"/>
  <c r="AA207" i="2"/>
  <c r="AB207" i="2"/>
  <c r="Y208" i="2"/>
  <c r="Z208" i="2"/>
  <c r="AA208" i="2"/>
  <c r="AB208" i="2"/>
  <c r="Y209" i="2"/>
  <c r="Z209" i="2"/>
  <c r="AA209" i="2"/>
  <c r="AB209" i="2"/>
  <c r="Y210" i="2"/>
  <c r="Z210" i="2"/>
  <c r="AA210" i="2"/>
  <c r="AB210" i="2"/>
  <c r="Y211" i="2"/>
  <c r="Z211" i="2"/>
  <c r="AA211" i="2"/>
  <c r="AB211" i="2"/>
  <c r="Y212" i="2"/>
  <c r="Z212" i="2"/>
  <c r="AA212" i="2"/>
  <c r="AB212" i="2"/>
  <c r="Y213" i="2"/>
  <c r="Z213" i="2"/>
  <c r="AA213" i="2"/>
  <c r="AB213" i="2"/>
  <c r="Y214" i="2"/>
  <c r="Z214" i="2"/>
  <c r="AA214" i="2"/>
  <c r="AB214" i="2"/>
  <c r="Y215" i="2"/>
  <c r="Z215" i="2"/>
  <c r="AA215" i="2"/>
  <c r="AB215" i="2"/>
  <c r="Y216" i="2"/>
  <c r="Z216" i="2"/>
  <c r="AA216" i="2"/>
  <c r="AB216" i="2"/>
  <c r="Y217" i="2"/>
  <c r="Z217" i="2"/>
  <c r="AA217" i="2"/>
  <c r="AB217" i="2"/>
  <c r="Y218" i="2"/>
  <c r="Z218" i="2"/>
  <c r="AA218" i="2"/>
  <c r="AB218" i="2"/>
  <c r="Y219" i="2"/>
  <c r="Z219" i="2"/>
  <c r="AA219" i="2"/>
  <c r="AB219" i="2"/>
  <c r="Y220" i="2"/>
  <c r="Z220" i="2"/>
  <c r="AA220" i="2"/>
  <c r="AB220" i="2"/>
  <c r="Y221" i="2"/>
  <c r="Z221" i="2"/>
  <c r="AA221" i="2"/>
  <c r="AB221" i="2"/>
  <c r="Y222" i="2"/>
  <c r="Z222" i="2"/>
  <c r="AA222" i="2"/>
  <c r="AB222" i="2"/>
  <c r="Y223" i="2"/>
  <c r="Z223" i="2"/>
  <c r="AA223" i="2"/>
  <c r="AB223" i="2"/>
  <c r="Y224" i="2"/>
  <c r="Z224" i="2"/>
  <c r="AA224" i="2"/>
  <c r="AB224" i="2"/>
  <c r="Y225" i="2"/>
  <c r="Z225" i="2"/>
  <c r="AA225" i="2"/>
  <c r="AB225" i="2"/>
  <c r="Y226" i="2"/>
  <c r="Z226" i="2"/>
  <c r="AA226" i="2"/>
  <c r="AB226" i="2"/>
  <c r="Y227" i="2"/>
  <c r="Z227" i="2"/>
  <c r="AA227" i="2"/>
  <c r="AB227" i="2"/>
  <c r="Y228" i="2"/>
  <c r="Z228" i="2"/>
  <c r="AA228" i="2"/>
  <c r="AB228" i="2"/>
  <c r="Y229" i="2"/>
  <c r="Z229" i="2"/>
  <c r="AA229" i="2"/>
  <c r="AB229" i="2"/>
  <c r="Y230" i="2"/>
  <c r="Z230" i="2"/>
  <c r="AA230" i="2"/>
  <c r="AB230" i="2"/>
  <c r="Y231" i="2"/>
  <c r="Z231" i="2"/>
  <c r="AA231" i="2"/>
  <c r="AB231" i="2"/>
  <c r="Y232" i="2"/>
  <c r="Z232" i="2"/>
  <c r="AA232" i="2"/>
  <c r="AB232" i="2"/>
  <c r="Y233" i="2"/>
  <c r="Z233" i="2"/>
  <c r="AA233" i="2"/>
  <c r="AB233" i="2"/>
  <c r="Y234" i="2"/>
  <c r="Z234" i="2"/>
  <c r="AA234" i="2"/>
  <c r="AB234" i="2"/>
  <c r="Y235" i="2"/>
  <c r="Z235" i="2"/>
  <c r="AA235" i="2"/>
  <c r="AB235" i="2"/>
  <c r="Y236" i="2"/>
  <c r="Z236" i="2"/>
  <c r="AA236" i="2"/>
  <c r="AB236" i="2"/>
  <c r="Y237" i="2"/>
  <c r="Z237" i="2"/>
  <c r="AA237" i="2"/>
  <c r="AB237" i="2"/>
  <c r="Y238" i="2"/>
  <c r="Z238" i="2"/>
  <c r="AA238" i="2"/>
  <c r="AB238" i="2"/>
  <c r="Y239" i="2"/>
  <c r="Z239" i="2"/>
  <c r="AA239" i="2"/>
  <c r="AB239" i="2"/>
  <c r="Y240" i="2"/>
  <c r="Z240" i="2"/>
  <c r="AA240" i="2"/>
  <c r="AB240" i="2"/>
  <c r="Y241" i="2"/>
  <c r="Z241" i="2"/>
  <c r="AA241" i="2"/>
  <c r="AB241" i="2"/>
  <c r="Y242" i="2"/>
  <c r="Z242" i="2"/>
  <c r="AA242" i="2"/>
  <c r="AB242" i="2"/>
  <c r="Y243" i="2"/>
  <c r="Z243" i="2"/>
  <c r="AA243" i="2"/>
  <c r="AB243" i="2"/>
  <c r="Y244" i="2"/>
  <c r="Z244" i="2"/>
  <c r="AA244" i="2"/>
  <c r="AB244" i="2"/>
  <c r="Y245" i="2"/>
  <c r="Z245" i="2"/>
  <c r="AA245" i="2"/>
  <c r="AB245" i="2"/>
  <c r="Y246" i="2"/>
  <c r="Z246" i="2"/>
  <c r="AA246" i="2"/>
  <c r="AB246" i="2"/>
  <c r="Y247" i="2"/>
  <c r="Z247" i="2"/>
  <c r="AA247" i="2"/>
  <c r="AB247" i="2"/>
  <c r="Y248" i="2"/>
  <c r="Z248" i="2"/>
  <c r="AA248" i="2"/>
  <c r="AB248" i="2"/>
  <c r="Y249" i="2"/>
  <c r="Z249" i="2"/>
  <c r="AA249" i="2"/>
  <c r="AB249" i="2"/>
  <c r="Y250" i="2"/>
  <c r="Z250" i="2"/>
  <c r="AA250" i="2"/>
  <c r="AB250" i="2"/>
  <c r="Y251" i="2"/>
  <c r="Z251" i="2"/>
  <c r="AA251" i="2"/>
  <c r="AB251" i="2"/>
  <c r="Y252" i="2"/>
  <c r="Z252" i="2"/>
  <c r="AA252" i="2"/>
  <c r="AB252" i="2"/>
  <c r="Y253" i="2"/>
  <c r="Z253" i="2"/>
  <c r="AA253" i="2"/>
  <c r="AB253" i="2"/>
  <c r="Y254" i="2"/>
  <c r="Z254" i="2"/>
  <c r="AA254" i="2"/>
  <c r="AB254" i="2"/>
  <c r="Y255" i="2"/>
  <c r="Z255" i="2"/>
  <c r="AA255" i="2"/>
  <c r="AB255" i="2"/>
  <c r="Y256" i="2"/>
  <c r="Z256" i="2"/>
  <c r="AA256" i="2"/>
  <c r="AB256" i="2"/>
  <c r="Y257" i="2"/>
  <c r="Z257" i="2"/>
  <c r="AA257" i="2"/>
  <c r="AB257" i="2"/>
  <c r="Y258" i="2"/>
  <c r="Z258" i="2"/>
  <c r="AA258" i="2"/>
  <c r="AB258" i="2"/>
  <c r="Y259" i="2"/>
  <c r="Z259" i="2"/>
  <c r="AA259" i="2"/>
  <c r="AB259" i="2"/>
  <c r="Y260" i="2"/>
  <c r="Z260" i="2"/>
  <c r="AA260" i="2"/>
  <c r="AB260" i="2"/>
  <c r="Y261" i="2"/>
  <c r="Z261" i="2"/>
  <c r="AA261" i="2"/>
  <c r="AB261" i="2"/>
  <c r="Y262" i="2"/>
  <c r="Z262" i="2"/>
  <c r="AA262" i="2"/>
  <c r="AB262" i="2"/>
  <c r="Y263" i="2"/>
  <c r="Z263" i="2"/>
  <c r="AA263" i="2"/>
  <c r="AB263" i="2"/>
  <c r="Y264" i="2"/>
  <c r="Z264" i="2"/>
  <c r="AA264" i="2"/>
  <c r="AB264" i="2"/>
  <c r="Y265" i="2"/>
  <c r="Z265" i="2"/>
  <c r="AA265" i="2"/>
  <c r="AB265" i="2"/>
  <c r="Y266" i="2"/>
  <c r="Z266" i="2"/>
  <c r="AA266" i="2"/>
  <c r="AB266" i="2"/>
  <c r="Y267" i="2"/>
  <c r="Z267" i="2"/>
  <c r="AA267" i="2"/>
  <c r="AB267" i="2"/>
  <c r="Y268" i="2"/>
  <c r="Z268" i="2"/>
  <c r="AA268" i="2"/>
  <c r="AB268" i="2"/>
  <c r="Y269" i="2"/>
  <c r="Z269" i="2"/>
  <c r="AA269" i="2"/>
  <c r="AB269" i="2"/>
  <c r="Y270" i="2"/>
  <c r="Z270" i="2"/>
  <c r="AA270" i="2"/>
  <c r="AB270" i="2"/>
  <c r="Y271" i="2"/>
  <c r="Z271" i="2"/>
  <c r="AA271" i="2"/>
  <c r="AB271" i="2"/>
  <c r="Y272" i="2"/>
  <c r="Z272" i="2"/>
  <c r="AA272" i="2"/>
  <c r="AB272" i="2"/>
  <c r="Y273" i="2"/>
  <c r="Z273" i="2"/>
  <c r="AA273" i="2"/>
  <c r="AB273" i="2"/>
  <c r="Y274" i="2"/>
  <c r="Z274" i="2"/>
  <c r="AA274" i="2"/>
  <c r="AB274" i="2"/>
  <c r="Y275" i="2"/>
  <c r="Z275" i="2"/>
  <c r="AA275" i="2"/>
  <c r="AB275" i="2"/>
  <c r="Y276" i="2"/>
  <c r="Z276" i="2"/>
  <c r="AA276" i="2"/>
  <c r="AB276" i="2"/>
  <c r="Y277" i="2"/>
  <c r="Z277" i="2"/>
  <c r="AA277" i="2"/>
  <c r="AB277" i="2"/>
  <c r="Y278" i="2"/>
  <c r="Z278" i="2"/>
  <c r="AA278" i="2"/>
  <c r="AB278" i="2"/>
  <c r="Y279" i="2"/>
  <c r="Z279" i="2"/>
  <c r="AA279" i="2"/>
  <c r="AB279" i="2"/>
  <c r="Y280" i="2"/>
  <c r="Z280" i="2"/>
  <c r="AA280" i="2"/>
  <c r="AB280" i="2"/>
  <c r="Y281" i="2"/>
  <c r="Z281" i="2"/>
  <c r="AA281" i="2"/>
  <c r="AB281" i="2"/>
  <c r="Y282" i="2"/>
  <c r="Z282" i="2"/>
  <c r="AA282" i="2"/>
  <c r="AB282" i="2"/>
  <c r="Y283" i="2"/>
  <c r="Z283" i="2"/>
  <c r="AA283" i="2"/>
  <c r="AB283" i="2"/>
  <c r="Y284" i="2"/>
  <c r="Z284" i="2"/>
  <c r="AA284" i="2"/>
  <c r="AB284" i="2"/>
  <c r="Y285" i="2"/>
  <c r="Z285" i="2"/>
  <c r="AA285" i="2"/>
  <c r="AB285" i="2"/>
  <c r="Y286" i="2"/>
  <c r="Z286" i="2"/>
  <c r="AA286" i="2"/>
  <c r="AB286" i="2"/>
  <c r="Y287" i="2"/>
  <c r="Z287" i="2"/>
  <c r="AA287" i="2"/>
  <c r="AB287" i="2"/>
  <c r="Y288" i="2"/>
  <c r="Z288" i="2"/>
  <c r="AA288" i="2"/>
  <c r="AB288" i="2"/>
  <c r="Y289" i="2"/>
  <c r="Z289" i="2"/>
  <c r="AA289" i="2"/>
  <c r="AB289" i="2"/>
  <c r="Y290" i="2"/>
  <c r="Z290" i="2"/>
  <c r="AA290" i="2"/>
  <c r="AB290" i="2"/>
  <c r="Y291" i="2"/>
  <c r="Z291" i="2"/>
  <c r="AA291" i="2"/>
  <c r="AB291" i="2"/>
  <c r="Y292" i="2"/>
  <c r="Z292" i="2"/>
  <c r="AA292" i="2"/>
  <c r="AB292" i="2"/>
  <c r="Y293" i="2"/>
  <c r="Z293" i="2"/>
  <c r="AA293" i="2"/>
  <c r="AB293" i="2"/>
  <c r="Y294" i="2"/>
  <c r="Z294" i="2"/>
  <c r="AA294" i="2"/>
  <c r="AB294" i="2"/>
  <c r="Y295" i="2"/>
  <c r="Z295" i="2"/>
  <c r="AA295" i="2"/>
  <c r="AB295" i="2"/>
  <c r="Y296" i="2"/>
  <c r="Z296" i="2"/>
  <c r="AA296" i="2"/>
  <c r="AB296" i="2"/>
  <c r="Y297" i="2"/>
  <c r="Z297" i="2"/>
  <c r="AA297" i="2"/>
  <c r="AB297" i="2"/>
  <c r="Y298" i="2"/>
  <c r="Z298" i="2"/>
  <c r="AA298" i="2"/>
  <c r="AB298" i="2"/>
  <c r="Y299" i="2"/>
  <c r="Z299" i="2"/>
  <c r="AA299" i="2"/>
  <c r="AB299" i="2"/>
  <c r="Y300" i="2"/>
  <c r="Z300" i="2"/>
  <c r="AA300" i="2"/>
  <c r="AB300" i="2"/>
  <c r="Y301" i="2"/>
  <c r="Z301" i="2"/>
  <c r="AA301" i="2"/>
  <c r="AB301" i="2"/>
  <c r="Y302" i="2"/>
  <c r="Z302" i="2"/>
  <c r="AA302" i="2"/>
  <c r="AB302" i="2"/>
  <c r="Y303" i="2"/>
  <c r="Z303" i="2"/>
  <c r="AA303" i="2"/>
  <c r="AB303" i="2"/>
  <c r="Y304" i="2"/>
  <c r="Z304" i="2"/>
  <c r="AA304" i="2"/>
  <c r="AB304" i="2"/>
  <c r="Y305" i="2"/>
  <c r="Z305" i="2"/>
  <c r="AA305" i="2"/>
  <c r="AB305" i="2"/>
  <c r="Y306" i="2"/>
  <c r="Z306" i="2"/>
  <c r="AA306" i="2"/>
  <c r="AB306" i="2"/>
  <c r="Y307" i="2"/>
  <c r="Z307" i="2"/>
  <c r="AA307" i="2"/>
  <c r="AB307" i="2"/>
  <c r="Y308" i="2"/>
  <c r="Z308" i="2"/>
  <c r="AA308" i="2"/>
  <c r="AB308" i="2"/>
  <c r="Y309" i="2"/>
  <c r="Z309" i="2"/>
  <c r="AA309" i="2"/>
  <c r="AB309" i="2"/>
  <c r="Y310" i="2"/>
  <c r="Z310" i="2"/>
  <c r="AA310" i="2"/>
  <c r="AB310" i="2"/>
  <c r="Y311" i="2"/>
  <c r="Z311" i="2"/>
  <c r="AA311" i="2"/>
  <c r="AB311" i="2"/>
  <c r="Y312" i="2"/>
  <c r="Z312" i="2"/>
  <c r="AA312" i="2"/>
  <c r="AB312" i="2"/>
  <c r="Y313" i="2"/>
  <c r="Z313" i="2"/>
  <c r="AA313" i="2"/>
  <c r="AB313" i="2"/>
  <c r="Y314" i="2"/>
  <c r="Z314" i="2"/>
  <c r="AA314" i="2"/>
  <c r="AB314" i="2"/>
  <c r="Y315" i="2"/>
  <c r="Z315" i="2"/>
  <c r="AA315" i="2"/>
  <c r="AB315" i="2"/>
  <c r="Y316" i="2"/>
  <c r="Z316" i="2"/>
  <c r="AA316" i="2"/>
  <c r="AB316" i="2"/>
  <c r="Y317" i="2"/>
  <c r="Z317" i="2"/>
  <c r="AA317" i="2"/>
  <c r="AB317" i="2"/>
  <c r="Y318" i="2"/>
  <c r="Z318" i="2"/>
  <c r="AA318" i="2"/>
  <c r="AB318" i="2"/>
  <c r="Y319" i="2"/>
  <c r="Z319" i="2"/>
  <c r="AA319" i="2"/>
  <c r="AB319" i="2"/>
  <c r="Y320" i="2"/>
  <c r="Z320" i="2"/>
  <c r="AA320" i="2"/>
  <c r="AB320" i="2"/>
  <c r="Y321" i="2"/>
  <c r="Z321" i="2"/>
  <c r="AA321" i="2"/>
  <c r="AB321" i="2"/>
  <c r="Y322" i="2"/>
  <c r="Z322" i="2"/>
  <c r="AA322" i="2"/>
  <c r="AB322" i="2"/>
  <c r="Y323" i="2"/>
  <c r="Z323" i="2"/>
  <c r="AA323" i="2"/>
  <c r="AB323" i="2"/>
  <c r="Y324" i="2"/>
  <c r="Z324" i="2"/>
  <c r="AA324" i="2"/>
  <c r="AB324" i="2"/>
  <c r="Y325" i="2"/>
  <c r="Z325" i="2"/>
  <c r="AA325" i="2"/>
  <c r="AB325" i="2"/>
  <c r="Y326" i="2"/>
  <c r="Z326" i="2"/>
  <c r="AA326" i="2"/>
  <c r="AB326" i="2"/>
  <c r="Y327" i="2"/>
  <c r="Z327" i="2"/>
  <c r="AA327" i="2"/>
  <c r="AB327" i="2"/>
  <c r="Y328" i="2"/>
  <c r="Z328" i="2"/>
  <c r="AA328" i="2"/>
  <c r="AB328" i="2"/>
  <c r="Y329" i="2"/>
  <c r="Z329" i="2"/>
  <c r="AA329" i="2"/>
  <c r="AB329" i="2"/>
  <c r="Y330" i="2"/>
  <c r="Z330" i="2"/>
  <c r="AA330" i="2"/>
  <c r="AB330" i="2"/>
  <c r="Y331" i="2"/>
  <c r="Z331" i="2"/>
  <c r="AA331" i="2"/>
  <c r="AB331" i="2"/>
  <c r="Y332" i="2"/>
  <c r="Z332" i="2"/>
  <c r="AA332" i="2"/>
  <c r="AB332" i="2"/>
  <c r="Y333" i="2"/>
  <c r="Z333" i="2"/>
  <c r="AA333" i="2"/>
  <c r="AB333" i="2"/>
  <c r="Y334" i="2"/>
  <c r="Z334" i="2"/>
  <c r="AA334" i="2"/>
  <c r="AB334" i="2"/>
  <c r="Y335" i="2"/>
  <c r="Z335" i="2"/>
  <c r="AA335" i="2"/>
  <c r="AB335" i="2"/>
  <c r="Y336" i="2"/>
  <c r="Z336" i="2"/>
  <c r="AA336" i="2"/>
  <c r="AB336" i="2"/>
  <c r="Y337" i="2"/>
  <c r="Z337" i="2"/>
  <c r="AA337" i="2"/>
  <c r="AB337" i="2"/>
  <c r="Y338" i="2"/>
  <c r="Z338" i="2"/>
  <c r="AA338" i="2"/>
  <c r="AB338" i="2"/>
  <c r="Y339" i="2"/>
  <c r="Z339" i="2"/>
  <c r="AA339" i="2"/>
  <c r="AB339" i="2"/>
  <c r="Y340" i="2"/>
  <c r="Z340" i="2"/>
  <c r="AA340" i="2"/>
  <c r="AB340" i="2"/>
  <c r="Y341" i="2"/>
  <c r="Z341" i="2"/>
  <c r="AA341" i="2"/>
  <c r="AB341" i="2"/>
  <c r="Y342" i="2"/>
  <c r="Z342" i="2"/>
  <c r="AA342" i="2"/>
  <c r="AB342" i="2"/>
  <c r="Y343" i="2"/>
  <c r="Z343" i="2"/>
  <c r="AA343" i="2"/>
  <c r="AB343" i="2"/>
  <c r="Y344" i="2"/>
  <c r="Z344" i="2"/>
  <c r="AA344" i="2"/>
  <c r="AB344" i="2"/>
  <c r="Y345" i="2"/>
  <c r="Z345" i="2"/>
  <c r="AA345" i="2"/>
  <c r="AB345" i="2"/>
  <c r="Y346" i="2"/>
  <c r="Z346" i="2"/>
  <c r="AA346" i="2"/>
  <c r="AB346" i="2"/>
  <c r="Y347" i="2"/>
  <c r="Z347" i="2"/>
  <c r="AA347" i="2"/>
  <c r="AB347" i="2"/>
  <c r="Y348" i="2"/>
  <c r="Z348" i="2"/>
  <c r="AA348" i="2"/>
  <c r="AB348" i="2"/>
  <c r="Y349" i="2"/>
  <c r="Z349" i="2"/>
  <c r="AA349" i="2"/>
  <c r="AB349" i="2"/>
  <c r="Y350" i="2"/>
  <c r="Z350" i="2"/>
  <c r="AA350" i="2"/>
  <c r="AB350" i="2"/>
  <c r="Y351" i="2"/>
  <c r="Z351" i="2"/>
  <c r="AA351" i="2"/>
  <c r="AB351" i="2"/>
  <c r="Y352" i="2"/>
  <c r="Z352" i="2"/>
  <c r="AA352" i="2"/>
  <c r="AB352" i="2"/>
  <c r="Y353" i="2"/>
  <c r="Z353" i="2"/>
  <c r="AA353" i="2"/>
  <c r="AB353" i="2"/>
  <c r="Y354" i="2"/>
  <c r="Z354" i="2"/>
  <c r="AA354" i="2"/>
  <c r="AB354" i="2"/>
  <c r="Y355" i="2"/>
  <c r="Z355" i="2"/>
  <c r="AA355" i="2"/>
  <c r="AB355" i="2"/>
  <c r="Y356" i="2"/>
  <c r="Z356" i="2"/>
  <c r="AA356" i="2"/>
  <c r="AB356" i="2"/>
  <c r="Y357" i="2"/>
  <c r="Z357" i="2"/>
  <c r="AA357" i="2"/>
  <c r="AB357" i="2"/>
  <c r="Y358" i="2"/>
  <c r="Z358" i="2"/>
  <c r="AA358" i="2"/>
  <c r="AB358" i="2"/>
  <c r="Y359" i="2"/>
  <c r="Z359" i="2"/>
  <c r="AA359" i="2"/>
  <c r="AB359" i="2"/>
  <c r="Y360" i="2"/>
  <c r="Z360" i="2"/>
  <c r="AA360" i="2"/>
  <c r="AB360" i="2"/>
  <c r="Y361" i="2"/>
  <c r="Z361" i="2"/>
  <c r="AA361" i="2"/>
  <c r="AB361" i="2"/>
  <c r="Y362" i="2"/>
  <c r="Z362" i="2"/>
  <c r="AA362" i="2"/>
  <c r="AB362" i="2"/>
  <c r="Y363" i="2"/>
  <c r="Z363" i="2"/>
  <c r="AA363" i="2"/>
  <c r="AB363" i="2"/>
  <c r="Y364" i="2"/>
  <c r="Z364" i="2"/>
  <c r="AA364" i="2"/>
  <c r="AB364" i="2"/>
  <c r="Y365" i="2"/>
  <c r="Z365" i="2"/>
  <c r="AA365" i="2"/>
  <c r="AB365" i="2"/>
  <c r="AD365" i="2"/>
  <c r="AF365" i="2" s="1"/>
  <c r="T44" i="2" l="1"/>
  <c r="U44" i="2" s="1"/>
  <c r="T35" i="2"/>
  <c r="U35" i="2" s="1"/>
  <c r="T23" i="2"/>
  <c r="U23" i="2" s="1"/>
  <c r="T20" i="2"/>
  <c r="U20" i="2" s="1"/>
  <c r="T15" i="2"/>
  <c r="U15" i="2" s="1"/>
  <c r="T12" i="2"/>
  <c r="U12" i="2" s="1"/>
  <c r="T328" i="2"/>
  <c r="U328" i="2" s="1"/>
  <c r="T327" i="2"/>
  <c r="U327" i="2" s="1"/>
  <c r="T324" i="2"/>
  <c r="U324" i="2" s="1"/>
  <c r="T323" i="2"/>
  <c r="U323" i="2" s="1"/>
  <c r="T320" i="2"/>
  <c r="U320" i="2" s="1"/>
  <c r="T319" i="2"/>
  <c r="U319" i="2" s="1"/>
  <c r="T316" i="2"/>
  <c r="U316" i="2" s="1"/>
  <c r="T299" i="2"/>
  <c r="U299" i="2" s="1"/>
  <c r="T284" i="2"/>
  <c r="U284" i="2" s="1"/>
  <c r="T280" i="2"/>
  <c r="U280" i="2" s="1"/>
  <c r="T279" i="2"/>
  <c r="U279" i="2" s="1"/>
  <c r="T276" i="2"/>
  <c r="U276" i="2" s="1"/>
  <c r="T275" i="2"/>
  <c r="U275" i="2" s="1"/>
  <c r="T271" i="2"/>
  <c r="U271" i="2" s="1"/>
  <c r="T269" i="2"/>
  <c r="U269" i="2" s="1"/>
  <c r="T266" i="2"/>
  <c r="U266" i="2" s="1"/>
  <c r="T265" i="2"/>
  <c r="U265" i="2" s="1"/>
  <c r="T263" i="2"/>
  <c r="U263" i="2" s="1"/>
  <c r="T250" i="2"/>
  <c r="U250" i="2" s="1"/>
  <c r="T249" i="2"/>
  <c r="U249" i="2" s="1"/>
  <c r="T247" i="2"/>
  <c r="U247" i="2" s="1"/>
  <c r="T234" i="2"/>
  <c r="U234" i="2" s="1"/>
  <c r="T233" i="2"/>
  <c r="U233" i="2" s="1"/>
  <c r="T231" i="2"/>
  <c r="U231" i="2" s="1"/>
  <c r="T217" i="2"/>
  <c r="U217" i="2" s="1"/>
  <c r="T203" i="2"/>
  <c r="U203" i="2" s="1"/>
  <c r="T201" i="2"/>
  <c r="U201" i="2" s="1"/>
  <c r="T187" i="2"/>
  <c r="U187" i="2" s="1"/>
  <c r="T185" i="2"/>
  <c r="U185" i="2" s="1"/>
  <c r="T171" i="2"/>
  <c r="U171" i="2" s="1"/>
  <c r="T168" i="2"/>
  <c r="U168" i="2" s="1"/>
  <c r="T165" i="2"/>
  <c r="U165" i="2" s="1"/>
  <c r="T161" i="2"/>
  <c r="U161" i="2" s="1"/>
  <c r="T160" i="2"/>
  <c r="U160" i="2" s="1"/>
  <c r="T156" i="2"/>
  <c r="U156" i="2" s="1"/>
  <c r="T153" i="2"/>
  <c r="U153" i="2" s="1"/>
  <c r="T152" i="2"/>
  <c r="U152" i="2" s="1"/>
  <c r="T150" i="2"/>
  <c r="U150" i="2" s="1"/>
  <c r="T149" i="2"/>
  <c r="U149" i="2" s="1"/>
  <c r="T148" i="2"/>
  <c r="U148" i="2" s="1"/>
  <c r="T146" i="2"/>
  <c r="U146" i="2" s="1"/>
  <c r="T137" i="2"/>
  <c r="U137" i="2" s="1"/>
  <c r="T136" i="2"/>
  <c r="U136" i="2" s="1"/>
  <c r="T134" i="2"/>
  <c r="U134" i="2" s="1"/>
  <c r="T133" i="2"/>
  <c r="U133" i="2" s="1"/>
  <c r="T132" i="2"/>
  <c r="U132" i="2" s="1"/>
  <c r="T130" i="2"/>
  <c r="U130" i="2" s="1"/>
  <c r="T121" i="2"/>
  <c r="U121" i="2" s="1"/>
  <c r="T120" i="2"/>
  <c r="U120" i="2" s="1"/>
  <c r="T118" i="2"/>
  <c r="U118" i="2" s="1"/>
  <c r="T117" i="2"/>
  <c r="U117" i="2" s="1"/>
  <c r="T116" i="2"/>
  <c r="U116" i="2" s="1"/>
  <c r="T114" i="2"/>
  <c r="U114" i="2" s="1"/>
  <c r="T99" i="2"/>
  <c r="U99" i="2" s="1"/>
  <c r="T91" i="2"/>
  <c r="U91" i="2" s="1"/>
  <c r="T87" i="2"/>
  <c r="U87" i="2" s="1"/>
  <c r="T79" i="2"/>
  <c r="U79" i="2" s="1"/>
  <c r="T77" i="2"/>
  <c r="U77" i="2" s="1"/>
  <c r="T63" i="2"/>
  <c r="U63" i="2" s="1"/>
  <c r="T61" i="2"/>
  <c r="U61" i="2" s="1"/>
  <c r="T59" i="2"/>
  <c r="U59" i="2" s="1"/>
  <c r="T57" i="2"/>
  <c r="U57" i="2" s="1"/>
  <c r="T55" i="2"/>
  <c r="U55" i="2" s="1"/>
  <c r="T53" i="2"/>
  <c r="U53" i="2" s="1"/>
  <c r="T4" i="2"/>
  <c r="U4" i="2" s="1"/>
  <c r="T363" i="2"/>
  <c r="U363" i="2" s="1"/>
  <c r="T359" i="2"/>
  <c r="U359" i="2" s="1"/>
  <c r="T355" i="2"/>
  <c r="U355" i="2" s="1"/>
  <c r="T351" i="2"/>
  <c r="U351" i="2" s="1"/>
  <c r="T347" i="2"/>
  <c r="U347" i="2" s="1"/>
  <c r="T343" i="2"/>
  <c r="U343" i="2" s="1"/>
  <c r="T339" i="2"/>
  <c r="U339" i="2" s="1"/>
  <c r="T335" i="2"/>
  <c r="U335" i="2" s="1"/>
  <c r="T331" i="2"/>
  <c r="U331" i="2" s="1"/>
  <c r="T330" i="2"/>
  <c r="U330" i="2" s="1"/>
  <c r="T329" i="2"/>
  <c r="U329" i="2" s="1"/>
  <c r="T314" i="2"/>
  <c r="U314" i="2" s="1"/>
  <c r="T313" i="2"/>
  <c r="U313" i="2" s="1"/>
  <c r="T310" i="2"/>
  <c r="U310" i="2" s="1"/>
  <c r="T309" i="2"/>
  <c r="U309" i="2" s="1"/>
  <c r="T306" i="2"/>
  <c r="U306" i="2" s="1"/>
  <c r="T305" i="2"/>
  <c r="U305" i="2" s="1"/>
  <c r="T302" i="2"/>
  <c r="U302" i="2" s="1"/>
  <c r="T301" i="2"/>
  <c r="U301" i="2" s="1"/>
  <c r="T300" i="2"/>
  <c r="U300" i="2" s="1"/>
  <c r="T297" i="2"/>
  <c r="U297" i="2" s="1"/>
  <c r="T294" i="2"/>
  <c r="U294" i="2" s="1"/>
  <c r="T293" i="2"/>
  <c r="U293" i="2" s="1"/>
  <c r="T290" i="2"/>
  <c r="U290" i="2" s="1"/>
  <c r="T289" i="2"/>
  <c r="U289" i="2" s="1"/>
  <c r="T286" i="2"/>
  <c r="U286" i="2" s="1"/>
  <c r="T282" i="2"/>
  <c r="U282" i="2" s="1"/>
  <c r="T272" i="2"/>
  <c r="U272" i="2" s="1"/>
  <c r="T268" i="2"/>
  <c r="U268" i="2" s="1"/>
  <c r="T260" i="2"/>
  <c r="U260" i="2" s="1"/>
  <c r="T256" i="2"/>
  <c r="U256" i="2" s="1"/>
  <c r="T252" i="2"/>
  <c r="U252" i="2" s="1"/>
  <c r="T251" i="2"/>
  <c r="U251" i="2" s="1"/>
  <c r="T244" i="2"/>
  <c r="U244" i="2" s="1"/>
  <c r="T240" i="2"/>
  <c r="U240" i="2" s="1"/>
  <c r="T236" i="2"/>
  <c r="U236" i="2" s="1"/>
  <c r="T235" i="2"/>
  <c r="U235" i="2" s="1"/>
  <c r="V235" i="2" s="1"/>
  <c r="AK234" i="2" s="1"/>
  <c r="O233" i="1" s="1"/>
  <c r="T228" i="2"/>
  <c r="U228" i="2" s="1"/>
  <c r="T224" i="2"/>
  <c r="U224" i="2" s="1"/>
  <c r="T221" i="2"/>
  <c r="U221" i="2" s="1"/>
  <c r="T214" i="2"/>
  <c r="U214" i="2" s="1"/>
  <c r="T213" i="2"/>
  <c r="U213" i="2" s="1"/>
  <c r="T210" i="2"/>
  <c r="U210" i="2" s="1"/>
  <c r="T208" i="2"/>
  <c r="U208" i="2" s="1"/>
  <c r="T206" i="2"/>
  <c r="U206" i="2" s="1"/>
  <c r="T204" i="2"/>
  <c r="U204" i="2" s="1"/>
  <c r="T198" i="2"/>
  <c r="U198" i="2" s="1"/>
  <c r="T197" i="2"/>
  <c r="U197" i="2" s="1"/>
  <c r="T194" i="2"/>
  <c r="U194" i="2" s="1"/>
  <c r="T192" i="2"/>
  <c r="U192" i="2" s="1"/>
  <c r="T190" i="2"/>
  <c r="U190" i="2" s="1"/>
  <c r="T188" i="2"/>
  <c r="U188" i="2" s="1"/>
  <c r="T182" i="2"/>
  <c r="U182" i="2" s="1"/>
  <c r="T181" i="2"/>
  <c r="U181" i="2" s="1"/>
  <c r="T178" i="2"/>
  <c r="U178" i="2" s="1"/>
  <c r="T176" i="2"/>
  <c r="U176" i="2" s="1"/>
  <c r="T174" i="2"/>
  <c r="U174" i="2" s="1"/>
  <c r="T172" i="2"/>
  <c r="U172" i="2" s="1"/>
  <c r="T159" i="2"/>
  <c r="U159" i="2" s="1"/>
  <c r="T158" i="2"/>
  <c r="U158" i="2" s="1"/>
  <c r="T157" i="2"/>
  <c r="U157" i="2" s="1"/>
  <c r="T155" i="2"/>
  <c r="U155" i="2" s="1"/>
  <c r="T154" i="2"/>
  <c r="U154" i="2" s="1"/>
  <c r="T143" i="2"/>
  <c r="U143" i="2" s="1"/>
  <c r="T139" i="2"/>
  <c r="U139" i="2" s="1"/>
  <c r="T138" i="2"/>
  <c r="U138" i="2" s="1"/>
  <c r="T127" i="2"/>
  <c r="U127" i="2" s="1"/>
  <c r="T123" i="2"/>
  <c r="U123" i="2" s="1"/>
  <c r="T122" i="2"/>
  <c r="U122" i="2" s="1"/>
  <c r="T111" i="2"/>
  <c r="U111" i="2" s="1"/>
  <c r="T107" i="2"/>
  <c r="U107" i="2" s="1"/>
  <c r="T106" i="2"/>
  <c r="U106" i="2" s="1"/>
  <c r="T105" i="2"/>
  <c r="U105" i="2" s="1"/>
  <c r="T103" i="2"/>
  <c r="U103" i="2" s="1"/>
  <c r="T97" i="2"/>
  <c r="U97" i="2" s="1"/>
  <c r="T96" i="2"/>
  <c r="U96" i="2" s="1"/>
  <c r="T95" i="2"/>
  <c r="U95" i="2" s="1"/>
  <c r="T93" i="2"/>
  <c r="U93" i="2" s="1"/>
  <c r="T85" i="2"/>
  <c r="U85" i="2" s="1"/>
  <c r="T84" i="2"/>
  <c r="U84" i="2" s="1"/>
  <c r="T82" i="2"/>
  <c r="U82" i="2" s="1"/>
  <c r="T76" i="2"/>
  <c r="U76" i="2" s="1"/>
  <c r="T74" i="2"/>
  <c r="U74" i="2" s="1"/>
  <c r="T72" i="2"/>
  <c r="U72" i="2" s="1"/>
  <c r="T70" i="2"/>
  <c r="U70" i="2" s="1"/>
  <c r="T69" i="2"/>
  <c r="U69" i="2" s="1"/>
  <c r="T66" i="2"/>
  <c r="U66" i="2" s="1"/>
  <c r="T65" i="2"/>
  <c r="U65" i="2" s="1"/>
  <c r="T56" i="2"/>
  <c r="U56" i="2" s="1"/>
  <c r="T51" i="2"/>
  <c r="U51" i="2" s="1"/>
  <c r="T50" i="2"/>
  <c r="U50" i="2" s="1"/>
  <c r="T48" i="2"/>
  <c r="U48" i="2" s="1"/>
  <c r="T47" i="2"/>
  <c r="U47" i="2" s="1"/>
  <c r="T46" i="2"/>
  <c r="U46" i="2" s="1"/>
  <c r="T45" i="2"/>
  <c r="U45" i="2" s="1"/>
  <c r="T42" i="2"/>
  <c r="U42" i="2" s="1"/>
  <c r="T41" i="2"/>
  <c r="U41" i="2" s="1"/>
  <c r="T40" i="2"/>
  <c r="U40" i="2" s="1"/>
  <c r="T38" i="2"/>
  <c r="U38" i="2" s="1"/>
  <c r="T37" i="2"/>
  <c r="U37" i="2" s="1"/>
  <c r="T36" i="2"/>
  <c r="U36" i="2" s="1"/>
  <c r="T34" i="2"/>
  <c r="U34" i="2" s="1"/>
  <c r="T33" i="2"/>
  <c r="U33" i="2" s="1"/>
  <c r="T30" i="2"/>
  <c r="U30" i="2" s="1"/>
  <c r="T29" i="2"/>
  <c r="U29" i="2" s="1"/>
  <c r="T28" i="2"/>
  <c r="U28" i="2" s="1"/>
  <c r="T19" i="2"/>
  <c r="U19" i="2" s="1"/>
  <c r="T11" i="2"/>
  <c r="U11" i="2" s="1"/>
  <c r="T10" i="2"/>
  <c r="U10" i="2" s="1"/>
  <c r="T9" i="2"/>
  <c r="U9" i="2" s="1"/>
  <c r="T7" i="2"/>
  <c r="U7" i="2" s="1"/>
  <c r="T6" i="2"/>
  <c r="U6" i="2" s="1"/>
  <c r="T298" i="2"/>
  <c r="U298" i="2" s="1"/>
  <c r="T296" i="2"/>
  <c r="U296" i="2" s="1"/>
  <c r="T295" i="2"/>
  <c r="U295" i="2" s="1"/>
  <c r="T292" i="2"/>
  <c r="U292" i="2" s="1"/>
  <c r="T291" i="2"/>
  <c r="U291" i="2" s="1"/>
  <c r="T288" i="2"/>
  <c r="U288" i="2" s="1"/>
  <c r="T287" i="2"/>
  <c r="U287" i="2" s="1"/>
  <c r="T219" i="2"/>
  <c r="U219" i="2" s="1"/>
  <c r="T27" i="2"/>
  <c r="U27" i="2" s="1"/>
  <c r="T326" i="2"/>
  <c r="U326" i="2" s="1"/>
  <c r="T325" i="2"/>
  <c r="U325" i="2" s="1"/>
  <c r="T322" i="2"/>
  <c r="U322" i="2" s="1"/>
  <c r="T321" i="2"/>
  <c r="U321" i="2" s="1"/>
  <c r="T318" i="2"/>
  <c r="U318" i="2" s="1"/>
  <c r="T317" i="2"/>
  <c r="U317" i="2" s="1"/>
  <c r="T315" i="2"/>
  <c r="U315" i="2" s="1"/>
  <c r="T364" i="2"/>
  <c r="U364" i="2" s="1"/>
  <c r="T362" i="2"/>
  <c r="U362" i="2" s="1"/>
  <c r="T361" i="2"/>
  <c r="U361" i="2" s="1"/>
  <c r="T360" i="2"/>
  <c r="U360" i="2" s="1"/>
  <c r="T358" i="2"/>
  <c r="U358" i="2" s="1"/>
  <c r="T357" i="2"/>
  <c r="U357" i="2" s="1"/>
  <c r="T356" i="2"/>
  <c r="U356" i="2" s="1"/>
  <c r="T354" i="2"/>
  <c r="U354" i="2" s="1"/>
  <c r="T353" i="2"/>
  <c r="U353" i="2" s="1"/>
  <c r="T352" i="2"/>
  <c r="U352" i="2" s="1"/>
  <c r="T350" i="2"/>
  <c r="U350" i="2" s="1"/>
  <c r="T349" i="2"/>
  <c r="U349" i="2" s="1"/>
  <c r="T348" i="2"/>
  <c r="U348" i="2" s="1"/>
  <c r="T346" i="2"/>
  <c r="U346" i="2" s="1"/>
  <c r="T345" i="2"/>
  <c r="U345" i="2" s="1"/>
  <c r="T344" i="2"/>
  <c r="U344" i="2" s="1"/>
  <c r="T342" i="2"/>
  <c r="U342" i="2" s="1"/>
  <c r="T341" i="2"/>
  <c r="U341" i="2" s="1"/>
  <c r="T340" i="2"/>
  <c r="U340" i="2" s="1"/>
  <c r="T338" i="2"/>
  <c r="U338" i="2" s="1"/>
  <c r="T337" i="2"/>
  <c r="U337" i="2" s="1"/>
  <c r="T336" i="2"/>
  <c r="U336" i="2" s="1"/>
  <c r="T334" i="2"/>
  <c r="U334" i="2" s="1"/>
  <c r="T333" i="2"/>
  <c r="U333" i="2" s="1"/>
  <c r="T332" i="2"/>
  <c r="U332" i="2" s="1"/>
  <c r="T312" i="2"/>
  <c r="U312" i="2" s="1"/>
  <c r="T311" i="2"/>
  <c r="U311" i="2" s="1"/>
  <c r="T308" i="2"/>
  <c r="U308" i="2" s="1"/>
  <c r="T307" i="2"/>
  <c r="U307" i="2" s="1"/>
  <c r="T304" i="2"/>
  <c r="U304" i="2" s="1"/>
  <c r="T303" i="2"/>
  <c r="U303" i="2" s="1"/>
  <c r="T285" i="2"/>
  <c r="U285" i="2" s="1"/>
  <c r="T283" i="2"/>
  <c r="U283" i="2" s="1"/>
  <c r="T270" i="2"/>
  <c r="U270" i="2" s="1"/>
  <c r="T248" i="2"/>
  <c r="U248" i="2" s="1"/>
  <c r="T246" i="2"/>
  <c r="U246" i="2" s="1"/>
  <c r="T245" i="2"/>
  <c r="U245" i="2" s="1"/>
  <c r="T243" i="2"/>
  <c r="U243" i="2" s="1"/>
  <c r="T242" i="2"/>
  <c r="U242" i="2" s="1"/>
  <c r="T241" i="2"/>
  <c r="U241" i="2" s="1"/>
  <c r="T239" i="2"/>
  <c r="U239" i="2" s="1"/>
  <c r="T238" i="2"/>
  <c r="U238" i="2" s="1"/>
  <c r="T237" i="2"/>
  <c r="U237" i="2" s="1"/>
  <c r="T220" i="2"/>
  <c r="U220" i="2" s="1"/>
  <c r="T212" i="2"/>
  <c r="U212" i="2" s="1"/>
  <c r="T211" i="2"/>
  <c r="U211" i="2" s="1"/>
  <c r="T209" i="2"/>
  <c r="U209" i="2" s="1"/>
  <c r="T207" i="2"/>
  <c r="U207" i="2" s="1"/>
  <c r="T205" i="2"/>
  <c r="U205" i="2" s="1"/>
  <c r="T196" i="2"/>
  <c r="U196" i="2" s="1"/>
  <c r="T195" i="2"/>
  <c r="U195" i="2" s="1"/>
  <c r="T193" i="2"/>
  <c r="U193" i="2" s="1"/>
  <c r="T191" i="2"/>
  <c r="U191" i="2" s="1"/>
  <c r="T189" i="2"/>
  <c r="U189" i="2" s="1"/>
  <c r="T180" i="2"/>
  <c r="U180" i="2" s="1"/>
  <c r="T179" i="2"/>
  <c r="U179" i="2" s="1"/>
  <c r="T177" i="2"/>
  <c r="U177" i="2" s="1"/>
  <c r="T175" i="2"/>
  <c r="U175" i="2" s="1"/>
  <c r="T173" i="2"/>
  <c r="U173" i="2" s="1"/>
  <c r="T163" i="2"/>
  <c r="U163" i="2" s="1"/>
  <c r="T162" i="2"/>
  <c r="U162" i="2" s="1"/>
  <c r="T151" i="2"/>
  <c r="U151" i="2" s="1"/>
  <c r="T147" i="2"/>
  <c r="U147" i="2" s="1"/>
  <c r="T145" i="2"/>
  <c r="U145" i="2" s="1"/>
  <c r="T144" i="2"/>
  <c r="U144" i="2" s="1"/>
  <c r="T142" i="2"/>
  <c r="U142" i="2" s="1"/>
  <c r="T141" i="2"/>
  <c r="U141" i="2" s="1"/>
  <c r="T140" i="2"/>
  <c r="U140" i="2" s="1"/>
  <c r="T119" i="2"/>
  <c r="U119" i="2" s="1"/>
  <c r="T115" i="2"/>
  <c r="U115" i="2" s="1"/>
  <c r="T113" i="2"/>
  <c r="U113" i="2" s="1"/>
  <c r="T112" i="2"/>
  <c r="U112" i="2" s="1"/>
  <c r="T110" i="2"/>
  <c r="U110" i="2" s="1"/>
  <c r="T109" i="2"/>
  <c r="U109" i="2" s="1"/>
  <c r="T108" i="2"/>
  <c r="U108" i="2" s="1"/>
  <c r="T102" i="2"/>
  <c r="U102" i="2" s="1"/>
  <c r="T101" i="2"/>
  <c r="U101" i="2" s="1"/>
  <c r="T100" i="2"/>
  <c r="U100" i="2" s="1"/>
  <c r="T98" i="2"/>
  <c r="U98" i="2" s="1"/>
  <c r="T92" i="2"/>
  <c r="U92" i="2" s="1"/>
  <c r="T90" i="2"/>
  <c r="U90" i="2" s="1"/>
  <c r="T89" i="2"/>
  <c r="U89" i="2" s="1"/>
  <c r="T88" i="2"/>
  <c r="U88" i="2" s="1"/>
  <c r="T86" i="2"/>
  <c r="U86" i="2" s="1"/>
  <c r="T83" i="2"/>
  <c r="U83" i="2" s="1"/>
  <c r="T68" i="2"/>
  <c r="U68" i="2" s="1"/>
  <c r="T67" i="2"/>
  <c r="U67" i="2" s="1"/>
  <c r="T54" i="2"/>
  <c r="U54" i="2" s="1"/>
  <c r="T52" i="2"/>
  <c r="U52" i="2" s="1"/>
  <c r="T49" i="2"/>
  <c r="U49" i="2" s="1"/>
  <c r="T43" i="2"/>
  <c r="U43" i="2" s="1"/>
  <c r="T39" i="2"/>
  <c r="U39" i="2" s="1"/>
  <c r="T18" i="2"/>
  <c r="U18" i="2" s="1"/>
  <c r="T17" i="2"/>
  <c r="U17" i="2" s="1"/>
  <c r="T14" i="2"/>
  <c r="U14" i="2" s="1"/>
  <c r="T13" i="2"/>
  <c r="U13" i="2" s="1"/>
  <c r="T8" i="2"/>
  <c r="U8" i="2" s="1"/>
  <c r="T5" i="2"/>
  <c r="U5" i="2" s="1"/>
  <c r="T281" i="2"/>
  <c r="U281" i="2" s="1"/>
  <c r="T278" i="2"/>
  <c r="U278" i="2" s="1"/>
  <c r="T277" i="2"/>
  <c r="U277" i="2" s="1"/>
  <c r="T274" i="2"/>
  <c r="U274" i="2" s="1"/>
  <c r="T273" i="2"/>
  <c r="U273" i="2" s="1"/>
  <c r="T267" i="2"/>
  <c r="U267" i="2" s="1"/>
  <c r="T264" i="2"/>
  <c r="U264" i="2" s="1"/>
  <c r="T262" i="2"/>
  <c r="U262" i="2" s="1"/>
  <c r="T261" i="2"/>
  <c r="U261" i="2" s="1"/>
  <c r="T259" i="2"/>
  <c r="U259" i="2" s="1"/>
  <c r="T258" i="2"/>
  <c r="U258" i="2" s="1"/>
  <c r="T257" i="2"/>
  <c r="U257" i="2" s="1"/>
  <c r="T255" i="2"/>
  <c r="U255" i="2" s="1"/>
  <c r="T254" i="2"/>
  <c r="U254" i="2" s="1"/>
  <c r="T253" i="2"/>
  <c r="U253" i="2" s="1"/>
  <c r="T232" i="2"/>
  <c r="U232" i="2" s="1"/>
  <c r="T230" i="2"/>
  <c r="U230" i="2" s="1"/>
  <c r="T229" i="2"/>
  <c r="U229" i="2" s="1"/>
  <c r="T227" i="2"/>
  <c r="U227" i="2" s="1"/>
  <c r="T226" i="2"/>
  <c r="U226" i="2" s="1"/>
  <c r="T225" i="2"/>
  <c r="U225" i="2" s="1"/>
  <c r="T223" i="2"/>
  <c r="U223" i="2" s="1"/>
  <c r="T222" i="2"/>
  <c r="U222" i="2" s="1"/>
  <c r="T218" i="2"/>
  <c r="U218" i="2" s="1"/>
  <c r="T216" i="2"/>
  <c r="U216" i="2" s="1"/>
  <c r="T215" i="2"/>
  <c r="U215" i="2" s="1"/>
  <c r="T202" i="2"/>
  <c r="U202" i="2" s="1"/>
  <c r="T200" i="2"/>
  <c r="U200" i="2" s="1"/>
  <c r="T199" i="2"/>
  <c r="U199" i="2" s="1"/>
  <c r="T186" i="2"/>
  <c r="U186" i="2" s="1"/>
  <c r="T184" i="2"/>
  <c r="U184" i="2" s="1"/>
  <c r="T183" i="2"/>
  <c r="U183" i="2" s="1"/>
  <c r="T170" i="2"/>
  <c r="U170" i="2" s="1"/>
  <c r="T169" i="2"/>
  <c r="U169" i="2" s="1"/>
  <c r="T167" i="2"/>
  <c r="U167" i="2" s="1"/>
  <c r="T166" i="2"/>
  <c r="U166" i="2" s="1"/>
  <c r="T164" i="2"/>
  <c r="U164" i="2" s="1"/>
  <c r="T135" i="2"/>
  <c r="U135" i="2" s="1"/>
  <c r="T131" i="2"/>
  <c r="U131" i="2" s="1"/>
  <c r="T129" i="2"/>
  <c r="U129" i="2" s="1"/>
  <c r="T128" i="2"/>
  <c r="U128" i="2" s="1"/>
  <c r="T126" i="2"/>
  <c r="U126" i="2" s="1"/>
  <c r="T125" i="2"/>
  <c r="U125" i="2" s="1"/>
  <c r="T124" i="2"/>
  <c r="U124" i="2" s="1"/>
  <c r="T94" i="2"/>
  <c r="U94" i="2" s="1"/>
  <c r="T81" i="2"/>
  <c r="U81" i="2" s="1"/>
  <c r="T80" i="2"/>
  <c r="U80" i="2" s="1"/>
  <c r="T78" i="2"/>
  <c r="U78" i="2" s="1"/>
  <c r="T75" i="2"/>
  <c r="U75" i="2" s="1"/>
  <c r="T73" i="2"/>
  <c r="U73" i="2" s="1"/>
  <c r="T71" i="2"/>
  <c r="U71" i="2" s="1"/>
  <c r="T64" i="2"/>
  <c r="U64" i="2" s="1"/>
  <c r="T62" i="2"/>
  <c r="U62" i="2" s="1"/>
  <c r="T60" i="2"/>
  <c r="U60" i="2" s="1"/>
  <c r="T58" i="2"/>
  <c r="U58" i="2" s="1"/>
  <c r="T31" i="2"/>
  <c r="U31" i="2" s="1"/>
  <c r="T26" i="2"/>
  <c r="U26" i="2" s="1"/>
  <c r="T25" i="2"/>
  <c r="U25" i="2" s="1"/>
  <c r="T24" i="2"/>
  <c r="U24" i="2" s="1"/>
  <c r="T22" i="2"/>
  <c r="U22" i="2" s="1"/>
  <c r="T21" i="2"/>
  <c r="U21" i="2" s="1"/>
  <c r="T104" i="2"/>
  <c r="U104" i="2" s="1"/>
  <c r="T32" i="2"/>
  <c r="U32" i="2" s="1"/>
  <c r="T16" i="2"/>
  <c r="U16" i="2" s="1"/>
  <c r="Q4" i="2"/>
  <c r="R4" i="2"/>
  <c r="Q5" i="2"/>
  <c r="R5" i="2"/>
  <c r="AH13" i="2"/>
  <c r="AH14" i="2" s="1"/>
  <c r="Q6" i="2"/>
  <c r="R6" i="2"/>
  <c r="Q7" i="2"/>
  <c r="R7" i="2"/>
  <c r="Q8" i="2"/>
  <c r="R8" i="2"/>
  <c r="Q9" i="2"/>
  <c r="R9" i="2"/>
  <c r="Q10" i="2"/>
  <c r="R10" i="2"/>
  <c r="Q11" i="2"/>
  <c r="R11" i="2"/>
  <c r="Q12" i="2"/>
  <c r="R12" i="2"/>
  <c r="Q13" i="2"/>
  <c r="R13" i="2"/>
  <c r="Q14" i="2"/>
  <c r="R14" i="2"/>
  <c r="Q15" i="2"/>
  <c r="R15" i="2"/>
  <c r="Q16" i="2"/>
  <c r="R16" i="2"/>
  <c r="Q17" i="2"/>
  <c r="R17" i="2"/>
  <c r="Q18" i="2"/>
  <c r="R18" i="2"/>
  <c r="Q19" i="2"/>
  <c r="R19" i="2"/>
  <c r="Q20" i="2"/>
  <c r="R20" i="2"/>
  <c r="Q21" i="2"/>
  <c r="R21" i="2"/>
  <c r="Q22" i="2"/>
  <c r="R22" i="2"/>
  <c r="Q23" i="2"/>
  <c r="R23" i="2"/>
  <c r="Q24" i="2"/>
  <c r="R24" i="2"/>
  <c r="Q25" i="2"/>
  <c r="R25" i="2"/>
  <c r="Q26" i="2"/>
  <c r="R26" i="2"/>
  <c r="Q27" i="2"/>
  <c r="R27" i="2"/>
  <c r="Q28" i="2"/>
  <c r="R28" i="2"/>
  <c r="Q29" i="2"/>
  <c r="R29" i="2"/>
  <c r="Q30" i="2"/>
  <c r="R30" i="2"/>
  <c r="Q31" i="2"/>
  <c r="R31" i="2"/>
  <c r="Q32" i="2"/>
  <c r="R32" i="2"/>
  <c r="Q33" i="2"/>
  <c r="R33" i="2"/>
  <c r="Q34" i="2"/>
  <c r="R34" i="2"/>
  <c r="Q35" i="2"/>
  <c r="R35" i="2"/>
  <c r="Q36" i="2"/>
  <c r="R36" i="2"/>
  <c r="Q37" i="2"/>
  <c r="R37" i="2"/>
  <c r="Q38" i="2"/>
  <c r="R38" i="2"/>
  <c r="Q39" i="2"/>
  <c r="R39" i="2"/>
  <c r="Q40" i="2"/>
  <c r="R40" i="2"/>
  <c r="Q41" i="2"/>
  <c r="R41" i="2"/>
  <c r="Q42" i="2"/>
  <c r="R42" i="2"/>
  <c r="Q43" i="2"/>
  <c r="R43" i="2"/>
  <c r="Q44" i="2"/>
  <c r="R44" i="2"/>
  <c r="Q45" i="2"/>
  <c r="R45" i="2"/>
  <c r="Q46" i="2"/>
  <c r="R46" i="2"/>
  <c r="Q47" i="2"/>
  <c r="R47" i="2"/>
  <c r="Q48" i="2"/>
  <c r="R48" i="2"/>
  <c r="Q49" i="2"/>
  <c r="R49" i="2"/>
  <c r="Q50" i="2"/>
  <c r="R50" i="2"/>
  <c r="Q51" i="2"/>
  <c r="R51" i="2"/>
  <c r="Q52" i="2"/>
  <c r="R52" i="2"/>
  <c r="Q53" i="2"/>
  <c r="R53" i="2"/>
  <c r="Q54" i="2"/>
  <c r="R54" i="2"/>
  <c r="Q55" i="2"/>
  <c r="R55" i="2"/>
  <c r="Q56" i="2"/>
  <c r="R56" i="2"/>
  <c r="Q57" i="2"/>
  <c r="R57" i="2"/>
  <c r="Q58" i="2"/>
  <c r="R58" i="2"/>
  <c r="Q59" i="2"/>
  <c r="R59" i="2"/>
  <c r="Q60" i="2"/>
  <c r="R60" i="2"/>
  <c r="Q61" i="2"/>
  <c r="R61" i="2"/>
  <c r="Q62" i="2"/>
  <c r="R62" i="2"/>
  <c r="Q63" i="2"/>
  <c r="R63" i="2"/>
  <c r="Q64" i="2"/>
  <c r="R64" i="2"/>
  <c r="Q65" i="2"/>
  <c r="R65" i="2"/>
  <c r="Q66" i="2"/>
  <c r="R66" i="2"/>
  <c r="Q67" i="2"/>
  <c r="R67" i="2"/>
  <c r="Q68" i="2"/>
  <c r="R68" i="2"/>
  <c r="Q69" i="2"/>
  <c r="R69" i="2"/>
  <c r="Q70" i="2"/>
  <c r="R70" i="2"/>
  <c r="Q71" i="2"/>
  <c r="R71" i="2"/>
  <c r="Q72" i="2"/>
  <c r="R72" i="2"/>
  <c r="Q73" i="2"/>
  <c r="R73" i="2"/>
  <c r="Q74" i="2"/>
  <c r="R74" i="2"/>
  <c r="Q75" i="2"/>
  <c r="R75" i="2"/>
  <c r="Q76" i="2"/>
  <c r="R76" i="2"/>
  <c r="Q77" i="2"/>
  <c r="R77" i="2"/>
  <c r="Q78" i="2"/>
  <c r="R78" i="2"/>
  <c r="Q79" i="2"/>
  <c r="R79" i="2"/>
  <c r="Q80" i="2"/>
  <c r="R80" i="2"/>
  <c r="Q81" i="2"/>
  <c r="R81" i="2"/>
  <c r="Q82" i="2"/>
  <c r="R82" i="2"/>
  <c r="Q83" i="2"/>
  <c r="R83" i="2"/>
  <c r="Q84" i="2"/>
  <c r="R84" i="2"/>
  <c r="Q85" i="2"/>
  <c r="R85" i="2"/>
  <c r="Q86" i="2"/>
  <c r="R86" i="2"/>
  <c r="Q87" i="2"/>
  <c r="R87" i="2"/>
  <c r="Q88" i="2"/>
  <c r="R88" i="2"/>
  <c r="Q89" i="2"/>
  <c r="R89" i="2"/>
  <c r="Q90" i="2"/>
  <c r="R90" i="2"/>
  <c r="Q91" i="2"/>
  <c r="R91" i="2"/>
  <c r="Q92" i="2"/>
  <c r="R92" i="2"/>
  <c r="Q93" i="2"/>
  <c r="R93" i="2"/>
  <c r="Q94" i="2"/>
  <c r="R94" i="2"/>
  <c r="Q95" i="2"/>
  <c r="R95" i="2"/>
  <c r="Q96" i="2"/>
  <c r="R96" i="2"/>
  <c r="Q97" i="2"/>
  <c r="R97" i="2"/>
  <c r="Q98" i="2"/>
  <c r="R98" i="2"/>
  <c r="Q99" i="2"/>
  <c r="R99" i="2"/>
  <c r="Q100" i="2"/>
  <c r="R100" i="2"/>
  <c r="Q101" i="2"/>
  <c r="R101" i="2"/>
  <c r="Q102" i="2"/>
  <c r="R102" i="2"/>
  <c r="Q103" i="2"/>
  <c r="R103" i="2"/>
  <c r="Q104" i="2"/>
  <c r="R104" i="2"/>
  <c r="Q105" i="2"/>
  <c r="R105" i="2"/>
  <c r="Q106" i="2"/>
  <c r="R106" i="2"/>
  <c r="Q107" i="2"/>
  <c r="R107" i="2"/>
  <c r="Q108" i="2"/>
  <c r="R108" i="2"/>
  <c r="Q109" i="2"/>
  <c r="R109" i="2"/>
  <c r="Q110" i="2"/>
  <c r="R110" i="2"/>
  <c r="Q111" i="2"/>
  <c r="R111" i="2"/>
  <c r="Q112" i="2"/>
  <c r="R112" i="2"/>
  <c r="Q113" i="2"/>
  <c r="R113" i="2"/>
  <c r="Q114" i="2"/>
  <c r="R114" i="2"/>
  <c r="Q115" i="2"/>
  <c r="R115" i="2"/>
  <c r="Q116" i="2"/>
  <c r="R116" i="2"/>
  <c r="Q117" i="2"/>
  <c r="R117" i="2"/>
  <c r="Q118" i="2"/>
  <c r="R118" i="2"/>
  <c r="Q119" i="2"/>
  <c r="R119" i="2"/>
  <c r="Q120" i="2"/>
  <c r="R120" i="2"/>
  <c r="Q121" i="2"/>
  <c r="R121" i="2"/>
  <c r="Q122" i="2"/>
  <c r="R122" i="2"/>
  <c r="Q123" i="2"/>
  <c r="R123" i="2"/>
  <c r="Q124" i="2"/>
  <c r="R124" i="2"/>
  <c r="Q125" i="2"/>
  <c r="R125" i="2"/>
  <c r="Q126" i="2"/>
  <c r="R126" i="2"/>
  <c r="Q127" i="2"/>
  <c r="R127" i="2"/>
  <c r="Q128" i="2"/>
  <c r="R128" i="2"/>
  <c r="Q129" i="2"/>
  <c r="R129" i="2"/>
  <c r="Q130" i="2"/>
  <c r="R130" i="2"/>
  <c r="Q131" i="2"/>
  <c r="R131" i="2"/>
  <c r="Q132" i="2"/>
  <c r="R132" i="2"/>
  <c r="Q133" i="2"/>
  <c r="R133" i="2"/>
  <c r="Q134" i="2"/>
  <c r="R134" i="2"/>
  <c r="Q135" i="2"/>
  <c r="R135" i="2"/>
  <c r="Q136" i="2"/>
  <c r="R136" i="2"/>
  <c r="Q137" i="2"/>
  <c r="R137" i="2"/>
  <c r="Q138" i="2"/>
  <c r="R138" i="2"/>
  <c r="Q139" i="2"/>
  <c r="R139" i="2"/>
  <c r="Q140" i="2"/>
  <c r="R140" i="2"/>
  <c r="Q141" i="2"/>
  <c r="R141" i="2"/>
  <c r="Q142" i="2"/>
  <c r="R142" i="2"/>
  <c r="Q143" i="2"/>
  <c r="R143" i="2"/>
  <c r="Q144" i="2"/>
  <c r="R144" i="2"/>
  <c r="Q145" i="2"/>
  <c r="R145" i="2"/>
  <c r="Q146" i="2"/>
  <c r="R146" i="2"/>
  <c r="Q147" i="2"/>
  <c r="R147" i="2"/>
  <c r="Q148" i="2"/>
  <c r="R148" i="2"/>
  <c r="Q149" i="2"/>
  <c r="R149" i="2"/>
  <c r="Q150" i="2"/>
  <c r="R150" i="2"/>
  <c r="Q151" i="2"/>
  <c r="R151" i="2"/>
  <c r="Q152" i="2"/>
  <c r="R152" i="2"/>
  <c r="Q153" i="2"/>
  <c r="R153" i="2"/>
  <c r="Q154" i="2"/>
  <c r="R154" i="2"/>
  <c r="Q155" i="2"/>
  <c r="R155" i="2"/>
  <c r="Q156" i="2"/>
  <c r="R156" i="2"/>
  <c r="Q157" i="2"/>
  <c r="R157" i="2"/>
  <c r="Q158" i="2"/>
  <c r="R158" i="2"/>
  <c r="Q159" i="2"/>
  <c r="R159" i="2"/>
  <c r="Q160" i="2"/>
  <c r="R160" i="2"/>
  <c r="Q161" i="2"/>
  <c r="R161" i="2"/>
  <c r="Q162" i="2"/>
  <c r="R162" i="2"/>
  <c r="Q163" i="2"/>
  <c r="R163" i="2"/>
  <c r="Q164" i="2"/>
  <c r="R164" i="2"/>
  <c r="Q165" i="2"/>
  <c r="R165" i="2"/>
  <c r="Q166" i="2"/>
  <c r="R166" i="2"/>
  <c r="Q167" i="2"/>
  <c r="R167" i="2"/>
  <c r="Q168" i="2"/>
  <c r="R168" i="2"/>
  <c r="Q169" i="2"/>
  <c r="R169" i="2"/>
  <c r="Q170" i="2"/>
  <c r="R170" i="2"/>
  <c r="Q171" i="2"/>
  <c r="R171" i="2"/>
  <c r="Q172" i="2"/>
  <c r="R172" i="2"/>
  <c r="Q173" i="2"/>
  <c r="R173" i="2"/>
  <c r="Q174" i="2"/>
  <c r="R174" i="2"/>
  <c r="Q175" i="2"/>
  <c r="R175" i="2"/>
  <c r="Q176" i="2"/>
  <c r="R176" i="2"/>
  <c r="Q177" i="2"/>
  <c r="R177" i="2"/>
  <c r="Q178" i="2"/>
  <c r="R178" i="2"/>
  <c r="Q179" i="2"/>
  <c r="R179" i="2"/>
  <c r="Q180" i="2"/>
  <c r="R180" i="2"/>
  <c r="Q181" i="2"/>
  <c r="R181" i="2"/>
  <c r="Q182" i="2"/>
  <c r="R182" i="2"/>
  <c r="Q183" i="2"/>
  <c r="R183" i="2"/>
  <c r="Q184" i="2"/>
  <c r="R184" i="2"/>
  <c r="Q185" i="2"/>
  <c r="R185" i="2"/>
  <c r="Q186" i="2"/>
  <c r="R186" i="2"/>
  <c r="Q187" i="2"/>
  <c r="R187" i="2"/>
  <c r="Q188" i="2"/>
  <c r="R188" i="2"/>
  <c r="Q189" i="2"/>
  <c r="R189" i="2"/>
  <c r="Q190" i="2"/>
  <c r="R190" i="2"/>
  <c r="Q191" i="2"/>
  <c r="R191" i="2"/>
  <c r="Q192" i="2"/>
  <c r="R192" i="2"/>
  <c r="Q193" i="2"/>
  <c r="R193" i="2"/>
  <c r="Q194" i="2"/>
  <c r="R194" i="2"/>
  <c r="Q195" i="2"/>
  <c r="R195" i="2"/>
  <c r="Q196" i="2"/>
  <c r="R196" i="2"/>
  <c r="Q197" i="2"/>
  <c r="R197" i="2"/>
  <c r="Q198" i="2"/>
  <c r="R198" i="2"/>
  <c r="Q199" i="2"/>
  <c r="R199" i="2"/>
  <c r="Q200" i="2"/>
  <c r="R200" i="2"/>
  <c r="Q201" i="2"/>
  <c r="R201" i="2"/>
  <c r="Q202" i="2"/>
  <c r="R202" i="2"/>
  <c r="Q203" i="2"/>
  <c r="R203" i="2"/>
  <c r="Q204" i="2"/>
  <c r="R204" i="2"/>
  <c r="Q205" i="2"/>
  <c r="R205" i="2"/>
  <c r="Q206" i="2"/>
  <c r="R206" i="2"/>
  <c r="Q207" i="2"/>
  <c r="R207" i="2"/>
  <c r="Q208" i="2"/>
  <c r="R208" i="2"/>
  <c r="Q209" i="2"/>
  <c r="R209" i="2"/>
  <c r="Q210" i="2"/>
  <c r="R210" i="2"/>
  <c r="Q211" i="2"/>
  <c r="R211" i="2"/>
  <c r="Q212" i="2"/>
  <c r="R212" i="2"/>
  <c r="Q213" i="2"/>
  <c r="R213" i="2"/>
  <c r="Q214" i="2"/>
  <c r="R214" i="2"/>
  <c r="Q215" i="2"/>
  <c r="R215" i="2"/>
  <c r="Q216" i="2"/>
  <c r="R216" i="2"/>
  <c r="Q217" i="2"/>
  <c r="R217" i="2"/>
  <c r="Q218" i="2"/>
  <c r="R218" i="2"/>
  <c r="Q219" i="2"/>
  <c r="R219" i="2"/>
  <c r="Q220" i="2"/>
  <c r="R220" i="2"/>
  <c r="Q221" i="2"/>
  <c r="R221" i="2"/>
  <c r="Q222" i="2"/>
  <c r="R222" i="2"/>
  <c r="Q223" i="2"/>
  <c r="R223" i="2"/>
  <c r="Q224" i="2"/>
  <c r="R224" i="2"/>
  <c r="Q225" i="2"/>
  <c r="R225" i="2"/>
  <c r="Q226" i="2"/>
  <c r="R226" i="2"/>
  <c r="Q227" i="2"/>
  <c r="R227" i="2"/>
  <c r="Q228" i="2"/>
  <c r="R228" i="2"/>
  <c r="Q229" i="2"/>
  <c r="R229" i="2"/>
  <c r="Q230" i="2"/>
  <c r="R230" i="2"/>
  <c r="Q231" i="2"/>
  <c r="R231" i="2"/>
  <c r="Q232" i="2"/>
  <c r="R232" i="2"/>
  <c r="Q233" i="2"/>
  <c r="R233" i="2"/>
  <c r="Q234" i="2"/>
  <c r="R234" i="2"/>
  <c r="Q235" i="2"/>
  <c r="R235" i="2"/>
  <c r="Q236" i="2"/>
  <c r="R236" i="2"/>
  <c r="Q237" i="2"/>
  <c r="R237" i="2"/>
  <c r="Q238" i="2"/>
  <c r="R238" i="2"/>
  <c r="Q239" i="2"/>
  <c r="R239" i="2"/>
  <c r="Q240" i="2"/>
  <c r="R240" i="2"/>
  <c r="Q241" i="2"/>
  <c r="R241" i="2"/>
  <c r="Q242" i="2"/>
  <c r="R242" i="2"/>
  <c r="Q243" i="2"/>
  <c r="R243" i="2"/>
  <c r="Q244" i="2"/>
  <c r="R244" i="2"/>
  <c r="Q245" i="2"/>
  <c r="R245" i="2"/>
  <c r="Q246" i="2"/>
  <c r="R246" i="2"/>
  <c r="Q247" i="2"/>
  <c r="R247" i="2"/>
  <c r="Q248" i="2"/>
  <c r="R248" i="2"/>
  <c r="Q249" i="2"/>
  <c r="R249" i="2"/>
  <c r="Q250" i="2"/>
  <c r="R250" i="2"/>
  <c r="Q251" i="2"/>
  <c r="R251" i="2"/>
  <c r="Q252" i="2"/>
  <c r="R252" i="2"/>
  <c r="Q253" i="2"/>
  <c r="R253" i="2"/>
  <c r="Q254" i="2"/>
  <c r="R254" i="2"/>
  <c r="Q255" i="2"/>
  <c r="R255" i="2"/>
  <c r="Q256" i="2"/>
  <c r="R256" i="2"/>
  <c r="Q257" i="2"/>
  <c r="R257" i="2"/>
  <c r="Q258" i="2"/>
  <c r="R258" i="2"/>
  <c r="Q259" i="2"/>
  <c r="R259" i="2"/>
  <c r="Q260" i="2"/>
  <c r="R260" i="2"/>
  <c r="Q261" i="2"/>
  <c r="R261" i="2"/>
  <c r="Q262" i="2"/>
  <c r="R262" i="2"/>
  <c r="Q263" i="2"/>
  <c r="R263" i="2"/>
  <c r="Q264" i="2"/>
  <c r="R264" i="2"/>
  <c r="Q265" i="2"/>
  <c r="R265" i="2"/>
  <c r="Q266" i="2"/>
  <c r="R266" i="2"/>
  <c r="Q267" i="2"/>
  <c r="R267" i="2"/>
  <c r="Q268" i="2"/>
  <c r="R268" i="2"/>
  <c r="Q269" i="2"/>
  <c r="R269" i="2"/>
  <c r="Q270" i="2"/>
  <c r="R270" i="2"/>
  <c r="Q271" i="2"/>
  <c r="R271" i="2"/>
  <c r="Q272" i="2"/>
  <c r="R272" i="2"/>
  <c r="Q273" i="2"/>
  <c r="R273" i="2"/>
  <c r="Q274" i="2"/>
  <c r="R274" i="2"/>
  <c r="Q275" i="2"/>
  <c r="R275" i="2"/>
  <c r="Q276" i="2"/>
  <c r="R276" i="2"/>
  <c r="Q277" i="2"/>
  <c r="R277" i="2"/>
  <c r="Q278" i="2"/>
  <c r="R278" i="2"/>
  <c r="Q279" i="2"/>
  <c r="R279" i="2"/>
  <c r="Q280" i="2"/>
  <c r="R280" i="2"/>
  <c r="Q281" i="2"/>
  <c r="R281" i="2"/>
  <c r="Q282" i="2"/>
  <c r="R282" i="2"/>
  <c r="Q283" i="2"/>
  <c r="R283" i="2"/>
  <c r="Q284" i="2"/>
  <c r="R284" i="2"/>
  <c r="Q285" i="2"/>
  <c r="R285" i="2"/>
  <c r="Q286" i="2"/>
  <c r="R286" i="2"/>
  <c r="Q287" i="2"/>
  <c r="R287" i="2"/>
  <c r="Q288" i="2"/>
  <c r="R288" i="2"/>
  <c r="Q289" i="2"/>
  <c r="R289" i="2"/>
  <c r="Q290" i="2"/>
  <c r="R290" i="2"/>
  <c r="Q291" i="2"/>
  <c r="R291" i="2"/>
  <c r="Q292" i="2"/>
  <c r="R292" i="2"/>
  <c r="Q293" i="2"/>
  <c r="R293" i="2"/>
  <c r="Q294" i="2"/>
  <c r="R294" i="2"/>
  <c r="Q295" i="2"/>
  <c r="R295" i="2"/>
  <c r="Q296" i="2"/>
  <c r="R296" i="2"/>
  <c r="Q297" i="2"/>
  <c r="R297" i="2"/>
  <c r="Q298" i="2"/>
  <c r="R298" i="2"/>
  <c r="Q299" i="2"/>
  <c r="R299" i="2"/>
  <c r="Q300" i="2"/>
  <c r="R300" i="2"/>
  <c r="Q301" i="2"/>
  <c r="R301" i="2"/>
  <c r="Q302" i="2"/>
  <c r="R302" i="2"/>
  <c r="Q303" i="2"/>
  <c r="R303" i="2"/>
  <c r="Q304" i="2"/>
  <c r="R304" i="2"/>
  <c r="Q305" i="2"/>
  <c r="R305" i="2"/>
  <c r="Q306" i="2"/>
  <c r="R306" i="2"/>
  <c r="Q307" i="2"/>
  <c r="R307" i="2"/>
  <c r="Q308" i="2"/>
  <c r="R308" i="2"/>
  <c r="Q309" i="2"/>
  <c r="R309" i="2"/>
  <c r="Q310" i="2"/>
  <c r="R310" i="2"/>
  <c r="Q311" i="2"/>
  <c r="R311" i="2"/>
  <c r="Q312" i="2"/>
  <c r="R312" i="2"/>
  <c r="Q313" i="2"/>
  <c r="R313" i="2"/>
  <c r="Q314" i="2"/>
  <c r="R314" i="2"/>
  <c r="Q315" i="2"/>
  <c r="R315" i="2"/>
  <c r="Q316" i="2"/>
  <c r="R316" i="2"/>
  <c r="Q317" i="2"/>
  <c r="R317" i="2"/>
  <c r="Q318" i="2"/>
  <c r="R318" i="2"/>
  <c r="Q319" i="2"/>
  <c r="R319" i="2"/>
  <c r="Q320" i="2"/>
  <c r="R320" i="2"/>
  <c r="Q321" i="2"/>
  <c r="R321" i="2"/>
  <c r="Q322" i="2"/>
  <c r="R322" i="2"/>
  <c r="Q323" i="2"/>
  <c r="R323" i="2"/>
  <c r="Q324" i="2"/>
  <c r="R324" i="2"/>
  <c r="Q325" i="2"/>
  <c r="R325" i="2"/>
  <c r="Q326" i="2"/>
  <c r="R326" i="2"/>
  <c r="Q327" i="2"/>
  <c r="R327" i="2"/>
  <c r="Q328" i="2"/>
  <c r="R328" i="2"/>
  <c r="Q329" i="2"/>
  <c r="R329" i="2"/>
  <c r="Q330" i="2"/>
  <c r="R330" i="2"/>
  <c r="Q331" i="2"/>
  <c r="R331" i="2"/>
  <c r="Q332" i="2"/>
  <c r="R332" i="2"/>
  <c r="Q333" i="2"/>
  <c r="R333" i="2"/>
  <c r="Q334" i="2"/>
  <c r="R334" i="2"/>
  <c r="Q335" i="2"/>
  <c r="R335" i="2"/>
  <c r="Q336" i="2"/>
  <c r="R336" i="2"/>
  <c r="Q337" i="2"/>
  <c r="R337" i="2"/>
  <c r="Q338" i="2"/>
  <c r="R338" i="2"/>
  <c r="Q339" i="2"/>
  <c r="R339" i="2"/>
  <c r="Q340" i="2"/>
  <c r="R340" i="2"/>
  <c r="Q341" i="2"/>
  <c r="R341" i="2"/>
  <c r="Q342" i="2"/>
  <c r="R342" i="2"/>
  <c r="Q343" i="2"/>
  <c r="R343" i="2"/>
  <c r="Q344" i="2"/>
  <c r="R344" i="2"/>
  <c r="Q345" i="2"/>
  <c r="R345" i="2"/>
  <c r="Q346" i="2"/>
  <c r="R346" i="2"/>
  <c r="Q347" i="2"/>
  <c r="R347" i="2"/>
  <c r="Q348" i="2"/>
  <c r="R348" i="2"/>
  <c r="Q349" i="2"/>
  <c r="R349" i="2"/>
  <c r="Q350" i="2"/>
  <c r="R350" i="2"/>
  <c r="Q351" i="2"/>
  <c r="R351" i="2"/>
  <c r="Q352" i="2"/>
  <c r="R352" i="2"/>
  <c r="Q353" i="2"/>
  <c r="R353" i="2"/>
  <c r="Q354" i="2"/>
  <c r="R354" i="2"/>
  <c r="Q355" i="2"/>
  <c r="R355" i="2"/>
  <c r="Q356" i="2"/>
  <c r="R356" i="2"/>
  <c r="Q357" i="2"/>
  <c r="R357" i="2"/>
  <c r="Q358" i="2"/>
  <c r="R358" i="2"/>
  <c r="Q359" i="2"/>
  <c r="R359" i="2"/>
  <c r="Q360" i="2"/>
  <c r="R360" i="2"/>
  <c r="Q361" i="2"/>
  <c r="R361" i="2"/>
  <c r="Q362" i="2"/>
  <c r="R362" i="2"/>
  <c r="Q363" i="2"/>
  <c r="R363" i="2"/>
  <c r="Q364" i="2"/>
  <c r="R364" i="2"/>
  <c r="V165" i="2" l="1"/>
  <c r="AK164" i="2" s="1"/>
  <c r="O163" i="1" s="1"/>
  <c r="V264" i="2"/>
  <c r="AK263" i="2" s="1"/>
  <c r="O262" i="1" s="1"/>
  <c r="V64" i="2"/>
  <c r="AK63" i="2" s="1"/>
  <c r="O62" i="1" s="1"/>
  <c r="V315" i="2"/>
  <c r="AK314" i="2" s="1"/>
  <c r="O313" i="1" s="1"/>
  <c r="V58" i="2"/>
  <c r="AK57" i="2" s="1"/>
  <c r="O56" i="1" s="1"/>
  <c r="V298" i="2"/>
  <c r="AK297" i="2" s="1"/>
  <c r="O296" i="1" s="1"/>
  <c r="V57" i="2"/>
  <c r="AK56" i="2" s="1"/>
  <c r="O55" i="1" s="1"/>
  <c r="V83" i="2"/>
  <c r="AK82" i="2" s="1"/>
  <c r="O81" i="1" s="1"/>
  <c r="V220" i="2"/>
  <c r="AK219" i="2" s="1"/>
  <c r="O218" i="1" s="1"/>
  <c r="V233" i="2"/>
  <c r="AK232" i="2" s="1"/>
  <c r="O231" i="1" s="1"/>
  <c r="V348" i="2"/>
  <c r="AK347" i="2" s="1"/>
  <c r="O346" i="1" s="1"/>
  <c r="V203" i="2"/>
  <c r="AK202" i="2" s="1"/>
  <c r="O201" i="1" s="1"/>
  <c r="V332" i="2"/>
  <c r="AK331" i="2" s="1"/>
  <c r="O330" i="1" s="1"/>
  <c r="V16" i="2"/>
  <c r="AK15" i="2" s="1"/>
  <c r="O14" i="1" s="1"/>
  <c r="V206" i="2"/>
  <c r="AK205" i="2" s="1"/>
  <c r="O204" i="1" s="1"/>
  <c r="V12" i="2"/>
  <c r="AK11" i="2" s="1"/>
  <c r="O10" i="1" s="1"/>
  <c r="V131" i="2"/>
  <c r="AK130" i="2" s="1"/>
  <c r="O129" i="1" s="1"/>
  <c r="V168" i="2"/>
  <c r="AK167" i="2" s="1"/>
  <c r="O166" i="1" s="1"/>
  <c r="V91" i="2"/>
  <c r="AK90" i="2" s="1"/>
  <c r="O89" i="1" s="1"/>
  <c r="V157" i="2"/>
  <c r="AK156" i="2" s="1"/>
  <c r="O155" i="1" s="1"/>
  <c r="V251" i="2"/>
  <c r="AK250" i="2" s="1"/>
  <c r="O249" i="1" s="1"/>
  <c r="V269" i="2"/>
  <c r="AK268" i="2" s="1"/>
  <c r="O267" i="1" s="1"/>
  <c r="V136" i="2"/>
  <c r="AK135" i="2" s="1"/>
  <c r="O134" i="1" s="1"/>
  <c r="V169" i="2"/>
  <c r="AK168" i="2" s="1"/>
  <c r="O167" i="1" s="1"/>
  <c r="V279" i="2"/>
  <c r="AK278" i="2" s="1"/>
  <c r="O277" i="1" s="1"/>
  <c r="V344" i="2"/>
  <c r="AK343" i="2" s="1"/>
  <c r="O342" i="1" s="1"/>
  <c r="V360" i="2"/>
  <c r="AK359" i="2" s="1"/>
  <c r="O358" i="1" s="1"/>
  <c r="V63" i="2"/>
  <c r="AK62" i="2" s="1"/>
  <c r="O61" i="1" s="1"/>
  <c r="V76" i="2"/>
  <c r="AK75" i="2" s="1"/>
  <c r="O74" i="1" s="1"/>
  <c r="V15" i="2"/>
  <c r="AK14" i="2" s="1"/>
  <c r="O13" i="1" s="1"/>
  <c r="V317" i="2"/>
  <c r="AK316" i="2" s="1"/>
  <c r="O315" i="1" s="1"/>
  <c r="V325" i="2"/>
  <c r="AK324" i="2" s="1"/>
  <c r="O323" i="1" s="1"/>
  <c r="V45" i="2"/>
  <c r="AK44" i="2" s="1"/>
  <c r="O43" i="1" s="1"/>
  <c r="V13" i="2"/>
  <c r="AK12" i="2" s="1"/>
  <c r="O11" i="1" s="1"/>
  <c r="V54" i="2"/>
  <c r="AK53" i="2" s="1"/>
  <c r="O52" i="1" s="1"/>
  <c r="V143" i="2"/>
  <c r="AK142" i="2" s="1"/>
  <c r="O141" i="1" s="1"/>
  <c r="V300" i="2"/>
  <c r="AK299" i="2" s="1"/>
  <c r="O298" i="1" s="1"/>
  <c r="V122" i="2"/>
  <c r="AK121" i="2" s="1"/>
  <c r="O120" i="1" s="1"/>
  <c r="V306" i="2"/>
  <c r="AK305" i="2" s="1"/>
  <c r="O304" i="1" s="1"/>
  <c r="V272" i="2"/>
  <c r="AK271" i="2" s="1"/>
  <c r="O270" i="1" s="1"/>
  <c r="V133" i="2"/>
  <c r="AK132" i="2" s="1"/>
  <c r="O131" i="1" s="1"/>
  <c r="V161" i="2"/>
  <c r="AK160" i="2" s="1"/>
  <c r="O159" i="1" s="1"/>
  <c r="V320" i="2"/>
  <c r="AK319" i="2" s="1"/>
  <c r="O318" i="1" s="1"/>
  <c r="V21" i="2"/>
  <c r="AK20" i="2" s="1"/>
  <c r="O19" i="1" s="1"/>
  <c r="V95" i="2"/>
  <c r="AK94" i="2" s="1"/>
  <c r="O93" i="1" s="1"/>
  <c r="V171" i="2"/>
  <c r="AK170" i="2" s="1"/>
  <c r="O169" i="1" s="1"/>
  <c r="V281" i="2"/>
  <c r="AK280" i="2" s="1"/>
  <c r="O279" i="1" s="1"/>
  <c r="V99" i="2"/>
  <c r="AK98" i="2" s="1"/>
  <c r="O97" i="1" s="1"/>
  <c r="V195" i="2"/>
  <c r="AK194" i="2" s="1"/>
  <c r="O193" i="1" s="1"/>
  <c r="V20" i="2"/>
  <c r="AK19" i="2" s="1"/>
  <c r="O18" i="1" s="1"/>
  <c r="V56" i="2"/>
  <c r="AK55" i="2" s="1"/>
  <c r="O54" i="1" s="1"/>
  <c r="V100" i="2"/>
  <c r="AK99" i="2" s="1"/>
  <c r="O98" i="1" s="1"/>
  <c r="V347" i="2"/>
  <c r="AK346" i="2" s="1"/>
  <c r="O345" i="1" s="1"/>
  <c r="V319" i="2"/>
  <c r="AK318" i="2" s="1"/>
  <c r="O317" i="1" s="1"/>
  <c r="V77" i="2"/>
  <c r="AK76" i="2" s="1"/>
  <c r="O75" i="1" s="1"/>
  <c r="V138" i="2"/>
  <c r="AK137" i="2" s="1"/>
  <c r="O136" i="1" s="1"/>
  <c r="V172" i="2"/>
  <c r="AK171" i="2" s="1"/>
  <c r="O170" i="1" s="1"/>
  <c r="V204" i="2"/>
  <c r="AK203" i="2" s="1"/>
  <c r="O202" i="1" s="1"/>
  <c r="V158" i="2"/>
  <c r="AK157" i="2" s="1"/>
  <c r="O156" i="1" s="1"/>
  <c r="V328" i="2"/>
  <c r="AK327" i="2" s="1"/>
  <c r="O326" i="1" s="1"/>
  <c r="V167" i="2"/>
  <c r="AK166" i="2" s="1"/>
  <c r="O165" i="1" s="1"/>
  <c r="V144" i="2"/>
  <c r="AK143" i="2" s="1"/>
  <c r="O142" i="1" s="1"/>
  <c r="V177" i="2"/>
  <c r="AK176" i="2" s="1"/>
  <c r="O175" i="1" s="1"/>
  <c r="V307" i="2"/>
  <c r="AK306" i="2" s="1"/>
  <c r="O305" i="1" s="1"/>
  <c r="V322" i="2"/>
  <c r="AK321" i="2" s="1"/>
  <c r="O320" i="1" s="1"/>
  <c r="V291" i="2"/>
  <c r="AK290" i="2" s="1"/>
  <c r="O289" i="1" s="1"/>
  <c r="V37" i="2"/>
  <c r="AK36" i="2" s="1"/>
  <c r="O35" i="1" s="1"/>
  <c r="V48" i="2"/>
  <c r="AK47" i="2" s="1"/>
  <c r="O46" i="1" s="1"/>
  <c r="V96" i="2"/>
  <c r="AK95" i="2" s="1"/>
  <c r="O94" i="1" s="1"/>
  <c r="V106" i="2"/>
  <c r="AK105" i="2" s="1"/>
  <c r="O104" i="1" s="1"/>
  <c r="V290" i="2"/>
  <c r="AK289" i="2" s="1"/>
  <c r="O288" i="1" s="1"/>
  <c r="V31" i="2"/>
  <c r="AK30" i="2" s="1"/>
  <c r="O29" i="1" s="1"/>
  <c r="V124" i="2"/>
  <c r="AK123" i="2" s="1"/>
  <c r="O122" i="1" s="1"/>
  <c r="V43" i="2"/>
  <c r="AK42" i="2" s="1"/>
  <c r="O41" i="1" s="1"/>
  <c r="V209" i="2"/>
  <c r="AK208" i="2" s="1"/>
  <c r="O207" i="1" s="1"/>
  <c r="V237" i="2"/>
  <c r="AK236" i="2" s="1"/>
  <c r="O235" i="1" s="1"/>
  <c r="V335" i="2"/>
  <c r="AK334" i="2" s="1"/>
  <c r="O333" i="1" s="1"/>
  <c r="V66" i="2"/>
  <c r="AK65" i="2" s="1"/>
  <c r="O64" i="1" s="1"/>
  <c r="V85" i="2"/>
  <c r="AK84" i="2" s="1"/>
  <c r="O83" i="1" s="1"/>
  <c r="V198" i="2"/>
  <c r="AK197" i="2" s="1"/>
  <c r="O196" i="1" s="1"/>
  <c r="V301" i="2"/>
  <c r="AK300" i="2" s="1"/>
  <c r="O299" i="1" s="1"/>
  <c r="V316" i="2"/>
  <c r="AK315" i="2" s="1"/>
  <c r="O314" i="1" s="1"/>
  <c r="V24" i="2"/>
  <c r="AK23" i="2" s="1"/>
  <c r="O22" i="1" s="1"/>
  <c r="V80" i="2"/>
  <c r="AK79" i="2" s="1"/>
  <c r="O78" i="1" s="1"/>
  <c r="V222" i="2"/>
  <c r="AK221" i="2" s="1"/>
  <c r="O220" i="1" s="1"/>
  <c r="V253" i="2"/>
  <c r="AK252" i="2" s="1"/>
  <c r="O251" i="1" s="1"/>
  <c r="V6" i="2"/>
  <c r="AK5" i="2" s="1"/>
  <c r="O4" i="1" s="1"/>
  <c r="V49" i="2"/>
  <c r="AK48" i="2" s="1"/>
  <c r="O47" i="1" s="1"/>
  <c r="V152" i="2"/>
  <c r="AK151" i="2" s="1"/>
  <c r="O150" i="1" s="1"/>
  <c r="V189" i="2"/>
  <c r="AK188" i="2" s="1"/>
  <c r="O187" i="1" s="1"/>
  <c r="V197" i="2"/>
  <c r="AK196" i="2" s="1"/>
  <c r="O195" i="1" s="1"/>
  <c r="V336" i="2"/>
  <c r="AK335" i="2" s="1"/>
  <c r="O334" i="1" s="1"/>
  <c r="V352" i="2"/>
  <c r="AK351" i="2" s="1"/>
  <c r="O350" i="1" s="1"/>
  <c r="V60" i="2"/>
  <c r="AK59" i="2" s="1"/>
  <c r="O58" i="1" s="1"/>
  <c r="V120" i="2"/>
  <c r="AK119" i="2" s="1"/>
  <c r="O118" i="1" s="1"/>
  <c r="V162" i="2"/>
  <c r="AK161" i="2" s="1"/>
  <c r="O160" i="1" s="1"/>
  <c r="V284" i="2"/>
  <c r="AK283" i="2" s="1"/>
  <c r="O282" i="1" s="1"/>
  <c r="V121" i="2"/>
  <c r="AK120" i="2" s="1"/>
  <c r="O119" i="1" s="1"/>
  <c r="V134" i="2"/>
  <c r="AK133" i="2" s="1"/>
  <c r="O132" i="1" s="1"/>
  <c r="V153" i="2"/>
  <c r="AK152" i="2" s="1"/>
  <c r="O151" i="1" s="1"/>
  <c r="V266" i="2"/>
  <c r="AK265" i="2" s="1"/>
  <c r="O264" i="1" s="1"/>
  <c r="V5" i="2"/>
  <c r="AK4" i="2" s="1"/>
  <c r="O3" i="1" s="1"/>
  <c r="V151" i="2"/>
  <c r="AK150" i="2" s="1"/>
  <c r="O149" i="1" s="1"/>
  <c r="V79" i="2"/>
  <c r="AK78" i="2" s="1"/>
  <c r="O77" i="1" s="1"/>
  <c r="V218" i="2"/>
  <c r="AK217" i="2" s="1"/>
  <c r="O216" i="1" s="1"/>
  <c r="V275" i="2"/>
  <c r="AK274" i="2" s="1"/>
  <c r="O273" i="1" s="1"/>
  <c r="V114" i="2"/>
  <c r="AK113" i="2" s="1"/>
  <c r="O112" i="1" s="1"/>
  <c r="V244" i="2"/>
  <c r="AK243" i="2" s="1"/>
  <c r="O242" i="1" s="1"/>
  <c r="V276" i="2"/>
  <c r="AK275" i="2" s="1"/>
  <c r="O274" i="1" s="1"/>
  <c r="V299" i="2"/>
  <c r="AK298" i="2" s="1"/>
  <c r="O297" i="1" s="1"/>
  <c r="V255" i="2"/>
  <c r="AK254" i="2" s="1"/>
  <c r="O253" i="1" s="1"/>
  <c r="V104" i="2"/>
  <c r="AK103" i="2" s="1"/>
  <c r="O102" i="1" s="1"/>
  <c r="V166" i="2"/>
  <c r="AK165" i="2" s="1"/>
  <c r="O164" i="1" s="1"/>
  <c r="V88" i="2"/>
  <c r="AK87" i="2" s="1"/>
  <c r="O86" i="1" s="1"/>
  <c r="V148" i="2"/>
  <c r="AK147" i="2" s="1"/>
  <c r="O146" i="1" s="1"/>
  <c r="V173" i="2"/>
  <c r="AK172" i="2" s="1"/>
  <c r="O171" i="1" s="1"/>
  <c r="V181" i="2"/>
  <c r="AK180" i="2" s="1"/>
  <c r="O179" i="1" s="1"/>
  <c r="V249" i="2"/>
  <c r="AK248" i="2" s="1"/>
  <c r="O247" i="1" s="1"/>
  <c r="V303" i="2"/>
  <c r="AK302" i="2" s="1"/>
  <c r="O301" i="1" s="1"/>
  <c r="V311" i="2"/>
  <c r="AK310" i="2" s="1"/>
  <c r="O309" i="1" s="1"/>
  <c r="V305" i="2"/>
  <c r="AK304" i="2" s="1"/>
  <c r="O303" i="1" s="1"/>
  <c r="V187" i="2"/>
  <c r="AK186" i="2" s="1"/>
  <c r="O185" i="1" s="1"/>
  <c r="V267" i="2"/>
  <c r="AK266" i="2" s="1"/>
  <c r="O265" i="1" s="1"/>
  <c r="V297" i="2"/>
  <c r="AK296" i="2" s="1"/>
  <c r="O295" i="1" s="1"/>
  <c r="V117" i="2"/>
  <c r="AK116" i="2" s="1"/>
  <c r="O115" i="1" s="1"/>
  <c r="V149" i="2"/>
  <c r="AK148" i="2" s="1"/>
  <c r="O147" i="1" s="1"/>
  <c r="V250" i="2"/>
  <c r="AK249" i="2" s="1"/>
  <c r="O248" i="1" s="1"/>
  <c r="V324" i="2"/>
  <c r="AK323" i="2" s="1"/>
  <c r="O322" i="1" s="1"/>
  <c r="V36" i="2"/>
  <c r="AK35" i="2" s="1"/>
  <c r="O34" i="1" s="1"/>
  <c r="V71" i="2"/>
  <c r="AK70" i="2" s="1"/>
  <c r="O69" i="1" s="1"/>
  <c r="V116" i="2"/>
  <c r="AK115" i="2" s="1"/>
  <c r="O114" i="1" s="1"/>
  <c r="V270" i="2"/>
  <c r="AK269" i="2" s="1"/>
  <c r="O268" i="1" s="1"/>
  <c r="V323" i="2"/>
  <c r="AK322" i="2" s="1"/>
  <c r="O321" i="1" s="1"/>
  <c r="V188" i="2"/>
  <c r="AK187" i="2" s="1"/>
  <c r="O186" i="1" s="1"/>
  <c r="V118" i="2"/>
  <c r="AK117" i="2" s="1"/>
  <c r="O116" i="1" s="1"/>
  <c r="V137" i="2"/>
  <c r="AK136" i="2" s="1"/>
  <c r="O135" i="1" s="1"/>
  <c r="V150" i="2"/>
  <c r="AK149" i="2" s="1"/>
  <c r="O148" i="1" s="1"/>
  <c r="V234" i="2"/>
  <c r="AK233" i="2" s="1"/>
  <c r="O232" i="1" s="1"/>
  <c r="V280" i="2"/>
  <c r="AK279" i="2" s="1"/>
  <c r="O278" i="1" s="1"/>
  <c r="V229" i="2"/>
  <c r="AK228" i="2" s="1"/>
  <c r="O227" i="1" s="1"/>
  <c r="V53" i="2"/>
  <c r="AK52" i="2" s="1"/>
  <c r="O51" i="1" s="1"/>
  <c r="V343" i="2"/>
  <c r="AK342" i="2" s="1"/>
  <c r="O341" i="1" s="1"/>
  <c r="V359" i="2"/>
  <c r="AK358" i="2" s="1"/>
  <c r="O357" i="1" s="1"/>
  <c r="V364" i="2"/>
  <c r="AK363" i="2" s="1"/>
  <c r="O362" i="1" s="1"/>
  <c r="V287" i="2"/>
  <c r="AK286" i="2" s="1"/>
  <c r="O285" i="1" s="1"/>
  <c r="V295" i="2"/>
  <c r="AK294" i="2" s="1"/>
  <c r="O293" i="1" s="1"/>
  <c r="V50" i="2"/>
  <c r="AK49" i="2" s="1"/>
  <c r="O48" i="1" s="1"/>
  <c r="V108" i="2"/>
  <c r="AK107" i="2" s="1"/>
  <c r="O106" i="1" s="1"/>
  <c r="V154" i="2"/>
  <c r="AK153" i="2" s="1"/>
  <c r="O152" i="1" s="1"/>
  <c r="V190" i="2"/>
  <c r="AK189" i="2" s="1"/>
  <c r="O188" i="1" s="1"/>
  <c r="V293" i="2"/>
  <c r="AK292" i="2" s="1"/>
  <c r="O291" i="1" s="1"/>
  <c r="V310" i="2"/>
  <c r="AK309" i="2" s="1"/>
  <c r="O308" i="1" s="1"/>
  <c r="V330" i="2"/>
  <c r="AK329" i="2" s="1"/>
  <c r="O328" i="1" s="1"/>
  <c r="V339" i="2"/>
  <c r="AK338" i="2" s="1"/>
  <c r="O337" i="1" s="1"/>
  <c r="V355" i="2"/>
  <c r="AK354" i="2" s="1"/>
  <c r="O353" i="1" s="1"/>
  <c r="V4" i="2"/>
  <c r="AK3" i="2" s="1"/>
  <c r="O2" i="1" s="1"/>
  <c r="V252" i="2"/>
  <c r="AK251" i="2" s="1"/>
  <c r="O250" i="1" s="1"/>
  <c r="V164" i="2"/>
  <c r="AK163" i="2" s="1"/>
  <c r="O162" i="1" s="1"/>
  <c r="V10" i="2"/>
  <c r="AK9" i="2" s="1"/>
  <c r="O8" i="1" s="1"/>
  <c r="V139" i="2"/>
  <c r="AK138" i="2" s="1"/>
  <c r="O137" i="1" s="1"/>
  <c r="V313" i="2"/>
  <c r="AK312" i="2" s="1"/>
  <c r="O311" i="1" s="1"/>
  <c r="V331" i="2"/>
  <c r="AK330" i="2" s="1"/>
  <c r="O329" i="1" s="1"/>
  <c r="V363" i="2"/>
  <c r="AK362" i="2" s="1"/>
  <c r="O361" i="1" s="1"/>
  <c r="V147" i="2"/>
  <c r="AK146" i="2" s="1"/>
  <c r="O145" i="1" s="1"/>
  <c r="V202" i="2"/>
  <c r="AK201" i="2" s="1"/>
  <c r="O200" i="1" s="1"/>
  <c r="V236" i="2"/>
  <c r="AK235" i="2" s="1"/>
  <c r="O234" i="1" s="1"/>
  <c r="V289" i="2"/>
  <c r="AK288" i="2" s="1"/>
  <c r="O287" i="1" s="1"/>
  <c r="V82" i="2"/>
  <c r="AK81" i="2" s="1"/>
  <c r="O80" i="1" s="1"/>
  <c r="V215" i="2"/>
  <c r="AK214" i="2" s="1"/>
  <c r="O213" i="1" s="1"/>
  <c r="V140" i="2"/>
  <c r="AK139" i="2" s="1"/>
  <c r="O138" i="1" s="1"/>
  <c r="V207" i="2"/>
  <c r="AK206" i="2" s="1"/>
  <c r="O205" i="1" s="1"/>
  <c r="V84" i="2"/>
  <c r="AK83" i="2" s="1"/>
  <c r="O82" i="1" s="1"/>
  <c r="V62" i="2"/>
  <c r="AK61" i="2" s="1"/>
  <c r="O60" i="1" s="1"/>
  <c r="V321" i="2"/>
  <c r="AK320" i="2" s="1"/>
  <c r="O319" i="1" s="1"/>
  <c r="V183" i="2"/>
  <c r="AK182" i="2" s="1"/>
  <c r="O181" i="1" s="1"/>
  <c r="V175" i="2"/>
  <c r="AK174" i="2" s="1"/>
  <c r="O173" i="1" s="1"/>
  <c r="V329" i="2"/>
  <c r="AK328" i="2" s="1"/>
  <c r="O327" i="1" s="1"/>
  <c r="V257" i="2"/>
  <c r="AK256" i="2" s="1"/>
  <c r="O255" i="1" s="1"/>
  <c r="V29" i="2"/>
  <c r="AK28" i="2" s="1"/>
  <c r="O27" i="1" s="1"/>
  <c r="V182" i="2"/>
  <c r="AK181" i="2" s="1"/>
  <c r="O180" i="1" s="1"/>
  <c r="V119" i="2"/>
  <c r="AK118" i="2" s="1"/>
  <c r="O117" i="1" s="1"/>
  <c r="V178" i="2"/>
  <c r="AK177" i="2" s="1"/>
  <c r="O176" i="1" s="1"/>
  <c r="V240" i="2"/>
  <c r="AK239" i="2" s="1"/>
  <c r="O238" i="1" s="1"/>
  <c r="V241" i="2"/>
  <c r="AK240" i="2" s="1"/>
  <c r="O239" i="1" s="1"/>
  <c r="V211" i="2"/>
  <c r="AK210" i="2" s="1"/>
  <c r="O209" i="1" s="1"/>
  <c r="V239" i="2"/>
  <c r="AK238" i="2" s="1"/>
  <c r="O237" i="1" s="1"/>
  <c r="V101" i="2"/>
  <c r="AK100" i="2" s="1"/>
  <c r="O99" i="1" s="1"/>
  <c r="V125" i="2"/>
  <c r="AK124" i="2" s="1"/>
  <c r="O123" i="1" s="1"/>
  <c r="V184" i="2"/>
  <c r="AK183" i="2" s="1"/>
  <c r="O182" i="1" s="1"/>
  <c r="V227" i="2"/>
  <c r="AK226" i="2" s="1"/>
  <c r="O225" i="1" s="1"/>
  <c r="V258" i="2"/>
  <c r="AK257" i="2" s="1"/>
  <c r="O256" i="1" s="1"/>
  <c r="V176" i="2"/>
  <c r="AK175" i="2" s="1"/>
  <c r="O174" i="1" s="1"/>
  <c r="V8" i="2"/>
  <c r="AK7" i="2" s="1"/>
  <c r="O6" i="1" s="1"/>
  <c r="V283" i="2"/>
  <c r="AK282" i="2" s="1"/>
  <c r="O281" i="1" s="1"/>
  <c r="V34" i="2"/>
  <c r="AK33" i="2" s="1"/>
  <c r="O32" i="1" s="1"/>
  <c r="V40" i="2"/>
  <c r="AK39" i="2" s="1"/>
  <c r="O38" i="1" s="1"/>
  <c r="V46" i="2"/>
  <c r="AK45" i="2" s="1"/>
  <c r="O44" i="1" s="1"/>
  <c r="V51" i="2"/>
  <c r="AK50" i="2" s="1"/>
  <c r="O49" i="1" s="1"/>
  <c r="V69" i="2"/>
  <c r="AK68" i="2" s="1"/>
  <c r="O67" i="1" s="1"/>
  <c r="V94" i="2"/>
  <c r="AK93" i="2" s="1"/>
  <c r="O92" i="1" s="1"/>
  <c r="V111" i="2"/>
  <c r="AK110" i="2" s="1"/>
  <c r="O109" i="1" s="1"/>
  <c r="V155" i="2"/>
  <c r="AK154" i="2" s="1"/>
  <c r="O153" i="1" s="1"/>
  <c r="V192" i="2"/>
  <c r="AK191" i="2" s="1"/>
  <c r="O190" i="1" s="1"/>
  <c r="V214" i="2"/>
  <c r="AK213" i="2" s="1"/>
  <c r="O212" i="1" s="1"/>
  <c r="V260" i="2"/>
  <c r="AK259" i="2" s="1"/>
  <c r="O258" i="1" s="1"/>
  <c r="V32" i="2"/>
  <c r="AK31" i="2" s="1"/>
  <c r="O30" i="1" s="1"/>
  <c r="V65" i="2"/>
  <c r="AK64" i="2" s="1"/>
  <c r="O63" i="1" s="1"/>
  <c r="V78" i="2"/>
  <c r="AK77" i="2" s="1"/>
  <c r="O76" i="1" s="1"/>
  <c r="V115" i="2"/>
  <c r="AK114" i="2" s="1"/>
  <c r="O113" i="1" s="1"/>
  <c r="V191" i="2"/>
  <c r="AK190" i="2" s="1"/>
  <c r="O189" i="1" s="1"/>
  <c r="V271" i="2"/>
  <c r="AK270" i="2" s="1"/>
  <c r="O269" i="1" s="1"/>
  <c r="V74" i="2"/>
  <c r="AK73" i="2" s="1"/>
  <c r="O72" i="1" s="1"/>
  <c r="V127" i="2"/>
  <c r="AK126" i="2" s="1"/>
  <c r="O125" i="1" s="1"/>
  <c r="V224" i="2"/>
  <c r="AK223" i="2" s="1"/>
  <c r="O222" i="1" s="1"/>
  <c r="V39" i="2"/>
  <c r="AK38" i="2" s="1"/>
  <c r="O37" i="1" s="1"/>
  <c r="V86" i="2"/>
  <c r="AK85" i="2" s="1"/>
  <c r="O84" i="1" s="1"/>
  <c r="V102" i="2"/>
  <c r="AK101" i="2" s="1"/>
  <c r="O100" i="1" s="1"/>
  <c r="V145" i="2"/>
  <c r="AK144" i="2" s="1"/>
  <c r="O143" i="1" s="1"/>
  <c r="V163" i="2"/>
  <c r="AK162" i="2" s="1"/>
  <c r="O161" i="1" s="1"/>
  <c r="V179" i="2"/>
  <c r="AK178" i="2" s="1"/>
  <c r="O177" i="1" s="1"/>
  <c r="V19" i="2"/>
  <c r="AK18" i="2" s="1"/>
  <c r="O17" i="1" s="1"/>
  <c r="V212" i="2"/>
  <c r="AK211" i="2" s="1"/>
  <c r="O210" i="1" s="1"/>
  <c r="V232" i="2"/>
  <c r="AK231" i="2" s="1"/>
  <c r="O230" i="1" s="1"/>
  <c r="V75" i="2"/>
  <c r="AK74" i="2" s="1"/>
  <c r="O73" i="1" s="1"/>
  <c r="V128" i="2"/>
  <c r="AK127" i="2" s="1"/>
  <c r="O126" i="1" s="1"/>
  <c r="V199" i="2"/>
  <c r="AK198" i="2" s="1"/>
  <c r="O197" i="1" s="1"/>
  <c r="V225" i="2"/>
  <c r="AK224" i="2" s="1"/>
  <c r="O223" i="1" s="1"/>
  <c r="V256" i="2"/>
  <c r="AK255" i="2" s="1"/>
  <c r="O254" i="1" s="1"/>
  <c r="V282" i="2"/>
  <c r="AK281" i="2" s="1"/>
  <c r="O280" i="1" s="1"/>
  <c r="V67" i="2"/>
  <c r="AK66" i="2" s="1"/>
  <c r="O65" i="1" s="1"/>
  <c r="V11" i="2"/>
  <c r="AK10" i="2" s="1"/>
  <c r="O9" i="1" s="1"/>
  <c r="V30" i="2"/>
  <c r="AK29" i="2" s="1"/>
  <c r="O28" i="1" s="1"/>
  <c r="V42" i="2"/>
  <c r="AK41" i="2" s="1"/>
  <c r="O40" i="1" s="1"/>
  <c r="V123" i="2"/>
  <c r="AK122" i="2" s="1"/>
  <c r="O121" i="1" s="1"/>
  <c r="V156" i="2"/>
  <c r="AK155" i="2" s="1"/>
  <c r="O154" i="1" s="1"/>
  <c r="V28" i="2"/>
  <c r="AK27" i="2" s="1"/>
  <c r="O26" i="1" s="1"/>
  <c r="V89" i="2"/>
  <c r="AK88" i="2" s="1"/>
  <c r="O87" i="1" s="1"/>
  <c r="V135" i="2"/>
  <c r="AK134" i="2" s="1"/>
  <c r="O133" i="1" s="1"/>
  <c r="V196" i="2"/>
  <c r="AK195" i="2" s="1"/>
  <c r="O194" i="1" s="1"/>
  <c r="V186" i="2"/>
  <c r="AK185" i="2" s="1"/>
  <c r="O184" i="1" s="1"/>
  <c r="V309" i="2"/>
  <c r="AK308" i="2" s="1"/>
  <c r="O307" i="1" s="1"/>
  <c r="V52" i="2"/>
  <c r="AK51" i="2" s="1"/>
  <c r="O50" i="1" s="1"/>
  <c r="V205" i="2"/>
  <c r="AK204" i="2" s="1"/>
  <c r="O203" i="1" s="1"/>
  <c r="V213" i="2"/>
  <c r="AK212" i="2" s="1"/>
  <c r="O211" i="1" s="1"/>
  <c r="V245" i="2"/>
  <c r="AK244" i="2" s="1"/>
  <c r="O243" i="1" s="1"/>
  <c r="V61" i="2"/>
  <c r="AK60" i="2" s="1"/>
  <c r="O59" i="1" s="1"/>
  <c r="V35" i="2"/>
  <c r="AK34" i="2" s="1"/>
  <c r="O33" i="1" s="1"/>
  <c r="V73" i="2"/>
  <c r="AK72" i="2" s="1"/>
  <c r="O71" i="1" s="1"/>
  <c r="V98" i="2"/>
  <c r="AK97" i="2" s="1"/>
  <c r="O96" i="1" s="1"/>
  <c r="V210" i="2"/>
  <c r="AK209" i="2" s="1"/>
  <c r="O208" i="1" s="1"/>
  <c r="V248" i="2"/>
  <c r="AK247" i="2" s="1"/>
  <c r="O246" i="1" s="1"/>
  <c r="V223" i="2"/>
  <c r="AK222" i="2" s="1"/>
  <c r="O221" i="1" s="1"/>
  <c r="V278" i="2"/>
  <c r="AK277" i="2" s="1"/>
  <c r="O276" i="1" s="1"/>
  <c r="V174" i="2"/>
  <c r="AK173" i="2" s="1"/>
  <c r="O172" i="1" s="1"/>
  <c r="V93" i="2"/>
  <c r="AK92" i="2" s="1"/>
  <c r="O91" i="1" s="1"/>
  <c r="V112" i="2"/>
  <c r="AK111" i="2" s="1"/>
  <c r="O110" i="1" s="1"/>
  <c r="V193" i="2"/>
  <c r="AK192" i="2" s="1"/>
  <c r="O191" i="1" s="1"/>
  <c r="V246" i="2"/>
  <c r="AK245" i="2" s="1"/>
  <c r="O244" i="1" s="1"/>
  <c r="V286" i="2"/>
  <c r="AK285" i="2" s="1"/>
  <c r="O284" i="1" s="1"/>
  <c r="V337" i="2"/>
  <c r="AK336" i="2" s="1"/>
  <c r="O335" i="1" s="1"/>
  <c r="V342" i="2"/>
  <c r="AK341" i="2" s="1"/>
  <c r="O340" i="1" s="1"/>
  <c r="V353" i="2"/>
  <c r="AK352" i="2" s="1"/>
  <c r="O351" i="1" s="1"/>
  <c r="V358" i="2"/>
  <c r="AK357" i="2" s="1"/>
  <c r="O356" i="1" s="1"/>
  <c r="V7" i="2"/>
  <c r="AK6" i="2" s="1"/>
  <c r="O5" i="1" s="1"/>
  <c r="V38" i="2"/>
  <c r="AK37" i="2" s="1"/>
  <c r="O36" i="1" s="1"/>
  <c r="V97" i="2"/>
  <c r="AK96" i="2" s="1"/>
  <c r="O95" i="1" s="1"/>
  <c r="V107" i="2"/>
  <c r="AK106" i="2" s="1"/>
  <c r="O105" i="1" s="1"/>
  <c r="V159" i="2"/>
  <c r="AK158" i="2" s="1"/>
  <c r="O157" i="1" s="1"/>
  <c r="V314" i="2"/>
  <c r="AK313" i="2" s="1"/>
  <c r="O312" i="1" s="1"/>
  <c r="V294" i="2"/>
  <c r="AK293" i="2" s="1"/>
  <c r="O292" i="1" s="1"/>
  <c r="V26" i="2"/>
  <c r="AK25" i="2" s="1"/>
  <c r="O24" i="1" s="1"/>
  <c r="V170" i="2"/>
  <c r="AK169" i="2" s="1"/>
  <c r="O168" i="1" s="1"/>
  <c r="V216" i="2"/>
  <c r="AK215" i="2" s="1"/>
  <c r="O214" i="1" s="1"/>
  <c r="V230" i="2"/>
  <c r="AK229" i="2" s="1"/>
  <c r="O228" i="1" s="1"/>
  <c r="V261" i="2"/>
  <c r="AK260" i="2" s="1"/>
  <c r="O259" i="1" s="1"/>
  <c r="V68" i="2"/>
  <c r="AK67" i="2" s="1"/>
  <c r="O66" i="1" s="1"/>
  <c r="V109" i="2"/>
  <c r="AK108" i="2" s="1"/>
  <c r="O107" i="1" s="1"/>
  <c r="V142" i="2"/>
  <c r="AK141" i="2" s="1"/>
  <c r="O140" i="1" s="1"/>
  <c r="V238" i="2"/>
  <c r="AK237" i="2" s="1"/>
  <c r="O236" i="1" s="1"/>
  <c r="V243" i="2"/>
  <c r="AK242" i="2" s="1"/>
  <c r="O241" i="1" s="1"/>
  <c r="V334" i="2"/>
  <c r="AK333" i="2" s="1"/>
  <c r="O332" i="1" s="1"/>
  <c r="V340" i="2"/>
  <c r="AK339" i="2" s="1"/>
  <c r="O338" i="1" s="1"/>
  <c r="V345" i="2"/>
  <c r="AK344" i="2" s="1"/>
  <c r="O343" i="1" s="1"/>
  <c r="V350" i="2"/>
  <c r="AK349" i="2" s="1"/>
  <c r="O348" i="1" s="1"/>
  <c r="V356" i="2"/>
  <c r="AK355" i="2" s="1"/>
  <c r="O354" i="1" s="1"/>
  <c r="V361" i="2"/>
  <c r="AK360" i="2" s="1"/>
  <c r="O359" i="1" s="1"/>
  <c r="V268" i="2"/>
  <c r="AK267" i="2" s="1"/>
  <c r="O266" i="1" s="1"/>
  <c r="V41" i="2"/>
  <c r="AK40" i="2" s="1"/>
  <c r="O39" i="1" s="1"/>
  <c r="V47" i="2"/>
  <c r="AK46" i="2" s="1"/>
  <c r="O45" i="1" s="1"/>
  <c r="V70" i="2"/>
  <c r="AK69" i="2" s="1"/>
  <c r="O68" i="1" s="1"/>
  <c r="V302" i="2"/>
  <c r="AK301" i="2" s="1"/>
  <c r="O300" i="1" s="1"/>
  <c r="V160" i="2"/>
  <c r="AK159" i="2" s="1"/>
  <c r="O158" i="1" s="1"/>
  <c r="V17" i="2"/>
  <c r="AK16" i="2" s="1"/>
  <c r="O15" i="1" s="1"/>
  <c r="V92" i="2"/>
  <c r="AK91" i="2" s="1"/>
  <c r="O90" i="1" s="1"/>
  <c r="V103" i="2"/>
  <c r="AK102" i="2" s="1"/>
  <c r="O101" i="1" s="1"/>
  <c r="V126" i="2"/>
  <c r="AK125" i="2" s="1"/>
  <c r="O124" i="1" s="1"/>
  <c r="V194" i="2"/>
  <c r="AK193" i="2" s="1"/>
  <c r="O192" i="1" s="1"/>
  <c r="V221" i="2"/>
  <c r="AK220" i="2" s="1"/>
  <c r="O219" i="1" s="1"/>
  <c r="V228" i="2"/>
  <c r="AK227" i="2" s="1"/>
  <c r="O226" i="1" s="1"/>
  <c r="V285" i="2"/>
  <c r="AK284" i="2" s="1"/>
  <c r="O283" i="1" s="1"/>
  <c r="V351" i="2"/>
  <c r="AK350" i="2" s="1"/>
  <c r="O349" i="1" s="1"/>
  <c r="V22" i="2"/>
  <c r="AK21" i="2" s="1"/>
  <c r="O20" i="1" s="1"/>
  <c r="V129" i="2"/>
  <c r="AK128" i="2" s="1"/>
  <c r="O127" i="1" s="1"/>
  <c r="V200" i="2"/>
  <c r="AK199" i="2" s="1"/>
  <c r="O198" i="1" s="1"/>
  <c r="V226" i="2"/>
  <c r="AK225" i="2" s="1"/>
  <c r="O224" i="1" s="1"/>
  <c r="V262" i="2"/>
  <c r="AK261" i="2" s="1"/>
  <c r="O260" i="1" s="1"/>
  <c r="V23" i="2"/>
  <c r="AK22" i="2" s="1"/>
  <c r="O21" i="1" s="1"/>
  <c r="V59" i="2"/>
  <c r="AK58" i="2" s="1"/>
  <c r="O57" i="1" s="1"/>
  <c r="V132" i="2"/>
  <c r="AK131" i="2" s="1"/>
  <c r="O130" i="1" s="1"/>
  <c r="V185" i="2"/>
  <c r="AK184" i="2" s="1"/>
  <c r="O183" i="1" s="1"/>
  <c r="V18" i="2"/>
  <c r="AK17" i="2" s="1"/>
  <c r="O16" i="1" s="1"/>
  <c r="V90" i="2"/>
  <c r="AK89" i="2" s="1"/>
  <c r="O88" i="1" s="1"/>
  <c r="V110" i="2"/>
  <c r="AK109" i="2" s="1"/>
  <c r="O108" i="1" s="1"/>
  <c r="V308" i="2"/>
  <c r="AK307" i="2" s="1"/>
  <c r="O306" i="1" s="1"/>
  <c r="V333" i="2"/>
  <c r="AK332" i="2" s="1"/>
  <c r="O331" i="1" s="1"/>
  <c r="V338" i="2"/>
  <c r="AK337" i="2" s="1"/>
  <c r="O336" i="1" s="1"/>
  <c r="V349" i="2"/>
  <c r="AK348" i="2" s="1"/>
  <c r="O347" i="1" s="1"/>
  <c r="V354" i="2"/>
  <c r="AK353" i="2" s="1"/>
  <c r="O352" i="1" s="1"/>
  <c r="V72" i="2"/>
  <c r="AK71" i="2" s="1"/>
  <c r="O70" i="1" s="1"/>
  <c r="V292" i="2"/>
  <c r="AK291" i="2" s="1"/>
  <c r="O290" i="1" s="1"/>
  <c r="V180" i="2"/>
  <c r="AK179" i="2" s="1"/>
  <c r="O178" i="1" s="1"/>
  <c r="V277" i="2"/>
  <c r="AK276" i="2" s="1"/>
  <c r="O275" i="1" s="1"/>
  <c r="V247" i="2"/>
  <c r="AK246" i="2" s="1"/>
  <c r="O245" i="1" s="1"/>
  <c r="V25" i="2"/>
  <c r="AK24" i="2" s="1"/>
  <c r="O23" i="1" s="1"/>
  <c r="V81" i="2"/>
  <c r="AK80" i="2" s="1"/>
  <c r="O79" i="1" s="1"/>
  <c r="V254" i="2"/>
  <c r="V208" i="2"/>
  <c r="AK207" i="2" s="1"/>
  <c r="O206" i="1" s="1"/>
  <c r="V265" i="2"/>
  <c r="AK264" i="2" s="1"/>
  <c r="O263" i="1" s="1"/>
  <c r="V14" i="2"/>
  <c r="AK13" i="2" s="1"/>
  <c r="O12" i="1" s="1"/>
  <c r="V113" i="2"/>
  <c r="AK112" i="2" s="1"/>
  <c r="O111" i="1" s="1"/>
  <c r="V141" i="2"/>
  <c r="AK140" i="2" s="1"/>
  <c r="O139" i="1" s="1"/>
  <c r="V242" i="2"/>
  <c r="AK241" i="2" s="1"/>
  <c r="O240" i="1" s="1"/>
  <c r="V9" i="2"/>
  <c r="AK8" i="2" s="1"/>
  <c r="O7" i="1" s="1"/>
  <c r="V304" i="2"/>
  <c r="AK303" i="2" s="1"/>
  <c r="O302" i="1" s="1"/>
  <c r="V312" i="2"/>
  <c r="AK311" i="2" s="1"/>
  <c r="O310" i="1" s="1"/>
  <c r="V341" i="2"/>
  <c r="AK340" i="2" s="1"/>
  <c r="O339" i="1" s="1"/>
  <c r="V346" i="2"/>
  <c r="AK345" i="2" s="1"/>
  <c r="O344" i="1" s="1"/>
  <c r="V357" i="2"/>
  <c r="AK356" i="2" s="1"/>
  <c r="O355" i="1" s="1"/>
  <c r="V362" i="2"/>
  <c r="AK361" i="2" s="1"/>
  <c r="O360" i="1" s="1"/>
  <c r="V318" i="2"/>
  <c r="AK317" i="2" s="1"/>
  <c r="O316" i="1" s="1"/>
  <c r="V326" i="2"/>
  <c r="AK325" i="2" s="1"/>
  <c r="O324" i="1" s="1"/>
  <c r="V27" i="2"/>
  <c r="AK26" i="2" s="1"/>
  <c r="O25" i="1" s="1"/>
  <c r="V288" i="2"/>
  <c r="AK287" i="2" s="1"/>
  <c r="O286" i="1" s="1"/>
  <c r="V296" i="2"/>
  <c r="AK295" i="2" s="1"/>
  <c r="O294" i="1" s="1"/>
  <c r="V327" i="2"/>
  <c r="AK326" i="2" s="1"/>
  <c r="O325" i="1" s="1"/>
  <c r="V231" i="2"/>
  <c r="AK230" i="2" s="1"/>
  <c r="O229" i="1" s="1"/>
  <c r="V146" i="2"/>
  <c r="AK145" i="2" s="1"/>
  <c r="O144" i="1" s="1"/>
  <c r="V259" i="2"/>
  <c r="AK258" i="2" s="1"/>
  <c r="O257" i="1" s="1"/>
  <c r="V274" i="2"/>
  <c r="AK273" i="2" s="1"/>
  <c r="O272" i="1" s="1"/>
  <c r="V273" i="2"/>
  <c r="AK272" i="2" s="1"/>
  <c r="O271" i="1" s="1"/>
  <c r="V201" i="2"/>
  <c r="AK200" i="2" s="1"/>
  <c r="O199" i="1" s="1"/>
  <c r="V217" i="2"/>
  <c r="AK216" i="2" s="1"/>
  <c r="O215" i="1" s="1"/>
  <c r="V44" i="2"/>
  <c r="AK43" i="2" s="1"/>
  <c r="O42" i="1" s="1"/>
  <c r="V263" i="2"/>
  <c r="AK262" i="2" s="1"/>
  <c r="O261" i="1" s="1"/>
  <c r="V55" i="2"/>
  <c r="AK54" i="2" s="1"/>
  <c r="O53" i="1" s="1"/>
  <c r="V130" i="2"/>
  <c r="AK129" i="2" s="1"/>
  <c r="O128" i="1" s="1"/>
  <c r="V219" i="2"/>
  <c r="AK218" i="2" s="1"/>
  <c r="O217" i="1" s="1"/>
  <c r="V87" i="2"/>
  <c r="AK86" i="2" s="1"/>
  <c r="O85" i="1" s="1"/>
  <c r="V33" i="2"/>
  <c r="AK32" i="2" s="1"/>
  <c r="O31" i="1" s="1"/>
  <c r="V105" i="2"/>
  <c r="AK104" i="2" s="1"/>
  <c r="O103" i="1" s="1"/>
  <c r="AI8" i="2"/>
  <c r="AK253" i="2" l="1"/>
  <c r="O252" i="1" s="1"/>
  <c r="K9" i="1"/>
  <c r="K5" i="1"/>
  <c r="J13" i="1" s="1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345" i="2"/>
  <c r="D349" i="2"/>
  <c r="D353" i="2"/>
  <c r="D357" i="2"/>
  <c r="D361" i="2"/>
  <c r="C5" i="2"/>
  <c r="C9" i="2"/>
  <c r="C13" i="2"/>
  <c r="C17" i="2"/>
  <c r="C21" i="2"/>
  <c r="C25" i="2"/>
  <c r="C29" i="2"/>
  <c r="D7" i="2"/>
  <c r="D11" i="2"/>
  <c r="D15" i="2"/>
  <c r="D19" i="2"/>
  <c r="D23" i="2"/>
  <c r="D27" i="2"/>
  <c r="D31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7" i="2"/>
  <c r="D291" i="2"/>
  <c r="D295" i="2"/>
  <c r="D299" i="2"/>
  <c r="D303" i="2"/>
  <c r="D307" i="2"/>
  <c r="D311" i="2"/>
  <c r="D315" i="2"/>
  <c r="D319" i="2"/>
  <c r="D323" i="2"/>
  <c r="D327" i="2"/>
  <c r="D331" i="2"/>
  <c r="D335" i="2"/>
  <c r="D339" i="2"/>
  <c r="D343" i="2"/>
  <c r="D347" i="2"/>
  <c r="D351" i="2"/>
  <c r="D355" i="2"/>
  <c r="D359" i="2"/>
  <c r="D36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D6" i="2"/>
  <c r="D14" i="2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238" i="2"/>
  <c r="D246" i="2"/>
  <c r="D254" i="2"/>
  <c r="D262" i="2"/>
  <c r="D270" i="2"/>
  <c r="D278" i="2"/>
  <c r="D286" i="2"/>
  <c r="D294" i="2"/>
  <c r="D302" i="2"/>
  <c r="D310" i="2"/>
  <c r="D318" i="2"/>
  <c r="D326" i="2"/>
  <c r="D334" i="2"/>
  <c r="D342" i="2"/>
  <c r="D350" i="2"/>
  <c r="D358" i="2"/>
  <c r="C6" i="2"/>
  <c r="C14" i="2"/>
  <c r="C22" i="2"/>
  <c r="C30" i="2"/>
  <c r="C36" i="2"/>
  <c r="C41" i="2"/>
  <c r="C46" i="2"/>
  <c r="C52" i="2"/>
  <c r="C57" i="2"/>
  <c r="C62" i="2"/>
  <c r="C68" i="2"/>
  <c r="C73" i="2"/>
  <c r="C78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6" i="2"/>
  <c r="C340" i="2"/>
  <c r="C348" i="2"/>
  <c r="C356" i="2"/>
  <c r="D12" i="2"/>
  <c r="D20" i="2"/>
  <c r="D28" i="2"/>
  <c r="D36" i="2"/>
  <c r="D44" i="2"/>
  <c r="D52" i="2"/>
  <c r="D60" i="2"/>
  <c r="D68" i="2"/>
  <c r="D76" i="2"/>
  <c r="D84" i="2"/>
  <c r="D92" i="2"/>
  <c r="D100" i="2"/>
  <c r="D108" i="2"/>
  <c r="D116" i="2"/>
  <c r="D124" i="2"/>
  <c r="D132" i="2"/>
  <c r="D140" i="2"/>
  <c r="D148" i="2"/>
  <c r="D156" i="2"/>
  <c r="D164" i="2"/>
  <c r="D172" i="2"/>
  <c r="D180" i="2"/>
  <c r="D188" i="2"/>
  <c r="D196" i="2"/>
  <c r="D204" i="2"/>
  <c r="D212" i="2"/>
  <c r="D220" i="2"/>
  <c r="D228" i="2"/>
  <c r="D236" i="2"/>
  <c r="D244" i="2"/>
  <c r="D252" i="2"/>
  <c r="D260" i="2"/>
  <c r="D268" i="2"/>
  <c r="D276" i="2"/>
  <c r="D284" i="2"/>
  <c r="D292" i="2"/>
  <c r="D300" i="2"/>
  <c r="D308" i="2"/>
  <c r="D316" i="2"/>
  <c r="D324" i="2"/>
  <c r="D332" i="2"/>
  <c r="D340" i="2"/>
  <c r="D348" i="2"/>
  <c r="D356" i="2"/>
  <c r="D364" i="2"/>
  <c r="C12" i="2"/>
  <c r="C20" i="2"/>
  <c r="C28" i="2"/>
  <c r="C34" i="2"/>
  <c r="C40" i="2"/>
  <c r="C45" i="2"/>
  <c r="C50" i="2"/>
  <c r="C56" i="2"/>
  <c r="C61" i="2"/>
  <c r="C66" i="2"/>
  <c r="C72" i="2"/>
  <c r="C77" i="2"/>
  <c r="C82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223" i="2"/>
  <c r="C227" i="2"/>
  <c r="C231" i="2"/>
  <c r="C235" i="2"/>
  <c r="C239" i="2"/>
  <c r="C243" i="2"/>
  <c r="C247" i="2"/>
  <c r="C251" i="2"/>
  <c r="C255" i="2"/>
  <c r="C259" i="2"/>
  <c r="C263" i="2"/>
  <c r="C267" i="2"/>
  <c r="C271" i="2"/>
  <c r="C275" i="2"/>
  <c r="C279" i="2"/>
  <c r="C283" i="2"/>
  <c r="C287" i="2"/>
  <c r="C291" i="2"/>
  <c r="C295" i="2"/>
  <c r="C299" i="2"/>
  <c r="C303" i="2"/>
  <c r="C307" i="2"/>
  <c r="C311" i="2"/>
  <c r="C315" i="2"/>
  <c r="C319" i="2"/>
  <c r="C323" i="2"/>
  <c r="C327" i="2"/>
  <c r="C331" i="2"/>
  <c r="C335" i="2"/>
  <c r="C339" i="2"/>
  <c r="C343" i="2"/>
  <c r="C347" i="2"/>
  <c r="C351" i="2"/>
  <c r="C355" i="2"/>
  <c r="C359" i="2"/>
  <c r="C363" i="2"/>
  <c r="C332" i="2"/>
  <c r="C344" i="2"/>
  <c r="C352" i="2"/>
  <c r="C360" i="2"/>
  <c r="C364" i="2"/>
  <c r="D16" i="2"/>
  <c r="D32" i="2"/>
  <c r="D48" i="2"/>
  <c r="D64" i="2"/>
  <c r="D80" i="2"/>
  <c r="D96" i="2"/>
  <c r="D112" i="2"/>
  <c r="D128" i="2"/>
  <c r="D144" i="2"/>
  <c r="D160" i="2"/>
  <c r="D176" i="2"/>
  <c r="D192" i="2"/>
  <c r="D208" i="2"/>
  <c r="D224" i="2"/>
  <c r="D240" i="2"/>
  <c r="D256" i="2"/>
  <c r="D272" i="2"/>
  <c r="D288" i="2"/>
  <c r="D304" i="2"/>
  <c r="D320" i="2"/>
  <c r="D336" i="2"/>
  <c r="D352" i="2"/>
  <c r="C8" i="2"/>
  <c r="C24" i="2"/>
  <c r="C37" i="2"/>
  <c r="C48" i="2"/>
  <c r="C58" i="2"/>
  <c r="C69" i="2"/>
  <c r="C80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3" i="2"/>
  <c r="C241" i="2"/>
  <c r="C257" i="2"/>
  <c r="C273" i="2"/>
  <c r="C289" i="2"/>
  <c r="C305" i="2"/>
  <c r="C321" i="2"/>
  <c r="C337" i="2"/>
  <c r="C361" i="2"/>
  <c r="D18" i="2"/>
  <c r="D50" i="2"/>
  <c r="D82" i="2"/>
  <c r="D114" i="2"/>
  <c r="D146" i="2"/>
  <c r="D178" i="2"/>
  <c r="D210" i="2"/>
  <c r="D242" i="2"/>
  <c r="D274" i="2"/>
  <c r="D306" i="2"/>
  <c r="D322" i="2"/>
  <c r="D354" i="2"/>
  <c r="C26" i="2"/>
  <c r="C49" i="2"/>
  <c r="C70" i="2"/>
  <c r="C90" i="2"/>
  <c r="C106" i="2"/>
  <c r="C122" i="2"/>
  <c r="C138" i="2"/>
  <c r="C154" i="2"/>
  <c r="C170" i="2"/>
  <c r="C186" i="2"/>
  <c r="C194" i="2"/>
  <c r="C210" i="2"/>
  <c r="C226" i="2"/>
  <c r="C242" i="2"/>
  <c r="C258" i="2"/>
  <c r="C274" i="2"/>
  <c r="C290" i="2"/>
  <c r="C306" i="2"/>
  <c r="C322" i="2"/>
  <c r="C338" i="2"/>
  <c r="C346" i="2"/>
  <c r="C362" i="2"/>
  <c r="D24" i="2"/>
  <c r="D72" i="2"/>
  <c r="D104" i="2"/>
  <c r="D136" i="2"/>
  <c r="D168" i="2"/>
  <c r="D200" i="2"/>
  <c r="D232" i="2"/>
  <c r="D264" i="2"/>
  <c r="D296" i="2"/>
  <c r="D328" i="2"/>
  <c r="D360" i="2"/>
  <c r="C32" i="2"/>
  <c r="C53" i="2"/>
  <c r="C74" i="2"/>
  <c r="C93" i="2"/>
  <c r="C101" i="2"/>
  <c r="C117" i="2"/>
  <c r="C133" i="2"/>
  <c r="C149" i="2"/>
  <c r="C165" i="2"/>
  <c r="C181" i="2"/>
  <c r="C197" i="2"/>
  <c r="C213" i="2"/>
  <c r="C229" i="2"/>
  <c r="C245" i="2"/>
  <c r="C253" i="2"/>
  <c r="C269" i="2"/>
  <c r="C285" i="2"/>
  <c r="C301" i="2"/>
  <c r="C317" i="2"/>
  <c r="C325" i="2"/>
  <c r="C341" i="2"/>
  <c r="C357" i="2"/>
  <c r="D10" i="2"/>
  <c r="D26" i="2"/>
  <c r="D42" i="2"/>
  <c r="D58" i="2"/>
  <c r="D74" i="2"/>
  <c r="D90" i="2"/>
  <c r="D106" i="2"/>
  <c r="D122" i="2"/>
  <c r="D138" i="2"/>
  <c r="D154" i="2"/>
  <c r="D170" i="2"/>
  <c r="D186" i="2"/>
  <c r="D202" i="2"/>
  <c r="D218" i="2"/>
  <c r="D234" i="2"/>
  <c r="D250" i="2"/>
  <c r="D266" i="2"/>
  <c r="D282" i="2"/>
  <c r="D298" i="2"/>
  <c r="D314" i="2"/>
  <c r="D330" i="2"/>
  <c r="D346" i="2"/>
  <c r="D362" i="2"/>
  <c r="C18" i="2"/>
  <c r="C33" i="2"/>
  <c r="C44" i="2"/>
  <c r="C54" i="2"/>
  <c r="C65" i="2"/>
  <c r="C76" i="2"/>
  <c r="C86" i="2"/>
  <c r="C94" i="2"/>
  <c r="C102" i="2"/>
  <c r="C110" i="2"/>
  <c r="C118" i="2"/>
  <c r="C126" i="2"/>
  <c r="C134" i="2"/>
  <c r="C142" i="2"/>
  <c r="C150" i="2"/>
  <c r="C158" i="2"/>
  <c r="C166" i="2"/>
  <c r="C174" i="2"/>
  <c r="C182" i="2"/>
  <c r="C190" i="2"/>
  <c r="C198" i="2"/>
  <c r="C206" i="2"/>
  <c r="C214" i="2"/>
  <c r="C222" i="2"/>
  <c r="C230" i="2"/>
  <c r="C238" i="2"/>
  <c r="C246" i="2"/>
  <c r="C254" i="2"/>
  <c r="C262" i="2"/>
  <c r="C270" i="2"/>
  <c r="C278" i="2"/>
  <c r="C286" i="2"/>
  <c r="C294" i="2"/>
  <c r="C302" i="2"/>
  <c r="C310" i="2"/>
  <c r="C318" i="2"/>
  <c r="C326" i="2"/>
  <c r="C334" i="2"/>
  <c r="C342" i="2"/>
  <c r="C350" i="2"/>
  <c r="C358" i="2"/>
  <c r="D4" i="2"/>
  <c r="C249" i="2"/>
  <c r="C265" i="2"/>
  <c r="C281" i="2"/>
  <c r="C297" i="2"/>
  <c r="C313" i="2"/>
  <c r="C329" i="2"/>
  <c r="C345" i="2"/>
  <c r="C353" i="2"/>
  <c r="D34" i="2"/>
  <c r="D66" i="2"/>
  <c r="D98" i="2"/>
  <c r="D130" i="2"/>
  <c r="D162" i="2"/>
  <c r="D194" i="2"/>
  <c r="D226" i="2"/>
  <c r="D258" i="2"/>
  <c r="D290" i="2"/>
  <c r="D338" i="2"/>
  <c r="C10" i="2"/>
  <c r="C38" i="2"/>
  <c r="C60" i="2"/>
  <c r="C81" i="2"/>
  <c r="C98" i="2"/>
  <c r="C114" i="2"/>
  <c r="C130" i="2"/>
  <c r="C146" i="2"/>
  <c r="C162" i="2"/>
  <c r="C178" i="2"/>
  <c r="C202" i="2"/>
  <c r="C218" i="2"/>
  <c r="C234" i="2"/>
  <c r="C250" i="2"/>
  <c r="C266" i="2"/>
  <c r="C282" i="2"/>
  <c r="C298" i="2"/>
  <c r="C314" i="2"/>
  <c r="C330" i="2"/>
  <c r="C354" i="2"/>
  <c r="D8" i="2"/>
  <c r="D40" i="2"/>
  <c r="D56" i="2"/>
  <c r="D88" i="2"/>
  <c r="D120" i="2"/>
  <c r="D152" i="2"/>
  <c r="D184" i="2"/>
  <c r="D216" i="2"/>
  <c r="D248" i="2"/>
  <c r="D280" i="2"/>
  <c r="D312" i="2"/>
  <c r="D344" i="2"/>
  <c r="C16" i="2"/>
  <c r="C42" i="2"/>
  <c r="C64" i="2"/>
  <c r="C85" i="2"/>
  <c r="C109" i="2"/>
  <c r="C125" i="2"/>
  <c r="C141" i="2"/>
  <c r="C157" i="2"/>
  <c r="C173" i="2"/>
  <c r="C189" i="2"/>
  <c r="C205" i="2"/>
  <c r="C221" i="2"/>
  <c r="C237" i="2"/>
  <c r="C261" i="2"/>
  <c r="C277" i="2"/>
  <c r="C293" i="2"/>
  <c r="C309" i="2"/>
  <c r="C333" i="2"/>
  <c r="C349" i="2"/>
  <c r="C4" i="2"/>
  <c r="E185" i="2" l="1"/>
  <c r="F185" i="2" s="1"/>
  <c r="E364" i="2"/>
  <c r="F364" i="2" s="1"/>
  <c r="E362" i="2"/>
  <c r="F362" i="2" s="1"/>
  <c r="E360" i="2"/>
  <c r="F360" i="2" s="1"/>
  <c r="E358" i="2"/>
  <c r="F358" i="2" s="1"/>
  <c r="E356" i="2"/>
  <c r="F356" i="2" s="1"/>
  <c r="E354" i="2"/>
  <c r="F354" i="2" s="1"/>
  <c r="E352" i="2"/>
  <c r="F352" i="2" s="1"/>
  <c r="E350" i="2"/>
  <c r="F350" i="2" s="1"/>
  <c r="E348" i="2"/>
  <c r="F348" i="2" s="1"/>
  <c r="E346" i="2"/>
  <c r="F346" i="2" s="1"/>
  <c r="E344" i="2"/>
  <c r="F344" i="2" s="1"/>
  <c r="E342" i="2"/>
  <c r="F342" i="2" s="1"/>
  <c r="E340" i="2"/>
  <c r="F340" i="2" s="1"/>
  <c r="E338" i="2"/>
  <c r="F338" i="2" s="1"/>
  <c r="E336" i="2"/>
  <c r="F336" i="2" s="1"/>
  <c r="E334" i="2"/>
  <c r="F334" i="2" s="1"/>
  <c r="E332" i="2"/>
  <c r="F332" i="2" s="1"/>
  <c r="E330" i="2"/>
  <c r="F330" i="2" s="1"/>
  <c r="E328" i="2"/>
  <c r="F328" i="2" s="1"/>
  <c r="E326" i="2"/>
  <c r="F326" i="2" s="1"/>
  <c r="E324" i="2"/>
  <c r="F324" i="2" s="1"/>
  <c r="E322" i="2"/>
  <c r="F322" i="2" s="1"/>
  <c r="E320" i="2"/>
  <c r="F320" i="2" s="1"/>
  <c r="E318" i="2"/>
  <c r="F318" i="2" s="1"/>
  <c r="E316" i="2"/>
  <c r="F316" i="2" s="1"/>
  <c r="E314" i="2"/>
  <c r="F314" i="2" s="1"/>
  <c r="E312" i="2"/>
  <c r="F312" i="2" s="1"/>
  <c r="E310" i="2"/>
  <c r="F310" i="2" s="1"/>
  <c r="E308" i="2"/>
  <c r="F308" i="2" s="1"/>
  <c r="E306" i="2"/>
  <c r="F306" i="2" s="1"/>
  <c r="E304" i="2"/>
  <c r="F304" i="2" s="1"/>
  <c r="E302" i="2"/>
  <c r="F302" i="2" s="1"/>
  <c r="E300" i="2"/>
  <c r="F300" i="2" s="1"/>
  <c r="E298" i="2"/>
  <c r="F298" i="2" s="1"/>
  <c r="E296" i="2"/>
  <c r="F296" i="2" s="1"/>
  <c r="E294" i="2"/>
  <c r="F294" i="2" s="1"/>
  <c r="E292" i="2"/>
  <c r="F292" i="2" s="1"/>
  <c r="E290" i="2"/>
  <c r="F290" i="2" s="1"/>
  <c r="E288" i="2"/>
  <c r="F288" i="2" s="1"/>
  <c r="E286" i="2"/>
  <c r="F286" i="2" s="1"/>
  <c r="E284" i="2"/>
  <c r="F284" i="2" s="1"/>
  <c r="E282" i="2"/>
  <c r="F282" i="2" s="1"/>
  <c r="E280" i="2"/>
  <c r="F280" i="2" s="1"/>
  <c r="E278" i="2"/>
  <c r="F278" i="2" s="1"/>
  <c r="E276" i="2"/>
  <c r="F276" i="2" s="1"/>
  <c r="E274" i="2"/>
  <c r="F274" i="2" s="1"/>
  <c r="E272" i="2"/>
  <c r="F272" i="2" s="1"/>
  <c r="E270" i="2"/>
  <c r="F270" i="2" s="1"/>
  <c r="E268" i="2"/>
  <c r="F268" i="2" s="1"/>
  <c r="E266" i="2"/>
  <c r="F266" i="2" s="1"/>
  <c r="E264" i="2"/>
  <c r="F264" i="2" s="1"/>
  <c r="E262" i="2"/>
  <c r="F262" i="2" s="1"/>
  <c r="E260" i="2"/>
  <c r="F260" i="2" s="1"/>
  <c r="E258" i="2"/>
  <c r="F258" i="2" s="1"/>
  <c r="E256" i="2"/>
  <c r="F256" i="2" s="1"/>
  <c r="E254" i="2"/>
  <c r="F254" i="2" s="1"/>
  <c r="E252" i="2"/>
  <c r="F252" i="2" s="1"/>
  <c r="E250" i="2"/>
  <c r="F250" i="2" s="1"/>
  <c r="E248" i="2"/>
  <c r="F248" i="2" s="1"/>
  <c r="E246" i="2"/>
  <c r="F246" i="2" s="1"/>
  <c r="E244" i="2"/>
  <c r="F244" i="2" s="1"/>
  <c r="E242" i="2"/>
  <c r="F242" i="2" s="1"/>
  <c r="E240" i="2"/>
  <c r="F240" i="2" s="1"/>
  <c r="E238" i="2"/>
  <c r="F238" i="2" s="1"/>
  <c r="E236" i="2"/>
  <c r="F236" i="2" s="1"/>
  <c r="E234" i="2"/>
  <c r="F234" i="2" s="1"/>
  <c r="E232" i="2"/>
  <c r="F232" i="2" s="1"/>
  <c r="E230" i="2"/>
  <c r="F230" i="2" s="1"/>
  <c r="E228" i="2"/>
  <c r="F228" i="2" s="1"/>
  <c r="E226" i="2"/>
  <c r="F226" i="2" s="1"/>
  <c r="E224" i="2"/>
  <c r="F224" i="2" s="1"/>
  <c r="E222" i="2"/>
  <c r="F222" i="2" s="1"/>
  <c r="E220" i="2"/>
  <c r="F220" i="2" s="1"/>
  <c r="E218" i="2"/>
  <c r="F218" i="2" s="1"/>
  <c r="E216" i="2"/>
  <c r="F216" i="2" s="1"/>
  <c r="E214" i="2"/>
  <c r="F214" i="2" s="1"/>
  <c r="E212" i="2"/>
  <c r="F212" i="2" s="1"/>
  <c r="E210" i="2"/>
  <c r="F210" i="2" s="1"/>
  <c r="E208" i="2"/>
  <c r="F208" i="2" s="1"/>
  <c r="E206" i="2"/>
  <c r="F206" i="2" s="1"/>
  <c r="E204" i="2"/>
  <c r="F204" i="2" s="1"/>
  <c r="E202" i="2"/>
  <c r="F202" i="2" s="1"/>
  <c r="E200" i="2"/>
  <c r="F200" i="2" s="1"/>
  <c r="E198" i="2"/>
  <c r="F198" i="2" s="1"/>
  <c r="E196" i="2"/>
  <c r="F196" i="2" s="1"/>
  <c r="E194" i="2"/>
  <c r="F194" i="2" s="1"/>
  <c r="E192" i="2"/>
  <c r="F192" i="2" s="1"/>
  <c r="E190" i="2"/>
  <c r="F190" i="2" s="1"/>
  <c r="E188" i="2"/>
  <c r="F188" i="2" s="1"/>
  <c r="E186" i="2"/>
  <c r="F186" i="2" s="1"/>
  <c r="E363" i="2"/>
  <c r="F363" i="2" s="1"/>
  <c r="E361" i="2"/>
  <c r="F361" i="2" s="1"/>
  <c r="E359" i="2"/>
  <c r="F359" i="2" s="1"/>
  <c r="E357" i="2"/>
  <c r="F357" i="2" s="1"/>
  <c r="E355" i="2"/>
  <c r="F355" i="2" s="1"/>
  <c r="E353" i="2"/>
  <c r="F353" i="2" s="1"/>
  <c r="E351" i="2"/>
  <c r="F351" i="2" s="1"/>
  <c r="E349" i="2"/>
  <c r="F349" i="2" s="1"/>
  <c r="E347" i="2"/>
  <c r="F347" i="2" s="1"/>
  <c r="E345" i="2"/>
  <c r="F345" i="2" s="1"/>
  <c r="E343" i="2"/>
  <c r="F343" i="2" s="1"/>
  <c r="E341" i="2"/>
  <c r="F341" i="2" s="1"/>
  <c r="E339" i="2"/>
  <c r="F339" i="2" s="1"/>
  <c r="E337" i="2"/>
  <c r="F337" i="2" s="1"/>
  <c r="E335" i="2"/>
  <c r="F335" i="2" s="1"/>
  <c r="E333" i="2"/>
  <c r="F333" i="2" s="1"/>
  <c r="E331" i="2"/>
  <c r="F331" i="2" s="1"/>
  <c r="E329" i="2"/>
  <c r="F329" i="2" s="1"/>
  <c r="E327" i="2"/>
  <c r="F327" i="2" s="1"/>
  <c r="E325" i="2"/>
  <c r="F325" i="2" s="1"/>
  <c r="E323" i="2"/>
  <c r="F323" i="2" s="1"/>
  <c r="E321" i="2"/>
  <c r="F321" i="2" s="1"/>
  <c r="E319" i="2"/>
  <c r="F319" i="2" s="1"/>
  <c r="E317" i="2"/>
  <c r="F317" i="2" s="1"/>
  <c r="E315" i="2"/>
  <c r="F315" i="2" s="1"/>
  <c r="E313" i="2"/>
  <c r="F313" i="2" s="1"/>
  <c r="E311" i="2"/>
  <c r="F311" i="2" s="1"/>
  <c r="E309" i="2"/>
  <c r="F309" i="2" s="1"/>
  <c r="E307" i="2"/>
  <c r="F307" i="2" s="1"/>
  <c r="E305" i="2"/>
  <c r="F305" i="2" s="1"/>
  <c r="E303" i="2"/>
  <c r="F303" i="2" s="1"/>
  <c r="E301" i="2"/>
  <c r="F301" i="2" s="1"/>
  <c r="E299" i="2"/>
  <c r="F299" i="2" s="1"/>
  <c r="E297" i="2"/>
  <c r="F297" i="2" s="1"/>
  <c r="E295" i="2"/>
  <c r="F295" i="2" s="1"/>
  <c r="E293" i="2"/>
  <c r="F293" i="2" s="1"/>
  <c r="E291" i="2"/>
  <c r="F291" i="2" s="1"/>
  <c r="E289" i="2"/>
  <c r="F289" i="2" s="1"/>
  <c r="E287" i="2"/>
  <c r="F287" i="2" s="1"/>
  <c r="E285" i="2"/>
  <c r="F285" i="2" s="1"/>
  <c r="E283" i="2"/>
  <c r="F283" i="2" s="1"/>
  <c r="E281" i="2"/>
  <c r="F281" i="2" s="1"/>
  <c r="E279" i="2"/>
  <c r="F279" i="2" s="1"/>
  <c r="E277" i="2"/>
  <c r="F277" i="2" s="1"/>
  <c r="E275" i="2"/>
  <c r="F275" i="2" s="1"/>
  <c r="E273" i="2"/>
  <c r="F273" i="2" s="1"/>
  <c r="E271" i="2"/>
  <c r="F271" i="2" s="1"/>
  <c r="E269" i="2"/>
  <c r="F269" i="2" s="1"/>
  <c r="E267" i="2"/>
  <c r="F267" i="2" s="1"/>
  <c r="E265" i="2"/>
  <c r="F265" i="2" s="1"/>
  <c r="E263" i="2"/>
  <c r="F263" i="2" s="1"/>
  <c r="E261" i="2"/>
  <c r="F261" i="2" s="1"/>
  <c r="E259" i="2"/>
  <c r="F259" i="2" s="1"/>
  <c r="E257" i="2"/>
  <c r="F257" i="2" s="1"/>
  <c r="E255" i="2"/>
  <c r="F255" i="2" s="1"/>
  <c r="E253" i="2"/>
  <c r="F253" i="2" s="1"/>
  <c r="E251" i="2"/>
  <c r="F251" i="2" s="1"/>
  <c r="E249" i="2"/>
  <c r="F249" i="2" s="1"/>
  <c r="E247" i="2"/>
  <c r="F247" i="2" s="1"/>
  <c r="E245" i="2"/>
  <c r="F245" i="2" s="1"/>
  <c r="E243" i="2"/>
  <c r="F243" i="2" s="1"/>
  <c r="E241" i="2"/>
  <c r="F241" i="2" s="1"/>
  <c r="E239" i="2"/>
  <c r="F239" i="2" s="1"/>
  <c r="E237" i="2"/>
  <c r="F237" i="2" s="1"/>
  <c r="E235" i="2"/>
  <c r="F235" i="2" s="1"/>
  <c r="E233" i="2"/>
  <c r="F233" i="2" s="1"/>
  <c r="E231" i="2"/>
  <c r="F231" i="2" s="1"/>
  <c r="E229" i="2"/>
  <c r="F229" i="2" s="1"/>
  <c r="E227" i="2"/>
  <c r="F227" i="2" s="1"/>
  <c r="E225" i="2"/>
  <c r="F225" i="2" s="1"/>
  <c r="E223" i="2"/>
  <c r="F223" i="2" s="1"/>
  <c r="E221" i="2"/>
  <c r="F221" i="2" s="1"/>
  <c r="E219" i="2"/>
  <c r="F219" i="2" s="1"/>
  <c r="E217" i="2"/>
  <c r="F217" i="2" s="1"/>
  <c r="E215" i="2"/>
  <c r="F215" i="2" s="1"/>
  <c r="E213" i="2"/>
  <c r="F213" i="2" s="1"/>
  <c r="E211" i="2"/>
  <c r="F211" i="2" s="1"/>
  <c r="E209" i="2"/>
  <c r="F209" i="2" s="1"/>
  <c r="E207" i="2"/>
  <c r="F207" i="2" s="1"/>
  <c r="E205" i="2"/>
  <c r="F205" i="2" s="1"/>
  <c r="E203" i="2"/>
  <c r="F203" i="2" s="1"/>
  <c r="E201" i="2"/>
  <c r="F201" i="2" s="1"/>
  <c r="E199" i="2"/>
  <c r="F199" i="2" s="1"/>
  <c r="E197" i="2"/>
  <c r="F197" i="2" s="1"/>
  <c r="E195" i="2"/>
  <c r="F195" i="2" s="1"/>
  <c r="E193" i="2"/>
  <c r="F193" i="2" s="1"/>
  <c r="E191" i="2"/>
  <c r="F191" i="2" s="1"/>
  <c r="E189" i="2"/>
  <c r="F189" i="2" s="1"/>
  <c r="E187" i="2"/>
  <c r="F187" i="2" s="1"/>
  <c r="H205" i="2" l="1"/>
  <c r="G205" i="2"/>
  <c r="H229" i="2"/>
  <c r="G229" i="2"/>
  <c r="H253" i="2"/>
  <c r="G253" i="2"/>
  <c r="H277" i="2"/>
  <c r="G277" i="2"/>
  <c r="H301" i="2"/>
  <c r="G301" i="2"/>
  <c r="H325" i="2"/>
  <c r="G325" i="2"/>
  <c r="G349" i="2"/>
  <c r="H349" i="2"/>
  <c r="H194" i="2"/>
  <c r="G194" i="2"/>
  <c r="H218" i="2"/>
  <c r="G218" i="2"/>
  <c r="H242" i="2"/>
  <c r="G242" i="2"/>
  <c r="H266" i="2"/>
  <c r="G266" i="2"/>
  <c r="H290" i="2"/>
  <c r="G290" i="2"/>
  <c r="H306" i="2"/>
  <c r="G306" i="2"/>
  <c r="H330" i="2"/>
  <c r="G330" i="2"/>
  <c r="H346" i="2"/>
  <c r="G346" i="2"/>
  <c r="H187" i="2"/>
  <c r="G187" i="2"/>
  <c r="H195" i="2"/>
  <c r="G195" i="2"/>
  <c r="H203" i="2"/>
  <c r="G203" i="2"/>
  <c r="H211" i="2"/>
  <c r="G211" i="2"/>
  <c r="H219" i="2"/>
  <c r="G219" i="2"/>
  <c r="H227" i="2"/>
  <c r="G227" i="2"/>
  <c r="H235" i="2"/>
  <c r="G235" i="2"/>
  <c r="H243" i="2"/>
  <c r="G243" i="2"/>
  <c r="H251" i="2"/>
  <c r="G251" i="2"/>
  <c r="H259" i="2"/>
  <c r="G259" i="2"/>
  <c r="H267" i="2"/>
  <c r="G267" i="2"/>
  <c r="H275" i="2"/>
  <c r="G275" i="2"/>
  <c r="H283" i="2"/>
  <c r="G283" i="2"/>
  <c r="H291" i="2"/>
  <c r="G291" i="2"/>
  <c r="H299" i="2"/>
  <c r="G299" i="2"/>
  <c r="H307" i="2"/>
  <c r="G307" i="2"/>
  <c r="H315" i="2"/>
  <c r="G315" i="2"/>
  <c r="H323" i="2"/>
  <c r="G323" i="2"/>
  <c r="H331" i="2"/>
  <c r="G331" i="2"/>
  <c r="H339" i="2"/>
  <c r="G339" i="2"/>
  <c r="H347" i="2"/>
  <c r="G347" i="2"/>
  <c r="H355" i="2"/>
  <c r="G355" i="2"/>
  <c r="H363" i="2"/>
  <c r="G363" i="2"/>
  <c r="H192" i="2"/>
  <c r="G192" i="2"/>
  <c r="H200" i="2"/>
  <c r="G200" i="2"/>
  <c r="H208" i="2"/>
  <c r="G208" i="2"/>
  <c r="H216" i="2"/>
  <c r="G216" i="2"/>
  <c r="H224" i="2"/>
  <c r="G224" i="2"/>
  <c r="H232" i="2"/>
  <c r="G232" i="2"/>
  <c r="H240" i="2"/>
  <c r="G240" i="2"/>
  <c r="H248" i="2"/>
  <c r="G248" i="2"/>
  <c r="H256" i="2"/>
  <c r="G256" i="2"/>
  <c r="H264" i="2"/>
  <c r="G264" i="2"/>
  <c r="H272" i="2"/>
  <c r="G272" i="2"/>
  <c r="H280" i="2"/>
  <c r="G280" i="2"/>
  <c r="H288" i="2"/>
  <c r="G288" i="2"/>
  <c r="H296" i="2"/>
  <c r="G296" i="2"/>
  <c r="H304" i="2"/>
  <c r="G304" i="2"/>
  <c r="H312" i="2"/>
  <c r="G312" i="2"/>
  <c r="H320" i="2"/>
  <c r="G320" i="2"/>
  <c r="H328" i="2"/>
  <c r="G328" i="2"/>
  <c r="H336" i="2"/>
  <c r="G336" i="2"/>
  <c r="H344" i="2"/>
  <c r="G344" i="2"/>
  <c r="H352" i="2"/>
  <c r="G352" i="2"/>
  <c r="H360" i="2"/>
  <c r="G360" i="2"/>
  <c r="H197" i="2"/>
  <c r="G197" i="2"/>
  <c r="H221" i="2"/>
  <c r="G221" i="2"/>
  <c r="H245" i="2"/>
  <c r="G245" i="2"/>
  <c r="H269" i="2"/>
  <c r="G269" i="2"/>
  <c r="H293" i="2"/>
  <c r="G293" i="2"/>
  <c r="H317" i="2"/>
  <c r="G317" i="2"/>
  <c r="H333" i="2"/>
  <c r="G333" i="2"/>
  <c r="H357" i="2"/>
  <c r="G357" i="2"/>
  <c r="H202" i="2"/>
  <c r="G202" i="2"/>
  <c r="H234" i="2"/>
  <c r="G234" i="2"/>
  <c r="H258" i="2"/>
  <c r="G258" i="2"/>
  <c r="H274" i="2"/>
  <c r="G274" i="2"/>
  <c r="H298" i="2"/>
  <c r="G298" i="2"/>
  <c r="H322" i="2"/>
  <c r="G322" i="2"/>
  <c r="H354" i="2"/>
  <c r="G354" i="2"/>
  <c r="H191" i="2"/>
  <c r="G191" i="2"/>
  <c r="H199" i="2"/>
  <c r="G199" i="2"/>
  <c r="H207" i="2"/>
  <c r="G207" i="2"/>
  <c r="H215" i="2"/>
  <c r="G215" i="2"/>
  <c r="H223" i="2"/>
  <c r="G223" i="2"/>
  <c r="H231" i="2"/>
  <c r="G231" i="2"/>
  <c r="H239" i="2"/>
  <c r="G239" i="2"/>
  <c r="H247" i="2"/>
  <c r="G247" i="2"/>
  <c r="H255" i="2"/>
  <c r="G255" i="2"/>
  <c r="H263" i="2"/>
  <c r="G263" i="2"/>
  <c r="H271" i="2"/>
  <c r="G271" i="2"/>
  <c r="H279" i="2"/>
  <c r="G279" i="2"/>
  <c r="H287" i="2"/>
  <c r="G287" i="2"/>
  <c r="H295" i="2"/>
  <c r="G295" i="2"/>
  <c r="H303" i="2"/>
  <c r="G303" i="2"/>
  <c r="H311" i="2"/>
  <c r="G311" i="2"/>
  <c r="H319" i="2"/>
  <c r="G319" i="2"/>
  <c r="H327" i="2"/>
  <c r="G327" i="2"/>
  <c r="H335" i="2"/>
  <c r="G335" i="2"/>
  <c r="H343" i="2"/>
  <c r="G343" i="2"/>
  <c r="H351" i="2"/>
  <c r="G351" i="2"/>
  <c r="H359" i="2"/>
  <c r="G359" i="2"/>
  <c r="H188" i="2"/>
  <c r="G188" i="2"/>
  <c r="H196" i="2"/>
  <c r="G196" i="2"/>
  <c r="H204" i="2"/>
  <c r="G204" i="2"/>
  <c r="H212" i="2"/>
  <c r="G212" i="2"/>
  <c r="H220" i="2"/>
  <c r="G220" i="2"/>
  <c r="H228" i="2"/>
  <c r="G228" i="2"/>
  <c r="H236" i="2"/>
  <c r="G236" i="2"/>
  <c r="H244" i="2"/>
  <c r="G244" i="2"/>
  <c r="H252" i="2"/>
  <c r="G252" i="2"/>
  <c r="H260" i="2"/>
  <c r="G260" i="2"/>
  <c r="H268" i="2"/>
  <c r="G268" i="2"/>
  <c r="H276" i="2"/>
  <c r="G276" i="2"/>
  <c r="H284" i="2"/>
  <c r="G284" i="2"/>
  <c r="H292" i="2"/>
  <c r="G292" i="2"/>
  <c r="H300" i="2"/>
  <c r="G300" i="2"/>
  <c r="H308" i="2"/>
  <c r="G308" i="2"/>
  <c r="H316" i="2"/>
  <c r="G316" i="2"/>
  <c r="H324" i="2"/>
  <c r="G324" i="2"/>
  <c r="H332" i="2"/>
  <c r="G332" i="2"/>
  <c r="H340" i="2"/>
  <c r="G340" i="2"/>
  <c r="H348" i="2"/>
  <c r="G348" i="2"/>
  <c r="H356" i="2"/>
  <c r="G356" i="2"/>
  <c r="H364" i="2"/>
  <c r="G364" i="2"/>
  <c r="H189" i="2"/>
  <c r="G189" i="2"/>
  <c r="H213" i="2"/>
  <c r="G213" i="2"/>
  <c r="H237" i="2"/>
  <c r="G237" i="2"/>
  <c r="H261" i="2"/>
  <c r="G261" i="2"/>
  <c r="H285" i="2"/>
  <c r="G285" i="2"/>
  <c r="H309" i="2"/>
  <c r="G309" i="2"/>
  <c r="H341" i="2"/>
  <c r="G341" i="2"/>
  <c r="H186" i="2"/>
  <c r="G186" i="2"/>
  <c r="H210" i="2"/>
  <c r="G210" i="2"/>
  <c r="H226" i="2"/>
  <c r="G226" i="2"/>
  <c r="H250" i="2"/>
  <c r="G250" i="2"/>
  <c r="H282" i="2"/>
  <c r="G282" i="2"/>
  <c r="H314" i="2"/>
  <c r="G314" i="2"/>
  <c r="H338" i="2"/>
  <c r="G338" i="2"/>
  <c r="H362" i="2"/>
  <c r="G362" i="2"/>
  <c r="G193" i="2"/>
  <c r="H193" i="2"/>
  <c r="H201" i="2"/>
  <c r="G201" i="2"/>
  <c r="H209" i="2"/>
  <c r="G209" i="2"/>
  <c r="H217" i="2"/>
  <c r="G217" i="2"/>
  <c r="G225" i="2"/>
  <c r="H225" i="2"/>
  <c r="H233" i="2"/>
  <c r="G233" i="2"/>
  <c r="G241" i="2"/>
  <c r="H241" i="2"/>
  <c r="H249" i="2"/>
  <c r="G249" i="2"/>
  <c r="G257" i="2"/>
  <c r="H257" i="2"/>
  <c r="H265" i="2"/>
  <c r="G265" i="2"/>
  <c r="H273" i="2"/>
  <c r="G273" i="2"/>
  <c r="G281" i="2"/>
  <c r="H281" i="2"/>
  <c r="G289" i="2"/>
  <c r="H289" i="2"/>
  <c r="G297" i="2"/>
  <c r="H297" i="2"/>
  <c r="H305" i="2"/>
  <c r="G305" i="2"/>
  <c r="G313" i="2"/>
  <c r="H313" i="2"/>
  <c r="G321" i="2"/>
  <c r="H321" i="2"/>
  <c r="G329" i="2"/>
  <c r="H329" i="2"/>
  <c r="H337" i="2"/>
  <c r="G337" i="2"/>
  <c r="G345" i="2"/>
  <c r="H345" i="2"/>
  <c r="G353" i="2"/>
  <c r="H353" i="2"/>
  <c r="G361" i="2"/>
  <c r="H361" i="2"/>
  <c r="H190" i="2"/>
  <c r="G190" i="2"/>
  <c r="H198" i="2"/>
  <c r="G198" i="2"/>
  <c r="H206" i="2"/>
  <c r="G206" i="2"/>
  <c r="H214" i="2"/>
  <c r="G214" i="2"/>
  <c r="H222" i="2"/>
  <c r="G222" i="2"/>
  <c r="H230" i="2"/>
  <c r="G230" i="2"/>
  <c r="H238" i="2"/>
  <c r="G238" i="2"/>
  <c r="H246" i="2"/>
  <c r="G246" i="2"/>
  <c r="H254" i="2"/>
  <c r="G254" i="2"/>
  <c r="H262" i="2"/>
  <c r="G262" i="2"/>
  <c r="H270" i="2"/>
  <c r="G270" i="2"/>
  <c r="H278" i="2"/>
  <c r="G278" i="2"/>
  <c r="H286" i="2"/>
  <c r="G286" i="2"/>
  <c r="H294" i="2"/>
  <c r="G294" i="2"/>
  <c r="H302" i="2"/>
  <c r="G302" i="2"/>
  <c r="H310" i="2"/>
  <c r="G310" i="2"/>
  <c r="H318" i="2"/>
  <c r="G318" i="2"/>
  <c r="H326" i="2"/>
  <c r="G326" i="2"/>
  <c r="H334" i="2"/>
  <c r="G334" i="2"/>
  <c r="H342" i="2"/>
  <c r="G342" i="2"/>
  <c r="H350" i="2"/>
  <c r="G350" i="2"/>
  <c r="H358" i="2"/>
  <c r="G358" i="2"/>
  <c r="H185" i="2"/>
  <c r="G185" i="2"/>
  <c r="I358" i="2" l="1"/>
  <c r="I342" i="2"/>
  <c r="I326" i="2"/>
  <c r="I310" i="2"/>
  <c r="I294" i="2"/>
  <c r="I278" i="2"/>
  <c r="I262" i="2"/>
  <c r="I246" i="2"/>
  <c r="I230" i="2"/>
  <c r="I214" i="2"/>
  <c r="I198" i="2"/>
  <c r="I345" i="2"/>
  <c r="I329" i="2"/>
  <c r="I313" i="2"/>
  <c r="I297" i="2"/>
  <c r="I281" i="2"/>
  <c r="I265" i="2"/>
  <c r="I249" i="2"/>
  <c r="I233" i="2"/>
  <c r="I217" i="2"/>
  <c r="I201" i="2"/>
  <c r="I362" i="2"/>
  <c r="I314" i="2"/>
  <c r="I250" i="2"/>
  <c r="I210" i="2"/>
  <c r="I341" i="2"/>
  <c r="I285" i="2"/>
  <c r="I237" i="2"/>
  <c r="I189" i="2"/>
  <c r="I356" i="2"/>
  <c r="I340" i="2"/>
  <c r="I324" i="2"/>
  <c r="I308" i="2"/>
  <c r="I292" i="2"/>
  <c r="I276" i="2"/>
  <c r="I260" i="2"/>
  <c r="I244" i="2"/>
  <c r="I228" i="2"/>
  <c r="I212" i="2"/>
  <c r="I196" i="2"/>
  <c r="I359" i="2"/>
  <c r="I343" i="2"/>
  <c r="I327" i="2"/>
  <c r="I311" i="2"/>
  <c r="I295" i="2"/>
  <c r="I279" i="2"/>
  <c r="I263" i="2"/>
  <c r="I247" i="2"/>
  <c r="I231" i="2"/>
  <c r="I215" i="2"/>
  <c r="I199" i="2"/>
  <c r="I354" i="2"/>
  <c r="I298" i="2"/>
  <c r="I258" i="2"/>
  <c r="I202" i="2"/>
  <c r="I333" i="2"/>
  <c r="I293" i="2"/>
  <c r="I245" i="2"/>
  <c r="I197" i="2"/>
  <c r="I352" i="2"/>
  <c r="I336" i="2"/>
  <c r="I288" i="2"/>
  <c r="I275" i="2"/>
  <c r="I320" i="2"/>
  <c r="I304" i="2"/>
  <c r="I272" i="2"/>
  <c r="I256" i="2"/>
  <c r="I240" i="2"/>
  <c r="I227" i="2"/>
  <c r="I200" i="2"/>
  <c r="I224" i="2"/>
  <c r="I208" i="2"/>
  <c r="I192" i="2"/>
  <c r="I355" i="2"/>
  <c r="I339" i="2"/>
  <c r="I323" i="2"/>
  <c r="I307" i="2"/>
  <c r="I291" i="2"/>
  <c r="I259" i="2"/>
  <c r="I243" i="2"/>
  <c r="I211" i="2"/>
  <c r="I195" i="2"/>
  <c r="I346" i="2"/>
  <c r="I306" i="2"/>
  <c r="I266" i="2"/>
  <c r="I218" i="2"/>
  <c r="I349" i="2"/>
  <c r="I301" i="2"/>
  <c r="I253" i="2"/>
  <c r="I205" i="2"/>
  <c r="J185" i="2"/>
  <c r="J334" i="2"/>
  <c r="J302" i="2"/>
  <c r="J270" i="2"/>
  <c r="J238" i="2"/>
  <c r="J206" i="2"/>
  <c r="I353" i="2"/>
  <c r="I321" i="2"/>
  <c r="I289" i="2"/>
  <c r="I257" i="2"/>
  <c r="I241" i="2"/>
  <c r="I225" i="2"/>
  <c r="I193" i="2"/>
  <c r="J226" i="2"/>
  <c r="J309" i="2"/>
  <c r="J213" i="2"/>
  <c r="J335" i="2"/>
  <c r="J319" i="2"/>
  <c r="J303" i="2"/>
  <c r="J271" i="2"/>
  <c r="J255" i="2"/>
  <c r="J239" i="2"/>
  <c r="J223" i="2"/>
  <c r="J191" i="2"/>
  <c r="J322" i="2"/>
  <c r="J360" i="2"/>
  <c r="J328" i="2"/>
  <c r="J296" i="2"/>
  <c r="J264" i="2"/>
  <c r="J232" i="2"/>
  <c r="J200" i="2"/>
  <c r="J347" i="2"/>
  <c r="J315" i="2"/>
  <c r="J187" i="2"/>
  <c r="J290" i="2"/>
  <c r="J194" i="2"/>
  <c r="J277" i="2"/>
  <c r="I302" i="2"/>
  <c r="I347" i="2"/>
  <c r="I296" i="2"/>
  <c r="I271" i="2"/>
  <c r="I328" i="2"/>
  <c r="I361" i="2"/>
  <c r="I270" i="2"/>
  <c r="I264" i="2"/>
  <c r="I206" i="2"/>
  <c r="I238" i="2"/>
  <c r="I322" i="2"/>
  <c r="I290" i="2"/>
  <c r="I226" i="2"/>
  <c r="I194" i="2"/>
  <c r="I309" i="2"/>
  <c r="I277" i="2"/>
  <c r="I213" i="2"/>
  <c r="I360" i="2"/>
  <c r="I232" i="2"/>
  <c r="J358" i="2"/>
  <c r="J342" i="2"/>
  <c r="J326" i="2"/>
  <c r="J310" i="2"/>
  <c r="J294" i="2"/>
  <c r="J278" i="2"/>
  <c r="J262" i="2"/>
  <c r="J246" i="2"/>
  <c r="J230" i="2"/>
  <c r="J214" i="2"/>
  <c r="J198" i="2"/>
  <c r="J265" i="2"/>
  <c r="J249" i="2"/>
  <c r="J233" i="2"/>
  <c r="J217" i="2"/>
  <c r="J201" i="2"/>
  <c r="J362" i="2"/>
  <c r="J314" i="2"/>
  <c r="J250" i="2"/>
  <c r="J210" i="2"/>
  <c r="J341" i="2"/>
  <c r="J285" i="2"/>
  <c r="J237" i="2"/>
  <c r="J189" i="2"/>
  <c r="J356" i="2"/>
  <c r="J340" i="2"/>
  <c r="J324" i="2"/>
  <c r="J308" i="2"/>
  <c r="J292" i="2"/>
  <c r="J276" i="2"/>
  <c r="J260" i="2"/>
  <c r="J244" i="2"/>
  <c r="J228" i="2"/>
  <c r="J212" i="2"/>
  <c r="J196" i="2"/>
  <c r="J359" i="2"/>
  <c r="J343" i="2"/>
  <c r="J327" i="2"/>
  <c r="J311" i="2"/>
  <c r="J295" i="2"/>
  <c r="J279" i="2"/>
  <c r="J263" i="2"/>
  <c r="J247" i="2"/>
  <c r="J231" i="2"/>
  <c r="J215" i="2"/>
  <c r="J199" i="2"/>
  <c r="J354" i="2"/>
  <c r="J298" i="2"/>
  <c r="J258" i="2"/>
  <c r="J202" i="2"/>
  <c r="J333" i="2"/>
  <c r="J293" i="2"/>
  <c r="J245" i="2"/>
  <c r="J197" i="2"/>
  <c r="J352" i="2"/>
  <c r="J336" i="2"/>
  <c r="J320" i="2"/>
  <c r="J304" i="2"/>
  <c r="J288" i="2"/>
  <c r="J272" i="2"/>
  <c r="J256" i="2"/>
  <c r="J240" i="2"/>
  <c r="J224" i="2"/>
  <c r="J208" i="2"/>
  <c r="J192" i="2"/>
  <c r="J355" i="2"/>
  <c r="J339" i="2"/>
  <c r="J323" i="2"/>
  <c r="J307" i="2"/>
  <c r="J291" i="2"/>
  <c r="J275" i="2"/>
  <c r="J259" i="2"/>
  <c r="J243" i="2"/>
  <c r="J227" i="2"/>
  <c r="J211" i="2"/>
  <c r="J195" i="2"/>
  <c r="J346" i="2"/>
  <c r="J306" i="2"/>
  <c r="J266" i="2"/>
  <c r="J218" i="2"/>
  <c r="J301" i="2"/>
  <c r="J253" i="2"/>
  <c r="J205" i="2"/>
  <c r="J353" i="2"/>
  <c r="J321" i="2"/>
  <c r="J289" i="2"/>
  <c r="J257" i="2"/>
  <c r="J241" i="2"/>
  <c r="J225" i="2"/>
  <c r="J193" i="2"/>
  <c r="I350" i="2"/>
  <c r="J350" i="2"/>
  <c r="I318" i="2"/>
  <c r="J318" i="2"/>
  <c r="I286" i="2"/>
  <c r="J286" i="2"/>
  <c r="I254" i="2"/>
  <c r="J254" i="2"/>
  <c r="I222" i="2"/>
  <c r="J222" i="2"/>
  <c r="I190" i="2"/>
  <c r="J190" i="2"/>
  <c r="I337" i="2"/>
  <c r="J337" i="2"/>
  <c r="I305" i="2"/>
  <c r="J305" i="2"/>
  <c r="I273" i="2"/>
  <c r="J273" i="2"/>
  <c r="I209" i="2"/>
  <c r="J209" i="2"/>
  <c r="I338" i="2"/>
  <c r="J338" i="2"/>
  <c r="I282" i="2"/>
  <c r="J282" i="2"/>
  <c r="I186" i="2"/>
  <c r="J186" i="2"/>
  <c r="I261" i="2"/>
  <c r="J261" i="2"/>
  <c r="I364" i="2"/>
  <c r="J364" i="2"/>
  <c r="I348" i="2"/>
  <c r="J348" i="2"/>
  <c r="I332" i="2"/>
  <c r="J332" i="2"/>
  <c r="I316" i="2"/>
  <c r="J316" i="2"/>
  <c r="I300" i="2"/>
  <c r="J300" i="2"/>
  <c r="I284" i="2"/>
  <c r="J284" i="2"/>
  <c r="I268" i="2"/>
  <c r="J268" i="2"/>
  <c r="I252" i="2"/>
  <c r="J252" i="2"/>
  <c r="I236" i="2"/>
  <c r="J236" i="2"/>
  <c r="I220" i="2"/>
  <c r="J220" i="2"/>
  <c r="I204" i="2"/>
  <c r="J204" i="2"/>
  <c r="I188" i="2"/>
  <c r="J188" i="2"/>
  <c r="I351" i="2"/>
  <c r="J351" i="2"/>
  <c r="I287" i="2"/>
  <c r="J287" i="2"/>
  <c r="I207" i="2"/>
  <c r="J207" i="2"/>
  <c r="I274" i="2"/>
  <c r="J274" i="2"/>
  <c r="I234" i="2"/>
  <c r="J234" i="2"/>
  <c r="I357" i="2"/>
  <c r="J357" i="2"/>
  <c r="I317" i="2"/>
  <c r="J317" i="2"/>
  <c r="I269" i="2"/>
  <c r="J269" i="2"/>
  <c r="I221" i="2"/>
  <c r="J221" i="2"/>
  <c r="I344" i="2"/>
  <c r="J344" i="2"/>
  <c r="I312" i="2"/>
  <c r="J312" i="2"/>
  <c r="I280" i="2"/>
  <c r="J280" i="2"/>
  <c r="I248" i="2"/>
  <c r="J248" i="2"/>
  <c r="I216" i="2"/>
  <c r="J216" i="2"/>
  <c r="I363" i="2"/>
  <c r="J363" i="2"/>
  <c r="I331" i="2"/>
  <c r="J331" i="2"/>
  <c r="I299" i="2"/>
  <c r="J299" i="2"/>
  <c r="I283" i="2"/>
  <c r="J283" i="2"/>
  <c r="I267" i="2"/>
  <c r="J267" i="2"/>
  <c r="I251" i="2"/>
  <c r="J251" i="2"/>
  <c r="I235" i="2"/>
  <c r="J235" i="2"/>
  <c r="I219" i="2"/>
  <c r="J219" i="2"/>
  <c r="I203" i="2"/>
  <c r="J203" i="2"/>
  <c r="I330" i="2"/>
  <c r="J330" i="2"/>
  <c r="I242" i="2"/>
  <c r="J242" i="2"/>
  <c r="I325" i="2"/>
  <c r="J325" i="2"/>
  <c r="I229" i="2"/>
  <c r="J229" i="2"/>
  <c r="I334" i="2"/>
  <c r="J361" i="2"/>
  <c r="J345" i="2"/>
  <c r="J329" i="2"/>
  <c r="J313" i="2"/>
  <c r="J297" i="2"/>
  <c r="J281" i="2"/>
  <c r="J349" i="2"/>
  <c r="K350" i="2" s="1"/>
  <c r="I185" i="2"/>
  <c r="I187" i="2"/>
  <c r="I335" i="2"/>
  <c r="I319" i="2"/>
  <c r="I303" i="2"/>
  <c r="I255" i="2"/>
  <c r="I239" i="2"/>
  <c r="I223" i="2"/>
  <c r="I191" i="2"/>
  <c r="I315" i="2"/>
  <c r="E4" i="2"/>
  <c r="F4" i="2" s="1"/>
  <c r="E181" i="2"/>
  <c r="F181" i="2" s="1"/>
  <c r="E177" i="2"/>
  <c r="F177" i="2" s="1"/>
  <c r="E173" i="2"/>
  <c r="F173" i="2" s="1"/>
  <c r="E169" i="2"/>
  <c r="F169" i="2" s="1"/>
  <c r="E165" i="2"/>
  <c r="F165" i="2" s="1"/>
  <c r="E161" i="2"/>
  <c r="F161" i="2" s="1"/>
  <c r="E157" i="2"/>
  <c r="F157" i="2" s="1"/>
  <c r="E153" i="2"/>
  <c r="F153" i="2" s="1"/>
  <c r="E149" i="2"/>
  <c r="F149" i="2" s="1"/>
  <c r="E145" i="2"/>
  <c r="F145" i="2" s="1"/>
  <c r="E141" i="2"/>
  <c r="F141" i="2" s="1"/>
  <c r="E137" i="2"/>
  <c r="F137" i="2" s="1"/>
  <c r="E133" i="2"/>
  <c r="F133" i="2" s="1"/>
  <c r="E129" i="2"/>
  <c r="F129" i="2" s="1"/>
  <c r="E125" i="2"/>
  <c r="F125" i="2" s="1"/>
  <c r="E121" i="2"/>
  <c r="F121" i="2" s="1"/>
  <c r="E117" i="2"/>
  <c r="F117" i="2" s="1"/>
  <c r="E113" i="2"/>
  <c r="F113" i="2" s="1"/>
  <c r="E109" i="2"/>
  <c r="F109" i="2" s="1"/>
  <c r="E105" i="2"/>
  <c r="F105" i="2" s="1"/>
  <c r="E101" i="2"/>
  <c r="F101" i="2" s="1"/>
  <c r="E97" i="2"/>
  <c r="F97" i="2" s="1"/>
  <c r="E93" i="2"/>
  <c r="F93" i="2" s="1"/>
  <c r="E89" i="2"/>
  <c r="F89" i="2" s="1"/>
  <c r="E85" i="2"/>
  <c r="F85" i="2" s="1"/>
  <c r="E81" i="2"/>
  <c r="F81" i="2" s="1"/>
  <c r="E77" i="2"/>
  <c r="F77" i="2" s="1"/>
  <c r="E73" i="2"/>
  <c r="F73" i="2" s="1"/>
  <c r="E69" i="2"/>
  <c r="F69" i="2" s="1"/>
  <c r="E65" i="2"/>
  <c r="F65" i="2" s="1"/>
  <c r="E61" i="2"/>
  <c r="F61" i="2" s="1"/>
  <c r="E57" i="2"/>
  <c r="F57" i="2" s="1"/>
  <c r="E53" i="2"/>
  <c r="F53" i="2" s="1"/>
  <c r="E49" i="2"/>
  <c r="F49" i="2" s="1"/>
  <c r="E45" i="2"/>
  <c r="F45" i="2" s="1"/>
  <c r="E41" i="2"/>
  <c r="F41" i="2" s="1"/>
  <c r="E37" i="2"/>
  <c r="F37" i="2" s="1"/>
  <c r="E33" i="2"/>
  <c r="F33" i="2" s="1"/>
  <c r="E29" i="2"/>
  <c r="F29" i="2" s="1"/>
  <c r="E25" i="2"/>
  <c r="F25" i="2" s="1"/>
  <c r="E21" i="2"/>
  <c r="F21" i="2" s="1"/>
  <c r="E17" i="2"/>
  <c r="F17" i="2" s="1"/>
  <c r="E13" i="2"/>
  <c r="F13" i="2" s="1"/>
  <c r="E9" i="2"/>
  <c r="F9" i="2" s="1"/>
  <c r="E130" i="2"/>
  <c r="F130" i="2" s="1"/>
  <c r="E122" i="2"/>
  <c r="F122" i="2" s="1"/>
  <c r="E118" i="2"/>
  <c r="F118" i="2" s="1"/>
  <c r="E102" i="2"/>
  <c r="F102" i="2" s="1"/>
  <c r="E90" i="2"/>
  <c r="F90" i="2" s="1"/>
  <c r="E82" i="2"/>
  <c r="F82" i="2" s="1"/>
  <c r="E70" i="2"/>
  <c r="F70" i="2" s="1"/>
  <c r="E66" i="2"/>
  <c r="F66" i="2" s="1"/>
  <c r="E58" i="2"/>
  <c r="F58" i="2" s="1"/>
  <c r="E50" i="2"/>
  <c r="F50" i="2" s="1"/>
  <c r="E42" i="2"/>
  <c r="F42" i="2" s="1"/>
  <c r="E34" i="2"/>
  <c r="F34" i="2" s="1"/>
  <c r="E26" i="2"/>
  <c r="F26" i="2" s="1"/>
  <c r="E22" i="2"/>
  <c r="F22" i="2" s="1"/>
  <c r="E6" i="2"/>
  <c r="F6" i="2" s="1"/>
  <c r="E182" i="2"/>
  <c r="F182" i="2" s="1"/>
  <c r="E178" i="2"/>
  <c r="F178" i="2" s="1"/>
  <c r="E174" i="2"/>
  <c r="F174" i="2" s="1"/>
  <c r="E170" i="2"/>
  <c r="F170" i="2" s="1"/>
  <c r="E166" i="2"/>
  <c r="F166" i="2" s="1"/>
  <c r="E162" i="2"/>
  <c r="F162" i="2" s="1"/>
  <c r="E158" i="2"/>
  <c r="F158" i="2" s="1"/>
  <c r="E154" i="2"/>
  <c r="F154" i="2" s="1"/>
  <c r="E150" i="2"/>
  <c r="F150" i="2" s="1"/>
  <c r="E146" i="2"/>
  <c r="F146" i="2" s="1"/>
  <c r="E142" i="2"/>
  <c r="F142" i="2" s="1"/>
  <c r="E138" i="2"/>
  <c r="F138" i="2" s="1"/>
  <c r="E134" i="2"/>
  <c r="F134" i="2" s="1"/>
  <c r="E184" i="2"/>
  <c r="F184" i="2" s="1"/>
  <c r="E180" i="2"/>
  <c r="F180" i="2" s="1"/>
  <c r="E176" i="2"/>
  <c r="F176" i="2" s="1"/>
  <c r="E172" i="2"/>
  <c r="F172" i="2" s="1"/>
  <c r="E168" i="2"/>
  <c r="F168" i="2" s="1"/>
  <c r="E164" i="2"/>
  <c r="F164" i="2" s="1"/>
  <c r="E160" i="2"/>
  <c r="F160" i="2" s="1"/>
  <c r="E156" i="2"/>
  <c r="F156" i="2" s="1"/>
  <c r="E152" i="2"/>
  <c r="F152" i="2" s="1"/>
  <c r="E148" i="2"/>
  <c r="F148" i="2" s="1"/>
  <c r="E144" i="2"/>
  <c r="F144" i="2" s="1"/>
  <c r="E140" i="2"/>
  <c r="F140" i="2" s="1"/>
  <c r="E136" i="2"/>
  <c r="F136" i="2" s="1"/>
  <c r="E132" i="2"/>
  <c r="F132" i="2" s="1"/>
  <c r="E128" i="2"/>
  <c r="F128" i="2" s="1"/>
  <c r="E124" i="2"/>
  <c r="F124" i="2" s="1"/>
  <c r="E120" i="2"/>
  <c r="F120" i="2" s="1"/>
  <c r="E116" i="2"/>
  <c r="F116" i="2" s="1"/>
  <c r="E112" i="2"/>
  <c r="F112" i="2" s="1"/>
  <c r="E108" i="2"/>
  <c r="F108" i="2" s="1"/>
  <c r="E104" i="2"/>
  <c r="F104" i="2" s="1"/>
  <c r="E100" i="2"/>
  <c r="F100" i="2" s="1"/>
  <c r="E96" i="2"/>
  <c r="F96" i="2" s="1"/>
  <c r="E92" i="2"/>
  <c r="F92" i="2" s="1"/>
  <c r="E88" i="2"/>
  <c r="F88" i="2" s="1"/>
  <c r="E84" i="2"/>
  <c r="F84" i="2" s="1"/>
  <c r="E80" i="2"/>
  <c r="F80" i="2" s="1"/>
  <c r="E76" i="2"/>
  <c r="F76" i="2" s="1"/>
  <c r="E72" i="2"/>
  <c r="F72" i="2" s="1"/>
  <c r="E68" i="2"/>
  <c r="F68" i="2" s="1"/>
  <c r="E64" i="2"/>
  <c r="F64" i="2" s="1"/>
  <c r="E60" i="2"/>
  <c r="F60" i="2" s="1"/>
  <c r="E56" i="2"/>
  <c r="F56" i="2" s="1"/>
  <c r="E52" i="2"/>
  <c r="F52" i="2" s="1"/>
  <c r="E48" i="2"/>
  <c r="F48" i="2" s="1"/>
  <c r="E44" i="2"/>
  <c r="F44" i="2" s="1"/>
  <c r="E40" i="2"/>
  <c r="F40" i="2" s="1"/>
  <c r="E36" i="2"/>
  <c r="F36" i="2" s="1"/>
  <c r="E32" i="2"/>
  <c r="F32" i="2" s="1"/>
  <c r="E28" i="2"/>
  <c r="F28" i="2" s="1"/>
  <c r="E24" i="2"/>
  <c r="F24" i="2" s="1"/>
  <c r="E20" i="2"/>
  <c r="F20" i="2" s="1"/>
  <c r="E16" i="2"/>
  <c r="F16" i="2" s="1"/>
  <c r="E12" i="2"/>
  <c r="F12" i="2" s="1"/>
  <c r="E8" i="2"/>
  <c r="F8" i="2" s="1"/>
  <c r="E183" i="2"/>
  <c r="F183" i="2" s="1"/>
  <c r="E179" i="2"/>
  <c r="F179" i="2" s="1"/>
  <c r="E175" i="2"/>
  <c r="F175" i="2" s="1"/>
  <c r="E171" i="2"/>
  <c r="F171" i="2" s="1"/>
  <c r="E167" i="2"/>
  <c r="F167" i="2" s="1"/>
  <c r="E163" i="2"/>
  <c r="F163" i="2" s="1"/>
  <c r="E159" i="2"/>
  <c r="F159" i="2" s="1"/>
  <c r="E155" i="2"/>
  <c r="F155" i="2" s="1"/>
  <c r="E151" i="2"/>
  <c r="F151" i="2" s="1"/>
  <c r="E147" i="2"/>
  <c r="F147" i="2" s="1"/>
  <c r="E143" i="2"/>
  <c r="F143" i="2" s="1"/>
  <c r="E139" i="2"/>
  <c r="F139" i="2" s="1"/>
  <c r="E135" i="2"/>
  <c r="F135" i="2" s="1"/>
  <c r="E131" i="2"/>
  <c r="F131" i="2" s="1"/>
  <c r="E127" i="2"/>
  <c r="F127" i="2" s="1"/>
  <c r="E123" i="2"/>
  <c r="F123" i="2" s="1"/>
  <c r="E119" i="2"/>
  <c r="F119" i="2" s="1"/>
  <c r="E115" i="2"/>
  <c r="F115" i="2" s="1"/>
  <c r="E111" i="2"/>
  <c r="F111" i="2" s="1"/>
  <c r="E107" i="2"/>
  <c r="F107" i="2" s="1"/>
  <c r="E103" i="2"/>
  <c r="F103" i="2" s="1"/>
  <c r="E99" i="2"/>
  <c r="F99" i="2" s="1"/>
  <c r="E95" i="2"/>
  <c r="F95" i="2" s="1"/>
  <c r="E91" i="2"/>
  <c r="F91" i="2" s="1"/>
  <c r="E87" i="2"/>
  <c r="F87" i="2" s="1"/>
  <c r="E83" i="2"/>
  <c r="F83" i="2" s="1"/>
  <c r="E79" i="2"/>
  <c r="F79" i="2" s="1"/>
  <c r="E75" i="2"/>
  <c r="F75" i="2" s="1"/>
  <c r="E71" i="2"/>
  <c r="F71" i="2" s="1"/>
  <c r="E67" i="2"/>
  <c r="F67" i="2" s="1"/>
  <c r="E63" i="2"/>
  <c r="F63" i="2" s="1"/>
  <c r="E59" i="2"/>
  <c r="F59" i="2" s="1"/>
  <c r="E55" i="2"/>
  <c r="F55" i="2" s="1"/>
  <c r="E51" i="2"/>
  <c r="F51" i="2" s="1"/>
  <c r="E47" i="2"/>
  <c r="F47" i="2" s="1"/>
  <c r="E43" i="2"/>
  <c r="F43" i="2" s="1"/>
  <c r="E39" i="2"/>
  <c r="F39" i="2" s="1"/>
  <c r="E35" i="2"/>
  <c r="F35" i="2" s="1"/>
  <c r="E31" i="2"/>
  <c r="F31" i="2" s="1"/>
  <c r="E27" i="2"/>
  <c r="F27" i="2" s="1"/>
  <c r="E23" i="2"/>
  <c r="F23" i="2" s="1"/>
  <c r="E19" i="2"/>
  <c r="F19" i="2" s="1"/>
  <c r="E15" i="2"/>
  <c r="F15" i="2" s="1"/>
  <c r="E11" i="2"/>
  <c r="F11" i="2" s="1"/>
  <c r="E7" i="2"/>
  <c r="F7" i="2" s="1"/>
  <c r="K300" i="2" l="1"/>
  <c r="K204" i="2"/>
  <c r="K268" i="2"/>
  <c r="K236" i="2"/>
  <c r="K364" i="2"/>
  <c r="K208" i="2"/>
  <c r="K253" i="2"/>
  <c r="K296" i="2"/>
  <c r="K319" i="2"/>
  <c r="K222" i="2"/>
  <c r="K220" i="2"/>
  <c r="K285" i="2"/>
  <c r="K284" i="2"/>
  <c r="K331" i="2"/>
  <c r="K252" i="2"/>
  <c r="K306" i="2"/>
  <c r="K282" i="2"/>
  <c r="K206" i="2"/>
  <c r="K212" i="2"/>
  <c r="K276" i="2"/>
  <c r="K340" i="2"/>
  <c r="K334" i="2"/>
  <c r="K314" i="2"/>
  <c r="K226" i="2"/>
  <c r="K318" i="2"/>
  <c r="K187" i="2"/>
  <c r="K232" i="2"/>
  <c r="K360" i="2"/>
  <c r="K290" i="2"/>
  <c r="K291" i="2"/>
  <c r="K304" i="2"/>
  <c r="K200" i="2"/>
  <c r="K328" i="2"/>
  <c r="K302" i="2"/>
  <c r="K329" i="2"/>
  <c r="K223" i="2"/>
  <c r="K309" i="2"/>
  <c r="K201" i="2"/>
  <c r="K310" i="2"/>
  <c r="E5" i="2"/>
  <c r="F5" i="2" s="1"/>
  <c r="H5" i="2" s="1"/>
  <c r="K323" i="2"/>
  <c r="K336" i="2"/>
  <c r="K265" i="2"/>
  <c r="K238" i="2"/>
  <c r="K255" i="2"/>
  <c r="K264" i="2"/>
  <c r="K277" i="2"/>
  <c r="K315" i="2"/>
  <c r="K278" i="2"/>
  <c r="K322" i="2"/>
  <c r="K271" i="2"/>
  <c r="K289" i="2"/>
  <c r="K355" i="2"/>
  <c r="K197" i="2"/>
  <c r="K199" i="2"/>
  <c r="K263" i="2"/>
  <c r="K327" i="2"/>
  <c r="K303" i="2"/>
  <c r="K270" i="2"/>
  <c r="K348" i="2"/>
  <c r="K191" i="2"/>
  <c r="K194" i="2"/>
  <c r="K213" i="2"/>
  <c r="K214" i="2"/>
  <c r="K335" i="2"/>
  <c r="K347" i="2"/>
  <c r="K244" i="2"/>
  <c r="K308" i="2"/>
  <c r="K193" i="2"/>
  <c r="K246" i="2"/>
  <c r="K259" i="2"/>
  <c r="K216" i="2"/>
  <c r="K280" i="2"/>
  <c r="K344" i="2"/>
  <c r="K229" i="2"/>
  <c r="K293" i="2"/>
  <c r="K357" i="2"/>
  <c r="K342" i="2"/>
  <c r="K363" i="2"/>
  <c r="K231" i="2"/>
  <c r="K295" i="2"/>
  <c r="K359" i="2"/>
  <c r="K239" i="2"/>
  <c r="K298" i="2"/>
  <c r="K332" i="2"/>
  <c r="K189" i="2"/>
  <c r="K221" i="2"/>
  <c r="K317" i="2"/>
  <c r="K210" i="2"/>
  <c r="K346" i="2"/>
  <c r="K258" i="2"/>
  <c r="K267" i="2"/>
  <c r="K225" i="2"/>
  <c r="K353" i="2"/>
  <c r="K248" i="2"/>
  <c r="K312" i="2"/>
  <c r="K261" i="2"/>
  <c r="K325" i="2"/>
  <c r="K251" i="2"/>
  <c r="K218" i="2"/>
  <c r="K316" i="2"/>
  <c r="K207" i="2"/>
  <c r="K257" i="2"/>
  <c r="K321" i="2"/>
  <c r="K250" i="2"/>
  <c r="K256" i="2"/>
  <c r="K330" i="2"/>
  <c r="K230" i="2"/>
  <c r="K243" i="2"/>
  <c r="K249" i="2"/>
  <c r="K313" i="2"/>
  <c r="K235" i="2"/>
  <c r="K352" i="2"/>
  <c r="K205" i="2"/>
  <c r="K237" i="2"/>
  <c r="K269" i="2"/>
  <c r="K301" i="2"/>
  <c r="K333" i="2"/>
  <c r="K339" i="2"/>
  <c r="K274" i="2"/>
  <c r="K338" i="2"/>
  <c r="K287" i="2"/>
  <c r="K351" i="2"/>
  <c r="K242" i="2"/>
  <c r="K354" i="2"/>
  <c r="K219" i="2"/>
  <c r="K196" i="2"/>
  <c r="K260" i="2"/>
  <c r="K324" i="2"/>
  <c r="K209" i="2"/>
  <c r="K273" i="2"/>
  <c r="K337" i="2"/>
  <c r="K294" i="2"/>
  <c r="K299" i="2"/>
  <c r="K245" i="2"/>
  <c r="K190" i="2"/>
  <c r="K211" i="2"/>
  <c r="K202" i="2"/>
  <c r="K266" i="2"/>
  <c r="K247" i="2"/>
  <c r="K311" i="2"/>
  <c r="K195" i="2"/>
  <c r="K297" i="2"/>
  <c r="K192" i="2"/>
  <c r="K272" i="2"/>
  <c r="K224" i="2"/>
  <c r="K362" i="2"/>
  <c r="K326" i="2"/>
  <c r="K217" i="2"/>
  <c r="K281" i="2"/>
  <c r="K345" i="2"/>
  <c r="K358" i="2"/>
  <c r="K275" i="2"/>
  <c r="K288" i="2"/>
  <c r="K349" i="2"/>
  <c r="K262" i="2"/>
  <c r="K283" i="2"/>
  <c r="K254" i="2"/>
  <c r="K307" i="2"/>
  <c r="K228" i="2"/>
  <c r="K292" i="2"/>
  <c r="K356" i="2"/>
  <c r="K241" i="2"/>
  <c r="K305" i="2"/>
  <c r="K198" i="2"/>
  <c r="K203" i="2"/>
  <c r="K341" i="2"/>
  <c r="K286" i="2"/>
  <c r="K234" i="2"/>
  <c r="K215" i="2"/>
  <c r="K279" i="2"/>
  <c r="K343" i="2"/>
  <c r="K188" i="2"/>
  <c r="K233" i="2"/>
  <c r="K361" i="2"/>
  <c r="K240" i="2"/>
  <c r="K320" i="2"/>
  <c r="K227" i="2"/>
  <c r="K186" i="2"/>
  <c r="H47" i="2"/>
  <c r="G47" i="2"/>
  <c r="H95" i="2"/>
  <c r="G95" i="2"/>
  <c r="H143" i="2"/>
  <c r="G143" i="2"/>
  <c r="H12" i="2"/>
  <c r="G12" i="2"/>
  <c r="H60" i="2"/>
  <c r="G60" i="2"/>
  <c r="H108" i="2"/>
  <c r="G108" i="2"/>
  <c r="H156" i="2"/>
  <c r="G156" i="2"/>
  <c r="H150" i="2"/>
  <c r="G150" i="2"/>
  <c r="H34" i="2"/>
  <c r="G34" i="2"/>
  <c r="H66" i="2"/>
  <c r="G66" i="2"/>
  <c r="G17" i="2"/>
  <c r="H17" i="2"/>
  <c r="G49" i="2"/>
  <c r="H49" i="2"/>
  <c r="G97" i="2"/>
  <c r="H97" i="2"/>
  <c r="G145" i="2"/>
  <c r="H145" i="2"/>
  <c r="G161" i="2"/>
  <c r="H161" i="2"/>
  <c r="H19" i="2"/>
  <c r="G19" i="2"/>
  <c r="H35" i="2"/>
  <c r="G35" i="2"/>
  <c r="H51" i="2"/>
  <c r="G51" i="2"/>
  <c r="H67" i="2"/>
  <c r="G67" i="2"/>
  <c r="H83" i="2"/>
  <c r="G83" i="2"/>
  <c r="H99" i="2"/>
  <c r="G99" i="2"/>
  <c r="H115" i="2"/>
  <c r="G115" i="2"/>
  <c r="H131" i="2"/>
  <c r="G131" i="2"/>
  <c r="H147" i="2"/>
  <c r="G147" i="2"/>
  <c r="H163" i="2"/>
  <c r="G163" i="2"/>
  <c r="H179" i="2"/>
  <c r="G179" i="2"/>
  <c r="H16" i="2"/>
  <c r="G16" i="2"/>
  <c r="H32" i="2"/>
  <c r="G32" i="2"/>
  <c r="H48" i="2"/>
  <c r="G48" i="2"/>
  <c r="H64" i="2"/>
  <c r="G64" i="2"/>
  <c r="H80" i="2"/>
  <c r="G80" i="2"/>
  <c r="H96" i="2"/>
  <c r="G96" i="2"/>
  <c r="H112" i="2"/>
  <c r="G112" i="2"/>
  <c r="H128" i="2"/>
  <c r="G128" i="2"/>
  <c r="H144" i="2"/>
  <c r="G144" i="2"/>
  <c r="H160" i="2"/>
  <c r="G160" i="2"/>
  <c r="H176" i="2"/>
  <c r="G176" i="2"/>
  <c r="H138" i="2"/>
  <c r="G138" i="2"/>
  <c r="H154" i="2"/>
  <c r="G154" i="2"/>
  <c r="H170" i="2"/>
  <c r="G170" i="2"/>
  <c r="H6" i="2"/>
  <c r="G6" i="2"/>
  <c r="H22" i="2"/>
  <c r="G22" i="2"/>
  <c r="H70" i="2"/>
  <c r="G70" i="2"/>
  <c r="H102" i="2"/>
  <c r="G102" i="2"/>
  <c r="H118" i="2"/>
  <c r="G118" i="2"/>
  <c r="H21" i="2"/>
  <c r="G21" i="2"/>
  <c r="H37" i="2"/>
  <c r="G37" i="2"/>
  <c r="H53" i="2"/>
  <c r="G53" i="2"/>
  <c r="H69" i="2"/>
  <c r="G69" i="2"/>
  <c r="H85" i="2"/>
  <c r="G85" i="2"/>
  <c r="H101" i="2"/>
  <c r="G101" i="2"/>
  <c r="H117" i="2"/>
  <c r="G117" i="2"/>
  <c r="H133" i="2"/>
  <c r="G133" i="2"/>
  <c r="H149" i="2"/>
  <c r="G149" i="2"/>
  <c r="H165" i="2"/>
  <c r="G165" i="2"/>
  <c r="H181" i="2"/>
  <c r="G181" i="2"/>
  <c r="H31" i="2"/>
  <c r="G31" i="2"/>
  <c r="H79" i="2"/>
  <c r="G79" i="2"/>
  <c r="H127" i="2"/>
  <c r="G127" i="2"/>
  <c r="H175" i="2"/>
  <c r="G175" i="2"/>
  <c r="H44" i="2"/>
  <c r="G44" i="2"/>
  <c r="H92" i="2"/>
  <c r="G92" i="2"/>
  <c r="H140" i="2"/>
  <c r="G140" i="2"/>
  <c r="H134" i="2"/>
  <c r="G134" i="2"/>
  <c r="H182" i="2"/>
  <c r="G182" i="2"/>
  <c r="H82" i="2"/>
  <c r="G82" i="2"/>
  <c r="G129" i="2"/>
  <c r="H129" i="2"/>
  <c r="H7" i="2"/>
  <c r="G7" i="2"/>
  <c r="H23" i="2"/>
  <c r="G23" i="2"/>
  <c r="H39" i="2"/>
  <c r="G39" i="2"/>
  <c r="H55" i="2"/>
  <c r="G55" i="2"/>
  <c r="H71" i="2"/>
  <c r="G71" i="2"/>
  <c r="H87" i="2"/>
  <c r="G87" i="2"/>
  <c r="H103" i="2"/>
  <c r="G103" i="2"/>
  <c r="H119" i="2"/>
  <c r="G119" i="2"/>
  <c r="H135" i="2"/>
  <c r="G135" i="2"/>
  <c r="H151" i="2"/>
  <c r="G151" i="2"/>
  <c r="H167" i="2"/>
  <c r="G167" i="2"/>
  <c r="H183" i="2"/>
  <c r="G183" i="2"/>
  <c r="H20" i="2"/>
  <c r="G20" i="2"/>
  <c r="H36" i="2"/>
  <c r="G36" i="2"/>
  <c r="H52" i="2"/>
  <c r="G52" i="2"/>
  <c r="H68" i="2"/>
  <c r="G68" i="2"/>
  <c r="H84" i="2"/>
  <c r="G84" i="2"/>
  <c r="H100" i="2"/>
  <c r="G100" i="2"/>
  <c r="H116" i="2"/>
  <c r="G116" i="2"/>
  <c r="H132" i="2"/>
  <c r="G132" i="2"/>
  <c r="H148" i="2"/>
  <c r="G148" i="2"/>
  <c r="H164" i="2"/>
  <c r="G164" i="2"/>
  <c r="H180" i="2"/>
  <c r="G180" i="2"/>
  <c r="H142" i="2"/>
  <c r="G142" i="2"/>
  <c r="H158" i="2"/>
  <c r="G158" i="2"/>
  <c r="H174" i="2"/>
  <c r="G174" i="2"/>
  <c r="H26" i="2"/>
  <c r="G26" i="2"/>
  <c r="H42" i="2"/>
  <c r="G42" i="2"/>
  <c r="H58" i="2"/>
  <c r="G58" i="2"/>
  <c r="H90" i="2"/>
  <c r="G90" i="2"/>
  <c r="H122" i="2"/>
  <c r="G122" i="2"/>
  <c r="H9" i="2"/>
  <c r="G9" i="2"/>
  <c r="H25" i="2"/>
  <c r="G25" i="2"/>
  <c r="H41" i="2"/>
  <c r="G41" i="2"/>
  <c r="H57" i="2"/>
  <c r="G57" i="2"/>
  <c r="H73" i="2"/>
  <c r="G73" i="2"/>
  <c r="H89" i="2"/>
  <c r="G89" i="2"/>
  <c r="H105" i="2"/>
  <c r="G105" i="2"/>
  <c r="H121" i="2"/>
  <c r="G121" i="2"/>
  <c r="H137" i="2"/>
  <c r="G137" i="2"/>
  <c r="H153" i="2"/>
  <c r="G153" i="2"/>
  <c r="H169" i="2"/>
  <c r="G169" i="2"/>
  <c r="G4" i="2"/>
  <c r="H4" i="2"/>
  <c r="H15" i="2"/>
  <c r="G15" i="2"/>
  <c r="H63" i="2"/>
  <c r="G63" i="2"/>
  <c r="H111" i="2"/>
  <c r="G111" i="2"/>
  <c r="H159" i="2"/>
  <c r="G159" i="2"/>
  <c r="H28" i="2"/>
  <c r="G28" i="2"/>
  <c r="H76" i="2"/>
  <c r="G76" i="2"/>
  <c r="H124" i="2"/>
  <c r="G124" i="2"/>
  <c r="H172" i="2"/>
  <c r="G172" i="2"/>
  <c r="H166" i="2"/>
  <c r="G166" i="2"/>
  <c r="H50" i="2"/>
  <c r="G50" i="2"/>
  <c r="H130" i="2"/>
  <c r="G130" i="2"/>
  <c r="G33" i="2"/>
  <c r="H33" i="2"/>
  <c r="G65" i="2"/>
  <c r="H65" i="2"/>
  <c r="G81" i="2"/>
  <c r="H81" i="2"/>
  <c r="G113" i="2"/>
  <c r="H113" i="2"/>
  <c r="G177" i="2"/>
  <c r="H177" i="2"/>
  <c r="H11" i="2"/>
  <c r="G11" i="2"/>
  <c r="H27" i="2"/>
  <c r="G27" i="2"/>
  <c r="H43" i="2"/>
  <c r="G43" i="2"/>
  <c r="H59" i="2"/>
  <c r="G59" i="2"/>
  <c r="H75" i="2"/>
  <c r="G75" i="2"/>
  <c r="H91" i="2"/>
  <c r="G91" i="2"/>
  <c r="H107" i="2"/>
  <c r="G107" i="2"/>
  <c r="H123" i="2"/>
  <c r="G123" i="2"/>
  <c r="H139" i="2"/>
  <c r="G139" i="2"/>
  <c r="H155" i="2"/>
  <c r="G155" i="2"/>
  <c r="H171" i="2"/>
  <c r="G171" i="2"/>
  <c r="H8" i="2"/>
  <c r="G8" i="2"/>
  <c r="H24" i="2"/>
  <c r="G24" i="2"/>
  <c r="H40" i="2"/>
  <c r="G40" i="2"/>
  <c r="H56" i="2"/>
  <c r="G56" i="2"/>
  <c r="H72" i="2"/>
  <c r="G72" i="2"/>
  <c r="H88" i="2"/>
  <c r="G88" i="2"/>
  <c r="H104" i="2"/>
  <c r="G104" i="2"/>
  <c r="H120" i="2"/>
  <c r="G120" i="2"/>
  <c r="H136" i="2"/>
  <c r="G136" i="2"/>
  <c r="H152" i="2"/>
  <c r="G152" i="2"/>
  <c r="H168" i="2"/>
  <c r="G168" i="2"/>
  <c r="H184" i="2"/>
  <c r="G184" i="2"/>
  <c r="H146" i="2"/>
  <c r="G146" i="2"/>
  <c r="H162" i="2"/>
  <c r="G162" i="2"/>
  <c r="H178" i="2"/>
  <c r="G178" i="2"/>
  <c r="G13" i="2"/>
  <c r="H13" i="2"/>
  <c r="G29" i="2"/>
  <c r="H29" i="2"/>
  <c r="G45" i="2"/>
  <c r="H45" i="2"/>
  <c r="G61" i="2"/>
  <c r="H61" i="2"/>
  <c r="G77" i="2"/>
  <c r="H77" i="2"/>
  <c r="G93" i="2"/>
  <c r="H93" i="2"/>
  <c r="G109" i="2"/>
  <c r="H109" i="2"/>
  <c r="G125" i="2"/>
  <c r="H125" i="2"/>
  <c r="G141" i="2"/>
  <c r="H141" i="2"/>
  <c r="G157" i="2"/>
  <c r="H157" i="2"/>
  <c r="G173" i="2"/>
  <c r="H173" i="2"/>
  <c r="E14" i="2"/>
  <c r="F14" i="2" s="1"/>
  <c r="E62" i="2"/>
  <c r="F62" i="2" s="1"/>
  <c r="E110" i="2"/>
  <c r="F110" i="2" s="1"/>
  <c r="E18" i="2"/>
  <c r="F18" i="2" s="1"/>
  <c r="E98" i="2"/>
  <c r="F98" i="2" s="1"/>
  <c r="E114" i="2"/>
  <c r="F114" i="2" s="1"/>
  <c r="E46" i="2"/>
  <c r="F46" i="2" s="1"/>
  <c r="E94" i="2"/>
  <c r="F94" i="2" s="1"/>
  <c r="E38" i="2"/>
  <c r="F38" i="2" s="1"/>
  <c r="E54" i="2"/>
  <c r="F54" i="2" s="1"/>
  <c r="E86" i="2"/>
  <c r="F86" i="2" s="1"/>
  <c r="E30" i="2"/>
  <c r="F30" i="2" s="1"/>
  <c r="E78" i="2"/>
  <c r="F78" i="2" s="1"/>
  <c r="E126" i="2"/>
  <c r="F126" i="2" s="1"/>
  <c r="E10" i="2"/>
  <c r="F10" i="2" s="1"/>
  <c r="E74" i="2"/>
  <c r="F74" i="2" s="1"/>
  <c r="E106" i="2"/>
  <c r="F106" i="2" s="1"/>
  <c r="W4" i="2"/>
  <c r="W6" i="2" l="1"/>
  <c r="W14" i="2"/>
  <c r="W18" i="2"/>
  <c r="W22" i="2"/>
  <c r="W26" i="2"/>
  <c r="W30" i="2"/>
  <c r="W34" i="2"/>
  <c r="W38" i="2"/>
  <c r="W7" i="2"/>
  <c r="W9" i="2"/>
  <c r="W11" i="2"/>
  <c r="W15" i="2"/>
  <c r="W19" i="2"/>
  <c r="W23" i="2"/>
  <c r="W27" i="2"/>
  <c r="W31" i="2"/>
  <c r="W35" i="2"/>
  <c r="W39" i="2"/>
  <c r="W8" i="2"/>
  <c r="W13" i="2"/>
  <c r="W21" i="2"/>
  <c r="W29" i="2"/>
  <c r="W37" i="2"/>
  <c r="W44" i="2"/>
  <c r="W48" i="2"/>
  <c r="W52" i="2"/>
  <c r="W56" i="2"/>
  <c r="W60" i="2"/>
  <c r="W12" i="2"/>
  <c r="W20" i="2"/>
  <c r="W28" i="2"/>
  <c r="W36" i="2"/>
  <c r="W43" i="2"/>
  <c r="W47" i="2"/>
  <c r="W51" i="2"/>
  <c r="W55" i="2"/>
  <c r="W59" i="2"/>
  <c r="W17" i="2"/>
  <c r="W33" i="2"/>
  <c r="W46" i="2"/>
  <c r="W54" i="2"/>
  <c r="W64" i="2"/>
  <c r="W68" i="2"/>
  <c r="W72" i="2"/>
  <c r="W76" i="2"/>
  <c r="W5" i="2"/>
  <c r="W10" i="2"/>
  <c r="W16" i="2"/>
  <c r="W32" i="2"/>
  <c r="W49" i="2"/>
  <c r="W57" i="2"/>
  <c r="W61" i="2"/>
  <c r="W65" i="2"/>
  <c r="W69" i="2"/>
  <c r="W73" i="2"/>
  <c r="W77" i="2"/>
  <c r="W24" i="2"/>
  <c r="W40" i="2"/>
  <c r="W45" i="2"/>
  <c r="W53" i="2"/>
  <c r="W63" i="2"/>
  <c r="W67" i="2"/>
  <c r="W71" i="2"/>
  <c r="W75" i="2"/>
  <c r="W79" i="2"/>
  <c r="W58" i="2"/>
  <c r="W70" i="2"/>
  <c r="W81" i="2"/>
  <c r="W85" i="2"/>
  <c r="W89" i="2"/>
  <c r="W93" i="2"/>
  <c r="W97" i="2"/>
  <c r="W101" i="2"/>
  <c r="W25" i="2"/>
  <c r="W41" i="2"/>
  <c r="W50" i="2"/>
  <c r="W74" i="2"/>
  <c r="W82" i="2"/>
  <c r="W86" i="2"/>
  <c r="W90" i="2"/>
  <c r="W94" i="2"/>
  <c r="W98" i="2"/>
  <c r="W102" i="2"/>
  <c r="W42" i="2"/>
  <c r="W62" i="2"/>
  <c r="W78" i="2"/>
  <c r="W83" i="2"/>
  <c r="W87" i="2"/>
  <c r="W91" i="2"/>
  <c r="W95" i="2"/>
  <c r="W99" i="2"/>
  <c r="W103" i="2"/>
  <c r="W66" i="2"/>
  <c r="W88" i="2"/>
  <c r="W106" i="2"/>
  <c r="W108" i="2"/>
  <c r="W112" i="2"/>
  <c r="W116" i="2"/>
  <c r="W120" i="2"/>
  <c r="W124" i="2"/>
  <c r="W128" i="2"/>
  <c r="W132" i="2"/>
  <c r="W136" i="2"/>
  <c r="W140" i="2"/>
  <c r="W144" i="2"/>
  <c r="W148" i="2"/>
  <c r="W152" i="2"/>
  <c r="W156" i="2"/>
  <c r="W160" i="2"/>
  <c r="W164" i="2"/>
  <c r="W168" i="2"/>
  <c r="W92" i="2"/>
  <c r="W105" i="2"/>
  <c r="W109" i="2"/>
  <c r="W113" i="2"/>
  <c r="W117" i="2"/>
  <c r="W121" i="2"/>
  <c r="W125" i="2"/>
  <c r="W129" i="2"/>
  <c r="W133" i="2"/>
  <c r="W137" i="2"/>
  <c r="W141" i="2"/>
  <c r="W145" i="2"/>
  <c r="W149" i="2"/>
  <c r="W153" i="2"/>
  <c r="W157" i="2"/>
  <c r="W161" i="2"/>
  <c r="W165" i="2"/>
  <c r="W80" i="2"/>
  <c r="W96" i="2"/>
  <c r="W104" i="2"/>
  <c r="W110" i="2"/>
  <c r="W114" i="2"/>
  <c r="W118" i="2"/>
  <c r="W122" i="2"/>
  <c r="W126" i="2"/>
  <c r="W130" i="2"/>
  <c r="W134" i="2"/>
  <c r="W138" i="2"/>
  <c r="W142" i="2"/>
  <c r="W146" i="2"/>
  <c r="W150" i="2"/>
  <c r="W154" i="2"/>
  <c r="W100" i="2"/>
  <c r="W107" i="2"/>
  <c r="W123" i="2"/>
  <c r="W139" i="2"/>
  <c r="W155" i="2"/>
  <c r="W163" i="2"/>
  <c r="W171" i="2"/>
  <c r="W175" i="2"/>
  <c r="W179" i="2"/>
  <c r="W183" i="2"/>
  <c r="W187" i="2"/>
  <c r="X187" i="2" s="1"/>
  <c r="W191" i="2"/>
  <c r="X191" i="2" s="1"/>
  <c r="W195" i="2"/>
  <c r="X195" i="2" s="1"/>
  <c r="W199" i="2"/>
  <c r="X199" i="2" s="1"/>
  <c r="W203" i="2"/>
  <c r="X203" i="2" s="1"/>
  <c r="W207" i="2"/>
  <c r="X207" i="2" s="1"/>
  <c r="W211" i="2"/>
  <c r="X211" i="2" s="1"/>
  <c r="W215" i="2"/>
  <c r="X215" i="2" s="1"/>
  <c r="W219" i="2"/>
  <c r="X219" i="2" s="1"/>
  <c r="W84" i="2"/>
  <c r="W111" i="2"/>
  <c r="W127" i="2"/>
  <c r="W143" i="2"/>
  <c r="W158" i="2"/>
  <c r="W172" i="2"/>
  <c r="W176" i="2"/>
  <c r="W180" i="2"/>
  <c r="W184" i="2"/>
  <c r="W188" i="2"/>
  <c r="X188" i="2" s="1"/>
  <c r="W192" i="2"/>
  <c r="X192" i="2" s="1"/>
  <c r="W196" i="2"/>
  <c r="X196" i="2" s="1"/>
  <c r="W200" i="2"/>
  <c r="X200" i="2" s="1"/>
  <c r="W204" i="2"/>
  <c r="X204" i="2" s="1"/>
  <c r="W208" i="2"/>
  <c r="X208" i="2" s="1"/>
  <c r="W212" i="2"/>
  <c r="X212" i="2" s="1"/>
  <c r="W216" i="2"/>
  <c r="X216" i="2" s="1"/>
  <c r="W115" i="2"/>
  <c r="W131" i="2"/>
  <c r="W147" i="2"/>
  <c r="W159" i="2"/>
  <c r="W167" i="2"/>
  <c r="W173" i="2"/>
  <c r="W177" i="2"/>
  <c r="W181" i="2"/>
  <c r="W185" i="2"/>
  <c r="X185" i="2" s="1"/>
  <c r="W189" i="2"/>
  <c r="X189" i="2" s="1"/>
  <c r="W193" i="2"/>
  <c r="X193" i="2" s="1"/>
  <c r="W197" i="2"/>
  <c r="X197" i="2" s="1"/>
  <c r="W201" i="2"/>
  <c r="X201" i="2" s="1"/>
  <c r="W205" i="2"/>
  <c r="X205" i="2" s="1"/>
  <c r="W209" i="2"/>
  <c r="X209" i="2" s="1"/>
  <c r="W213" i="2"/>
  <c r="X213" i="2" s="1"/>
  <c r="W217" i="2"/>
  <c r="X217" i="2" s="1"/>
  <c r="W221" i="2"/>
  <c r="X221" i="2" s="1"/>
  <c r="W135" i="2"/>
  <c r="W169" i="2"/>
  <c r="W178" i="2"/>
  <c r="W194" i="2"/>
  <c r="X194" i="2" s="1"/>
  <c r="W210" i="2"/>
  <c r="X210" i="2" s="1"/>
  <c r="W222" i="2"/>
  <c r="X222" i="2" s="1"/>
  <c r="W226" i="2"/>
  <c r="X226" i="2" s="1"/>
  <c r="W230" i="2"/>
  <c r="X230" i="2" s="1"/>
  <c r="W234" i="2"/>
  <c r="X234" i="2" s="1"/>
  <c r="W238" i="2"/>
  <c r="X238" i="2" s="1"/>
  <c r="W242" i="2"/>
  <c r="X242" i="2" s="1"/>
  <c r="W246" i="2"/>
  <c r="X246" i="2" s="1"/>
  <c r="W250" i="2"/>
  <c r="X250" i="2" s="1"/>
  <c r="W254" i="2"/>
  <c r="X254" i="2" s="1"/>
  <c r="W258" i="2"/>
  <c r="X258" i="2" s="1"/>
  <c r="W262" i="2"/>
  <c r="X262" i="2" s="1"/>
  <c r="W266" i="2"/>
  <c r="X266" i="2" s="1"/>
  <c r="W182" i="2"/>
  <c r="W198" i="2"/>
  <c r="X198" i="2" s="1"/>
  <c r="W214" i="2"/>
  <c r="X214" i="2" s="1"/>
  <c r="W223" i="2"/>
  <c r="X223" i="2" s="1"/>
  <c r="W227" i="2"/>
  <c r="X227" i="2" s="1"/>
  <c r="W231" i="2"/>
  <c r="X231" i="2" s="1"/>
  <c r="W235" i="2"/>
  <c r="X235" i="2" s="1"/>
  <c r="W239" i="2"/>
  <c r="X239" i="2" s="1"/>
  <c r="W243" i="2"/>
  <c r="X243" i="2" s="1"/>
  <c r="W247" i="2"/>
  <c r="X247" i="2" s="1"/>
  <c r="W251" i="2"/>
  <c r="X251" i="2" s="1"/>
  <c r="W255" i="2"/>
  <c r="X255" i="2" s="1"/>
  <c r="W259" i="2"/>
  <c r="X259" i="2" s="1"/>
  <c r="W263" i="2"/>
  <c r="X263" i="2" s="1"/>
  <c r="W166" i="2"/>
  <c r="W174" i="2"/>
  <c r="W190" i="2"/>
  <c r="X190" i="2" s="1"/>
  <c r="W206" i="2"/>
  <c r="X206" i="2" s="1"/>
  <c r="W220" i="2"/>
  <c r="X220" i="2" s="1"/>
  <c r="W225" i="2"/>
  <c r="X225" i="2" s="1"/>
  <c r="W229" i="2"/>
  <c r="X229" i="2" s="1"/>
  <c r="W233" i="2"/>
  <c r="X233" i="2" s="1"/>
  <c r="W237" i="2"/>
  <c r="X237" i="2" s="1"/>
  <c r="W241" i="2"/>
  <c r="X241" i="2" s="1"/>
  <c r="W245" i="2"/>
  <c r="X245" i="2" s="1"/>
  <c r="W249" i="2"/>
  <c r="X249" i="2" s="1"/>
  <c r="W253" i="2"/>
  <c r="X253" i="2" s="1"/>
  <c r="W257" i="2"/>
  <c r="X257" i="2" s="1"/>
  <c r="W261" i="2"/>
  <c r="X261" i="2" s="1"/>
  <c r="W265" i="2"/>
  <c r="X265" i="2" s="1"/>
  <c r="W269" i="2"/>
  <c r="X269" i="2" s="1"/>
  <c r="W273" i="2"/>
  <c r="X273" i="2" s="1"/>
  <c r="W202" i="2"/>
  <c r="X202" i="2" s="1"/>
  <c r="W218" i="2"/>
  <c r="X218" i="2" s="1"/>
  <c r="W228" i="2"/>
  <c r="X228" i="2" s="1"/>
  <c r="W244" i="2"/>
  <c r="X244" i="2" s="1"/>
  <c r="W260" i="2"/>
  <c r="X260" i="2" s="1"/>
  <c r="W272" i="2"/>
  <c r="X272" i="2" s="1"/>
  <c r="W275" i="2"/>
  <c r="X275" i="2" s="1"/>
  <c r="W279" i="2"/>
  <c r="X279" i="2" s="1"/>
  <c r="W283" i="2"/>
  <c r="X283" i="2" s="1"/>
  <c r="W287" i="2"/>
  <c r="X287" i="2" s="1"/>
  <c r="W291" i="2"/>
  <c r="X291" i="2" s="1"/>
  <c r="W295" i="2"/>
  <c r="X295" i="2" s="1"/>
  <c r="W299" i="2"/>
  <c r="X299" i="2" s="1"/>
  <c r="W303" i="2"/>
  <c r="X303" i="2" s="1"/>
  <c r="W307" i="2"/>
  <c r="X307" i="2" s="1"/>
  <c r="W311" i="2"/>
  <c r="X311" i="2" s="1"/>
  <c r="W315" i="2"/>
  <c r="X315" i="2" s="1"/>
  <c r="W319" i="2"/>
  <c r="X319" i="2" s="1"/>
  <c r="W323" i="2"/>
  <c r="X323" i="2" s="1"/>
  <c r="W327" i="2"/>
  <c r="X327" i="2" s="1"/>
  <c r="W162" i="2"/>
  <c r="W186" i="2"/>
  <c r="X186" i="2" s="1"/>
  <c r="W232" i="2"/>
  <c r="X232" i="2" s="1"/>
  <c r="W248" i="2"/>
  <c r="X248" i="2" s="1"/>
  <c r="W264" i="2"/>
  <c r="X264" i="2" s="1"/>
  <c r="W271" i="2"/>
  <c r="X271" i="2" s="1"/>
  <c r="W276" i="2"/>
  <c r="X276" i="2" s="1"/>
  <c r="W280" i="2"/>
  <c r="X280" i="2" s="1"/>
  <c r="W284" i="2"/>
  <c r="X284" i="2" s="1"/>
  <c r="W288" i="2"/>
  <c r="X288" i="2" s="1"/>
  <c r="W292" i="2"/>
  <c r="X292" i="2" s="1"/>
  <c r="W296" i="2"/>
  <c r="X296" i="2" s="1"/>
  <c r="W300" i="2"/>
  <c r="X300" i="2" s="1"/>
  <c r="W304" i="2"/>
  <c r="X304" i="2" s="1"/>
  <c r="W308" i="2"/>
  <c r="X308" i="2" s="1"/>
  <c r="W312" i="2"/>
  <c r="X312" i="2" s="1"/>
  <c r="W316" i="2"/>
  <c r="X316" i="2" s="1"/>
  <c r="W320" i="2"/>
  <c r="X320" i="2" s="1"/>
  <c r="W324" i="2"/>
  <c r="X324" i="2" s="1"/>
  <c r="W119" i="2"/>
  <c r="W151" i="2"/>
  <c r="W224" i="2"/>
  <c r="X224" i="2" s="1"/>
  <c r="W240" i="2"/>
  <c r="X240" i="2" s="1"/>
  <c r="W256" i="2"/>
  <c r="X256" i="2" s="1"/>
  <c r="W268" i="2"/>
  <c r="X268" i="2" s="1"/>
  <c r="W274" i="2"/>
  <c r="X274" i="2" s="1"/>
  <c r="W278" i="2"/>
  <c r="X278" i="2" s="1"/>
  <c r="W282" i="2"/>
  <c r="X282" i="2" s="1"/>
  <c r="W286" i="2"/>
  <c r="X286" i="2" s="1"/>
  <c r="W290" i="2"/>
  <c r="X290" i="2" s="1"/>
  <c r="W294" i="2"/>
  <c r="X294" i="2" s="1"/>
  <c r="W298" i="2"/>
  <c r="X298" i="2" s="1"/>
  <c r="W302" i="2"/>
  <c r="X302" i="2" s="1"/>
  <c r="W306" i="2"/>
  <c r="X306" i="2" s="1"/>
  <c r="W310" i="2"/>
  <c r="X310" i="2" s="1"/>
  <c r="W314" i="2"/>
  <c r="X314" i="2" s="1"/>
  <c r="W318" i="2"/>
  <c r="X318" i="2" s="1"/>
  <c r="W322" i="2"/>
  <c r="X322" i="2" s="1"/>
  <c r="W281" i="2"/>
  <c r="X281" i="2" s="1"/>
  <c r="W297" i="2"/>
  <c r="X297" i="2" s="1"/>
  <c r="W313" i="2"/>
  <c r="X313" i="2" s="1"/>
  <c r="W328" i="2"/>
  <c r="X328" i="2" s="1"/>
  <c r="W333" i="2"/>
  <c r="X333" i="2" s="1"/>
  <c r="W337" i="2"/>
  <c r="X337" i="2" s="1"/>
  <c r="W341" i="2"/>
  <c r="X341" i="2" s="1"/>
  <c r="W345" i="2"/>
  <c r="X345" i="2" s="1"/>
  <c r="W349" i="2"/>
  <c r="X349" i="2" s="1"/>
  <c r="W353" i="2"/>
  <c r="X353" i="2" s="1"/>
  <c r="W357" i="2"/>
  <c r="X357" i="2" s="1"/>
  <c r="W361" i="2"/>
  <c r="X361" i="2" s="1"/>
  <c r="W330" i="2"/>
  <c r="X330" i="2" s="1"/>
  <c r="W355" i="2"/>
  <c r="X355" i="2" s="1"/>
  <c r="W359" i="2"/>
  <c r="X359" i="2" s="1"/>
  <c r="W236" i="2"/>
  <c r="X236" i="2" s="1"/>
  <c r="W267" i="2"/>
  <c r="X267" i="2" s="1"/>
  <c r="W270" i="2"/>
  <c r="X270" i="2" s="1"/>
  <c r="W285" i="2"/>
  <c r="X285" i="2" s="1"/>
  <c r="W301" i="2"/>
  <c r="X301" i="2" s="1"/>
  <c r="W317" i="2"/>
  <c r="X317" i="2" s="1"/>
  <c r="W334" i="2"/>
  <c r="X334" i="2" s="1"/>
  <c r="W338" i="2"/>
  <c r="X338" i="2" s="1"/>
  <c r="W342" i="2"/>
  <c r="X342" i="2" s="1"/>
  <c r="W346" i="2"/>
  <c r="X346" i="2" s="1"/>
  <c r="W350" i="2"/>
  <c r="X350" i="2" s="1"/>
  <c r="W354" i="2"/>
  <c r="X354" i="2" s="1"/>
  <c r="W358" i="2"/>
  <c r="X358" i="2" s="1"/>
  <c r="W362" i="2"/>
  <c r="X362" i="2" s="1"/>
  <c r="W289" i="2"/>
  <c r="X289" i="2" s="1"/>
  <c r="W321" i="2"/>
  <c r="X321" i="2" s="1"/>
  <c r="W331" i="2"/>
  <c r="X331" i="2" s="1"/>
  <c r="W335" i="2"/>
  <c r="X335" i="2" s="1"/>
  <c r="W339" i="2"/>
  <c r="X339" i="2" s="1"/>
  <c r="W363" i="2"/>
  <c r="X363" i="2" s="1"/>
  <c r="W170" i="2"/>
  <c r="W252" i="2"/>
  <c r="X252" i="2" s="1"/>
  <c r="W277" i="2"/>
  <c r="X277" i="2" s="1"/>
  <c r="W293" i="2"/>
  <c r="X293" i="2" s="1"/>
  <c r="W309" i="2"/>
  <c r="X309" i="2" s="1"/>
  <c r="W325" i="2"/>
  <c r="X325" i="2" s="1"/>
  <c r="W326" i="2"/>
  <c r="X326" i="2" s="1"/>
  <c r="W329" i="2"/>
  <c r="X329" i="2" s="1"/>
  <c r="W332" i="2"/>
  <c r="X332" i="2" s="1"/>
  <c r="W336" i="2"/>
  <c r="X336" i="2" s="1"/>
  <c r="W340" i="2"/>
  <c r="X340" i="2" s="1"/>
  <c r="W344" i="2"/>
  <c r="X344" i="2" s="1"/>
  <c r="W348" i="2"/>
  <c r="X348" i="2" s="1"/>
  <c r="W352" i="2"/>
  <c r="X352" i="2" s="1"/>
  <c r="W356" i="2"/>
  <c r="X356" i="2" s="1"/>
  <c r="W360" i="2"/>
  <c r="X360" i="2" s="1"/>
  <c r="W364" i="2"/>
  <c r="X364" i="2" s="1"/>
  <c r="W305" i="2"/>
  <c r="X305" i="2" s="1"/>
  <c r="W343" i="2"/>
  <c r="X343" i="2" s="1"/>
  <c r="W347" i="2"/>
  <c r="X347" i="2" s="1"/>
  <c r="W351" i="2"/>
  <c r="X351" i="2" s="1"/>
  <c r="I39" i="2"/>
  <c r="I82" i="2"/>
  <c r="I67" i="2"/>
  <c r="I47" i="2"/>
  <c r="G5" i="2"/>
  <c r="J5" i="2" s="1"/>
  <c r="I27" i="2"/>
  <c r="I169" i="2"/>
  <c r="I151" i="2"/>
  <c r="I96" i="2"/>
  <c r="I129" i="2"/>
  <c r="I50" i="2"/>
  <c r="I7" i="2"/>
  <c r="I175" i="2"/>
  <c r="I131" i="2"/>
  <c r="I141" i="2"/>
  <c r="I41" i="2"/>
  <c r="I174" i="2"/>
  <c r="I100" i="2"/>
  <c r="I140" i="2"/>
  <c r="I37" i="2"/>
  <c r="I12" i="2"/>
  <c r="I173" i="2"/>
  <c r="I109" i="2"/>
  <c r="I45" i="2"/>
  <c r="J152" i="2"/>
  <c r="J88" i="2"/>
  <c r="J24" i="2"/>
  <c r="J139" i="2"/>
  <c r="J75" i="2"/>
  <c r="J130" i="2"/>
  <c r="J124" i="2"/>
  <c r="J41" i="2"/>
  <c r="J174" i="2"/>
  <c r="J100" i="2"/>
  <c r="J151" i="2"/>
  <c r="J23" i="2"/>
  <c r="J31" i="2"/>
  <c r="J133" i="2"/>
  <c r="J37" i="2"/>
  <c r="J96" i="2"/>
  <c r="J147" i="2"/>
  <c r="J83" i="2"/>
  <c r="J95" i="2"/>
  <c r="J157" i="2"/>
  <c r="J125" i="2"/>
  <c r="J93" i="2"/>
  <c r="J61" i="2"/>
  <c r="J29" i="2"/>
  <c r="I59" i="2"/>
  <c r="J177" i="2"/>
  <c r="J81" i="2"/>
  <c r="J33" i="2"/>
  <c r="I172" i="2"/>
  <c r="I76" i="2"/>
  <c r="J4" i="2"/>
  <c r="I71" i="2"/>
  <c r="I79" i="2"/>
  <c r="I181" i="2"/>
  <c r="I99" i="2"/>
  <c r="J161" i="2"/>
  <c r="J97" i="2"/>
  <c r="J17" i="2"/>
  <c r="I143" i="2"/>
  <c r="I77" i="2"/>
  <c r="I13" i="2"/>
  <c r="J120" i="2"/>
  <c r="J56" i="2"/>
  <c r="J171" i="2"/>
  <c r="J107" i="2"/>
  <c r="J43" i="2"/>
  <c r="I65" i="2"/>
  <c r="J166" i="2"/>
  <c r="J28" i="2"/>
  <c r="J169" i="2"/>
  <c r="J55" i="2"/>
  <c r="J140" i="2"/>
  <c r="J127" i="2"/>
  <c r="J165" i="2"/>
  <c r="J69" i="2"/>
  <c r="J22" i="2"/>
  <c r="J138" i="2"/>
  <c r="J128" i="2"/>
  <c r="J64" i="2"/>
  <c r="J179" i="2"/>
  <c r="J66" i="2"/>
  <c r="J12" i="2"/>
  <c r="I17" i="2"/>
  <c r="I43" i="2"/>
  <c r="J173" i="2"/>
  <c r="J141" i="2"/>
  <c r="J109" i="2"/>
  <c r="J77" i="2"/>
  <c r="J45" i="2"/>
  <c r="J13" i="2"/>
  <c r="J113" i="2"/>
  <c r="J65" i="2"/>
  <c r="J129" i="2"/>
  <c r="J145" i="2"/>
  <c r="J49" i="2"/>
  <c r="I162" i="2"/>
  <c r="J162" i="2"/>
  <c r="I184" i="2"/>
  <c r="J184" i="2"/>
  <c r="K185" i="2" s="1"/>
  <c r="I11" i="2"/>
  <c r="J11" i="2"/>
  <c r="I111" i="2"/>
  <c r="J111" i="2"/>
  <c r="I15" i="2"/>
  <c r="J15" i="2"/>
  <c r="I137" i="2"/>
  <c r="J137" i="2"/>
  <c r="I105" i="2"/>
  <c r="J105" i="2"/>
  <c r="I73" i="2"/>
  <c r="J73" i="2"/>
  <c r="I9" i="2"/>
  <c r="J9" i="2"/>
  <c r="I90" i="2"/>
  <c r="J90" i="2"/>
  <c r="I42" i="2"/>
  <c r="J42" i="2"/>
  <c r="I142" i="2"/>
  <c r="J142" i="2"/>
  <c r="I164" i="2"/>
  <c r="J164" i="2"/>
  <c r="I132" i="2"/>
  <c r="J132" i="2"/>
  <c r="I68" i="2"/>
  <c r="J68" i="2"/>
  <c r="I36" i="2"/>
  <c r="J36" i="2"/>
  <c r="I183" i="2"/>
  <c r="J183" i="2"/>
  <c r="I119" i="2"/>
  <c r="J119" i="2"/>
  <c r="I87" i="2"/>
  <c r="J87" i="2"/>
  <c r="I182" i="2"/>
  <c r="J182" i="2"/>
  <c r="I44" i="2"/>
  <c r="J44" i="2"/>
  <c r="I101" i="2"/>
  <c r="J101" i="2"/>
  <c r="I102" i="2"/>
  <c r="J102" i="2"/>
  <c r="I170" i="2"/>
  <c r="J170" i="2"/>
  <c r="I160" i="2"/>
  <c r="J160" i="2"/>
  <c r="I32" i="2"/>
  <c r="J32" i="2"/>
  <c r="I115" i="2"/>
  <c r="J115" i="2"/>
  <c r="I51" i="2"/>
  <c r="J51" i="2"/>
  <c r="I19" i="2"/>
  <c r="J19" i="2"/>
  <c r="I150" i="2"/>
  <c r="J150" i="2"/>
  <c r="I108" i="2"/>
  <c r="J108" i="2"/>
  <c r="J178" i="2"/>
  <c r="J146" i="2"/>
  <c r="J168" i="2"/>
  <c r="J136" i="2"/>
  <c r="J104" i="2"/>
  <c r="J72" i="2"/>
  <c r="J40" i="2"/>
  <c r="J8" i="2"/>
  <c r="J155" i="2"/>
  <c r="J123" i="2"/>
  <c r="J91" i="2"/>
  <c r="J59" i="2"/>
  <c r="J27" i="2"/>
  <c r="J50" i="2"/>
  <c r="J172" i="2"/>
  <c r="J76" i="2"/>
  <c r="J159" i="2"/>
  <c r="J63" i="2"/>
  <c r="K64" i="2" s="1"/>
  <c r="J153" i="2"/>
  <c r="J121" i="2"/>
  <c r="J89" i="2"/>
  <c r="J57" i="2"/>
  <c r="J25" i="2"/>
  <c r="J122" i="2"/>
  <c r="J58" i="2"/>
  <c r="J26" i="2"/>
  <c r="J158" i="2"/>
  <c r="J180" i="2"/>
  <c r="J148" i="2"/>
  <c r="J116" i="2"/>
  <c r="J84" i="2"/>
  <c r="J52" i="2"/>
  <c r="J20" i="2"/>
  <c r="J167" i="2"/>
  <c r="J135" i="2"/>
  <c r="J103" i="2"/>
  <c r="J71" i="2"/>
  <c r="J39" i="2"/>
  <c r="J7" i="2"/>
  <c r="J82" i="2"/>
  <c r="J134" i="2"/>
  <c r="J92" i="2"/>
  <c r="J175" i="2"/>
  <c r="J79" i="2"/>
  <c r="J181" i="2"/>
  <c r="J149" i="2"/>
  <c r="J117" i="2"/>
  <c r="J85" i="2"/>
  <c r="J53" i="2"/>
  <c r="J21" i="2"/>
  <c r="J118" i="2"/>
  <c r="J70" i="2"/>
  <c r="J6" i="2"/>
  <c r="J154" i="2"/>
  <c r="J176" i="2"/>
  <c r="J144" i="2"/>
  <c r="J112" i="2"/>
  <c r="J80" i="2"/>
  <c r="J48" i="2"/>
  <c r="J16" i="2"/>
  <c r="J163" i="2"/>
  <c r="J131" i="2"/>
  <c r="K132" i="2" s="1"/>
  <c r="J99" i="2"/>
  <c r="J67" i="2"/>
  <c r="K68" i="2" s="1"/>
  <c r="J35" i="2"/>
  <c r="J34" i="2"/>
  <c r="J156" i="2"/>
  <c r="J60" i="2"/>
  <c r="J143" i="2"/>
  <c r="J47" i="2"/>
  <c r="H126" i="2"/>
  <c r="G126" i="2"/>
  <c r="H18" i="2"/>
  <c r="G18" i="2"/>
  <c r="H78" i="2"/>
  <c r="G78" i="2"/>
  <c r="H86" i="2"/>
  <c r="G86" i="2"/>
  <c r="H46" i="2"/>
  <c r="G46" i="2"/>
  <c r="H98" i="2"/>
  <c r="G98" i="2"/>
  <c r="H110" i="2"/>
  <c r="G110" i="2"/>
  <c r="H74" i="2"/>
  <c r="G74" i="2"/>
  <c r="H54" i="2"/>
  <c r="G54" i="2"/>
  <c r="H114" i="2"/>
  <c r="G114" i="2"/>
  <c r="H106" i="2"/>
  <c r="G106" i="2"/>
  <c r="H10" i="2"/>
  <c r="G10" i="2"/>
  <c r="H30" i="2"/>
  <c r="G30" i="2"/>
  <c r="H94" i="2"/>
  <c r="G94" i="2"/>
  <c r="H62" i="2"/>
  <c r="G62" i="2"/>
  <c r="H38" i="2"/>
  <c r="G38" i="2"/>
  <c r="H14" i="2"/>
  <c r="G14" i="2"/>
  <c r="I4" i="2"/>
  <c r="X4" i="2" s="1"/>
  <c r="I153" i="2"/>
  <c r="I121" i="2"/>
  <c r="I89" i="2"/>
  <c r="I57" i="2"/>
  <c r="I25" i="2"/>
  <c r="I122" i="2"/>
  <c r="I58" i="2"/>
  <c r="I26" i="2"/>
  <c r="I158" i="2"/>
  <c r="I180" i="2"/>
  <c r="I148" i="2"/>
  <c r="I116" i="2"/>
  <c r="I84" i="2"/>
  <c r="I52" i="2"/>
  <c r="I20" i="2"/>
  <c r="I167" i="2"/>
  <c r="I135" i="2"/>
  <c r="I103" i="2"/>
  <c r="I133" i="2"/>
  <c r="I69" i="2"/>
  <c r="I22" i="2"/>
  <c r="I138" i="2"/>
  <c r="I128" i="2"/>
  <c r="I64" i="2"/>
  <c r="I179" i="2"/>
  <c r="I177" i="2"/>
  <c r="I97" i="2"/>
  <c r="I33" i="2"/>
  <c r="I130" i="2"/>
  <c r="I66" i="2"/>
  <c r="I34" i="2"/>
  <c r="I166" i="2"/>
  <c r="I134" i="2"/>
  <c r="I156" i="2"/>
  <c r="I124" i="2"/>
  <c r="I92" i="2"/>
  <c r="I60" i="2"/>
  <c r="I28" i="2"/>
  <c r="I157" i="2"/>
  <c r="I125" i="2"/>
  <c r="I93" i="2"/>
  <c r="I61" i="2"/>
  <c r="I29" i="2"/>
  <c r="I178" i="2"/>
  <c r="I146" i="2"/>
  <c r="I168" i="2"/>
  <c r="I136" i="2"/>
  <c r="I104" i="2"/>
  <c r="I72" i="2"/>
  <c r="I40" i="2"/>
  <c r="I8" i="2"/>
  <c r="I155" i="2"/>
  <c r="I123" i="2"/>
  <c r="I91" i="2"/>
  <c r="I165" i="2"/>
  <c r="I117" i="2"/>
  <c r="I53" i="2"/>
  <c r="I118" i="2"/>
  <c r="I6" i="2"/>
  <c r="I176" i="2"/>
  <c r="I112" i="2"/>
  <c r="I48" i="2"/>
  <c r="I163" i="2"/>
  <c r="I145" i="2"/>
  <c r="I81" i="2"/>
  <c r="I152" i="2"/>
  <c r="I120" i="2"/>
  <c r="I88" i="2"/>
  <c r="I56" i="2"/>
  <c r="I24" i="2"/>
  <c r="I171" i="2"/>
  <c r="I139" i="2"/>
  <c r="I107" i="2"/>
  <c r="I75" i="2"/>
  <c r="I149" i="2"/>
  <c r="I85" i="2"/>
  <c r="I21" i="2"/>
  <c r="I70" i="2"/>
  <c r="I154" i="2"/>
  <c r="I144" i="2"/>
  <c r="I80" i="2"/>
  <c r="I16" i="2"/>
  <c r="I161" i="2"/>
  <c r="I113" i="2"/>
  <c r="I49" i="2"/>
  <c r="I55" i="2"/>
  <c r="I23" i="2"/>
  <c r="I147" i="2"/>
  <c r="I83" i="2"/>
  <c r="I35" i="2"/>
  <c r="I159" i="2"/>
  <c r="I127" i="2"/>
  <c r="I95" i="2"/>
  <c r="I63" i="2"/>
  <c r="I31" i="2"/>
  <c r="K45" i="2" l="1"/>
  <c r="P346" i="1"/>
  <c r="AC348" i="2"/>
  <c r="AD348" i="2" s="1"/>
  <c r="P329" i="1"/>
  <c r="AC331" i="2"/>
  <c r="AD331" i="2" s="1"/>
  <c r="P299" i="1"/>
  <c r="AC301" i="2"/>
  <c r="AD301" i="2" s="1"/>
  <c r="P343" i="1"/>
  <c r="AC345" i="2"/>
  <c r="AD345" i="2" s="1"/>
  <c r="P304" i="1"/>
  <c r="AC306" i="2"/>
  <c r="AD306" i="2" s="1"/>
  <c r="P222" i="1"/>
  <c r="AC224" i="2"/>
  <c r="AD224" i="2" s="1"/>
  <c r="P286" i="1"/>
  <c r="AC288" i="2"/>
  <c r="AD288" i="2" s="1"/>
  <c r="P301" i="1"/>
  <c r="AC303" i="2"/>
  <c r="AD303" i="2" s="1"/>
  <c r="P216" i="1"/>
  <c r="AC218" i="2"/>
  <c r="AD218" i="2" s="1"/>
  <c r="P231" i="1"/>
  <c r="AC233" i="2"/>
  <c r="AD233" i="2" s="1"/>
  <c r="P245" i="1"/>
  <c r="AC247" i="2"/>
  <c r="AD247" i="2" s="1"/>
  <c r="P256" i="1"/>
  <c r="AC258" i="2"/>
  <c r="AD258" i="2" s="1"/>
  <c r="P199" i="1"/>
  <c r="AC201" i="2"/>
  <c r="AD201" i="2" s="1"/>
  <c r="P202" i="1"/>
  <c r="AC204" i="2"/>
  <c r="AD204" i="2" s="1"/>
  <c r="P345" i="1"/>
  <c r="AC347" i="2"/>
  <c r="AD347" i="2" s="1"/>
  <c r="P358" i="1"/>
  <c r="AC360" i="2"/>
  <c r="AD360" i="2" s="1"/>
  <c r="P342" i="1"/>
  <c r="AC344" i="2"/>
  <c r="AD344" i="2" s="1"/>
  <c r="P327" i="1"/>
  <c r="AC329" i="2"/>
  <c r="AD329" i="2" s="1"/>
  <c r="P291" i="1"/>
  <c r="AC293" i="2"/>
  <c r="AD293" i="2" s="1"/>
  <c r="P361" i="1"/>
  <c r="AC363" i="2"/>
  <c r="AD363" i="2" s="1"/>
  <c r="P319" i="1"/>
  <c r="AC321" i="2"/>
  <c r="AD321" i="2" s="1"/>
  <c r="P352" i="1"/>
  <c r="AC354" i="2"/>
  <c r="AD354" i="2" s="1"/>
  <c r="P336" i="1"/>
  <c r="AC338" i="2"/>
  <c r="AD338" i="2" s="1"/>
  <c r="P283" i="1"/>
  <c r="AC285" i="2"/>
  <c r="AD285" i="2" s="1"/>
  <c r="P357" i="1"/>
  <c r="AC359" i="2"/>
  <c r="AD359" i="2" s="1"/>
  <c r="P355" i="1"/>
  <c r="AC357" i="2"/>
  <c r="AD357" i="2" s="1"/>
  <c r="P339" i="1"/>
  <c r="AC341" i="2"/>
  <c r="AD341" i="2" s="1"/>
  <c r="P311" i="1"/>
  <c r="AC313" i="2"/>
  <c r="AD313" i="2" s="1"/>
  <c r="P316" i="1"/>
  <c r="AC318" i="2"/>
  <c r="AD318" i="2" s="1"/>
  <c r="P300" i="1"/>
  <c r="AC302" i="2"/>
  <c r="AD302" i="2" s="1"/>
  <c r="P284" i="1"/>
  <c r="AC286" i="2"/>
  <c r="AD286" i="2" s="1"/>
  <c r="P266" i="1"/>
  <c r="AC268" i="2"/>
  <c r="AD268" i="2" s="1"/>
  <c r="P314" i="1"/>
  <c r="AC316" i="2"/>
  <c r="AD316" i="2" s="1"/>
  <c r="P298" i="1"/>
  <c r="AC300" i="2"/>
  <c r="AD300" i="2" s="1"/>
  <c r="P282" i="1"/>
  <c r="AC284" i="2"/>
  <c r="AD284" i="2" s="1"/>
  <c r="P262" i="1"/>
  <c r="AC264" i="2"/>
  <c r="AD264" i="2" s="1"/>
  <c r="P313" i="1"/>
  <c r="AC315" i="2"/>
  <c r="AD315" i="2" s="1"/>
  <c r="P297" i="1"/>
  <c r="AC299" i="2"/>
  <c r="AD299" i="2" s="1"/>
  <c r="P281" i="1"/>
  <c r="AC283" i="2"/>
  <c r="AD283" i="2" s="1"/>
  <c r="P258" i="1"/>
  <c r="AC260" i="2"/>
  <c r="AD260" i="2" s="1"/>
  <c r="P200" i="1"/>
  <c r="AC202" i="2"/>
  <c r="AD202" i="2" s="1"/>
  <c r="P259" i="1"/>
  <c r="AC261" i="2"/>
  <c r="AD261" i="2" s="1"/>
  <c r="P243" i="1"/>
  <c r="AC245" i="2"/>
  <c r="AD245" i="2" s="1"/>
  <c r="P227" i="1"/>
  <c r="AC229" i="2"/>
  <c r="AD229" i="2" s="1"/>
  <c r="P188" i="1"/>
  <c r="AC190" i="2"/>
  <c r="AD190" i="2" s="1"/>
  <c r="P257" i="1"/>
  <c r="AC259" i="2"/>
  <c r="AD259" i="2" s="1"/>
  <c r="P241" i="1"/>
  <c r="AC243" i="2"/>
  <c r="AD243" i="2" s="1"/>
  <c r="P225" i="1"/>
  <c r="AC227" i="2"/>
  <c r="AD227" i="2" s="1"/>
  <c r="P252" i="1"/>
  <c r="AC254" i="2"/>
  <c r="AD254" i="2" s="1"/>
  <c r="P236" i="1"/>
  <c r="AC238" i="2"/>
  <c r="AD238" i="2" s="1"/>
  <c r="P220" i="1"/>
  <c r="AC222" i="2"/>
  <c r="AD222" i="2" s="1"/>
  <c r="P211" i="1"/>
  <c r="AC213" i="2"/>
  <c r="AD213" i="2" s="1"/>
  <c r="P195" i="1"/>
  <c r="AC197" i="2"/>
  <c r="AD197" i="2" s="1"/>
  <c r="P214" i="1"/>
  <c r="AC216" i="2"/>
  <c r="AD216" i="2" s="1"/>
  <c r="P198" i="1"/>
  <c r="AC200" i="2"/>
  <c r="AD200" i="2" s="1"/>
  <c r="P205" i="1"/>
  <c r="AC207" i="2"/>
  <c r="AD207" i="2" s="1"/>
  <c r="P189" i="1"/>
  <c r="AC191" i="2"/>
  <c r="AD191" i="2" s="1"/>
  <c r="P362" i="1"/>
  <c r="AC364" i="2"/>
  <c r="AD364" i="2" s="1"/>
  <c r="P307" i="1"/>
  <c r="AC309" i="2"/>
  <c r="AD309" i="2" s="1"/>
  <c r="P340" i="1"/>
  <c r="AC342" i="2"/>
  <c r="AD342" i="2" s="1"/>
  <c r="P359" i="1"/>
  <c r="AC361" i="2"/>
  <c r="AD361" i="2" s="1"/>
  <c r="P320" i="1"/>
  <c r="AC322" i="2"/>
  <c r="AD322" i="2" s="1"/>
  <c r="P272" i="1"/>
  <c r="AC274" i="2"/>
  <c r="AD274" i="2" s="1"/>
  <c r="P302" i="1"/>
  <c r="AC304" i="2"/>
  <c r="AD304" i="2" s="1"/>
  <c r="P184" i="1"/>
  <c r="AC186" i="2"/>
  <c r="AD186" i="2" s="1"/>
  <c r="P285" i="1"/>
  <c r="AC287" i="2"/>
  <c r="AD287" i="2" s="1"/>
  <c r="P263" i="1"/>
  <c r="AC265" i="2"/>
  <c r="AD265" i="2" s="1"/>
  <c r="P204" i="1"/>
  <c r="AC206" i="2"/>
  <c r="AD206" i="2" s="1"/>
  <c r="P196" i="1"/>
  <c r="AC198" i="2"/>
  <c r="AD198" i="2" s="1"/>
  <c r="P240" i="1"/>
  <c r="AC242" i="2"/>
  <c r="AD242" i="2" s="1"/>
  <c r="P215" i="1"/>
  <c r="AC217" i="2"/>
  <c r="AD217" i="2" s="1"/>
  <c r="P209" i="1"/>
  <c r="AC211" i="2"/>
  <c r="AD211" i="2" s="1"/>
  <c r="P2" i="1"/>
  <c r="AC4" i="2"/>
  <c r="AD4" i="2" s="1"/>
  <c r="AE4" i="2" s="1"/>
  <c r="P341" i="1"/>
  <c r="AC343" i="2"/>
  <c r="AD343" i="2" s="1"/>
  <c r="P354" i="1"/>
  <c r="AC356" i="2"/>
  <c r="AD356" i="2" s="1"/>
  <c r="P338" i="1"/>
  <c r="AC340" i="2"/>
  <c r="AD340" i="2" s="1"/>
  <c r="P324" i="1"/>
  <c r="AC326" i="2"/>
  <c r="AD326" i="2" s="1"/>
  <c r="P275" i="1"/>
  <c r="AC277" i="2"/>
  <c r="AD277" i="2" s="1"/>
  <c r="P337" i="1"/>
  <c r="AC339" i="2"/>
  <c r="AD339" i="2" s="1"/>
  <c r="P287" i="1"/>
  <c r="AC289" i="2"/>
  <c r="AD289" i="2" s="1"/>
  <c r="P348" i="1"/>
  <c r="AC350" i="2"/>
  <c r="AD350" i="2" s="1"/>
  <c r="P332" i="1"/>
  <c r="AC334" i="2"/>
  <c r="AD334" i="2" s="1"/>
  <c r="P268" i="1"/>
  <c r="AC270" i="2"/>
  <c r="AD270" i="2" s="1"/>
  <c r="P353" i="1"/>
  <c r="AC355" i="2"/>
  <c r="AD355" i="2" s="1"/>
  <c r="P351" i="1"/>
  <c r="AC353" i="2"/>
  <c r="AD353" i="2" s="1"/>
  <c r="P335" i="1"/>
  <c r="AC337" i="2"/>
  <c r="AD337" i="2" s="1"/>
  <c r="P295" i="1"/>
  <c r="AC297" i="2"/>
  <c r="AD297" i="2" s="1"/>
  <c r="P312" i="1"/>
  <c r="AC314" i="2"/>
  <c r="AD314" i="2" s="1"/>
  <c r="P296" i="1"/>
  <c r="AC298" i="2"/>
  <c r="AD298" i="2" s="1"/>
  <c r="P280" i="1"/>
  <c r="AC282" i="2"/>
  <c r="AD282" i="2" s="1"/>
  <c r="P254" i="1"/>
  <c r="AC256" i="2"/>
  <c r="AD256" i="2" s="1"/>
  <c r="P310" i="1"/>
  <c r="AC312" i="2"/>
  <c r="AD312" i="2" s="1"/>
  <c r="P294" i="1"/>
  <c r="AC296" i="2"/>
  <c r="AD296" i="2" s="1"/>
  <c r="P278" i="1"/>
  <c r="AC280" i="2"/>
  <c r="AD280" i="2" s="1"/>
  <c r="P246" i="1"/>
  <c r="AC248" i="2"/>
  <c r="AD248" i="2" s="1"/>
  <c r="P325" i="1"/>
  <c r="AC327" i="2"/>
  <c r="AD327" i="2" s="1"/>
  <c r="P309" i="1"/>
  <c r="AC311" i="2"/>
  <c r="AD311" i="2" s="1"/>
  <c r="P293" i="1"/>
  <c r="AC295" i="2"/>
  <c r="AD295" i="2" s="1"/>
  <c r="P277" i="1"/>
  <c r="AC279" i="2"/>
  <c r="AD279" i="2" s="1"/>
  <c r="P242" i="1"/>
  <c r="AC244" i="2"/>
  <c r="AD244" i="2" s="1"/>
  <c r="P271" i="1"/>
  <c r="AC273" i="2"/>
  <c r="AD273" i="2" s="1"/>
  <c r="P255" i="1"/>
  <c r="AC257" i="2"/>
  <c r="AD257" i="2" s="1"/>
  <c r="P239" i="1"/>
  <c r="AC241" i="2"/>
  <c r="AD241" i="2" s="1"/>
  <c r="P223" i="1"/>
  <c r="AC225" i="2"/>
  <c r="AD225" i="2" s="1"/>
  <c r="P253" i="1"/>
  <c r="AC255" i="2"/>
  <c r="AD255" i="2" s="1"/>
  <c r="P237" i="1"/>
  <c r="AC239" i="2"/>
  <c r="AD239" i="2" s="1"/>
  <c r="P221" i="1"/>
  <c r="AC223" i="2"/>
  <c r="AD223" i="2" s="1"/>
  <c r="P264" i="1"/>
  <c r="AC266" i="2"/>
  <c r="AD266" i="2" s="1"/>
  <c r="P248" i="1"/>
  <c r="AC250" i="2"/>
  <c r="AD250" i="2" s="1"/>
  <c r="P232" i="1"/>
  <c r="AC234" i="2"/>
  <c r="AD234" i="2" s="1"/>
  <c r="P208" i="1"/>
  <c r="AC210" i="2"/>
  <c r="AD210" i="2" s="1"/>
  <c r="P207" i="1"/>
  <c r="AC209" i="2"/>
  <c r="AD209" i="2" s="1"/>
  <c r="P191" i="1"/>
  <c r="AC193" i="2"/>
  <c r="AD193" i="2" s="1"/>
  <c r="P210" i="1"/>
  <c r="AC212" i="2"/>
  <c r="AD212" i="2" s="1"/>
  <c r="P194" i="1"/>
  <c r="AC196" i="2"/>
  <c r="AD196" i="2" s="1"/>
  <c r="P217" i="1"/>
  <c r="AC219" i="2"/>
  <c r="AD219" i="2" s="1"/>
  <c r="P201" i="1"/>
  <c r="AC203" i="2"/>
  <c r="AD203" i="2" s="1"/>
  <c r="P185" i="1"/>
  <c r="AC187" i="2"/>
  <c r="AD187" i="2" s="1"/>
  <c r="P349" i="1"/>
  <c r="AC351" i="2"/>
  <c r="AD351" i="2" s="1"/>
  <c r="P330" i="1"/>
  <c r="AC332" i="2"/>
  <c r="AD332" i="2" s="1"/>
  <c r="P356" i="1"/>
  <c r="AC358" i="2"/>
  <c r="AD358" i="2" s="1"/>
  <c r="P234" i="1"/>
  <c r="AC236" i="2"/>
  <c r="AD236" i="2" s="1"/>
  <c r="P326" i="1"/>
  <c r="AC328" i="2"/>
  <c r="AD328" i="2" s="1"/>
  <c r="P288" i="1"/>
  <c r="AC290" i="2"/>
  <c r="AD290" i="2" s="1"/>
  <c r="P318" i="1"/>
  <c r="AC320" i="2"/>
  <c r="AD320" i="2" s="1"/>
  <c r="P269" i="1"/>
  <c r="AC271" i="2"/>
  <c r="AD271" i="2" s="1"/>
  <c r="P317" i="1"/>
  <c r="AC319" i="2"/>
  <c r="AD319" i="2" s="1"/>
  <c r="P270" i="1"/>
  <c r="AC272" i="2"/>
  <c r="AD272" i="2" s="1"/>
  <c r="P247" i="1"/>
  <c r="AC249" i="2"/>
  <c r="AD249" i="2" s="1"/>
  <c r="P261" i="1"/>
  <c r="AC263" i="2"/>
  <c r="AD263" i="2" s="1"/>
  <c r="P229" i="1"/>
  <c r="AC231" i="2"/>
  <c r="AD231" i="2" s="1"/>
  <c r="P224" i="1"/>
  <c r="AC226" i="2"/>
  <c r="AD226" i="2" s="1"/>
  <c r="P183" i="1"/>
  <c r="AC185" i="2"/>
  <c r="AD185" i="2" s="1"/>
  <c r="P186" i="1"/>
  <c r="AC188" i="2"/>
  <c r="AD188" i="2" s="1"/>
  <c r="P193" i="1"/>
  <c r="AC195" i="2"/>
  <c r="AD195" i="2" s="1"/>
  <c r="P303" i="1"/>
  <c r="AC305" i="2"/>
  <c r="AD305" i="2" s="1"/>
  <c r="P350" i="1"/>
  <c r="AC352" i="2"/>
  <c r="AD352" i="2" s="1"/>
  <c r="P334" i="1"/>
  <c r="AC336" i="2"/>
  <c r="AD336" i="2" s="1"/>
  <c r="P323" i="1"/>
  <c r="AC325" i="2"/>
  <c r="AD325" i="2" s="1"/>
  <c r="P250" i="1"/>
  <c r="AC252" i="2"/>
  <c r="AD252" i="2" s="1"/>
  <c r="P333" i="1"/>
  <c r="AC335" i="2"/>
  <c r="AD335" i="2" s="1"/>
  <c r="P360" i="1"/>
  <c r="AC362" i="2"/>
  <c r="AD362" i="2" s="1"/>
  <c r="P344" i="1"/>
  <c r="AC346" i="2"/>
  <c r="AD346" i="2" s="1"/>
  <c r="P315" i="1"/>
  <c r="AC317" i="2"/>
  <c r="AD317" i="2" s="1"/>
  <c r="P265" i="1"/>
  <c r="AC267" i="2"/>
  <c r="AD267" i="2" s="1"/>
  <c r="P328" i="1"/>
  <c r="AC330" i="2"/>
  <c r="AD330" i="2" s="1"/>
  <c r="P347" i="1"/>
  <c r="AC349" i="2"/>
  <c r="AD349" i="2" s="1"/>
  <c r="P331" i="1"/>
  <c r="AC333" i="2"/>
  <c r="AD333" i="2" s="1"/>
  <c r="P279" i="1"/>
  <c r="AC281" i="2"/>
  <c r="AD281" i="2" s="1"/>
  <c r="P308" i="1"/>
  <c r="AC310" i="2"/>
  <c r="AD310" i="2" s="1"/>
  <c r="P292" i="1"/>
  <c r="AC294" i="2"/>
  <c r="AD294" i="2" s="1"/>
  <c r="P276" i="1"/>
  <c r="AC278" i="2"/>
  <c r="AD278" i="2" s="1"/>
  <c r="P238" i="1"/>
  <c r="AC240" i="2"/>
  <c r="AD240" i="2" s="1"/>
  <c r="P322" i="1"/>
  <c r="AC324" i="2"/>
  <c r="AD324" i="2" s="1"/>
  <c r="P306" i="1"/>
  <c r="AC308" i="2"/>
  <c r="AD308" i="2" s="1"/>
  <c r="P290" i="1"/>
  <c r="AC292" i="2"/>
  <c r="AD292" i="2" s="1"/>
  <c r="P274" i="1"/>
  <c r="AC276" i="2"/>
  <c r="AD276" i="2" s="1"/>
  <c r="P230" i="1"/>
  <c r="AC232" i="2"/>
  <c r="AD232" i="2" s="1"/>
  <c r="P321" i="1"/>
  <c r="AC323" i="2"/>
  <c r="AD323" i="2" s="1"/>
  <c r="P305" i="1"/>
  <c r="AC307" i="2"/>
  <c r="AD307" i="2" s="1"/>
  <c r="P289" i="1"/>
  <c r="AC291" i="2"/>
  <c r="AD291" i="2" s="1"/>
  <c r="P273" i="1"/>
  <c r="AC275" i="2"/>
  <c r="AD275" i="2" s="1"/>
  <c r="P226" i="1"/>
  <c r="AC228" i="2"/>
  <c r="AD228" i="2" s="1"/>
  <c r="P267" i="1"/>
  <c r="AC269" i="2"/>
  <c r="AD269" i="2" s="1"/>
  <c r="P251" i="1"/>
  <c r="AC253" i="2"/>
  <c r="AD253" i="2" s="1"/>
  <c r="P235" i="1"/>
  <c r="AC237" i="2"/>
  <c r="AD237" i="2" s="1"/>
  <c r="P218" i="1"/>
  <c r="AC220" i="2"/>
  <c r="AD220" i="2" s="1"/>
  <c r="P249" i="1"/>
  <c r="AC251" i="2"/>
  <c r="AD251" i="2" s="1"/>
  <c r="P233" i="1"/>
  <c r="AC235" i="2"/>
  <c r="AD235" i="2" s="1"/>
  <c r="P212" i="1"/>
  <c r="AC214" i="2"/>
  <c r="AD214" i="2" s="1"/>
  <c r="P260" i="1"/>
  <c r="AC262" i="2"/>
  <c r="AD262" i="2" s="1"/>
  <c r="P244" i="1"/>
  <c r="AC246" i="2"/>
  <c r="AD246" i="2" s="1"/>
  <c r="P228" i="1"/>
  <c r="AC230" i="2"/>
  <c r="AD230" i="2" s="1"/>
  <c r="P192" i="1"/>
  <c r="AC194" i="2"/>
  <c r="AD194" i="2" s="1"/>
  <c r="P219" i="1"/>
  <c r="AC221" i="2"/>
  <c r="AD221" i="2" s="1"/>
  <c r="P203" i="1"/>
  <c r="AC205" i="2"/>
  <c r="AD205" i="2" s="1"/>
  <c r="P187" i="1"/>
  <c r="AC189" i="2"/>
  <c r="AD189" i="2" s="1"/>
  <c r="P206" i="1"/>
  <c r="AC208" i="2"/>
  <c r="AD208" i="2" s="1"/>
  <c r="P190" i="1"/>
  <c r="AC192" i="2"/>
  <c r="AD192" i="2" s="1"/>
  <c r="P213" i="1"/>
  <c r="AC215" i="2"/>
  <c r="AD215" i="2" s="1"/>
  <c r="P197" i="1"/>
  <c r="AC199" i="2"/>
  <c r="AD199" i="2" s="1"/>
  <c r="K150" i="2"/>
  <c r="K73" i="2"/>
  <c r="K9" i="2"/>
  <c r="K51" i="2"/>
  <c r="K56" i="2"/>
  <c r="X151" i="2"/>
  <c r="X162" i="2"/>
  <c r="X182" i="2"/>
  <c r="X181" i="2"/>
  <c r="X159" i="2"/>
  <c r="X184" i="2"/>
  <c r="X175" i="2"/>
  <c r="X139" i="2"/>
  <c r="X154" i="2"/>
  <c r="X138" i="2"/>
  <c r="X122" i="2"/>
  <c r="X104" i="2"/>
  <c r="X161" i="2"/>
  <c r="X145" i="2"/>
  <c r="X129" i="2"/>
  <c r="X113" i="2"/>
  <c r="X168" i="2"/>
  <c r="X152" i="2"/>
  <c r="X136" i="2"/>
  <c r="X102" i="2"/>
  <c r="X41" i="2"/>
  <c r="X70" i="2"/>
  <c r="X71" i="2"/>
  <c r="X45" i="2"/>
  <c r="X73" i="2"/>
  <c r="X57" i="2"/>
  <c r="X68" i="2"/>
  <c r="X33" i="2"/>
  <c r="X51" i="2"/>
  <c r="X28" i="2"/>
  <c r="X37" i="2"/>
  <c r="X27" i="2"/>
  <c r="X11" i="2"/>
  <c r="X120" i="2"/>
  <c r="X99" i="2"/>
  <c r="X83" i="2"/>
  <c r="X93" i="2"/>
  <c r="X56" i="2"/>
  <c r="X8" i="2"/>
  <c r="X34" i="2"/>
  <c r="X119" i="2"/>
  <c r="X174" i="2"/>
  <c r="X135" i="2"/>
  <c r="X177" i="2"/>
  <c r="X147" i="2"/>
  <c r="X180" i="2"/>
  <c r="X143" i="2"/>
  <c r="X171" i="2"/>
  <c r="X123" i="2"/>
  <c r="X150" i="2"/>
  <c r="X134" i="2"/>
  <c r="X118" i="2"/>
  <c r="X96" i="2"/>
  <c r="X157" i="2"/>
  <c r="X141" i="2"/>
  <c r="X125" i="2"/>
  <c r="X109" i="2"/>
  <c r="X164" i="2"/>
  <c r="X148" i="2"/>
  <c r="X132" i="2"/>
  <c r="X116" i="2"/>
  <c r="X88" i="2"/>
  <c r="X95" i="2"/>
  <c r="X82" i="2"/>
  <c r="X25" i="2"/>
  <c r="X89" i="2"/>
  <c r="X58" i="2"/>
  <c r="X67" i="2"/>
  <c r="X40" i="2"/>
  <c r="X69" i="2"/>
  <c r="X49" i="2"/>
  <c r="X64" i="2"/>
  <c r="X17" i="2"/>
  <c r="X47" i="2"/>
  <c r="X20" i="2"/>
  <c r="X52" i="2"/>
  <c r="X29" i="2"/>
  <c r="X39" i="2"/>
  <c r="X23" i="2"/>
  <c r="X9" i="2"/>
  <c r="X158" i="2"/>
  <c r="X166" i="2"/>
  <c r="X173" i="2"/>
  <c r="X131" i="2"/>
  <c r="X176" i="2"/>
  <c r="X127" i="2"/>
  <c r="X183" i="2"/>
  <c r="X163" i="2"/>
  <c r="X107" i="2"/>
  <c r="X146" i="2"/>
  <c r="X130" i="2"/>
  <c r="X80" i="2"/>
  <c r="X153" i="2"/>
  <c r="X137" i="2"/>
  <c r="X121" i="2"/>
  <c r="X105" i="2"/>
  <c r="X160" i="2"/>
  <c r="X144" i="2"/>
  <c r="X128" i="2"/>
  <c r="X112" i="2"/>
  <c r="X66" i="2"/>
  <c r="X91" i="2"/>
  <c r="X101" i="2"/>
  <c r="X85" i="2"/>
  <c r="X79" i="2"/>
  <c r="X63" i="2"/>
  <c r="X24" i="2"/>
  <c r="X65" i="2"/>
  <c r="X32" i="2"/>
  <c r="X76" i="2"/>
  <c r="X59" i="2"/>
  <c r="X43" i="2"/>
  <c r="X12" i="2"/>
  <c r="X48" i="2"/>
  <c r="X21" i="2"/>
  <c r="X35" i="2"/>
  <c r="X19" i="2"/>
  <c r="X7" i="2"/>
  <c r="X26" i="2"/>
  <c r="X6" i="2"/>
  <c r="X169" i="2"/>
  <c r="X84" i="2"/>
  <c r="X170" i="2"/>
  <c r="X178" i="2"/>
  <c r="X167" i="2"/>
  <c r="X115" i="2"/>
  <c r="X172" i="2"/>
  <c r="X111" i="2"/>
  <c r="X179" i="2"/>
  <c r="X155" i="2"/>
  <c r="X100" i="2"/>
  <c r="X142" i="2"/>
  <c r="X165" i="2"/>
  <c r="X149" i="2"/>
  <c r="X133" i="2"/>
  <c r="X117" i="2"/>
  <c r="X92" i="2"/>
  <c r="X156" i="2"/>
  <c r="X140" i="2"/>
  <c r="X124" i="2"/>
  <c r="X108" i="2"/>
  <c r="X103" i="2"/>
  <c r="X87" i="2"/>
  <c r="X42" i="2"/>
  <c r="X90" i="2"/>
  <c r="X50" i="2"/>
  <c r="X97" i="2"/>
  <c r="X81" i="2"/>
  <c r="X75" i="2"/>
  <c r="X53" i="2"/>
  <c r="X77" i="2"/>
  <c r="X61" i="2"/>
  <c r="X16" i="2"/>
  <c r="X72" i="2"/>
  <c r="X55" i="2"/>
  <c r="X36" i="2"/>
  <c r="X60" i="2"/>
  <c r="X44" i="2"/>
  <c r="X13" i="2"/>
  <c r="X31" i="2"/>
  <c r="X15" i="2"/>
  <c r="X22" i="2"/>
  <c r="K10" i="1"/>
  <c r="K17" i="2"/>
  <c r="K83" i="2"/>
  <c r="K88" i="2"/>
  <c r="K165" i="2"/>
  <c r="K43" i="2"/>
  <c r="K130" i="2"/>
  <c r="K33" i="2"/>
  <c r="K171" i="2"/>
  <c r="I14" i="2"/>
  <c r="X14" i="2" s="1"/>
  <c r="I126" i="2"/>
  <c r="X126" i="2" s="1"/>
  <c r="I5" i="2"/>
  <c r="X5" i="2" s="1"/>
  <c r="K157" i="2"/>
  <c r="K49" i="2"/>
  <c r="K119" i="2"/>
  <c r="K41" i="2"/>
  <c r="K23" i="2"/>
  <c r="K29" i="2"/>
  <c r="J14" i="2"/>
  <c r="K15" i="2" s="1"/>
  <c r="J62" i="2"/>
  <c r="K63" i="2" s="1"/>
  <c r="J30" i="2"/>
  <c r="K31" i="2" s="1"/>
  <c r="J106" i="2"/>
  <c r="K107" i="2" s="1"/>
  <c r="J54" i="2"/>
  <c r="K54" i="2" s="1"/>
  <c r="J110" i="2"/>
  <c r="K111" i="2" s="1"/>
  <c r="J46" i="2"/>
  <c r="K47" i="2" s="1"/>
  <c r="J78" i="2"/>
  <c r="K79" i="2" s="1"/>
  <c r="J126" i="2"/>
  <c r="K127" i="2" s="1"/>
  <c r="K100" i="2"/>
  <c r="K177" i="2"/>
  <c r="K8" i="2"/>
  <c r="K136" i="2"/>
  <c r="K85" i="2"/>
  <c r="K26" i="2"/>
  <c r="K173" i="2"/>
  <c r="K92" i="2"/>
  <c r="K169" i="2"/>
  <c r="K66" i="2"/>
  <c r="K93" i="2"/>
  <c r="K120" i="2"/>
  <c r="K133" i="2"/>
  <c r="K138" i="2"/>
  <c r="K144" i="2"/>
  <c r="K164" i="2"/>
  <c r="K160" i="2"/>
  <c r="K105" i="2"/>
  <c r="K129" i="2"/>
  <c r="I46" i="2"/>
  <c r="X46" i="2" s="1"/>
  <c r="K22" i="2"/>
  <c r="K168" i="2"/>
  <c r="I30" i="2"/>
  <c r="X30" i="2" s="1"/>
  <c r="K80" i="2"/>
  <c r="K123" i="2"/>
  <c r="K77" i="2"/>
  <c r="K137" i="2"/>
  <c r="K109" i="2"/>
  <c r="K161" i="2"/>
  <c r="K184" i="2"/>
  <c r="K174" i="2"/>
  <c r="K139" i="2"/>
  <c r="K166" i="2"/>
  <c r="I110" i="2"/>
  <c r="X110" i="2" s="1"/>
  <c r="K40" i="2"/>
  <c r="K147" i="2"/>
  <c r="I78" i="2"/>
  <c r="X78" i="2" s="1"/>
  <c r="J38" i="2"/>
  <c r="K39" i="2" s="1"/>
  <c r="J94" i="2"/>
  <c r="K95" i="2" s="1"/>
  <c r="J10" i="2"/>
  <c r="K11" i="2" s="1"/>
  <c r="J114" i="2"/>
  <c r="K115" i="2" s="1"/>
  <c r="J74" i="2"/>
  <c r="K75" i="2" s="1"/>
  <c r="J98" i="2"/>
  <c r="K99" i="2" s="1"/>
  <c r="J86" i="2"/>
  <c r="K87" i="2" s="1"/>
  <c r="J18" i="2"/>
  <c r="K19" i="2" s="1"/>
  <c r="K36" i="2"/>
  <c r="K113" i="2"/>
  <c r="K7" i="2"/>
  <c r="K182" i="2"/>
  <c r="K135" i="2"/>
  <c r="K72" i="2"/>
  <c r="K21" i="2"/>
  <c r="K149" i="2"/>
  <c r="K59" i="2"/>
  <c r="K90" i="2"/>
  <c r="K28" i="2"/>
  <c r="K156" i="2"/>
  <c r="K179" i="2"/>
  <c r="K146" i="2"/>
  <c r="K142" i="2"/>
  <c r="K13" i="2"/>
  <c r="K70" i="2"/>
  <c r="K57" i="2"/>
  <c r="K82" i="2"/>
  <c r="K96" i="2"/>
  <c r="K152" i="2"/>
  <c r="K125" i="2"/>
  <c r="K25" i="2"/>
  <c r="K118" i="2"/>
  <c r="K176" i="2"/>
  <c r="K159" i="2"/>
  <c r="K154" i="2"/>
  <c r="K180" i="2"/>
  <c r="K128" i="2"/>
  <c r="K108" i="2"/>
  <c r="K148" i="2"/>
  <c r="K32" i="2"/>
  <c r="K175" i="2"/>
  <c r="K76" i="2"/>
  <c r="K153" i="2"/>
  <c r="I114" i="2"/>
  <c r="X114" i="2" s="1"/>
  <c r="I38" i="2"/>
  <c r="X38" i="2" s="1"/>
  <c r="I54" i="2"/>
  <c r="X54" i="2" s="1"/>
  <c r="I86" i="2"/>
  <c r="X86" i="2" s="1"/>
  <c r="K48" i="2"/>
  <c r="K35" i="2"/>
  <c r="K81" i="2"/>
  <c r="K155" i="2"/>
  <c r="K117" i="2"/>
  <c r="K27" i="2"/>
  <c r="K58" i="2"/>
  <c r="K124" i="2"/>
  <c r="K151" i="2"/>
  <c r="K52" i="2"/>
  <c r="K102" i="2"/>
  <c r="K183" i="2"/>
  <c r="K37" i="2"/>
  <c r="K143" i="2"/>
  <c r="K91" i="2"/>
  <c r="K112" i="2"/>
  <c r="K50" i="2"/>
  <c r="K65" i="2"/>
  <c r="K6" i="2"/>
  <c r="K141" i="2"/>
  <c r="K167" i="2"/>
  <c r="K172" i="2"/>
  <c r="K162" i="2"/>
  <c r="K34" i="2"/>
  <c r="K158" i="2"/>
  <c r="K97" i="2"/>
  <c r="K24" i="2"/>
  <c r="K42" i="2"/>
  <c r="K140" i="2"/>
  <c r="K5" i="2"/>
  <c r="K4" i="2"/>
  <c r="I106" i="2"/>
  <c r="X106" i="2" s="1"/>
  <c r="I62" i="2"/>
  <c r="X62" i="2" s="1"/>
  <c r="K61" i="2"/>
  <c r="K145" i="2"/>
  <c r="K71" i="2"/>
  <c r="K104" i="2"/>
  <c r="K53" i="2"/>
  <c r="K181" i="2"/>
  <c r="K122" i="2"/>
  <c r="K60" i="2"/>
  <c r="K20" i="2"/>
  <c r="K116" i="2"/>
  <c r="K103" i="2"/>
  <c r="K69" i="2"/>
  <c r="K16" i="2"/>
  <c r="K12" i="2"/>
  <c r="K163" i="2"/>
  <c r="K67" i="2"/>
  <c r="K170" i="2"/>
  <c r="K44" i="2"/>
  <c r="K121" i="2"/>
  <c r="K178" i="2"/>
  <c r="K84" i="2"/>
  <c r="K134" i="2"/>
  <c r="K101" i="2"/>
  <c r="K131" i="2"/>
  <c r="K89" i="2"/>
  <c r="I94" i="2"/>
  <c r="X94" i="2" s="1"/>
  <c r="I10" i="2"/>
  <c r="X10" i="2" s="1"/>
  <c r="I74" i="2"/>
  <c r="X74" i="2" s="1"/>
  <c r="I98" i="2"/>
  <c r="X98" i="2" s="1"/>
  <c r="I18" i="2"/>
  <c r="X18" i="2" s="1"/>
  <c r="K62" i="2" l="1"/>
  <c r="P96" i="1"/>
  <c r="AC98" i="2"/>
  <c r="AD98" i="2" s="1"/>
  <c r="P36" i="1"/>
  <c r="AC38" i="2"/>
  <c r="AD38" i="2" s="1"/>
  <c r="P13" i="1"/>
  <c r="AC15" i="2"/>
  <c r="AD15" i="2" s="1"/>
  <c r="P14" i="1"/>
  <c r="AC16" i="2"/>
  <c r="AD16" i="2" s="1"/>
  <c r="P106" i="1"/>
  <c r="AC108" i="2"/>
  <c r="AD108" i="2" s="1"/>
  <c r="P177" i="1"/>
  <c r="AC179" i="2"/>
  <c r="AD179" i="2" s="1"/>
  <c r="P167" i="1"/>
  <c r="AC169" i="2"/>
  <c r="AD169" i="2" s="1"/>
  <c r="P77" i="1"/>
  <c r="AC79" i="2"/>
  <c r="AD79" i="2" s="1"/>
  <c r="P151" i="1"/>
  <c r="AC153" i="2"/>
  <c r="AD153" i="2" s="1"/>
  <c r="P156" i="1"/>
  <c r="AC158" i="2"/>
  <c r="P38" i="1"/>
  <c r="AC40" i="2"/>
  <c r="AD40" i="2" s="1"/>
  <c r="P114" i="1"/>
  <c r="AC116" i="2"/>
  <c r="AD116" i="2" s="1"/>
  <c r="P121" i="1"/>
  <c r="AC123" i="2"/>
  <c r="AD123" i="2" s="1"/>
  <c r="P91" i="1"/>
  <c r="AC93" i="2"/>
  <c r="AD93" i="2" s="1"/>
  <c r="P39" i="1"/>
  <c r="AC41" i="2"/>
  <c r="AD41" i="2" s="1"/>
  <c r="P152" i="1"/>
  <c r="AC154" i="2"/>
  <c r="AD154" i="2" s="1"/>
  <c r="P149" i="1"/>
  <c r="AC151" i="2"/>
  <c r="AD151" i="2" s="1"/>
  <c r="P72" i="1"/>
  <c r="AC74" i="2"/>
  <c r="AD74" i="2" s="1"/>
  <c r="P60" i="1"/>
  <c r="AC62" i="2"/>
  <c r="AD62" i="2" s="1"/>
  <c r="P112" i="1"/>
  <c r="AC114" i="2"/>
  <c r="AD114" i="2" s="1"/>
  <c r="P108" i="1"/>
  <c r="AC110" i="2"/>
  <c r="AD110" i="2" s="1"/>
  <c r="P29" i="1"/>
  <c r="AC31" i="2"/>
  <c r="AD31" i="2" s="1"/>
  <c r="P34" i="1"/>
  <c r="AC36" i="2"/>
  <c r="AD36" i="2" s="1"/>
  <c r="P59" i="1"/>
  <c r="AC61" i="2"/>
  <c r="AD61" i="2" s="1"/>
  <c r="P79" i="1"/>
  <c r="AC81" i="2"/>
  <c r="AD81" i="2" s="1"/>
  <c r="P40" i="1"/>
  <c r="AC42" i="2"/>
  <c r="AD42" i="2" s="1"/>
  <c r="P122" i="1"/>
  <c r="AC124" i="2"/>
  <c r="AD124" i="2" s="1"/>
  <c r="P115" i="1"/>
  <c r="AC117" i="2"/>
  <c r="AD117" i="2" s="1"/>
  <c r="P140" i="1"/>
  <c r="AC142" i="2"/>
  <c r="AD142" i="2" s="1"/>
  <c r="P109" i="1"/>
  <c r="AC111" i="2"/>
  <c r="AD111" i="2" s="1"/>
  <c r="P176" i="1"/>
  <c r="AC178" i="2"/>
  <c r="AD178" i="2" s="1"/>
  <c r="P4" i="1"/>
  <c r="AC6" i="2"/>
  <c r="AD6" i="2" s="1"/>
  <c r="P33" i="1"/>
  <c r="AC35" i="2"/>
  <c r="AD35" i="2" s="1"/>
  <c r="P41" i="1"/>
  <c r="AC43" i="2"/>
  <c r="AD43" i="2" s="1"/>
  <c r="P63" i="1"/>
  <c r="AC65" i="2"/>
  <c r="AD65" i="2" s="1"/>
  <c r="P83" i="1"/>
  <c r="AC85" i="2"/>
  <c r="AD85" i="2" s="1"/>
  <c r="P110" i="1"/>
  <c r="AC112" i="2"/>
  <c r="AD112" i="2" s="1"/>
  <c r="P103" i="1"/>
  <c r="AC105" i="2"/>
  <c r="AD105" i="2" s="1"/>
  <c r="P78" i="1"/>
  <c r="AC80" i="2"/>
  <c r="AD80" i="2" s="1"/>
  <c r="P161" i="1"/>
  <c r="AC163" i="2"/>
  <c r="AD163" i="2" s="1"/>
  <c r="P129" i="1"/>
  <c r="AC131" i="2"/>
  <c r="AD131" i="2" s="1"/>
  <c r="P7" i="1"/>
  <c r="AC9" i="2"/>
  <c r="AD9" i="2" s="1"/>
  <c r="P50" i="1"/>
  <c r="AC52" i="2"/>
  <c r="AD52" i="2" s="1"/>
  <c r="P62" i="1"/>
  <c r="AC64" i="2"/>
  <c r="AD64" i="2" s="1"/>
  <c r="P65" i="1"/>
  <c r="AC67" i="2"/>
  <c r="AD67" i="2" s="1"/>
  <c r="P80" i="1"/>
  <c r="AC82" i="2"/>
  <c r="AD82" i="2" s="1"/>
  <c r="P130" i="1"/>
  <c r="AC132" i="2"/>
  <c r="AD132" i="2" s="1"/>
  <c r="P123" i="1"/>
  <c r="AC125" i="2"/>
  <c r="AD125" i="2" s="1"/>
  <c r="P116" i="1"/>
  <c r="AC118" i="2"/>
  <c r="AD118" i="2" s="1"/>
  <c r="P169" i="1"/>
  <c r="AC171" i="2"/>
  <c r="AD171" i="2" s="1"/>
  <c r="P175" i="1"/>
  <c r="AC177" i="2"/>
  <c r="AD177" i="2" s="1"/>
  <c r="P32" i="1"/>
  <c r="AC34" i="2"/>
  <c r="AD34" i="2" s="1"/>
  <c r="P81" i="1"/>
  <c r="AC83" i="2"/>
  <c r="AD83" i="2" s="1"/>
  <c r="P25" i="1"/>
  <c r="AC27" i="2"/>
  <c r="AD27" i="2" s="1"/>
  <c r="P31" i="1"/>
  <c r="AC33" i="2"/>
  <c r="AD33" i="2" s="1"/>
  <c r="P43" i="1"/>
  <c r="AC45" i="2"/>
  <c r="AD45" i="2" s="1"/>
  <c r="P100" i="1"/>
  <c r="AC102" i="2"/>
  <c r="AD102" i="2" s="1"/>
  <c r="P111" i="1"/>
  <c r="AC113" i="2"/>
  <c r="AD113" i="2" s="1"/>
  <c r="P102" i="1"/>
  <c r="AC104" i="2"/>
  <c r="AD104" i="2" s="1"/>
  <c r="P137" i="1"/>
  <c r="AC139" i="2"/>
  <c r="AD139" i="2" s="1"/>
  <c r="P179" i="1"/>
  <c r="AC181" i="2"/>
  <c r="AD181" i="2" s="1"/>
  <c r="P28" i="1"/>
  <c r="AC30" i="2"/>
  <c r="AD30" i="2" s="1"/>
  <c r="P12" i="1"/>
  <c r="AC14" i="2"/>
  <c r="AD14" i="2" s="1"/>
  <c r="P73" i="1"/>
  <c r="AC75" i="2"/>
  <c r="AD75" i="2" s="1"/>
  <c r="P90" i="1"/>
  <c r="AC92" i="2"/>
  <c r="AD92" i="2" s="1"/>
  <c r="P165" i="1"/>
  <c r="AC167" i="2"/>
  <c r="AD167" i="2" s="1"/>
  <c r="P10" i="1"/>
  <c r="AC12" i="2"/>
  <c r="AD12" i="2" s="1"/>
  <c r="P30" i="1"/>
  <c r="AC32" i="2"/>
  <c r="AD32" i="2" s="1"/>
  <c r="P158" i="1"/>
  <c r="AC160" i="2"/>
  <c r="AD160" i="2" s="1"/>
  <c r="P174" i="1"/>
  <c r="AC176" i="2"/>
  <c r="AD176" i="2" s="1"/>
  <c r="P15" i="1"/>
  <c r="AC17" i="2"/>
  <c r="AD17" i="2" s="1"/>
  <c r="P107" i="1"/>
  <c r="AC109" i="2"/>
  <c r="AD109" i="2" s="1"/>
  <c r="P145" i="1"/>
  <c r="AC147" i="2"/>
  <c r="AD147" i="2" s="1"/>
  <c r="P9" i="1"/>
  <c r="AC11" i="2"/>
  <c r="AD11" i="2" s="1"/>
  <c r="P71" i="1"/>
  <c r="AC73" i="2"/>
  <c r="AD73" i="2" s="1"/>
  <c r="P166" i="1"/>
  <c r="AC168" i="2"/>
  <c r="AD168" i="2" s="1"/>
  <c r="P157" i="1"/>
  <c r="AC159" i="2"/>
  <c r="AD159" i="2" s="1"/>
  <c r="P8" i="1"/>
  <c r="AC10" i="2"/>
  <c r="AD10" i="2" s="1"/>
  <c r="P104" i="1"/>
  <c r="AC106" i="2"/>
  <c r="AD106" i="2" s="1"/>
  <c r="P84" i="1"/>
  <c r="AC86" i="2"/>
  <c r="AD86" i="2" s="1"/>
  <c r="P76" i="1"/>
  <c r="AC78" i="2"/>
  <c r="AD78" i="2" s="1"/>
  <c r="P3" i="1"/>
  <c r="AC5" i="2"/>
  <c r="AD5" i="2" s="1"/>
  <c r="AE5" i="2" s="1"/>
  <c r="P11" i="1"/>
  <c r="AC13" i="2"/>
  <c r="AD13" i="2" s="1"/>
  <c r="P53" i="1"/>
  <c r="AC55" i="2"/>
  <c r="AD55" i="2" s="1"/>
  <c r="P75" i="1"/>
  <c r="AC77" i="2"/>
  <c r="AD77" i="2" s="1"/>
  <c r="P95" i="1"/>
  <c r="AC97" i="2"/>
  <c r="AD97" i="2" s="1"/>
  <c r="P85" i="1"/>
  <c r="AC87" i="2"/>
  <c r="AD87" i="2" s="1"/>
  <c r="P138" i="1"/>
  <c r="AC140" i="2"/>
  <c r="AD140" i="2" s="1"/>
  <c r="P131" i="1"/>
  <c r="AC133" i="2"/>
  <c r="AD133" i="2" s="1"/>
  <c r="P98" i="1"/>
  <c r="AC100" i="2"/>
  <c r="AD100" i="2" s="1"/>
  <c r="P170" i="1"/>
  <c r="AC172" i="2"/>
  <c r="AD172" i="2" s="1"/>
  <c r="P168" i="1"/>
  <c r="AC170" i="2"/>
  <c r="AD170" i="2" s="1"/>
  <c r="P24" i="1"/>
  <c r="AC26" i="2"/>
  <c r="AD26" i="2" s="1"/>
  <c r="P19" i="1"/>
  <c r="AC21" i="2"/>
  <c r="AD21" i="2" s="1"/>
  <c r="P57" i="1"/>
  <c r="AC59" i="2"/>
  <c r="AD59" i="2" s="1"/>
  <c r="P22" i="1"/>
  <c r="AC24" i="2"/>
  <c r="AD24" i="2" s="1"/>
  <c r="P99" i="1"/>
  <c r="AC101" i="2"/>
  <c r="AD101" i="2" s="1"/>
  <c r="P126" i="1"/>
  <c r="AC128" i="2"/>
  <c r="AD128" i="2" s="1"/>
  <c r="P119" i="1"/>
  <c r="AC121" i="2"/>
  <c r="AD121" i="2" s="1"/>
  <c r="P128" i="1"/>
  <c r="AC130" i="2"/>
  <c r="AD130" i="2" s="1"/>
  <c r="P181" i="1"/>
  <c r="AC183" i="2"/>
  <c r="AD183" i="2" s="1"/>
  <c r="P171" i="1"/>
  <c r="AC173" i="2"/>
  <c r="AD173" i="2" s="1"/>
  <c r="P21" i="1"/>
  <c r="AC23" i="2"/>
  <c r="AD23" i="2" s="1"/>
  <c r="P18" i="1"/>
  <c r="AC20" i="2"/>
  <c r="AD20" i="2" s="1"/>
  <c r="P47" i="1"/>
  <c r="AC49" i="2"/>
  <c r="AD49" i="2" s="1"/>
  <c r="P56" i="1"/>
  <c r="AC58" i="2"/>
  <c r="AD58" i="2" s="1"/>
  <c r="P93" i="1"/>
  <c r="AC95" i="2"/>
  <c r="AD95" i="2" s="1"/>
  <c r="P146" i="1"/>
  <c r="AC148" i="2"/>
  <c r="AD148" i="2" s="1"/>
  <c r="P139" i="1"/>
  <c r="AC141" i="2"/>
  <c r="AD141" i="2" s="1"/>
  <c r="P132" i="1"/>
  <c r="AC134" i="2"/>
  <c r="AD134" i="2" s="1"/>
  <c r="P141" i="1"/>
  <c r="AC143" i="2"/>
  <c r="AD143" i="2" s="1"/>
  <c r="P133" i="1"/>
  <c r="AC135" i="2"/>
  <c r="AD135" i="2" s="1"/>
  <c r="P6" i="1"/>
  <c r="AC8" i="2"/>
  <c r="AD8" i="2" s="1"/>
  <c r="P97" i="1"/>
  <c r="AC99" i="2"/>
  <c r="AD99" i="2" s="1"/>
  <c r="P35" i="1"/>
  <c r="AC37" i="2"/>
  <c r="AD37" i="2" s="1"/>
  <c r="P66" i="1"/>
  <c r="AC68" i="2"/>
  <c r="AD68" i="2" s="1"/>
  <c r="P69" i="1"/>
  <c r="AC71" i="2"/>
  <c r="AD71" i="2" s="1"/>
  <c r="P134" i="1"/>
  <c r="AC136" i="2"/>
  <c r="AD136" i="2" s="1"/>
  <c r="P127" i="1"/>
  <c r="AC129" i="2"/>
  <c r="AD129" i="2" s="1"/>
  <c r="P120" i="1"/>
  <c r="AC122" i="2"/>
  <c r="AD122" i="2" s="1"/>
  <c r="P173" i="1"/>
  <c r="AC175" i="2"/>
  <c r="AD175" i="2" s="1"/>
  <c r="P180" i="1"/>
  <c r="AC182" i="2"/>
  <c r="AD182" i="2" s="1"/>
  <c r="P58" i="1"/>
  <c r="AC60" i="2"/>
  <c r="AD60" i="2" s="1"/>
  <c r="P88" i="1"/>
  <c r="AC90" i="2"/>
  <c r="AD90" i="2" s="1"/>
  <c r="P163" i="1"/>
  <c r="AC165" i="2"/>
  <c r="AD165" i="2" s="1"/>
  <c r="P17" i="1"/>
  <c r="AC19" i="2"/>
  <c r="AD19" i="2" s="1"/>
  <c r="P64" i="1"/>
  <c r="AC66" i="2"/>
  <c r="AD66" i="2" s="1"/>
  <c r="P105" i="1"/>
  <c r="AC107" i="2"/>
  <c r="AD107" i="2" s="1"/>
  <c r="P27" i="1"/>
  <c r="AC29" i="2"/>
  <c r="AD29" i="2" s="1"/>
  <c r="P23" i="1"/>
  <c r="AC25" i="2"/>
  <c r="AD25" i="2" s="1"/>
  <c r="P94" i="1"/>
  <c r="AC96" i="2"/>
  <c r="AD96" i="2" s="1"/>
  <c r="P117" i="1"/>
  <c r="AC119" i="2"/>
  <c r="AD119" i="2" s="1"/>
  <c r="P49" i="1"/>
  <c r="AC51" i="2"/>
  <c r="AD51" i="2" s="1"/>
  <c r="P159" i="1"/>
  <c r="AC161" i="2"/>
  <c r="AD161" i="2" s="1"/>
  <c r="P16" i="1"/>
  <c r="AC18" i="2"/>
  <c r="AD18" i="2" s="1"/>
  <c r="P92" i="1"/>
  <c r="AC94" i="2"/>
  <c r="AD94" i="2" s="1"/>
  <c r="P52" i="1"/>
  <c r="AC54" i="2"/>
  <c r="AD54" i="2" s="1"/>
  <c r="P44" i="1"/>
  <c r="AC46" i="2"/>
  <c r="AD46" i="2" s="1"/>
  <c r="P124" i="1"/>
  <c r="AC126" i="2"/>
  <c r="AD126" i="2" s="1"/>
  <c r="P20" i="1"/>
  <c r="AC22" i="2"/>
  <c r="AD22" i="2" s="1"/>
  <c r="P42" i="1"/>
  <c r="AC44" i="2"/>
  <c r="AD44" i="2" s="1"/>
  <c r="P70" i="1"/>
  <c r="AC72" i="2"/>
  <c r="AD72" i="2" s="1"/>
  <c r="P51" i="1"/>
  <c r="AC53" i="2"/>
  <c r="AD53" i="2" s="1"/>
  <c r="P48" i="1"/>
  <c r="AC50" i="2"/>
  <c r="AD50" i="2" s="1"/>
  <c r="P101" i="1"/>
  <c r="AC103" i="2"/>
  <c r="AD103" i="2" s="1"/>
  <c r="P154" i="1"/>
  <c r="AC156" i="2"/>
  <c r="AD156" i="2" s="1"/>
  <c r="P147" i="1"/>
  <c r="AC149" i="2"/>
  <c r="AD149" i="2" s="1"/>
  <c r="P153" i="1"/>
  <c r="AC155" i="2"/>
  <c r="AD155" i="2" s="1"/>
  <c r="P113" i="1"/>
  <c r="AC115" i="2"/>
  <c r="AD115" i="2" s="1"/>
  <c r="P82" i="1"/>
  <c r="AC84" i="2"/>
  <c r="AD84" i="2" s="1"/>
  <c r="P5" i="1"/>
  <c r="AC7" i="2"/>
  <c r="AD7" i="2" s="1"/>
  <c r="P46" i="1"/>
  <c r="AC48" i="2"/>
  <c r="AD48" i="2" s="1"/>
  <c r="P74" i="1"/>
  <c r="AC76" i="2"/>
  <c r="AD76" i="2" s="1"/>
  <c r="P61" i="1"/>
  <c r="AC63" i="2"/>
  <c r="AD63" i="2" s="1"/>
  <c r="P89" i="1"/>
  <c r="AC91" i="2"/>
  <c r="AD91" i="2" s="1"/>
  <c r="P142" i="1"/>
  <c r="AC144" i="2"/>
  <c r="AD144" i="2" s="1"/>
  <c r="P135" i="1"/>
  <c r="AC137" i="2"/>
  <c r="AD137" i="2" s="1"/>
  <c r="P144" i="1"/>
  <c r="AC146" i="2"/>
  <c r="AD146" i="2" s="1"/>
  <c r="P125" i="1"/>
  <c r="AC127" i="2"/>
  <c r="AD127" i="2" s="1"/>
  <c r="P164" i="1"/>
  <c r="AC166" i="2"/>
  <c r="AD166" i="2" s="1"/>
  <c r="P37" i="1"/>
  <c r="AC39" i="2"/>
  <c r="AD39" i="2" s="1"/>
  <c r="P45" i="1"/>
  <c r="AC47" i="2"/>
  <c r="AD47" i="2" s="1"/>
  <c r="P67" i="1"/>
  <c r="AC69" i="2"/>
  <c r="AD69" i="2" s="1"/>
  <c r="P87" i="1"/>
  <c r="AC89" i="2"/>
  <c r="AD89" i="2" s="1"/>
  <c r="P86" i="1"/>
  <c r="AC88" i="2"/>
  <c r="AD88" i="2" s="1"/>
  <c r="P162" i="1"/>
  <c r="AC164" i="2"/>
  <c r="AD164" i="2" s="1"/>
  <c r="P155" i="1"/>
  <c r="AC157" i="2"/>
  <c r="AD157" i="2" s="1"/>
  <c r="P148" i="1"/>
  <c r="AC150" i="2"/>
  <c r="AD150" i="2" s="1"/>
  <c r="P178" i="1"/>
  <c r="AC180" i="2"/>
  <c r="AD180" i="2" s="1"/>
  <c r="P172" i="1"/>
  <c r="AC174" i="2"/>
  <c r="AD174" i="2" s="1"/>
  <c r="P54" i="1"/>
  <c r="AC56" i="2"/>
  <c r="AD56" i="2" s="1"/>
  <c r="P118" i="1"/>
  <c r="AC120" i="2"/>
  <c r="AD120" i="2" s="1"/>
  <c r="P26" i="1"/>
  <c r="AC28" i="2"/>
  <c r="AD28" i="2" s="1"/>
  <c r="P55" i="1"/>
  <c r="AC57" i="2"/>
  <c r="AD57" i="2" s="1"/>
  <c r="P68" i="1"/>
  <c r="AC70" i="2"/>
  <c r="AD70" i="2" s="1"/>
  <c r="P150" i="1"/>
  <c r="AC152" i="2"/>
  <c r="AD152" i="2" s="1"/>
  <c r="P143" i="1"/>
  <c r="AC145" i="2"/>
  <c r="AD145" i="2" s="1"/>
  <c r="P136" i="1"/>
  <c r="AC138" i="2"/>
  <c r="AD138" i="2" s="1"/>
  <c r="P182" i="1"/>
  <c r="AC184" i="2"/>
  <c r="AD184" i="2" s="1"/>
  <c r="AF184" i="2" s="1"/>
  <c r="P160" i="1"/>
  <c r="AC162" i="2"/>
  <c r="AD162" i="2" s="1"/>
  <c r="K6" i="1"/>
  <c r="AF242" i="2"/>
  <c r="AE300" i="2"/>
  <c r="AD158" i="2"/>
  <c r="K4" i="1"/>
  <c r="AE266" i="2"/>
  <c r="AG17" i="2"/>
  <c r="AG16" i="2"/>
  <c r="AF196" i="2"/>
  <c r="AE284" i="2"/>
  <c r="K8" i="1"/>
  <c r="AE320" i="2"/>
  <c r="AF304" i="2"/>
  <c r="AF253" i="2"/>
  <c r="AF204" i="2"/>
  <c r="AF303" i="2"/>
  <c r="AE330" i="2"/>
  <c r="AE254" i="2"/>
  <c r="AE364" i="2"/>
  <c r="AE323" i="2"/>
  <c r="AE242" i="2"/>
  <c r="AE209" i="2"/>
  <c r="AE200" i="2"/>
  <c r="AF287" i="2"/>
  <c r="AE204" i="2"/>
  <c r="AF352" i="2"/>
  <c r="AE263" i="2"/>
  <c r="AE322" i="2"/>
  <c r="AF188" i="2"/>
  <c r="AE193" i="2"/>
  <c r="AE222" i="2"/>
  <c r="AE308" i="2"/>
  <c r="AF349" i="2"/>
  <c r="AE326" i="2"/>
  <c r="AE226" i="2"/>
  <c r="AF198" i="2"/>
  <c r="AE206" i="2"/>
  <c r="AE233" i="2"/>
  <c r="AF362" i="2"/>
  <c r="AE273" i="2"/>
  <c r="AE279" i="2"/>
  <c r="AF255" i="2"/>
  <c r="AE298" i="2"/>
  <c r="AF203" i="2"/>
  <c r="AF199" i="2"/>
  <c r="AE236" i="2"/>
  <c r="AF291" i="2"/>
  <c r="AF351" i="2"/>
  <c r="AF187" i="2"/>
  <c r="AF200" i="2"/>
  <c r="AE221" i="2"/>
  <c r="AE197" i="2"/>
  <c r="AE352" i="2"/>
  <c r="AE194" i="2"/>
  <c r="AE215" i="2"/>
  <c r="AF274" i="2"/>
  <c r="AE344" i="2"/>
  <c r="AF302" i="2"/>
  <c r="AF220" i="2"/>
  <c r="AE241" i="2"/>
  <c r="AF297" i="2"/>
  <c r="AF191" i="2"/>
  <c r="AF241" i="2"/>
  <c r="AE251" i="2"/>
  <c r="AE256" i="2"/>
  <c r="AF296" i="2"/>
  <c r="AF237" i="2"/>
  <c r="AF230" i="2"/>
  <c r="AE235" i="2"/>
  <c r="AE258" i="2"/>
  <c r="AF295" i="2"/>
  <c r="AF258" i="2"/>
  <c r="AF260" i="2"/>
  <c r="AF270" i="2"/>
  <c r="AF322" i="2"/>
  <c r="AF348" i="2"/>
  <c r="AF240" i="2"/>
  <c r="AE250" i="2"/>
  <c r="AE274" i="2"/>
  <c r="AE309" i="2"/>
  <c r="AF307" i="2"/>
  <c r="AE292" i="2"/>
  <c r="AE253" i="2"/>
  <c r="AE196" i="2"/>
  <c r="AE224" i="2"/>
  <c r="AF219" i="2"/>
  <c r="AE210" i="2"/>
  <c r="AE267" i="2"/>
  <c r="AE312" i="2"/>
  <c r="AF339" i="2"/>
  <c r="AF227" i="2"/>
  <c r="AE229" i="2"/>
  <c r="AF268" i="2"/>
  <c r="AF259" i="2"/>
  <c r="AF280" i="2"/>
  <c r="AE268" i="2"/>
  <c r="AF250" i="2"/>
  <c r="AE218" i="2"/>
  <c r="AF267" i="2"/>
  <c r="AF299" i="2"/>
  <c r="AE282" i="2"/>
  <c r="AE261" i="2"/>
  <c r="AE314" i="2"/>
  <c r="AF261" i="2"/>
  <c r="AE195" i="2"/>
  <c r="AF266" i="2"/>
  <c r="AF218" i="2"/>
  <c r="AF224" i="2"/>
  <c r="AE271" i="2"/>
  <c r="AE230" i="2"/>
  <c r="AF271" i="2"/>
  <c r="AF229" i="2"/>
  <c r="AF275" i="2"/>
  <c r="AE260" i="2"/>
  <c r="AE301" i="2"/>
  <c r="AF216" i="2"/>
  <c r="AE216" i="2"/>
  <c r="AE269" i="2"/>
  <c r="AF238" i="2"/>
  <c r="AF336" i="2"/>
  <c r="AE291" i="2"/>
  <c r="AF206" i="2"/>
  <c r="AF314" i="2"/>
  <c r="AE286" i="2"/>
  <c r="AE342" i="2"/>
  <c r="AE360" i="2"/>
  <c r="AF344" i="2"/>
  <c r="AE248" i="2"/>
  <c r="AE361" i="2"/>
  <c r="AF207" i="2"/>
  <c r="AE262" i="2"/>
  <c r="AE297" i="2"/>
  <c r="AE278" i="2"/>
  <c r="AF332" i="2"/>
  <c r="AE317" i="2"/>
  <c r="AE293" i="2"/>
  <c r="AF252" i="2"/>
  <c r="AF306" i="2"/>
  <c r="AF251" i="2"/>
  <c r="AE201" i="2"/>
  <c r="AF276" i="2"/>
  <c r="AF340" i="2"/>
  <c r="AF192" i="2"/>
  <c r="AF345" i="2"/>
  <c r="AF234" i="2"/>
  <c r="AE249" i="2"/>
  <c r="AE199" i="2"/>
  <c r="AE246" i="2"/>
  <c r="AE252" i="2"/>
  <c r="AE270" i="2"/>
  <c r="AF256" i="2"/>
  <c r="AF319" i="2"/>
  <c r="AE306" i="2"/>
  <c r="AE349" i="2"/>
  <c r="AF278" i="2"/>
  <c r="AF269" i="2"/>
  <c r="AF279" i="2"/>
  <c r="AE281" i="2"/>
  <c r="AE319" i="2"/>
  <c r="AE231" i="2"/>
  <c r="AF277" i="2"/>
  <c r="AE207" i="2"/>
  <c r="AF249" i="2"/>
  <c r="AE255" i="2"/>
  <c r="AF254" i="2"/>
  <c r="AF272" i="2"/>
  <c r="AF310" i="2"/>
  <c r="AF298" i="2"/>
  <c r="AE299" i="2"/>
  <c r="AE354" i="2"/>
  <c r="AE353" i="2"/>
  <c r="AF353" i="2"/>
  <c r="AE351" i="2"/>
  <c r="AE350" i="2"/>
  <c r="AE327" i="2"/>
  <c r="AF325" i="2"/>
  <c r="AF225" i="2"/>
  <c r="AE288" i="2"/>
  <c r="AF286" i="2"/>
  <c r="AF350" i="2"/>
  <c r="AF333" i="2"/>
  <c r="AE335" i="2"/>
  <c r="AE202" i="2"/>
  <c r="AF283" i="2"/>
  <c r="AE338" i="2"/>
  <c r="AF337" i="2"/>
  <c r="AF186" i="2"/>
  <c r="AF290" i="2"/>
  <c r="AE277" i="2"/>
  <c r="AE334" i="2"/>
  <c r="AF315" i="2"/>
  <c r="AE188" i="2"/>
  <c r="AE240" i="2"/>
  <c r="AE280" i="2"/>
  <c r="AF342" i="2"/>
  <c r="AF213" i="2"/>
  <c r="AE324" i="2"/>
  <c r="AF324" i="2"/>
  <c r="AE311" i="2"/>
  <c r="AE310" i="2"/>
  <c r="AE337" i="2"/>
  <c r="AE336" i="2"/>
  <c r="AF223" i="2"/>
  <c r="AE225" i="2"/>
  <c r="AE343" i="2"/>
  <c r="AF341" i="2"/>
  <c r="AE219" i="2"/>
  <c r="AE220" i="2"/>
  <c r="AF265" i="2"/>
  <c r="AF326" i="2"/>
  <c r="AE328" i="2"/>
  <c r="AF311" i="2"/>
  <c r="AE313" i="2"/>
  <c r="AF312" i="2"/>
  <c r="AE315" i="2"/>
  <c r="AF313" i="2"/>
  <c r="AE355" i="2"/>
  <c r="AE356" i="2"/>
  <c r="AF354" i="2"/>
  <c r="AE290" i="2"/>
  <c r="AF288" i="2"/>
  <c r="AE341" i="2"/>
  <c r="AE272" i="2"/>
  <c r="AF301" i="2"/>
  <c r="AE302" i="2"/>
  <c r="AF300" i="2"/>
  <c r="AE234" i="2"/>
  <c r="AF233" i="2"/>
  <c r="AF294" i="2"/>
  <c r="AE296" i="2"/>
  <c r="AE283" i="2"/>
  <c r="AF281" i="2"/>
  <c r="AE213" i="2"/>
  <c r="AF189" i="2"/>
  <c r="AE191" i="2"/>
  <c r="AF343" i="2"/>
  <c r="AE345" i="2"/>
  <c r="AE212" i="2"/>
  <c r="AF245" i="2"/>
  <c r="AF239" i="2"/>
  <c r="AE295" i="2"/>
  <c r="AF334" i="2"/>
  <c r="AF202" i="2"/>
  <c r="AF194" i="2"/>
  <c r="AF248" i="2"/>
  <c r="AF257" i="2"/>
  <c r="AE259" i="2"/>
  <c r="AF195" i="2"/>
  <c r="AF209" i="2"/>
  <c r="AE223" i="2"/>
  <c r="AF222" i="2"/>
  <c r="AE257" i="2"/>
  <c r="AE340" i="2"/>
  <c r="AE357" i="2"/>
  <c r="AF355" i="2"/>
  <c r="AF356" i="2"/>
  <c r="AE264" i="2"/>
  <c r="AF263" i="2"/>
  <c r="AF262" i="2"/>
  <c r="AF235" i="2"/>
  <c r="AF205" i="2"/>
  <c r="AE307" i="2"/>
  <c r="AE333" i="2"/>
  <c r="AF305" i="2"/>
  <c r="AE190" i="2"/>
  <c r="AF236" i="2"/>
  <c r="AE276" i="2"/>
  <c r="AF231" i="2"/>
  <c r="AE325" i="2"/>
  <c r="AF309" i="2"/>
  <c r="AF329" i="2"/>
  <c r="AF316" i="2"/>
  <c r="AE363" i="2"/>
  <c r="AF335" i="2"/>
  <c r="AE244" i="2"/>
  <c r="AF201" i="2"/>
  <c r="AE285" i="2"/>
  <c r="AF285" i="2"/>
  <c r="AF284" i="2"/>
  <c r="AF243" i="2"/>
  <c r="AF320" i="2"/>
  <c r="AF210" i="2"/>
  <c r="AE237" i="2"/>
  <c r="AF330" i="2"/>
  <c r="AE232" i="2"/>
  <c r="AE265" i="2"/>
  <c r="AF264" i="2"/>
  <c r="AF328" i="2"/>
  <c r="AE329" i="2"/>
  <c r="AF327" i="2"/>
  <c r="AF289" i="2"/>
  <c r="AE289" i="2"/>
  <c r="AE205" i="2"/>
  <c r="AF226" i="2"/>
  <c r="AE227" i="2"/>
  <c r="AE321" i="2"/>
  <c r="AE346" i="2"/>
  <c r="AE332" i="2"/>
  <c r="AF331" i="2"/>
  <c r="AF221" i="2"/>
  <c r="AE189" i="2"/>
  <c r="AF232" i="2"/>
  <c r="AE305" i="2"/>
  <c r="AF357" i="2"/>
  <c r="AE358" i="2"/>
  <c r="AE359" i="2"/>
  <c r="AF360" i="2"/>
  <c r="AE362" i="2"/>
  <c r="AF214" i="2"/>
  <c r="AE238" i="2"/>
  <c r="AF323" i="2"/>
  <c r="AE331" i="2"/>
  <c r="AE318" i="2"/>
  <c r="AF361" i="2"/>
  <c r="AE203" i="2"/>
  <c r="AE287" i="2"/>
  <c r="AF211" i="2"/>
  <c r="AF208" i="2"/>
  <c r="AE211" i="2"/>
  <c r="AE245" i="2"/>
  <c r="AF338" i="2"/>
  <c r="AE316" i="2"/>
  <c r="AF246" i="2"/>
  <c r="AF318" i="2"/>
  <c r="AF282" i="2"/>
  <c r="AF215" i="2"/>
  <c r="AE217" i="2"/>
  <c r="AE239" i="2"/>
  <c r="AF217" i="2"/>
  <c r="AE275" i="2"/>
  <c r="AF273" i="2"/>
  <c r="AF308" i="2"/>
  <c r="AF212" i="2"/>
  <c r="AE214" i="2"/>
  <c r="AF359" i="2"/>
  <c r="AF358" i="2"/>
  <c r="AE294" i="2"/>
  <c r="AF292" i="2"/>
  <c r="AF347" i="2"/>
  <c r="AE348" i="2"/>
  <c r="AF185" i="2"/>
  <c r="AE186" i="2"/>
  <c r="AF193" i="2"/>
  <c r="AE247" i="2"/>
  <c r="AF293" i="2"/>
  <c r="AE347" i="2"/>
  <c r="AE339" i="2"/>
  <c r="AF247" i="2"/>
  <c r="AE208" i="2"/>
  <c r="AF244" i="2"/>
  <c r="AF317" i="2"/>
  <c r="AF346" i="2"/>
  <c r="AE187" i="2"/>
  <c r="AF228" i="2"/>
  <c r="AE228" i="2"/>
  <c r="AF190" i="2"/>
  <c r="AE192" i="2"/>
  <c r="AE198" i="2"/>
  <c r="AF197" i="2"/>
  <c r="AE243" i="2"/>
  <c r="AE303" i="2"/>
  <c r="AE304" i="2"/>
  <c r="AF321" i="2"/>
  <c r="AF363" i="2"/>
  <c r="AE365" i="2"/>
  <c r="AF364" i="2"/>
  <c r="K46" i="2"/>
  <c r="K30" i="2"/>
  <c r="K114" i="2"/>
  <c r="K126" i="2"/>
  <c r="K55" i="2"/>
  <c r="K18" i="2"/>
  <c r="K110" i="2"/>
  <c r="K86" i="2"/>
  <c r="K14" i="2"/>
  <c r="K10" i="2"/>
  <c r="K106" i="2"/>
  <c r="K94" i="2"/>
  <c r="K98" i="2"/>
  <c r="K78" i="2"/>
  <c r="L5" i="2"/>
  <c r="M5" i="2" s="1"/>
  <c r="N5" i="2" s="1"/>
  <c r="P5" i="2" s="1"/>
  <c r="L9" i="2"/>
  <c r="M9" i="2" s="1"/>
  <c r="N9" i="2" s="1"/>
  <c r="P9" i="2" s="1"/>
  <c r="L6" i="2"/>
  <c r="M6" i="2" s="1"/>
  <c r="N6" i="2" s="1"/>
  <c r="P6" i="2" s="1"/>
  <c r="L8" i="2"/>
  <c r="M8" i="2" s="1"/>
  <c r="N8" i="2" s="1"/>
  <c r="P8" i="2" s="1"/>
  <c r="L7" i="2"/>
  <c r="M7" i="2" s="1"/>
  <c r="N7" i="2" s="1"/>
  <c r="P7" i="2" s="1"/>
  <c r="L4" i="2"/>
  <c r="M4" i="2" s="1"/>
  <c r="N4" i="2" s="1"/>
  <c r="P4" i="2" s="1"/>
  <c r="K38" i="2"/>
  <c r="K74" i="2"/>
  <c r="AG18" i="2" l="1"/>
  <c r="I9" i="1" s="1"/>
  <c r="AF117" i="2"/>
  <c r="AE60" i="2"/>
  <c r="AF53" i="2"/>
  <c r="AF84" i="2"/>
  <c r="AE133" i="2"/>
  <c r="AE144" i="2"/>
  <c r="AF50" i="2"/>
  <c r="AF173" i="2"/>
  <c r="AE175" i="2"/>
  <c r="AF83" i="2"/>
  <c r="AF146" i="2"/>
  <c r="AE184" i="2"/>
  <c r="AE88" i="2"/>
  <c r="AE110" i="2"/>
  <c r="AE139" i="2"/>
  <c r="AF127" i="2"/>
  <c r="AF88" i="2"/>
  <c r="AE89" i="2"/>
  <c r="AF89" i="2"/>
  <c r="AF91" i="2"/>
  <c r="AE71" i="2"/>
  <c r="AE185" i="2"/>
  <c r="AF151" i="2"/>
  <c r="AF152" i="2"/>
  <c r="AF156" i="2"/>
  <c r="AF69" i="2"/>
  <c r="AF137" i="2"/>
  <c r="AE21" i="2"/>
  <c r="AE166" i="2"/>
  <c r="AF166" i="2"/>
  <c r="AF143" i="2"/>
  <c r="AF56" i="2"/>
  <c r="AE146" i="2"/>
  <c r="AE138" i="2"/>
  <c r="AF174" i="2"/>
  <c r="AF55" i="2"/>
  <c r="AE69" i="2"/>
  <c r="AF136" i="2"/>
  <c r="AF144" i="2"/>
  <c r="AE57" i="2"/>
  <c r="AF145" i="2"/>
  <c r="AE157" i="2"/>
  <c r="AE70" i="2"/>
  <c r="AE145" i="2"/>
  <c r="AE49" i="2"/>
  <c r="AE162" i="2"/>
  <c r="AF149" i="2"/>
  <c r="AE58" i="2"/>
  <c r="AE48" i="2"/>
  <c r="AF162" i="2"/>
  <c r="AF179" i="2"/>
  <c r="AE76" i="2"/>
  <c r="AE120" i="2"/>
  <c r="AE77" i="2"/>
  <c r="AF120" i="2"/>
  <c r="AF28" i="2"/>
  <c r="AE151" i="2"/>
  <c r="AE121" i="2"/>
  <c r="AF68" i="2"/>
  <c r="AF43" i="2"/>
  <c r="AE45" i="2"/>
  <c r="AF160" i="2"/>
  <c r="AF72" i="2"/>
  <c r="AE122" i="2"/>
  <c r="AF7" i="2"/>
  <c r="AE9" i="2"/>
  <c r="AF175" i="2"/>
  <c r="AF40" i="2"/>
  <c r="AF158" i="2"/>
  <c r="AF154" i="2"/>
  <c r="AF159" i="2"/>
  <c r="AE153" i="2"/>
  <c r="AF155" i="2"/>
  <c r="AE131" i="2"/>
  <c r="AF76" i="2"/>
  <c r="AE156" i="2"/>
  <c r="AE160" i="2"/>
  <c r="AE152" i="2"/>
  <c r="AE73" i="2"/>
  <c r="AE44" i="2"/>
  <c r="AE137" i="2"/>
  <c r="AF150" i="2"/>
  <c r="AF73" i="2"/>
  <c r="AE176" i="2"/>
  <c r="AF44" i="2"/>
  <c r="AE103" i="2"/>
  <c r="AF20" i="2"/>
  <c r="AE62" i="2"/>
  <c r="AF93" i="2"/>
  <c r="AE159" i="2"/>
  <c r="AF176" i="2"/>
  <c r="AF17" i="2"/>
  <c r="AE8" i="2"/>
  <c r="AE150" i="2"/>
  <c r="AF16" i="2"/>
  <c r="AF6" i="2"/>
  <c r="AF65" i="2"/>
  <c r="AE161" i="2"/>
  <c r="AF148" i="2"/>
  <c r="AF161" i="2"/>
  <c r="AE149" i="2"/>
  <c r="AF153" i="2"/>
  <c r="AF51" i="2"/>
  <c r="AF52" i="2"/>
  <c r="AE52" i="2"/>
  <c r="AE158" i="2"/>
  <c r="AF157" i="2"/>
  <c r="AE29" i="2"/>
  <c r="AE53" i="2"/>
  <c r="AF24" i="2"/>
  <c r="AE41" i="2"/>
  <c r="AE154" i="2"/>
  <c r="AE155" i="2"/>
  <c r="AE25" i="2"/>
  <c r="AE26" i="2"/>
  <c r="AF39" i="2"/>
  <c r="AF168" i="2"/>
  <c r="AE109" i="2"/>
  <c r="AE51" i="2"/>
  <c r="AE61" i="2"/>
  <c r="AF22" i="2"/>
  <c r="AF133" i="2"/>
  <c r="AE68" i="2"/>
  <c r="AE142" i="2"/>
  <c r="AF97" i="2"/>
  <c r="AE97" i="2"/>
  <c r="AF139" i="2"/>
  <c r="AE141" i="2"/>
  <c r="AE91" i="2"/>
  <c r="AE136" i="2"/>
  <c r="AF81" i="2"/>
  <c r="AF140" i="2"/>
  <c r="AF134" i="2"/>
  <c r="AF80" i="2"/>
  <c r="AF135" i="2"/>
  <c r="AE24" i="2"/>
  <c r="AE140" i="2"/>
  <c r="AE180" i="2"/>
  <c r="AF70" i="2"/>
  <c r="AE67" i="2"/>
  <c r="AE174" i="2"/>
  <c r="AE27" i="2"/>
  <c r="AE50" i="2"/>
  <c r="AF108" i="2"/>
  <c r="AE113" i="2"/>
  <c r="AE33" i="2"/>
  <c r="AE43" i="2"/>
  <c r="AF77" i="2"/>
  <c r="AF67" i="2"/>
  <c r="AF141" i="2"/>
  <c r="AF181" i="2"/>
  <c r="AE130" i="2"/>
  <c r="AF36" i="2"/>
  <c r="AF171" i="2"/>
  <c r="AE83" i="2"/>
  <c r="AF32" i="2"/>
  <c r="AE85" i="2"/>
  <c r="AE163" i="2"/>
  <c r="AE42" i="2"/>
  <c r="AE181" i="2"/>
  <c r="AE92" i="2"/>
  <c r="AF101" i="2"/>
  <c r="AE84" i="2"/>
  <c r="AF180" i="2"/>
  <c r="AF42" i="2"/>
  <c r="AE134" i="2"/>
  <c r="AE32" i="2"/>
  <c r="AE132" i="2"/>
  <c r="AF132" i="2"/>
  <c r="AF92" i="2"/>
  <c r="AF113" i="2"/>
  <c r="AE126" i="2"/>
  <c r="AE93" i="2"/>
  <c r="AF41" i="2"/>
  <c r="AE90" i="2"/>
  <c r="AE81" i="2"/>
  <c r="AF112" i="2"/>
  <c r="AF26" i="2"/>
  <c r="AF59" i="2"/>
  <c r="AE13" i="2"/>
  <c r="AE129" i="2"/>
  <c r="AE118" i="2"/>
  <c r="AF30" i="2"/>
  <c r="AF60" i="2"/>
  <c r="AE119" i="2"/>
  <c r="AF66" i="2"/>
  <c r="AF178" i="2"/>
  <c r="AF27" i="2"/>
  <c r="AF49" i="2"/>
  <c r="AE123" i="2"/>
  <c r="AE125" i="2"/>
  <c r="AF128" i="2"/>
  <c r="AE182" i="2"/>
  <c r="AE173" i="2"/>
  <c r="AF121" i="2"/>
  <c r="AF71" i="2"/>
  <c r="AE72" i="2"/>
  <c r="AF96" i="2"/>
  <c r="AF172" i="2"/>
  <c r="AF99" i="2"/>
  <c r="AE28" i="2"/>
  <c r="AF107" i="2"/>
  <c r="AE96" i="2"/>
  <c r="AF13" i="2"/>
  <c r="AF118" i="2"/>
  <c r="AF12" i="2"/>
  <c r="AF116" i="2"/>
  <c r="AF25" i="2"/>
  <c r="AF48" i="2"/>
  <c r="AF105" i="2"/>
  <c r="AE117" i="2"/>
  <c r="AF170" i="2"/>
  <c r="AF104" i="2"/>
  <c r="AF82" i="2"/>
  <c r="AF177" i="2"/>
  <c r="AF34" i="2"/>
  <c r="AF100" i="2"/>
  <c r="AF33" i="2"/>
  <c r="AE82" i="2"/>
  <c r="AE102" i="2"/>
  <c r="AF122" i="2"/>
  <c r="AF102" i="2"/>
  <c r="AF123" i="2"/>
  <c r="AF124" i="2"/>
  <c r="AE34" i="2"/>
  <c r="AF23" i="2"/>
  <c r="AE23" i="2"/>
  <c r="AF79" i="2"/>
  <c r="AE101" i="2"/>
  <c r="AE135" i="2"/>
  <c r="AE124" i="2"/>
  <c r="AF182" i="2"/>
  <c r="AF90" i="2"/>
  <c r="AE177" i="2"/>
  <c r="AF131" i="2"/>
  <c r="AF129" i="2"/>
  <c r="AE183" i="2"/>
  <c r="AE104" i="2"/>
  <c r="AE35" i="2"/>
  <c r="AE143" i="2"/>
  <c r="AE168" i="2"/>
  <c r="AE167" i="2"/>
  <c r="AE172" i="2"/>
  <c r="AF183" i="2"/>
  <c r="AE148" i="2"/>
  <c r="AE179" i="2"/>
  <c r="AF103" i="2"/>
  <c r="AE105" i="2"/>
  <c r="AF142" i="2"/>
  <c r="AE169" i="2"/>
  <c r="AF167" i="2"/>
  <c r="AE178" i="2"/>
  <c r="AE59" i="2"/>
  <c r="AF58" i="2"/>
  <c r="AE171" i="2"/>
  <c r="AE36" i="2"/>
  <c r="AE22" i="2"/>
  <c r="AF130" i="2"/>
  <c r="AF21" i="2"/>
  <c r="AF119" i="2"/>
  <c r="AF35" i="2"/>
  <c r="AF8" i="2"/>
  <c r="AF138" i="2"/>
  <c r="AE12" i="2"/>
  <c r="AF64" i="2"/>
  <c r="AF169" i="2"/>
  <c r="AE170" i="2"/>
  <c r="AE37" i="2"/>
  <c r="AE17" i="2"/>
  <c r="AE64" i="2"/>
  <c r="AF57" i="2"/>
  <c r="AE65" i="2"/>
  <c r="AF165" i="2"/>
  <c r="AE116" i="2"/>
  <c r="AE66" i="2"/>
  <c r="AE165" i="2"/>
  <c r="AF147" i="2"/>
  <c r="AE147" i="2"/>
  <c r="AF109" i="2"/>
  <c r="AF110" i="2"/>
  <c r="AE54" i="2"/>
  <c r="AF14" i="2"/>
  <c r="AE14" i="2"/>
  <c r="AF11" i="2"/>
  <c r="AF10" i="2"/>
  <c r="AE78" i="2"/>
  <c r="AF63" i="2"/>
  <c r="AE128" i="2"/>
  <c r="AE127" i="2"/>
  <c r="AF95" i="2"/>
  <c r="AF18" i="2"/>
  <c r="AE20" i="2"/>
  <c r="AF19" i="2"/>
  <c r="AE164" i="2"/>
  <c r="AF164" i="2"/>
  <c r="AF163" i="2"/>
  <c r="AF31" i="2"/>
  <c r="AF75" i="2"/>
  <c r="AF9" i="2"/>
  <c r="AE87" i="2"/>
  <c r="AF87" i="2"/>
  <c r="AE80" i="2"/>
  <c r="AE108" i="2"/>
  <c r="AE40" i="2"/>
  <c r="AE39" i="2"/>
  <c r="AF126" i="2"/>
  <c r="AE111" i="2"/>
  <c r="AF47" i="2"/>
  <c r="AE55" i="2"/>
  <c r="AE114" i="2"/>
  <c r="AF111" i="2"/>
  <c r="AF125" i="2"/>
  <c r="AF54" i="2"/>
  <c r="AE79" i="2"/>
  <c r="AF114" i="2"/>
  <c r="AE47" i="2"/>
  <c r="AE99" i="2"/>
  <c r="AF85" i="2"/>
  <c r="AF38" i="2"/>
  <c r="AF74" i="2"/>
  <c r="AE86" i="2"/>
  <c r="AE63" i="2"/>
  <c r="AE31" i="2"/>
  <c r="AE100" i="2"/>
  <c r="AF46" i="2"/>
  <c r="AF86" i="2"/>
  <c r="AF98" i="2"/>
  <c r="AF106" i="2"/>
  <c r="AF62" i="2"/>
  <c r="AE75" i="2"/>
  <c r="AE98" i="2"/>
  <c r="AE74" i="2"/>
  <c r="AF4" i="2"/>
  <c r="AE10" i="2"/>
  <c r="AF61" i="2"/>
  <c r="AF15" i="2"/>
  <c r="AE7" i="2"/>
  <c r="AE56" i="2"/>
  <c r="AE11" i="2"/>
  <c r="AE112" i="2"/>
  <c r="AF78" i="2"/>
  <c r="AF94" i="2"/>
  <c r="AE15" i="2"/>
  <c r="AE6" i="2"/>
  <c r="AE95" i="2"/>
  <c r="AE16" i="2"/>
  <c r="AF5" i="2"/>
  <c r="AE19" i="2"/>
  <c r="AE107" i="2"/>
  <c r="AE115" i="2"/>
  <c r="AE30" i="2"/>
  <c r="AE18" i="2"/>
  <c r="AE46" i="2"/>
  <c r="AF45" i="2"/>
  <c r="AF37" i="2"/>
  <c r="AE38" i="2"/>
  <c r="AF115" i="2"/>
  <c r="AF29" i="2"/>
  <c r="AE106" i="2"/>
  <c r="AE94" i="2"/>
  <c r="L17" i="2"/>
  <c r="M17" i="2" s="1"/>
  <c r="N17" i="2" s="1"/>
  <c r="P17" i="2" s="1"/>
  <c r="L33" i="2"/>
  <c r="M33" i="2" s="1"/>
  <c r="N33" i="2" s="1"/>
  <c r="P33" i="2" s="1"/>
  <c r="L15" i="2"/>
  <c r="M15" i="2" s="1"/>
  <c r="N15" i="2" s="1"/>
  <c r="P15" i="2" s="1"/>
  <c r="L303" i="2"/>
  <c r="M303" i="2" s="1"/>
  <c r="N303" i="2" s="1"/>
  <c r="P303" i="2" s="1"/>
  <c r="L35" i="2"/>
  <c r="M35" i="2" s="1"/>
  <c r="N35" i="2" s="1"/>
  <c r="P35" i="2" s="1"/>
  <c r="L34" i="2"/>
  <c r="M34" i="2" s="1"/>
  <c r="N34" i="2" s="1"/>
  <c r="P34" i="2" s="1"/>
  <c r="L23" i="2"/>
  <c r="M23" i="2" s="1"/>
  <c r="N23" i="2" s="1"/>
  <c r="P23" i="2" s="1"/>
  <c r="O7" i="2"/>
  <c r="O8" i="2"/>
  <c r="O9" i="2"/>
  <c r="O5" i="2"/>
  <c r="O6" i="2"/>
  <c r="O4" i="2"/>
  <c r="L32" i="2"/>
  <c r="M32" i="2" s="1"/>
  <c r="N32" i="2" s="1"/>
  <c r="P32" i="2" s="1"/>
  <c r="L18" i="2"/>
  <c r="M18" i="2" s="1"/>
  <c r="N18" i="2" s="1"/>
  <c r="P18" i="2" s="1"/>
  <c r="L16" i="2"/>
  <c r="M16" i="2" s="1"/>
  <c r="N16" i="2" s="1"/>
  <c r="P16" i="2" s="1"/>
  <c r="L25" i="2"/>
  <c r="M25" i="2" s="1"/>
  <c r="N25" i="2" s="1"/>
  <c r="P25" i="2" s="1"/>
  <c r="L171" i="2"/>
  <c r="M171" i="2" s="1"/>
  <c r="N171" i="2" s="1"/>
  <c r="P171" i="2" s="1"/>
  <c r="L79" i="2"/>
  <c r="M79" i="2" s="1"/>
  <c r="N79" i="2" s="1"/>
  <c r="P79" i="2" s="1"/>
  <c r="L275" i="2"/>
  <c r="M275" i="2" s="1"/>
  <c r="N275" i="2" s="1"/>
  <c r="P275" i="2" s="1"/>
  <c r="L31" i="2"/>
  <c r="M31" i="2" s="1"/>
  <c r="N31" i="2" s="1"/>
  <c r="P31" i="2" s="1"/>
  <c r="L71" i="2"/>
  <c r="M71" i="2" s="1"/>
  <c r="N71" i="2" s="1"/>
  <c r="P71" i="2" s="1"/>
  <c r="L252" i="2"/>
  <c r="M252" i="2" s="1"/>
  <c r="N252" i="2" s="1"/>
  <c r="P252" i="2" s="1"/>
  <c r="L36" i="2"/>
  <c r="M36" i="2" s="1"/>
  <c r="N36" i="2" s="1"/>
  <c r="P36" i="2" s="1"/>
  <c r="L20" i="2"/>
  <c r="M20" i="2" s="1"/>
  <c r="N20" i="2" s="1"/>
  <c r="P20" i="2" s="1"/>
  <c r="L302" i="2"/>
  <c r="M302" i="2" s="1"/>
  <c r="N302" i="2" s="1"/>
  <c r="P302" i="2" s="1"/>
  <c r="L46" i="2"/>
  <c r="M46" i="2" s="1"/>
  <c r="N46" i="2" s="1"/>
  <c r="P46" i="2" s="1"/>
  <c r="L22" i="2"/>
  <c r="M22" i="2" s="1"/>
  <c r="N22" i="2" s="1"/>
  <c r="P22" i="2" s="1"/>
  <c r="L37" i="2"/>
  <c r="M37" i="2" s="1"/>
  <c r="N37" i="2" s="1"/>
  <c r="P37" i="2" s="1"/>
  <c r="L21" i="2"/>
  <c r="M21" i="2" s="1"/>
  <c r="N21" i="2" s="1"/>
  <c r="P21" i="2" s="1"/>
  <c r="L188" i="2"/>
  <c r="M188" i="2" s="1"/>
  <c r="N188" i="2" s="1"/>
  <c r="P188" i="2" s="1"/>
  <c r="L201" i="2"/>
  <c r="M201" i="2" s="1"/>
  <c r="N201" i="2" s="1"/>
  <c r="P201" i="2" s="1"/>
  <c r="L27" i="2"/>
  <c r="M27" i="2" s="1"/>
  <c r="N27" i="2" s="1"/>
  <c r="P27" i="2" s="1"/>
  <c r="L19" i="2"/>
  <c r="M19" i="2" s="1"/>
  <c r="N19" i="2" s="1"/>
  <c r="P19" i="2" s="1"/>
  <c r="L11" i="2"/>
  <c r="M11" i="2" s="1"/>
  <c r="N11" i="2" s="1"/>
  <c r="P11" i="2" s="1"/>
  <c r="L124" i="2"/>
  <c r="M124" i="2" s="1"/>
  <c r="N124" i="2" s="1"/>
  <c r="P124" i="2" s="1"/>
  <c r="L28" i="2"/>
  <c r="M28" i="2" s="1"/>
  <c r="N28" i="2" s="1"/>
  <c r="P28" i="2" s="1"/>
  <c r="L12" i="2"/>
  <c r="M12" i="2" s="1"/>
  <c r="N12" i="2" s="1"/>
  <c r="P12" i="2" s="1"/>
  <c r="L174" i="2"/>
  <c r="M174" i="2" s="1"/>
  <c r="N174" i="2" s="1"/>
  <c r="P174" i="2" s="1"/>
  <c r="L30" i="2"/>
  <c r="M30" i="2" s="1"/>
  <c r="N30" i="2" s="1"/>
  <c r="P30" i="2" s="1"/>
  <c r="L14" i="2"/>
  <c r="M14" i="2" s="1"/>
  <c r="N14" i="2" s="1"/>
  <c r="P14" i="2" s="1"/>
  <c r="L221" i="2"/>
  <c r="M221" i="2" s="1"/>
  <c r="N221" i="2" s="1"/>
  <c r="P221" i="2" s="1"/>
  <c r="L29" i="2"/>
  <c r="M29" i="2" s="1"/>
  <c r="N29" i="2" s="1"/>
  <c r="P29" i="2" s="1"/>
  <c r="L13" i="2"/>
  <c r="M13" i="2" s="1"/>
  <c r="N13" i="2" s="1"/>
  <c r="P13" i="2" s="1"/>
  <c r="L238" i="2"/>
  <c r="M238" i="2" s="1"/>
  <c r="N238" i="2" s="1"/>
  <c r="P238" i="2" s="1"/>
  <c r="L285" i="2"/>
  <c r="M285" i="2" s="1"/>
  <c r="N285" i="2" s="1"/>
  <c r="P285" i="2" s="1"/>
  <c r="L335" i="2"/>
  <c r="M335" i="2" s="1"/>
  <c r="N335" i="2" s="1"/>
  <c r="P335" i="2" s="1"/>
  <c r="L127" i="2"/>
  <c r="M127" i="2" s="1"/>
  <c r="N127" i="2" s="1"/>
  <c r="P127" i="2" s="1"/>
  <c r="L327" i="2"/>
  <c r="M327" i="2" s="1"/>
  <c r="N327" i="2" s="1"/>
  <c r="P327" i="2" s="1"/>
  <c r="L316" i="2"/>
  <c r="M316" i="2" s="1"/>
  <c r="N316" i="2" s="1"/>
  <c r="P316" i="2" s="1"/>
  <c r="L60" i="2"/>
  <c r="M60" i="2" s="1"/>
  <c r="N60" i="2" s="1"/>
  <c r="P60" i="2" s="1"/>
  <c r="L24" i="2"/>
  <c r="M24" i="2" s="1"/>
  <c r="N24" i="2" s="1"/>
  <c r="P24" i="2" s="1"/>
  <c r="L110" i="2"/>
  <c r="M110" i="2" s="1"/>
  <c r="N110" i="2" s="1"/>
  <c r="P110" i="2" s="1"/>
  <c r="L26" i="2"/>
  <c r="M26" i="2" s="1"/>
  <c r="N26" i="2" s="1"/>
  <c r="P26" i="2" s="1"/>
  <c r="L10" i="2"/>
  <c r="M10" i="2" s="1"/>
  <c r="N10" i="2" s="1"/>
  <c r="P10" i="2" s="1"/>
  <c r="L61" i="2"/>
  <c r="M61" i="2" s="1"/>
  <c r="N61" i="2" s="1"/>
  <c r="P61" i="2" s="1"/>
  <c r="L357" i="2"/>
  <c r="M357" i="2" s="1"/>
  <c r="N357" i="2" s="1"/>
  <c r="P357" i="2" s="1"/>
  <c r="L348" i="2"/>
  <c r="M348" i="2" s="1"/>
  <c r="N348" i="2" s="1"/>
  <c r="P348" i="2" s="1"/>
  <c r="L199" i="2"/>
  <c r="M199" i="2" s="1"/>
  <c r="N199" i="2" s="1"/>
  <c r="P199" i="2" s="1"/>
  <c r="L220" i="2"/>
  <c r="M220" i="2" s="1"/>
  <c r="N220" i="2" s="1"/>
  <c r="P220" i="2" s="1"/>
  <c r="L156" i="2"/>
  <c r="M156" i="2" s="1"/>
  <c r="N156" i="2" s="1"/>
  <c r="P156" i="2" s="1"/>
  <c r="L92" i="2"/>
  <c r="M92" i="2" s="1"/>
  <c r="N92" i="2" s="1"/>
  <c r="P92" i="2" s="1"/>
  <c r="L334" i="2"/>
  <c r="M334" i="2" s="1"/>
  <c r="N334" i="2" s="1"/>
  <c r="P334" i="2" s="1"/>
  <c r="L270" i="2"/>
  <c r="M270" i="2" s="1"/>
  <c r="N270" i="2" s="1"/>
  <c r="P270" i="2" s="1"/>
  <c r="L206" i="2"/>
  <c r="M206" i="2" s="1"/>
  <c r="N206" i="2" s="1"/>
  <c r="P206" i="2" s="1"/>
  <c r="L142" i="2"/>
  <c r="M142" i="2" s="1"/>
  <c r="N142" i="2" s="1"/>
  <c r="P142" i="2" s="1"/>
  <c r="L78" i="2"/>
  <c r="M78" i="2" s="1"/>
  <c r="N78" i="2" s="1"/>
  <c r="P78" i="2" s="1"/>
  <c r="L317" i="2"/>
  <c r="M317" i="2" s="1"/>
  <c r="N317" i="2" s="1"/>
  <c r="P317" i="2" s="1"/>
  <c r="L253" i="2"/>
  <c r="M253" i="2" s="1"/>
  <c r="N253" i="2" s="1"/>
  <c r="P253" i="2" s="1"/>
  <c r="L169" i="2"/>
  <c r="M169" i="2" s="1"/>
  <c r="N169" i="2" s="1"/>
  <c r="P169" i="2" s="1"/>
  <c r="L251" i="2"/>
  <c r="M251" i="2" s="1"/>
  <c r="N251" i="2" s="1"/>
  <c r="P251" i="2" s="1"/>
  <c r="L147" i="2"/>
  <c r="M147" i="2" s="1"/>
  <c r="N147" i="2" s="1"/>
  <c r="P147" i="2" s="1"/>
  <c r="L363" i="2"/>
  <c r="M363" i="2" s="1"/>
  <c r="N363" i="2" s="1"/>
  <c r="P363" i="2" s="1"/>
  <c r="L284" i="2"/>
  <c r="M284" i="2" s="1"/>
  <c r="N284" i="2" s="1"/>
  <c r="P284" i="2" s="1"/>
  <c r="L47" i="2"/>
  <c r="M47" i="2" s="1"/>
  <c r="N47" i="2" s="1"/>
  <c r="P47" i="2" s="1"/>
  <c r="L75" i="2"/>
  <c r="M75" i="2" s="1"/>
  <c r="N75" i="2" s="1"/>
  <c r="P75" i="2" s="1"/>
  <c r="L345" i="2"/>
  <c r="M345" i="2" s="1"/>
  <c r="N345" i="2" s="1"/>
  <c r="P345" i="2" s="1"/>
  <c r="L99" i="2"/>
  <c r="M99" i="2" s="1"/>
  <c r="N99" i="2" s="1"/>
  <c r="P99" i="2" s="1"/>
  <c r="L223" i="2"/>
  <c r="M223" i="2" s="1"/>
  <c r="N223" i="2" s="1"/>
  <c r="P223" i="2" s="1"/>
  <c r="L355" i="2"/>
  <c r="M355" i="2" s="1"/>
  <c r="N355" i="2" s="1"/>
  <c r="P355" i="2" s="1"/>
  <c r="L358" i="2"/>
  <c r="M358" i="2" s="1"/>
  <c r="N358" i="2" s="1"/>
  <c r="P358" i="2" s="1"/>
  <c r="L151" i="2"/>
  <c r="M151" i="2" s="1"/>
  <c r="N151" i="2" s="1"/>
  <c r="P151" i="2" s="1"/>
  <c r="L328" i="2"/>
  <c r="M328" i="2" s="1"/>
  <c r="N328" i="2" s="1"/>
  <c r="P328" i="2" s="1"/>
  <c r="L264" i="2"/>
  <c r="M264" i="2" s="1"/>
  <c r="N264" i="2" s="1"/>
  <c r="P264" i="2" s="1"/>
  <c r="L200" i="2"/>
  <c r="M200" i="2" s="1"/>
  <c r="N200" i="2" s="1"/>
  <c r="P200" i="2" s="1"/>
  <c r="L136" i="2"/>
  <c r="M136" i="2" s="1"/>
  <c r="N136" i="2" s="1"/>
  <c r="P136" i="2" s="1"/>
  <c r="L72" i="2"/>
  <c r="M72" i="2" s="1"/>
  <c r="N72" i="2" s="1"/>
  <c r="P72" i="2" s="1"/>
  <c r="L314" i="2"/>
  <c r="M314" i="2" s="1"/>
  <c r="N314" i="2" s="1"/>
  <c r="P314" i="2" s="1"/>
  <c r="L250" i="2"/>
  <c r="M250" i="2" s="1"/>
  <c r="N250" i="2" s="1"/>
  <c r="P250" i="2" s="1"/>
  <c r="L186" i="2"/>
  <c r="M186" i="2" s="1"/>
  <c r="N186" i="2" s="1"/>
  <c r="P186" i="2" s="1"/>
  <c r="L122" i="2"/>
  <c r="M122" i="2" s="1"/>
  <c r="N122" i="2" s="1"/>
  <c r="P122" i="2" s="1"/>
  <c r="L58" i="2"/>
  <c r="M58" i="2" s="1"/>
  <c r="N58" i="2" s="1"/>
  <c r="P58" i="2" s="1"/>
  <c r="L297" i="2"/>
  <c r="M297" i="2" s="1"/>
  <c r="N297" i="2" s="1"/>
  <c r="P297" i="2" s="1"/>
  <c r="L233" i="2"/>
  <c r="M233" i="2" s="1"/>
  <c r="N233" i="2" s="1"/>
  <c r="P233" i="2" s="1"/>
  <c r="L125" i="2"/>
  <c r="M125" i="2" s="1"/>
  <c r="N125" i="2" s="1"/>
  <c r="P125" i="2" s="1"/>
  <c r="L331" i="2"/>
  <c r="M331" i="2" s="1"/>
  <c r="N331" i="2" s="1"/>
  <c r="P331" i="2" s="1"/>
  <c r="L227" i="2"/>
  <c r="M227" i="2" s="1"/>
  <c r="N227" i="2" s="1"/>
  <c r="P227" i="2" s="1"/>
  <c r="L155" i="2"/>
  <c r="M155" i="2" s="1"/>
  <c r="N155" i="2" s="1"/>
  <c r="P155" i="2" s="1"/>
  <c r="L279" i="2"/>
  <c r="M279" i="2" s="1"/>
  <c r="N279" i="2" s="1"/>
  <c r="P279" i="2" s="1"/>
  <c r="L296" i="2"/>
  <c r="M296" i="2" s="1"/>
  <c r="N296" i="2" s="1"/>
  <c r="P296" i="2" s="1"/>
  <c r="L232" i="2"/>
  <c r="M232" i="2" s="1"/>
  <c r="N232" i="2" s="1"/>
  <c r="P232" i="2" s="1"/>
  <c r="L168" i="2"/>
  <c r="M168" i="2" s="1"/>
  <c r="N168" i="2" s="1"/>
  <c r="P168" i="2" s="1"/>
  <c r="L104" i="2"/>
  <c r="M104" i="2" s="1"/>
  <c r="N104" i="2" s="1"/>
  <c r="P104" i="2" s="1"/>
  <c r="L40" i="2"/>
  <c r="M40" i="2" s="1"/>
  <c r="N40" i="2" s="1"/>
  <c r="P40" i="2" s="1"/>
  <c r="L282" i="2"/>
  <c r="M282" i="2" s="1"/>
  <c r="N282" i="2" s="1"/>
  <c r="P282" i="2" s="1"/>
  <c r="L218" i="2"/>
  <c r="M218" i="2" s="1"/>
  <c r="N218" i="2" s="1"/>
  <c r="P218" i="2" s="1"/>
  <c r="L154" i="2"/>
  <c r="M154" i="2" s="1"/>
  <c r="N154" i="2" s="1"/>
  <c r="P154" i="2" s="1"/>
  <c r="L90" i="2"/>
  <c r="M90" i="2" s="1"/>
  <c r="N90" i="2" s="1"/>
  <c r="P90" i="2" s="1"/>
  <c r="L329" i="2"/>
  <c r="M329" i="2" s="1"/>
  <c r="N329" i="2" s="1"/>
  <c r="P329" i="2" s="1"/>
  <c r="L265" i="2"/>
  <c r="M265" i="2" s="1"/>
  <c r="N265" i="2" s="1"/>
  <c r="P265" i="2" s="1"/>
  <c r="L53" i="2"/>
  <c r="M53" i="2" s="1"/>
  <c r="N53" i="2" s="1"/>
  <c r="P53" i="2" s="1"/>
  <c r="L69" i="2"/>
  <c r="M69" i="2" s="1"/>
  <c r="N69" i="2" s="1"/>
  <c r="P69" i="2" s="1"/>
  <c r="L85" i="2"/>
  <c r="M85" i="2" s="1"/>
  <c r="N85" i="2" s="1"/>
  <c r="P85" i="2" s="1"/>
  <c r="L101" i="2"/>
  <c r="M101" i="2" s="1"/>
  <c r="N101" i="2" s="1"/>
  <c r="P101" i="2" s="1"/>
  <c r="L117" i="2"/>
  <c r="M117" i="2" s="1"/>
  <c r="N117" i="2" s="1"/>
  <c r="P117" i="2" s="1"/>
  <c r="L133" i="2"/>
  <c r="M133" i="2" s="1"/>
  <c r="N133" i="2" s="1"/>
  <c r="P133" i="2" s="1"/>
  <c r="L149" i="2"/>
  <c r="M149" i="2" s="1"/>
  <c r="N149" i="2" s="1"/>
  <c r="P149" i="2" s="1"/>
  <c r="L165" i="2"/>
  <c r="M165" i="2" s="1"/>
  <c r="N165" i="2" s="1"/>
  <c r="P165" i="2" s="1"/>
  <c r="L181" i="2"/>
  <c r="M181" i="2" s="1"/>
  <c r="N181" i="2" s="1"/>
  <c r="P181" i="2" s="1"/>
  <c r="L197" i="2"/>
  <c r="M197" i="2" s="1"/>
  <c r="N197" i="2" s="1"/>
  <c r="P197" i="2" s="1"/>
  <c r="L213" i="2"/>
  <c r="M213" i="2" s="1"/>
  <c r="N213" i="2" s="1"/>
  <c r="P213" i="2" s="1"/>
  <c r="L229" i="2"/>
  <c r="M229" i="2" s="1"/>
  <c r="N229" i="2" s="1"/>
  <c r="P229" i="2" s="1"/>
  <c r="L245" i="2"/>
  <c r="M245" i="2" s="1"/>
  <c r="N245" i="2" s="1"/>
  <c r="P245" i="2" s="1"/>
  <c r="L261" i="2"/>
  <c r="M261" i="2" s="1"/>
  <c r="N261" i="2" s="1"/>
  <c r="P261" i="2" s="1"/>
  <c r="L277" i="2"/>
  <c r="M277" i="2" s="1"/>
  <c r="N277" i="2" s="1"/>
  <c r="P277" i="2" s="1"/>
  <c r="L293" i="2"/>
  <c r="M293" i="2" s="1"/>
  <c r="N293" i="2" s="1"/>
  <c r="P293" i="2" s="1"/>
  <c r="L309" i="2"/>
  <c r="M309" i="2" s="1"/>
  <c r="N309" i="2" s="1"/>
  <c r="P309" i="2" s="1"/>
  <c r="L325" i="2"/>
  <c r="M325" i="2" s="1"/>
  <c r="N325" i="2" s="1"/>
  <c r="P325" i="2" s="1"/>
  <c r="L38" i="2"/>
  <c r="M38" i="2" s="1"/>
  <c r="N38" i="2" s="1"/>
  <c r="P38" i="2" s="1"/>
  <c r="L54" i="2"/>
  <c r="M54" i="2" s="1"/>
  <c r="N54" i="2" s="1"/>
  <c r="P54" i="2" s="1"/>
  <c r="L70" i="2"/>
  <c r="M70" i="2" s="1"/>
  <c r="N70" i="2" s="1"/>
  <c r="P70" i="2" s="1"/>
  <c r="L86" i="2"/>
  <c r="M86" i="2" s="1"/>
  <c r="N86" i="2" s="1"/>
  <c r="P86" i="2" s="1"/>
  <c r="L102" i="2"/>
  <c r="M102" i="2" s="1"/>
  <c r="N102" i="2" s="1"/>
  <c r="P102" i="2" s="1"/>
  <c r="L118" i="2"/>
  <c r="M118" i="2" s="1"/>
  <c r="N118" i="2" s="1"/>
  <c r="P118" i="2" s="1"/>
  <c r="L134" i="2"/>
  <c r="M134" i="2" s="1"/>
  <c r="N134" i="2" s="1"/>
  <c r="P134" i="2" s="1"/>
  <c r="L150" i="2"/>
  <c r="M150" i="2" s="1"/>
  <c r="N150" i="2" s="1"/>
  <c r="P150" i="2" s="1"/>
  <c r="L166" i="2"/>
  <c r="M166" i="2" s="1"/>
  <c r="N166" i="2" s="1"/>
  <c r="P166" i="2" s="1"/>
  <c r="L182" i="2"/>
  <c r="M182" i="2" s="1"/>
  <c r="N182" i="2" s="1"/>
  <c r="P182" i="2" s="1"/>
  <c r="L198" i="2"/>
  <c r="M198" i="2" s="1"/>
  <c r="N198" i="2" s="1"/>
  <c r="P198" i="2" s="1"/>
  <c r="L214" i="2"/>
  <c r="M214" i="2" s="1"/>
  <c r="N214" i="2" s="1"/>
  <c r="P214" i="2" s="1"/>
  <c r="L230" i="2"/>
  <c r="M230" i="2" s="1"/>
  <c r="N230" i="2" s="1"/>
  <c r="P230" i="2" s="1"/>
  <c r="L246" i="2"/>
  <c r="M246" i="2" s="1"/>
  <c r="N246" i="2" s="1"/>
  <c r="P246" i="2" s="1"/>
  <c r="L262" i="2"/>
  <c r="M262" i="2" s="1"/>
  <c r="N262" i="2" s="1"/>
  <c r="P262" i="2" s="1"/>
  <c r="L278" i="2"/>
  <c r="M278" i="2" s="1"/>
  <c r="N278" i="2" s="1"/>
  <c r="P278" i="2" s="1"/>
  <c r="L294" i="2"/>
  <c r="M294" i="2" s="1"/>
  <c r="N294" i="2" s="1"/>
  <c r="P294" i="2" s="1"/>
  <c r="L310" i="2"/>
  <c r="M310" i="2" s="1"/>
  <c r="N310" i="2" s="1"/>
  <c r="P310" i="2" s="1"/>
  <c r="L326" i="2"/>
  <c r="M326" i="2" s="1"/>
  <c r="N326" i="2" s="1"/>
  <c r="P326" i="2" s="1"/>
  <c r="L342" i="2"/>
  <c r="M342" i="2" s="1"/>
  <c r="N342" i="2" s="1"/>
  <c r="P342" i="2" s="1"/>
  <c r="L52" i="2"/>
  <c r="M52" i="2" s="1"/>
  <c r="N52" i="2" s="1"/>
  <c r="P52" i="2" s="1"/>
  <c r="L68" i="2"/>
  <c r="M68" i="2" s="1"/>
  <c r="N68" i="2" s="1"/>
  <c r="P68" i="2" s="1"/>
  <c r="L84" i="2"/>
  <c r="M84" i="2" s="1"/>
  <c r="N84" i="2" s="1"/>
  <c r="P84" i="2" s="1"/>
  <c r="L100" i="2"/>
  <c r="M100" i="2" s="1"/>
  <c r="N100" i="2" s="1"/>
  <c r="P100" i="2" s="1"/>
  <c r="L116" i="2"/>
  <c r="M116" i="2" s="1"/>
  <c r="N116" i="2" s="1"/>
  <c r="P116" i="2" s="1"/>
  <c r="L132" i="2"/>
  <c r="M132" i="2" s="1"/>
  <c r="N132" i="2" s="1"/>
  <c r="P132" i="2" s="1"/>
  <c r="L148" i="2"/>
  <c r="M148" i="2" s="1"/>
  <c r="N148" i="2" s="1"/>
  <c r="P148" i="2" s="1"/>
  <c r="L164" i="2"/>
  <c r="M164" i="2" s="1"/>
  <c r="N164" i="2" s="1"/>
  <c r="P164" i="2" s="1"/>
  <c r="L180" i="2"/>
  <c r="M180" i="2" s="1"/>
  <c r="N180" i="2" s="1"/>
  <c r="P180" i="2" s="1"/>
  <c r="L196" i="2"/>
  <c r="M196" i="2" s="1"/>
  <c r="N196" i="2" s="1"/>
  <c r="P196" i="2" s="1"/>
  <c r="L212" i="2"/>
  <c r="M212" i="2" s="1"/>
  <c r="N212" i="2" s="1"/>
  <c r="P212" i="2" s="1"/>
  <c r="L228" i="2"/>
  <c r="M228" i="2" s="1"/>
  <c r="N228" i="2" s="1"/>
  <c r="P228" i="2" s="1"/>
  <c r="L244" i="2"/>
  <c r="M244" i="2" s="1"/>
  <c r="N244" i="2" s="1"/>
  <c r="P244" i="2" s="1"/>
  <c r="L260" i="2"/>
  <c r="M260" i="2" s="1"/>
  <c r="N260" i="2" s="1"/>
  <c r="P260" i="2" s="1"/>
  <c r="L276" i="2"/>
  <c r="M276" i="2" s="1"/>
  <c r="N276" i="2" s="1"/>
  <c r="P276" i="2" s="1"/>
  <c r="L292" i="2"/>
  <c r="M292" i="2" s="1"/>
  <c r="N292" i="2" s="1"/>
  <c r="P292" i="2" s="1"/>
  <c r="L308" i="2"/>
  <c r="M308" i="2" s="1"/>
  <c r="N308" i="2" s="1"/>
  <c r="P308" i="2" s="1"/>
  <c r="L324" i="2"/>
  <c r="M324" i="2" s="1"/>
  <c r="N324" i="2" s="1"/>
  <c r="P324" i="2" s="1"/>
  <c r="L340" i="2"/>
  <c r="M340" i="2" s="1"/>
  <c r="N340" i="2" s="1"/>
  <c r="P340" i="2" s="1"/>
  <c r="L55" i="2"/>
  <c r="M55" i="2" s="1"/>
  <c r="N55" i="2" s="1"/>
  <c r="P55" i="2" s="1"/>
  <c r="L119" i="2"/>
  <c r="M119" i="2" s="1"/>
  <c r="N119" i="2" s="1"/>
  <c r="P119" i="2" s="1"/>
  <c r="L183" i="2"/>
  <c r="M183" i="2" s="1"/>
  <c r="N183" i="2" s="1"/>
  <c r="P183" i="2" s="1"/>
  <c r="L247" i="2"/>
  <c r="M247" i="2" s="1"/>
  <c r="N247" i="2" s="1"/>
  <c r="P247" i="2" s="1"/>
  <c r="L311" i="2"/>
  <c r="M311" i="2" s="1"/>
  <c r="N311" i="2" s="1"/>
  <c r="P311" i="2" s="1"/>
  <c r="L350" i="2"/>
  <c r="M350" i="2" s="1"/>
  <c r="N350" i="2" s="1"/>
  <c r="P350" i="2" s="1"/>
  <c r="L123" i="2"/>
  <c r="M123" i="2" s="1"/>
  <c r="N123" i="2" s="1"/>
  <c r="P123" i="2" s="1"/>
  <c r="L235" i="2"/>
  <c r="M235" i="2" s="1"/>
  <c r="N235" i="2" s="1"/>
  <c r="P235" i="2" s="1"/>
  <c r="L347" i="2"/>
  <c r="M347" i="2" s="1"/>
  <c r="N347" i="2" s="1"/>
  <c r="P347" i="2" s="1"/>
  <c r="L63" i="2"/>
  <c r="M63" i="2" s="1"/>
  <c r="N63" i="2" s="1"/>
  <c r="P63" i="2" s="1"/>
  <c r="L191" i="2"/>
  <c r="M191" i="2" s="1"/>
  <c r="N191" i="2" s="1"/>
  <c r="P191" i="2" s="1"/>
  <c r="L319" i="2"/>
  <c r="M319" i="2" s="1"/>
  <c r="N319" i="2" s="1"/>
  <c r="P319" i="2" s="1"/>
  <c r="L364" i="2"/>
  <c r="M364" i="2" s="1"/>
  <c r="N364" i="2" s="1"/>
  <c r="P364" i="2" s="1"/>
  <c r="L67" i="2"/>
  <c r="M67" i="2" s="1"/>
  <c r="N67" i="2" s="1"/>
  <c r="P67" i="2" s="1"/>
  <c r="L131" i="2"/>
  <c r="M131" i="2" s="1"/>
  <c r="N131" i="2" s="1"/>
  <c r="P131" i="2" s="1"/>
  <c r="L195" i="2"/>
  <c r="M195" i="2" s="1"/>
  <c r="N195" i="2" s="1"/>
  <c r="P195" i="2" s="1"/>
  <c r="L259" i="2"/>
  <c r="M259" i="2" s="1"/>
  <c r="N259" i="2" s="1"/>
  <c r="P259" i="2" s="1"/>
  <c r="L323" i="2"/>
  <c r="M323" i="2" s="1"/>
  <c r="N323" i="2" s="1"/>
  <c r="P323" i="2" s="1"/>
  <c r="L353" i="2"/>
  <c r="M353" i="2" s="1"/>
  <c r="N353" i="2" s="1"/>
  <c r="P353" i="2" s="1"/>
  <c r="L187" i="2"/>
  <c r="M187" i="2" s="1"/>
  <c r="N187" i="2" s="1"/>
  <c r="P187" i="2" s="1"/>
  <c r="L315" i="2"/>
  <c r="M315" i="2" s="1"/>
  <c r="N315" i="2" s="1"/>
  <c r="P315" i="2" s="1"/>
  <c r="L143" i="2"/>
  <c r="M143" i="2" s="1"/>
  <c r="N143" i="2" s="1"/>
  <c r="P143" i="2" s="1"/>
  <c r="L271" i="2"/>
  <c r="M271" i="2" s="1"/>
  <c r="N271" i="2" s="1"/>
  <c r="P271" i="2" s="1"/>
  <c r="L360" i="2"/>
  <c r="M360" i="2" s="1"/>
  <c r="N360" i="2" s="1"/>
  <c r="P360" i="2" s="1"/>
  <c r="L57" i="2"/>
  <c r="M57" i="2" s="1"/>
  <c r="N57" i="2" s="1"/>
  <c r="P57" i="2" s="1"/>
  <c r="L73" i="2"/>
  <c r="M73" i="2" s="1"/>
  <c r="N73" i="2" s="1"/>
  <c r="P73" i="2" s="1"/>
  <c r="L105" i="2"/>
  <c r="M105" i="2" s="1"/>
  <c r="N105" i="2" s="1"/>
  <c r="P105" i="2" s="1"/>
  <c r="L137" i="2"/>
  <c r="M137" i="2" s="1"/>
  <c r="N137" i="2" s="1"/>
  <c r="P137" i="2" s="1"/>
  <c r="L49" i="2"/>
  <c r="M49" i="2" s="1"/>
  <c r="N49" i="2" s="1"/>
  <c r="P49" i="2" s="1"/>
  <c r="L65" i="2"/>
  <c r="M65" i="2" s="1"/>
  <c r="N65" i="2" s="1"/>
  <c r="P65" i="2" s="1"/>
  <c r="L81" i="2"/>
  <c r="M81" i="2" s="1"/>
  <c r="N81" i="2" s="1"/>
  <c r="P81" i="2" s="1"/>
  <c r="L97" i="2"/>
  <c r="M97" i="2" s="1"/>
  <c r="N97" i="2" s="1"/>
  <c r="P97" i="2" s="1"/>
  <c r="L113" i="2"/>
  <c r="M113" i="2" s="1"/>
  <c r="N113" i="2" s="1"/>
  <c r="P113" i="2" s="1"/>
  <c r="L129" i="2"/>
  <c r="M129" i="2" s="1"/>
  <c r="N129" i="2" s="1"/>
  <c r="P129" i="2" s="1"/>
  <c r="L145" i="2"/>
  <c r="M145" i="2" s="1"/>
  <c r="N145" i="2" s="1"/>
  <c r="P145" i="2" s="1"/>
  <c r="L161" i="2"/>
  <c r="M161" i="2" s="1"/>
  <c r="N161" i="2" s="1"/>
  <c r="P161" i="2" s="1"/>
  <c r="L177" i="2"/>
  <c r="M177" i="2" s="1"/>
  <c r="N177" i="2" s="1"/>
  <c r="P177" i="2" s="1"/>
  <c r="L193" i="2"/>
  <c r="M193" i="2" s="1"/>
  <c r="N193" i="2" s="1"/>
  <c r="P193" i="2" s="1"/>
  <c r="L209" i="2"/>
  <c r="M209" i="2" s="1"/>
  <c r="N209" i="2" s="1"/>
  <c r="P209" i="2" s="1"/>
  <c r="L225" i="2"/>
  <c r="M225" i="2" s="1"/>
  <c r="N225" i="2" s="1"/>
  <c r="P225" i="2" s="1"/>
  <c r="L241" i="2"/>
  <c r="M241" i="2" s="1"/>
  <c r="N241" i="2" s="1"/>
  <c r="P241" i="2" s="1"/>
  <c r="L257" i="2"/>
  <c r="M257" i="2" s="1"/>
  <c r="N257" i="2" s="1"/>
  <c r="P257" i="2" s="1"/>
  <c r="L273" i="2"/>
  <c r="M273" i="2" s="1"/>
  <c r="N273" i="2" s="1"/>
  <c r="P273" i="2" s="1"/>
  <c r="L289" i="2"/>
  <c r="M289" i="2" s="1"/>
  <c r="N289" i="2" s="1"/>
  <c r="P289" i="2" s="1"/>
  <c r="L305" i="2"/>
  <c r="M305" i="2" s="1"/>
  <c r="N305" i="2" s="1"/>
  <c r="P305" i="2" s="1"/>
  <c r="L321" i="2"/>
  <c r="M321" i="2" s="1"/>
  <c r="N321" i="2" s="1"/>
  <c r="P321" i="2" s="1"/>
  <c r="L337" i="2"/>
  <c r="M337" i="2" s="1"/>
  <c r="N337" i="2" s="1"/>
  <c r="P337" i="2" s="1"/>
  <c r="L50" i="2"/>
  <c r="M50" i="2" s="1"/>
  <c r="N50" i="2" s="1"/>
  <c r="P50" i="2" s="1"/>
  <c r="L66" i="2"/>
  <c r="M66" i="2" s="1"/>
  <c r="N66" i="2" s="1"/>
  <c r="P66" i="2" s="1"/>
  <c r="L82" i="2"/>
  <c r="M82" i="2" s="1"/>
  <c r="N82" i="2" s="1"/>
  <c r="P82" i="2" s="1"/>
  <c r="L98" i="2"/>
  <c r="M98" i="2" s="1"/>
  <c r="N98" i="2" s="1"/>
  <c r="P98" i="2" s="1"/>
  <c r="L114" i="2"/>
  <c r="M114" i="2" s="1"/>
  <c r="N114" i="2" s="1"/>
  <c r="P114" i="2" s="1"/>
  <c r="L130" i="2"/>
  <c r="M130" i="2" s="1"/>
  <c r="N130" i="2" s="1"/>
  <c r="P130" i="2" s="1"/>
  <c r="L146" i="2"/>
  <c r="M146" i="2" s="1"/>
  <c r="N146" i="2" s="1"/>
  <c r="P146" i="2" s="1"/>
  <c r="L162" i="2"/>
  <c r="M162" i="2" s="1"/>
  <c r="N162" i="2" s="1"/>
  <c r="P162" i="2" s="1"/>
  <c r="L178" i="2"/>
  <c r="M178" i="2" s="1"/>
  <c r="N178" i="2" s="1"/>
  <c r="P178" i="2" s="1"/>
  <c r="L194" i="2"/>
  <c r="M194" i="2" s="1"/>
  <c r="N194" i="2" s="1"/>
  <c r="P194" i="2" s="1"/>
  <c r="L210" i="2"/>
  <c r="M210" i="2" s="1"/>
  <c r="N210" i="2" s="1"/>
  <c r="P210" i="2" s="1"/>
  <c r="L226" i="2"/>
  <c r="M226" i="2" s="1"/>
  <c r="N226" i="2" s="1"/>
  <c r="P226" i="2" s="1"/>
  <c r="L242" i="2"/>
  <c r="M242" i="2" s="1"/>
  <c r="N242" i="2" s="1"/>
  <c r="P242" i="2" s="1"/>
  <c r="L258" i="2"/>
  <c r="M258" i="2" s="1"/>
  <c r="N258" i="2" s="1"/>
  <c r="P258" i="2" s="1"/>
  <c r="L274" i="2"/>
  <c r="M274" i="2" s="1"/>
  <c r="N274" i="2" s="1"/>
  <c r="P274" i="2" s="1"/>
  <c r="L290" i="2"/>
  <c r="M290" i="2" s="1"/>
  <c r="N290" i="2" s="1"/>
  <c r="P290" i="2" s="1"/>
  <c r="L306" i="2"/>
  <c r="M306" i="2" s="1"/>
  <c r="N306" i="2" s="1"/>
  <c r="P306" i="2" s="1"/>
  <c r="L322" i="2"/>
  <c r="M322" i="2" s="1"/>
  <c r="N322" i="2" s="1"/>
  <c r="P322" i="2" s="1"/>
  <c r="L338" i="2"/>
  <c r="M338" i="2" s="1"/>
  <c r="N338" i="2" s="1"/>
  <c r="P338" i="2" s="1"/>
  <c r="L48" i="2"/>
  <c r="M48" i="2" s="1"/>
  <c r="N48" i="2" s="1"/>
  <c r="P48" i="2" s="1"/>
  <c r="L64" i="2"/>
  <c r="M64" i="2" s="1"/>
  <c r="N64" i="2" s="1"/>
  <c r="P64" i="2" s="1"/>
  <c r="L80" i="2"/>
  <c r="M80" i="2" s="1"/>
  <c r="N80" i="2" s="1"/>
  <c r="P80" i="2" s="1"/>
  <c r="L96" i="2"/>
  <c r="M96" i="2" s="1"/>
  <c r="N96" i="2" s="1"/>
  <c r="P96" i="2" s="1"/>
  <c r="L112" i="2"/>
  <c r="M112" i="2" s="1"/>
  <c r="N112" i="2" s="1"/>
  <c r="P112" i="2" s="1"/>
  <c r="L128" i="2"/>
  <c r="M128" i="2" s="1"/>
  <c r="N128" i="2" s="1"/>
  <c r="P128" i="2" s="1"/>
  <c r="L144" i="2"/>
  <c r="M144" i="2" s="1"/>
  <c r="N144" i="2" s="1"/>
  <c r="P144" i="2" s="1"/>
  <c r="L160" i="2"/>
  <c r="M160" i="2" s="1"/>
  <c r="N160" i="2" s="1"/>
  <c r="P160" i="2" s="1"/>
  <c r="L176" i="2"/>
  <c r="M176" i="2" s="1"/>
  <c r="N176" i="2" s="1"/>
  <c r="P176" i="2" s="1"/>
  <c r="L192" i="2"/>
  <c r="M192" i="2" s="1"/>
  <c r="N192" i="2" s="1"/>
  <c r="P192" i="2" s="1"/>
  <c r="L208" i="2"/>
  <c r="M208" i="2" s="1"/>
  <c r="N208" i="2" s="1"/>
  <c r="P208" i="2" s="1"/>
  <c r="L224" i="2"/>
  <c r="M224" i="2" s="1"/>
  <c r="N224" i="2" s="1"/>
  <c r="P224" i="2" s="1"/>
  <c r="L240" i="2"/>
  <c r="M240" i="2" s="1"/>
  <c r="N240" i="2" s="1"/>
  <c r="P240" i="2" s="1"/>
  <c r="L256" i="2"/>
  <c r="M256" i="2" s="1"/>
  <c r="N256" i="2" s="1"/>
  <c r="P256" i="2" s="1"/>
  <c r="L272" i="2"/>
  <c r="M272" i="2" s="1"/>
  <c r="N272" i="2" s="1"/>
  <c r="P272" i="2" s="1"/>
  <c r="L288" i="2"/>
  <c r="M288" i="2" s="1"/>
  <c r="N288" i="2" s="1"/>
  <c r="P288" i="2" s="1"/>
  <c r="L304" i="2"/>
  <c r="M304" i="2" s="1"/>
  <c r="N304" i="2" s="1"/>
  <c r="P304" i="2" s="1"/>
  <c r="L320" i="2"/>
  <c r="M320" i="2" s="1"/>
  <c r="N320" i="2" s="1"/>
  <c r="P320" i="2" s="1"/>
  <c r="L336" i="2"/>
  <c r="M336" i="2" s="1"/>
  <c r="N336" i="2" s="1"/>
  <c r="P336" i="2" s="1"/>
  <c r="L39" i="2"/>
  <c r="M39" i="2" s="1"/>
  <c r="N39" i="2" s="1"/>
  <c r="P39" i="2" s="1"/>
  <c r="L103" i="2"/>
  <c r="M103" i="2" s="1"/>
  <c r="N103" i="2" s="1"/>
  <c r="P103" i="2" s="1"/>
  <c r="L167" i="2"/>
  <c r="M167" i="2" s="1"/>
  <c r="N167" i="2" s="1"/>
  <c r="P167" i="2" s="1"/>
  <c r="L231" i="2"/>
  <c r="M231" i="2" s="1"/>
  <c r="N231" i="2" s="1"/>
  <c r="P231" i="2" s="1"/>
  <c r="L295" i="2"/>
  <c r="M295" i="2" s="1"/>
  <c r="N295" i="2" s="1"/>
  <c r="P295" i="2" s="1"/>
  <c r="L346" i="2"/>
  <c r="M346" i="2" s="1"/>
  <c r="N346" i="2" s="1"/>
  <c r="P346" i="2" s="1"/>
  <c r="L362" i="2"/>
  <c r="M362" i="2" s="1"/>
  <c r="N362" i="2" s="1"/>
  <c r="P362" i="2" s="1"/>
  <c r="L91" i="2"/>
  <c r="M91" i="2" s="1"/>
  <c r="N91" i="2" s="1"/>
  <c r="P91" i="2" s="1"/>
  <c r="L203" i="2"/>
  <c r="M203" i="2" s="1"/>
  <c r="N203" i="2" s="1"/>
  <c r="P203" i="2" s="1"/>
  <c r="L343" i="2"/>
  <c r="M343" i="2" s="1"/>
  <c r="N343" i="2" s="1"/>
  <c r="P343" i="2" s="1"/>
  <c r="L159" i="2"/>
  <c r="M159" i="2" s="1"/>
  <c r="N159" i="2" s="1"/>
  <c r="P159" i="2" s="1"/>
  <c r="L287" i="2"/>
  <c r="M287" i="2" s="1"/>
  <c r="N287" i="2" s="1"/>
  <c r="P287" i="2" s="1"/>
  <c r="L356" i="2"/>
  <c r="M356" i="2" s="1"/>
  <c r="N356" i="2" s="1"/>
  <c r="P356" i="2" s="1"/>
  <c r="L51" i="2"/>
  <c r="M51" i="2" s="1"/>
  <c r="N51" i="2" s="1"/>
  <c r="P51" i="2" s="1"/>
  <c r="L115" i="2"/>
  <c r="M115" i="2" s="1"/>
  <c r="N115" i="2" s="1"/>
  <c r="P115" i="2" s="1"/>
  <c r="L179" i="2"/>
  <c r="M179" i="2" s="1"/>
  <c r="N179" i="2" s="1"/>
  <c r="P179" i="2" s="1"/>
  <c r="L243" i="2"/>
  <c r="M243" i="2" s="1"/>
  <c r="N243" i="2" s="1"/>
  <c r="P243" i="2" s="1"/>
  <c r="L307" i="2"/>
  <c r="M307" i="2" s="1"/>
  <c r="N307" i="2" s="1"/>
  <c r="P307" i="2" s="1"/>
  <c r="L349" i="2"/>
  <c r="M349" i="2" s="1"/>
  <c r="N349" i="2" s="1"/>
  <c r="P349" i="2" s="1"/>
  <c r="L139" i="2"/>
  <c r="M139" i="2" s="1"/>
  <c r="N139" i="2" s="1"/>
  <c r="P139" i="2" s="1"/>
  <c r="L283" i="2"/>
  <c r="M283" i="2" s="1"/>
  <c r="N283" i="2" s="1"/>
  <c r="P283" i="2" s="1"/>
  <c r="L359" i="2"/>
  <c r="M359" i="2" s="1"/>
  <c r="N359" i="2" s="1"/>
  <c r="P359" i="2" s="1"/>
  <c r="L111" i="2"/>
  <c r="M111" i="2" s="1"/>
  <c r="N111" i="2" s="1"/>
  <c r="P111" i="2" s="1"/>
  <c r="L239" i="2"/>
  <c r="M239" i="2" s="1"/>
  <c r="N239" i="2" s="1"/>
  <c r="P239" i="2" s="1"/>
  <c r="L352" i="2"/>
  <c r="M352" i="2" s="1"/>
  <c r="N352" i="2" s="1"/>
  <c r="P352" i="2" s="1"/>
  <c r="L41" i="2"/>
  <c r="M41" i="2" s="1"/>
  <c r="N41" i="2" s="1"/>
  <c r="P41" i="2" s="1"/>
  <c r="L89" i="2"/>
  <c r="M89" i="2" s="1"/>
  <c r="N89" i="2" s="1"/>
  <c r="P89" i="2" s="1"/>
  <c r="L121" i="2"/>
  <c r="M121" i="2" s="1"/>
  <c r="N121" i="2" s="1"/>
  <c r="P121" i="2" s="1"/>
  <c r="L175" i="2"/>
  <c r="M175" i="2" s="1"/>
  <c r="N175" i="2" s="1"/>
  <c r="P175" i="2" s="1"/>
  <c r="L351" i="2"/>
  <c r="M351" i="2" s="1"/>
  <c r="N351" i="2" s="1"/>
  <c r="P351" i="2" s="1"/>
  <c r="L107" i="2"/>
  <c r="M107" i="2" s="1"/>
  <c r="N107" i="2" s="1"/>
  <c r="P107" i="2" s="1"/>
  <c r="L361" i="2"/>
  <c r="M361" i="2" s="1"/>
  <c r="N361" i="2" s="1"/>
  <c r="P361" i="2" s="1"/>
  <c r="L291" i="2"/>
  <c r="M291" i="2" s="1"/>
  <c r="N291" i="2" s="1"/>
  <c r="P291" i="2" s="1"/>
  <c r="L163" i="2"/>
  <c r="M163" i="2" s="1"/>
  <c r="N163" i="2" s="1"/>
  <c r="P163" i="2" s="1"/>
  <c r="L255" i="2"/>
  <c r="M255" i="2" s="1"/>
  <c r="N255" i="2" s="1"/>
  <c r="P255" i="2" s="1"/>
  <c r="L267" i="2"/>
  <c r="M267" i="2" s="1"/>
  <c r="N267" i="2" s="1"/>
  <c r="P267" i="2" s="1"/>
  <c r="L43" i="2"/>
  <c r="M43" i="2" s="1"/>
  <c r="N43" i="2" s="1"/>
  <c r="P43" i="2" s="1"/>
  <c r="L341" i="2"/>
  <c r="M341" i="2" s="1"/>
  <c r="N341" i="2" s="1"/>
  <c r="P341" i="2" s="1"/>
  <c r="L215" i="2"/>
  <c r="M215" i="2" s="1"/>
  <c r="N215" i="2" s="1"/>
  <c r="P215" i="2" s="1"/>
  <c r="L87" i="2"/>
  <c r="M87" i="2" s="1"/>
  <c r="N87" i="2" s="1"/>
  <c r="P87" i="2" s="1"/>
  <c r="L332" i="2"/>
  <c r="M332" i="2" s="1"/>
  <c r="N332" i="2" s="1"/>
  <c r="P332" i="2" s="1"/>
  <c r="L300" i="2"/>
  <c r="M300" i="2" s="1"/>
  <c r="N300" i="2" s="1"/>
  <c r="P300" i="2" s="1"/>
  <c r="L268" i="2"/>
  <c r="M268" i="2" s="1"/>
  <c r="N268" i="2" s="1"/>
  <c r="P268" i="2" s="1"/>
  <c r="L236" i="2"/>
  <c r="M236" i="2" s="1"/>
  <c r="N236" i="2" s="1"/>
  <c r="P236" i="2" s="1"/>
  <c r="L204" i="2"/>
  <c r="M204" i="2" s="1"/>
  <c r="N204" i="2" s="1"/>
  <c r="P204" i="2" s="1"/>
  <c r="L172" i="2"/>
  <c r="M172" i="2" s="1"/>
  <c r="N172" i="2" s="1"/>
  <c r="P172" i="2" s="1"/>
  <c r="L140" i="2"/>
  <c r="M140" i="2" s="1"/>
  <c r="N140" i="2" s="1"/>
  <c r="P140" i="2" s="1"/>
  <c r="L108" i="2"/>
  <c r="M108" i="2" s="1"/>
  <c r="N108" i="2" s="1"/>
  <c r="P108" i="2" s="1"/>
  <c r="L76" i="2"/>
  <c r="M76" i="2" s="1"/>
  <c r="N76" i="2" s="1"/>
  <c r="P76" i="2" s="1"/>
  <c r="L44" i="2"/>
  <c r="M44" i="2" s="1"/>
  <c r="N44" i="2" s="1"/>
  <c r="P44" i="2" s="1"/>
  <c r="L318" i="2"/>
  <c r="M318" i="2" s="1"/>
  <c r="N318" i="2" s="1"/>
  <c r="P318" i="2" s="1"/>
  <c r="L286" i="2"/>
  <c r="M286" i="2" s="1"/>
  <c r="N286" i="2" s="1"/>
  <c r="P286" i="2" s="1"/>
  <c r="L254" i="2"/>
  <c r="M254" i="2" s="1"/>
  <c r="N254" i="2" s="1"/>
  <c r="P254" i="2" s="1"/>
  <c r="L222" i="2"/>
  <c r="M222" i="2" s="1"/>
  <c r="N222" i="2" s="1"/>
  <c r="P222" i="2" s="1"/>
  <c r="L190" i="2"/>
  <c r="M190" i="2" s="1"/>
  <c r="N190" i="2" s="1"/>
  <c r="P190" i="2" s="1"/>
  <c r="L158" i="2"/>
  <c r="M158" i="2" s="1"/>
  <c r="N158" i="2" s="1"/>
  <c r="P158" i="2" s="1"/>
  <c r="L126" i="2"/>
  <c r="M126" i="2" s="1"/>
  <c r="N126" i="2" s="1"/>
  <c r="P126" i="2" s="1"/>
  <c r="L94" i="2"/>
  <c r="M94" i="2" s="1"/>
  <c r="N94" i="2" s="1"/>
  <c r="P94" i="2" s="1"/>
  <c r="L62" i="2"/>
  <c r="M62" i="2" s="1"/>
  <c r="N62" i="2" s="1"/>
  <c r="P62" i="2" s="1"/>
  <c r="L333" i="2"/>
  <c r="M333" i="2" s="1"/>
  <c r="N333" i="2" s="1"/>
  <c r="P333" i="2" s="1"/>
  <c r="L301" i="2"/>
  <c r="M301" i="2" s="1"/>
  <c r="N301" i="2" s="1"/>
  <c r="P301" i="2" s="1"/>
  <c r="L269" i="2"/>
  <c r="M269" i="2" s="1"/>
  <c r="N269" i="2" s="1"/>
  <c r="P269" i="2" s="1"/>
  <c r="L237" i="2"/>
  <c r="M237" i="2" s="1"/>
  <c r="N237" i="2" s="1"/>
  <c r="P237" i="2" s="1"/>
  <c r="L205" i="2"/>
  <c r="M205" i="2" s="1"/>
  <c r="N205" i="2" s="1"/>
  <c r="P205" i="2" s="1"/>
  <c r="L173" i="2"/>
  <c r="M173" i="2" s="1"/>
  <c r="N173" i="2" s="1"/>
  <c r="P173" i="2" s="1"/>
  <c r="L141" i="2"/>
  <c r="M141" i="2" s="1"/>
  <c r="N141" i="2" s="1"/>
  <c r="P141" i="2" s="1"/>
  <c r="L77" i="2"/>
  <c r="M77" i="2" s="1"/>
  <c r="N77" i="2" s="1"/>
  <c r="P77" i="2" s="1"/>
  <c r="L189" i="2"/>
  <c r="M189" i="2" s="1"/>
  <c r="N189" i="2" s="1"/>
  <c r="P189" i="2" s="1"/>
  <c r="L157" i="2"/>
  <c r="M157" i="2" s="1"/>
  <c r="N157" i="2" s="1"/>
  <c r="P157" i="2" s="1"/>
  <c r="L109" i="2"/>
  <c r="M109" i="2" s="1"/>
  <c r="N109" i="2" s="1"/>
  <c r="P109" i="2" s="1"/>
  <c r="L45" i="2"/>
  <c r="M45" i="2" s="1"/>
  <c r="N45" i="2" s="1"/>
  <c r="P45" i="2" s="1"/>
  <c r="L207" i="2"/>
  <c r="M207" i="2" s="1"/>
  <c r="N207" i="2" s="1"/>
  <c r="P207" i="2" s="1"/>
  <c r="L219" i="2"/>
  <c r="M219" i="2" s="1"/>
  <c r="N219" i="2" s="1"/>
  <c r="P219" i="2" s="1"/>
  <c r="L339" i="2"/>
  <c r="M339" i="2" s="1"/>
  <c r="N339" i="2" s="1"/>
  <c r="P339" i="2" s="1"/>
  <c r="L211" i="2"/>
  <c r="M211" i="2" s="1"/>
  <c r="N211" i="2" s="1"/>
  <c r="P211" i="2" s="1"/>
  <c r="L83" i="2"/>
  <c r="M83" i="2" s="1"/>
  <c r="N83" i="2" s="1"/>
  <c r="P83" i="2" s="1"/>
  <c r="L344" i="2"/>
  <c r="M344" i="2" s="1"/>
  <c r="N344" i="2" s="1"/>
  <c r="P344" i="2" s="1"/>
  <c r="L95" i="2"/>
  <c r="M95" i="2" s="1"/>
  <c r="N95" i="2" s="1"/>
  <c r="P95" i="2" s="1"/>
  <c r="L299" i="2"/>
  <c r="M299" i="2" s="1"/>
  <c r="N299" i="2" s="1"/>
  <c r="P299" i="2" s="1"/>
  <c r="L59" i="2"/>
  <c r="M59" i="2" s="1"/>
  <c r="N59" i="2" s="1"/>
  <c r="P59" i="2" s="1"/>
  <c r="L354" i="2"/>
  <c r="M354" i="2" s="1"/>
  <c r="N354" i="2" s="1"/>
  <c r="P354" i="2" s="1"/>
  <c r="L263" i="2"/>
  <c r="M263" i="2" s="1"/>
  <c r="N263" i="2" s="1"/>
  <c r="P263" i="2" s="1"/>
  <c r="L135" i="2"/>
  <c r="M135" i="2" s="1"/>
  <c r="N135" i="2" s="1"/>
  <c r="P135" i="2" s="1"/>
  <c r="L312" i="2"/>
  <c r="M312" i="2" s="1"/>
  <c r="N312" i="2" s="1"/>
  <c r="P312" i="2" s="1"/>
  <c r="L280" i="2"/>
  <c r="M280" i="2" s="1"/>
  <c r="N280" i="2" s="1"/>
  <c r="P280" i="2" s="1"/>
  <c r="L248" i="2"/>
  <c r="M248" i="2" s="1"/>
  <c r="N248" i="2" s="1"/>
  <c r="P248" i="2" s="1"/>
  <c r="L216" i="2"/>
  <c r="M216" i="2" s="1"/>
  <c r="N216" i="2" s="1"/>
  <c r="P216" i="2" s="1"/>
  <c r="L184" i="2"/>
  <c r="M184" i="2" s="1"/>
  <c r="N184" i="2" s="1"/>
  <c r="P184" i="2" s="1"/>
  <c r="L152" i="2"/>
  <c r="M152" i="2" s="1"/>
  <c r="N152" i="2" s="1"/>
  <c r="P152" i="2" s="1"/>
  <c r="L120" i="2"/>
  <c r="M120" i="2" s="1"/>
  <c r="N120" i="2" s="1"/>
  <c r="P120" i="2" s="1"/>
  <c r="L88" i="2"/>
  <c r="M88" i="2" s="1"/>
  <c r="N88" i="2" s="1"/>
  <c r="P88" i="2" s="1"/>
  <c r="L56" i="2"/>
  <c r="M56" i="2" s="1"/>
  <c r="N56" i="2" s="1"/>
  <c r="P56" i="2" s="1"/>
  <c r="L330" i="2"/>
  <c r="M330" i="2" s="1"/>
  <c r="N330" i="2" s="1"/>
  <c r="P330" i="2" s="1"/>
  <c r="L298" i="2"/>
  <c r="M298" i="2" s="1"/>
  <c r="N298" i="2" s="1"/>
  <c r="P298" i="2" s="1"/>
  <c r="L266" i="2"/>
  <c r="M266" i="2" s="1"/>
  <c r="N266" i="2" s="1"/>
  <c r="P266" i="2" s="1"/>
  <c r="L234" i="2"/>
  <c r="M234" i="2" s="1"/>
  <c r="N234" i="2" s="1"/>
  <c r="P234" i="2" s="1"/>
  <c r="L202" i="2"/>
  <c r="M202" i="2" s="1"/>
  <c r="N202" i="2" s="1"/>
  <c r="P202" i="2" s="1"/>
  <c r="L170" i="2"/>
  <c r="M170" i="2" s="1"/>
  <c r="N170" i="2" s="1"/>
  <c r="P170" i="2" s="1"/>
  <c r="L138" i="2"/>
  <c r="M138" i="2" s="1"/>
  <c r="N138" i="2" s="1"/>
  <c r="P138" i="2" s="1"/>
  <c r="L106" i="2"/>
  <c r="M106" i="2" s="1"/>
  <c r="N106" i="2" s="1"/>
  <c r="P106" i="2" s="1"/>
  <c r="L74" i="2"/>
  <c r="M74" i="2" s="1"/>
  <c r="N74" i="2" s="1"/>
  <c r="P74" i="2" s="1"/>
  <c r="L42" i="2"/>
  <c r="M42" i="2" s="1"/>
  <c r="N42" i="2" s="1"/>
  <c r="P42" i="2" s="1"/>
  <c r="L313" i="2"/>
  <c r="M313" i="2" s="1"/>
  <c r="N313" i="2" s="1"/>
  <c r="P313" i="2" s="1"/>
  <c r="L281" i="2"/>
  <c r="M281" i="2" s="1"/>
  <c r="N281" i="2" s="1"/>
  <c r="P281" i="2" s="1"/>
  <c r="L249" i="2"/>
  <c r="M249" i="2" s="1"/>
  <c r="N249" i="2" s="1"/>
  <c r="P249" i="2" s="1"/>
  <c r="L217" i="2"/>
  <c r="M217" i="2" s="1"/>
  <c r="N217" i="2" s="1"/>
  <c r="P217" i="2" s="1"/>
  <c r="L185" i="2"/>
  <c r="M185" i="2" s="1"/>
  <c r="N185" i="2" s="1"/>
  <c r="P185" i="2" s="1"/>
  <c r="L153" i="2"/>
  <c r="M153" i="2" s="1"/>
  <c r="N153" i="2" s="1"/>
  <c r="P153" i="2" s="1"/>
  <c r="L93" i="2"/>
  <c r="M93" i="2" s="1"/>
  <c r="N93" i="2" s="1"/>
  <c r="P93" i="2" s="1"/>
  <c r="I10" i="1" l="1"/>
  <c r="I11" i="1"/>
  <c r="O33" i="2"/>
  <c r="O17" i="2"/>
  <c r="O15" i="2"/>
  <c r="O35" i="2"/>
  <c r="O34" i="2"/>
  <c r="O23" i="2"/>
  <c r="O303" i="2"/>
  <c r="O185" i="2"/>
  <c r="O313" i="2"/>
  <c r="O138" i="2"/>
  <c r="O266" i="2"/>
  <c r="O88" i="2"/>
  <c r="O216" i="2"/>
  <c r="O135" i="2"/>
  <c r="O299" i="2"/>
  <c r="O211" i="2"/>
  <c r="O45" i="2"/>
  <c r="O77" i="2"/>
  <c r="O237" i="2"/>
  <c r="O62" i="2"/>
  <c r="O190" i="2"/>
  <c r="O318" i="2"/>
  <c r="O140" i="2"/>
  <c r="O268" i="2"/>
  <c r="O215" i="2"/>
  <c r="O255" i="2"/>
  <c r="O107" i="2"/>
  <c r="O89" i="2"/>
  <c r="O111" i="2"/>
  <c r="O349" i="2"/>
  <c r="O115" i="2"/>
  <c r="O159" i="2"/>
  <c r="O362" i="2"/>
  <c r="O167" i="2"/>
  <c r="O320" i="2"/>
  <c r="O256" i="2"/>
  <c r="O192" i="2"/>
  <c r="O128" i="2"/>
  <c r="O64" i="2"/>
  <c r="O306" i="2"/>
  <c r="O242" i="2"/>
  <c r="O178" i="2"/>
  <c r="O114" i="2"/>
  <c r="O50" i="2"/>
  <c r="O289" i="2"/>
  <c r="O225" i="2"/>
  <c r="O161" i="2"/>
  <c r="O97" i="2"/>
  <c r="O137" i="2"/>
  <c r="O360" i="2"/>
  <c r="O187" i="2"/>
  <c r="O195" i="2"/>
  <c r="O319" i="2"/>
  <c r="O235" i="2"/>
  <c r="O247" i="2"/>
  <c r="O340" i="2"/>
  <c r="O276" i="2"/>
  <c r="O212" i="2"/>
  <c r="O148" i="2"/>
  <c r="O84" i="2"/>
  <c r="O326" i="2"/>
  <c r="O262" i="2"/>
  <c r="O198" i="2"/>
  <c r="O134" i="2"/>
  <c r="O70" i="2"/>
  <c r="O309" i="2"/>
  <c r="O245" i="2"/>
  <c r="O181" i="2"/>
  <c r="O117" i="2"/>
  <c r="O53" i="2"/>
  <c r="O154" i="2"/>
  <c r="O104" i="2"/>
  <c r="O279" i="2"/>
  <c r="O125" i="2"/>
  <c r="O122" i="2"/>
  <c r="O72" i="2"/>
  <c r="O328" i="2"/>
  <c r="O223" i="2"/>
  <c r="O47" i="2"/>
  <c r="O251" i="2"/>
  <c r="O78" i="2"/>
  <c r="O334" i="2"/>
  <c r="O199" i="2"/>
  <c r="O10" i="2"/>
  <c r="O60" i="2"/>
  <c r="O335" i="2"/>
  <c r="O29" i="2"/>
  <c r="O174" i="2"/>
  <c r="O11" i="2"/>
  <c r="O188" i="2"/>
  <c r="O46" i="2"/>
  <c r="O252" i="2"/>
  <c r="O79" i="2"/>
  <c r="O18" i="2"/>
  <c r="O217" i="2"/>
  <c r="O42" i="2"/>
  <c r="O170" i="2"/>
  <c r="O298" i="2"/>
  <c r="O120" i="2"/>
  <c r="O248" i="2"/>
  <c r="O263" i="2"/>
  <c r="O95" i="2"/>
  <c r="O339" i="2"/>
  <c r="O109" i="2"/>
  <c r="O141" i="2"/>
  <c r="O269" i="2"/>
  <c r="O94" i="2"/>
  <c r="O222" i="2"/>
  <c r="O44" i="2"/>
  <c r="O172" i="2"/>
  <c r="O300" i="2"/>
  <c r="O341" i="2"/>
  <c r="O163" i="2"/>
  <c r="O351" i="2"/>
  <c r="O41" i="2"/>
  <c r="O359" i="2"/>
  <c r="O307" i="2"/>
  <c r="O51" i="2"/>
  <c r="O343" i="2"/>
  <c r="O346" i="2"/>
  <c r="O103" i="2"/>
  <c r="O304" i="2"/>
  <c r="O240" i="2"/>
  <c r="O176" i="2"/>
  <c r="O112" i="2"/>
  <c r="O48" i="2"/>
  <c r="O290" i="2"/>
  <c r="O226" i="2"/>
  <c r="O162" i="2"/>
  <c r="O98" i="2"/>
  <c r="O337" i="2"/>
  <c r="O273" i="2"/>
  <c r="O209" i="2"/>
  <c r="O145" i="2"/>
  <c r="O81" i="2"/>
  <c r="O105" i="2"/>
  <c r="O271" i="2"/>
  <c r="O353" i="2"/>
  <c r="O131" i="2"/>
  <c r="O191" i="2"/>
  <c r="O123" i="2"/>
  <c r="O183" i="2"/>
  <c r="O324" i="2"/>
  <c r="O260" i="2"/>
  <c r="O196" i="2"/>
  <c r="O132" i="2"/>
  <c r="O68" i="2"/>
  <c r="O310" i="2"/>
  <c r="O246" i="2"/>
  <c r="O182" i="2"/>
  <c r="O118" i="2"/>
  <c r="O54" i="2"/>
  <c r="O293" i="2"/>
  <c r="O229" i="2"/>
  <c r="O165" i="2"/>
  <c r="O101" i="2"/>
  <c r="O265" i="2"/>
  <c r="O218" i="2"/>
  <c r="O168" i="2"/>
  <c r="O155" i="2"/>
  <c r="O233" i="2"/>
  <c r="O186" i="2"/>
  <c r="O136" i="2"/>
  <c r="O151" i="2"/>
  <c r="O99" i="2"/>
  <c r="O284" i="2"/>
  <c r="O169" i="2"/>
  <c r="O142" i="2"/>
  <c r="O92" i="2"/>
  <c r="O348" i="2"/>
  <c r="O26" i="2"/>
  <c r="O316" i="2"/>
  <c r="O285" i="2"/>
  <c r="O221" i="2"/>
  <c r="O12" i="2"/>
  <c r="O19" i="2"/>
  <c r="O21" i="2"/>
  <c r="O302" i="2"/>
  <c r="O71" i="2"/>
  <c r="O171" i="2"/>
  <c r="O32" i="2"/>
  <c r="O93" i="2"/>
  <c r="O249" i="2"/>
  <c r="O74" i="2"/>
  <c r="O202" i="2"/>
  <c r="O330" i="2"/>
  <c r="O152" i="2"/>
  <c r="O280" i="2"/>
  <c r="O354" i="2"/>
  <c r="O344" i="2"/>
  <c r="O219" i="2"/>
  <c r="O157" i="2"/>
  <c r="O173" i="2"/>
  <c r="O301" i="2"/>
  <c r="O126" i="2"/>
  <c r="O254" i="2"/>
  <c r="O76" i="2"/>
  <c r="O204" i="2"/>
  <c r="O332" i="2"/>
  <c r="O43" i="2"/>
  <c r="O291" i="2"/>
  <c r="O175" i="2"/>
  <c r="O352" i="2"/>
  <c r="O283" i="2"/>
  <c r="O243" i="2"/>
  <c r="O356" i="2"/>
  <c r="O203" i="2"/>
  <c r="O295" i="2"/>
  <c r="O39" i="2"/>
  <c r="O288" i="2"/>
  <c r="O224" i="2"/>
  <c r="O160" i="2"/>
  <c r="O96" i="2"/>
  <c r="O338" i="2"/>
  <c r="O274" i="2"/>
  <c r="O210" i="2"/>
  <c r="O146" i="2"/>
  <c r="O82" i="2"/>
  <c r="O321" i="2"/>
  <c r="O257" i="2"/>
  <c r="O193" i="2"/>
  <c r="O129" i="2"/>
  <c r="O65" i="2"/>
  <c r="O73" i="2"/>
  <c r="O143" i="2"/>
  <c r="O323" i="2"/>
  <c r="O67" i="2"/>
  <c r="O63" i="2"/>
  <c r="O350" i="2"/>
  <c r="O119" i="2"/>
  <c r="O308" i="2"/>
  <c r="O244" i="2"/>
  <c r="O180" i="2"/>
  <c r="O116" i="2"/>
  <c r="O52" i="2"/>
  <c r="O294" i="2"/>
  <c r="O230" i="2"/>
  <c r="O166" i="2"/>
  <c r="O102" i="2"/>
  <c r="O38" i="2"/>
  <c r="O277" i="2"/>
  <c r="O213" i="2"/>
  <c r="O149" i="2"/>
  <c r="O85" i="2"/>
  <c r="O329" i="2"/>
  <c r="O282" i="2"/>
  <c r="O232" i="2"/>
  <c r="O227" i="2"/>
  <c r="O297" i="2"/>
  <c r="O250" i="2"/>
  <c r="O200" i="2"/>
  <c r="O358" i="2"/>
  <c r="O345" i="2"/>
  <c r="O363" i="2"/>
  <c r="O253" i="2"/>
  <c r="O206" i="2"/>
  <c r="O156" i="2"/>
  <c r="O357" i="2"/>
  <c r="O110" i="2"/>
  <c r="O327" i="2"/>
  <c r="O238" i="2"/>
  <c r="O14" i="2"/>
  <c r="O28" i="2"/>
  <c r="O27" i="2"/>
  <c r="O37" i="2"/>
  <c r="O20" i="2"/>
  <c r="O31" i="2"/>
  <c r="O25" i="2"/>
  <c r="O153" i="2"/>
  <c r="O281" i="2"/>
  <c r="O106" i="2"/>
  <c r="O234" i="2"/>
  <c r="O56" i="2"/>
  <c r="O184" i="2"/>
  <c r="O312" i="2"/>
  <c r="O59" i="2"/>
  <c r="O83" i="2"/>
  <c r="O207" i="2"/>
  <c r="O189" i="2"/>
  <c r="O205" i="2"/>
  <c r="O333" i="2"/>
  <c r="O158" i="2"/>
  <c r="O286" i="2"/>
  <c r="O108" i="2"/>
  <c r="O236" i="2"/>
  <c r="O87" i="2"/>
  <c r="O267" i="2"/>
  <c r="O361" i="2"/>
  <c r="O121" i="2"/>
  <c r="O239" i="2"/>
  <c r="O139" i="2"/>
  <c r="O179" i="2"/>
  <c r="O287" i="2"/>
  <c r="O91" i="2"/>
  <c r="O231" i="2"/>
  <c r="O336" i="2"/>
  <c r="O272" i="2"/>
  <c r="O208" i="2"/>
  <c r="O144" i="2"/>
  <c r="O80" i="2"/>
  <c r="O322" i="2"/>
  <c r="O258" i="2"/>
  <c r="O194" i="2"/>
  <c r="O130" i="2"/>
  <c r="O66" i="2"/>
  <c r="O305" i="2"/>
  <c r="O241" i="2"/>
  <c r="O177" i="2"/>
  <c r="O113" i="2"/>
  <c r="O49" i="2"/>
  <c r="O57" i="2"/>
  <c r="O315" i="2"/>
  <c r="O259" i="2"/>
  <c r="O364" i="2"/>
  <c r="O347" i="2"/>
  <c r="O311" i="2"/>
  <c r="O55" i="2"/>
  <c r="O292" i="2"/>
  <c r="O228" i="2"/>
  <c r="O164" i="2"/>
  <c r="O100" i="2"/>
  <c r="O342" i="2"/>
  <c r="O278" i="2"/>
  <c r="O214" i="2"/>
  <c r="O150" i="2"/>
  <c r="O86" i="2"/>
  <c r="O325" i="2"/>
  <c r="O261" i="2"/>
  <c r="O197" i="2"/>
  <c r="O133" i="2"/>
  <c r="O69" i="2"/>
  <c r="O90" i="2"/>
  <c r="O40" i="2"/>
  <c r="O296" i="2"/>
  <c r="O331" i="2"/>
  <c r="O58" i="2"/>
  <c r="O314" i="2"/>
  <c r="O264" i="2"/>
  <c r="O355" i="2"/>
  <c r="O75" i="2"/>
  <c r="O147" i="2"/>
  <c r="O317" i="2"/>
  <c r="O270" i="2"/>
  <c r="O220" i="2"/>
  <c r="O61" i="2"/>
  <c r="O24" i="2"/>
  <c r="O127" i="2"/>
  <c r="O13" i="2"/>
  <c r="O30" i="2"/>
  <c r="O124" i="2"/>
  <c r="O201" i="2"/>
  <c r="O22" i="2"/>
  <c r="O36" i="2"/>
  <c r="O275" i="2"/>
  <c r="O16" i="2"/>
</calcChain>
</file>

<file path=xl/sharedStrings.xml><?xml version="1.0" encoding="utf-8"?>
<sst xmlns="http://schemas.openxmlformats.org/spreadsheetml/2006/main" count="132" uniqueCount="94">
  <si>
    <t>θ</t>
    <phoneticPr fontId="1"/>
  </si>
  <si>
    <t>a1</t>
    <phoneticPr fontId="1"/>
  </si>
  <si>
    <t>a2</t>
    <phoneticPr fontId="1"/>
  </si>
  <si>
    <t>a3</t>
    <phoneticPr fontId="1"/>
  </si>
  <si>
    <t>a4</t>
    <phoneticPr fontId="1"/>
  </si>
  <si>
    <t>モーター個数</t>
    <rPh sb="4" eb="6">
      <t>コスウ</t>
    </rPh>
    <phoneticPr fontId="1"/>
  </si>
  <si>
    <t>最大トルク</t>
    <rPh sb="0" eb="2">
      <t>サイダイ</t>
    </rPh>
    <phoneticPr fontId="1"/>
  </si>
  <si>
    <t>入力トルク</t>
    <rPh sb="0" eb="2">
      <t>ニュウリョク</t>
    </rPh>
    <phoneticPr fontId="1"/>
  </si>
  <si>
    <t>伝達効率</t>
    <rPh sb="0" eb="2">
      <t>デンタツ</t>
    </rPh>
    <rPh sb="2" eb="4">
      <t>コウリツ</t>
    </rPh>
    <phoneticPr fontId="1"/>
  </si>
  <si>
    <t>減速比</t>
    <rPh sb="0" eb="2">
      <t>ゲンソク</t>
    </rPh>
    <rPh sb="2" eb="3">
      <t>ヒ</t>
    </rPh>
    <phoneticPr fontId="1"/>
  </si>
  <si>
    <t>先端トルク</t>
    <rPh sb="0" eb="2">
      <t>センタン</t>
    </rPh>
    <phoneticPr fontId="1"/>
  </si>
  <si>
    <t>出力トルク</t>
    <rPh sb="0" eb="2">
      <t>シュツリョク</t>
    </rPh>
    <phoneticPr fontId="1"/>
  </si>
  <si>
    <t>β</t>
    <phoneticPr fontId="1"/>
  </si>
  <si>
    <t>角度変位</t>
    <rPh sb="0" eb="2">
      <t>カクド</t>
    </rPh>
    <rPh sb="2" eb="4">
      <t>ヘンイ</t>
    </rPh>
    <phoneticPr fontId="1"/>
  </si>
  <si>
    <t>トルク</t>
    <phoneticPr fontId="1"/>
  </si>
  <si>
    <t>減速比</t>
    <rPh sb="0" eb="2">
      <t>ゲンソク</t>
    </rPh>
    <rPh sb="2" eb="3">
      <t>ヒ</t>
    </rPh>
    <phoneticPr fontId="1"/>
  </si>
  <si>
    <t>トルク</t>
    <phoneticPr fontId="1"/>
  </si>
  <si>
    <t>先端角</t>
    <rPh sb="0" eb="2">
      <t>センタン</t>
    </rPh>
    <rPh sb="2" eb="3">
      <t>カク</t>
    </rPh>
    <phoneticPr fontId="1"/>
  </si>
  <si>
    <t>距離</t>
    <rPh sb="0" eb="2">
      <t>キョリ</t>
    </rPh>
    <phoneticPr fontId="1"/>
  </si>
  <si>
    <t>β</t>
    <phoneticPr fontId="1"/>
  </si>
  <si>
    <t>先端ｘ</t>
    <rPh sb="0" eb="2">
      <t>センタン</t>
    </rPh>
    <phoneticPr fontId="1"/>
  </si>
  <si>
    <t>先端ｙ</t>
    <rPh sb="0" eb="2">
      <t>センタン</t>
    </rPh>
    <phoneticPr fontId="1"/>
  </si>
  <si>
    <t>参考ｘ</t>
    <rPh sb="0" eb="2">
      <t>サンコウ</t>
    </rPh>
    <phoneticPr fontId="1"/>
  </si>
  <si>
    <t>参考ｙ</t>
    <rPh sb="0" eb="2">
      <t>サンコウ</t>
    </rPh>
    <phoneticPr fontId="1"/>
  </si>
  <si>
    <t>角度</t>
    <rPh sb="0" eb="1">
      <t>カク</t>
    </rPh>
    <rPh sb="1" eb="2">
      <t>ド</t>
    </rPh>
    <phoneticPr fontId="1"/>
  </si>
  <si>
    <t>駆動ｘ</t>
    <rPh sb="0" eb="2">
      <t>クドウ</t>
    </rPh>
    <phoneticPr fontId="1"/>
  </si>
  <si>
    <t>駆動y</t>
    <rPh sb="0" eb="2">
      <t>クドウ</t>
    </rPh>
    <phoneticPr fontId="1"/>
  </si>
  <si>
    <t>真角度</t>
    <rPh sb="0" eb="1">
      <t>シン</t>
    </rPh>
    <rPh sb="1" eb="3">
      <t>カクド</t>
    </rPh>
    <phoneticPr fontId="1"/>
  </si>
  <si>
    <t>真ｘ</t>
    <rPh sb="0" eb="1">
      <t>シン</t>
    </rPh>
    <phoneticPr fontId="1"/>
  </si>
  <si>
    <t>真ｙ</t>
    <rPh sb="0" eb="1">
      <t>シン</t>
    </rPh>
    <phoneticPr fontId="1"/>
  </si>
  <si>
    <t>最終段トルク</t>
    <rPh sb="0" eb="2">
      <t>サイシュウ</t>
    </rPh>
    <rPh sb="2" eb="3">
      <t>ダン</t>
    </rPh>
    <phoneticPr fontId="1"/>
  </si>
  <si>
    <t>駆動中心高さ</t>
    <rPh sb="0" eb="2">
      <t>クドウ</t>
    </rPh>
    <rPh sb="2" eb="4">
      <t>チュウシン</t>
    </rPh>
    <rPh sb="4" eb="5">
      <t>タカ</t>
    </rPh>
    <phoneticPr fontId="1"/>
  </si>
  <si>
    <t>参考半径</t>
    <rPh sb="0" eb="2">
      <t>サンコウ</t>
    </rPh>
    <rPh sb="2" eb="4">
      <t>ハンケイ</t>
    </rPh>
    <phoneticPr fontId="1"/>
  </si>
  <si>
    <t>ψ</t>
    <phoneticPr fontId="1"/>
  </si>
  <si>
    <t>初期角度α</t>
    <rPh sb="0" eb="2">
      <t>ショキ</t>
    </rPh>
    <rPh sb="2" eb="4">
      <t>カクド</t>
    </rPh>
    <phoneticPr fontId="1"/>
  </si>
  <si>
    <t>先端長さBE</t>
    <rPh sb="0" eb="2">
      <t>センタン</t>
    </rPh>
    <rPh sb="2" eb="3">
      <t>ナガ</t>
    </rPh>
    <phoneticPr fontId="1"/>
  </si>
  <si>
    <t>先端角度Γ</t>
    <rPh sb="0" eb="2">
      <t>センタン</t>
    </rPh>
    <rPh sb="2" eb="4">
      <t>カクド</t>
    </rPh>
    <phoneticPr fontId="1"/>
  </si>
  <si>
    <t>固定節DA</t>
    <rPh sb="0" eb="2">
      <t>コテイ</t>
    </rPh>
    <rPh sb="2" eb="3">
      <t>セツ</t>
    </rPh>
    <phoneticPr fontId="1"/>
  </si>
  <si>
    <t>駆動節AB</t>
    <rPh sb="0" eb="2">
      <t>クドウ</t>
    </rPh>
    <rPh sb="2" eb="3">
      <t>セツ</t>
    </rPh>
    <phoneticPr fontId="1"/>
  </si>
  <si>
    <t>揺動節BC</t>
    <rPh sb="0" eb="2">
      <t>ヨウドウ</t>
    </rPh>
    <rPh sb="2" eb="3">
      <t>セツ</t>
    </rPh>
    <phoneticPr fontId="1"/>
  </si>
  <si>
    <t>従動節CD</t>
    <rPh sb="0" eb="2">
      <t>ジュウドウ</t>
    </rPh>
    <rPh sb="2" eb="3">
      <t>セツ</t>
    </rPh>
    <phoneticPr fontId="1"/>
  </si>
  <si>
    <t>真円度</t>
    <rPh sb="0" eb="2">
      <t>シンエン</t>
    </rPh>
    <rPh sb="2" eb="3">
      <t>ド</t>
    </rPh>
    <phoneticPr fontId="1"/>
  </si>
  <si>
    <t>先端距離1</t>
    <rPh sb="0" eb="2">
      <t>センタン</t>
    </rPh>
    <rPh sb="2" eb="4">
      <t>キョリ</t>
    </rPh>
    <phoneticPr fontId="1"/>
  </si>
  <si>
    <t>先端距離2</t>
    <rPh sb="0" eb="2">
      <t>センタン</t>
    </rPh>
    <rPh sb="2" eb="4">
      <t>キョリ</t>
    </rPh>
    <phoneticPr fontId="1"/>
  </si>
  <si>
    <t>角度を指定1</t>
    <rPh sb="0" eb="2">
      <t>カクド</t>
    </rPh>
    <rPh sb="3" eb="5">
      <t>シテイ</t>
    </rPh>
    <phoneticPr fontId="1"/>
  </si>
  <si>
    <t>角度を指定2</t>
    <rPh sb="0" eb="2">
      <t>カクド</t>
    </rPh>
    <rPh sb="3" eb="5">
      <t>シテイ</t>
    </rPh>
    <phoneticPr fontId="1"/>
  </si>
  <si>
    <t>4節リンク設定</t>
    <rPh sb="1" eb="2">
      <t>セツ</t>
    </rPh>
    <rPh sb="5" eb="7">
      <t>セッテイ</t>
    </rPh>
    <phoneticPr fontId="1"/>
  </si>
  <si>
    <t>出力設定</t>
    <rPh sb="0" eb="2">
      <t>シュツリョク</t>
    </rPh>
    <rPh sb="2" eb="4">
      <t>セッテイ</t>
    </rPh>
    <phoneticPr fontId="1"/>
  </si>
  <si>
    <t>落合先輩</t>
    <rPh sb="0" eb="2">
      <t>オチアイ</t>
    </rPh>
    <rPh sb="2" eb="4">
      <t>センパイ</t>
    </rPh>
    <phoneticPr fontId="1"/>
  </si>
  <si>
    <t>レミントン</t>
    <phoneticPr fontId="1"/>
  </si>
  <si>
    <t>いいんじゃない？</t>
    <phoneticPr fontId="1"/>
  </si>
  <si>
    <t>角度</t>
    <rPh sb="0" eb="2">
      <t>カクド</t>
    </rPh>
    <phoneticPr fontId="1"/>
  </si>
  <si>
    <t>機構減速比</t>
    <rPh sb="0" eb="2">
      <t>キコウ</t>
    </rPh>
    <rPh sb="2" eb="4">
      <t>ゲンソク</t>
    </rPh>
    <rPh sb="4" eb="5">
      <t>ヒ</t>
    </rPh>
    <phoneticPr fontId="1"/>
  </si>
  <si>
    <t>駆動リンク角度</t>
    <rPh sb="0" eb="2">
      <t>クドウ</t>
    </rPh>
    <rPh sb="5" eb="7">
      <t>カクド</t>
    </rPh>
    <phoneticPr fontId="1"/>
  </si>
  <si>
    <t>出力【ｇ】</t>
    <rPh sb="0" eb="2">
      <t>シュツリョク</t>
    </rPh>
    <phoneticPr fontId="1"/>
  </si>
  <si>
    <t>モータ数</t>
    <rPh sb="3" eb="4">
      <t>スウ</t>
    </rPh>
    <phoneticPr fontId="1"/>
  </si>
  <si>
    <t>↓イーグル6.62Ｖ　2200ｍＡ　35Ｃ×2</t>
    <phoneticPr fontId="1"/>
  </si>
  <si>
    <t>最大トルク【ｇ・ｃｍ】</t>
    <rPh sb="0" eb="2">
      <t>サイダイ</t>
    </rPh>
    <phoneticPr fontId="1"/>
  </si>
  <si>
    <t>赤：ＡＢ</t>
    <rPh sb="0" eb="1">
      <t>アカ</t>
    </rPh>
    <phoneticPr fontId="1"/>
  </si>
  <si>
    <t>シアン：ＢＣ</t>
    <phoneticPr fontId="1"/>
  </si>
  <si>
    <t>緑：ＣＤ</t>
    <rPh sb="0" eb="1">
      <t>ミドリ</t>
    </rPh>
    <phoneticPr fontId="1"/>
  </si>
  <si>
    <t>黄：ＤＡ</t>
    <rPh sb="0" eb="1">
      <t>キ</t>
    </rPh>
    <phoneticPr fontId="1"/>
  </si>
  <si>
    <t>駆動節</t>
    <rPh sb="0" eb="2">
      <t>クドウ</t>
    </rPh>
    <rPh sb="2" eb="3">
      <t>セツ</t>
    </rPh>
    <phoneticPr fontId="1"/>
  </si>
  <si>
    <t>揺動節</t>
    <rPh sb="0" eb="3">
      <t>ヨウドウセツ</t>
    </rPh>
    <phoneticPr fontId="1"/>
  </si>
  <si>
    <t>従動節</t>
    <rPh sb="0" eb="2">
      <t>ジュウドウ</t>
    </rPh>
    <rPh sb="2" eb="3">
      <t>セツ</t>
    </rPh>
    <phoneticPr fontId="1"/>
  </si>
  <si>
    <t>固定節</t>
    <rPh sb="0" eb="2">
      <t>コテイ</t>
    </rPh>
    <rPh sb="2" eb="3">
      <t>セツ</t>
    </rPh>
    <phoneticPr fontId="1"/>
  </si>
  <si>
    <t>マゼンタ：ＢＥ</t>
    <phoneticPr fontId="1"/>
  </si>
  <si>
    <t>アーム先端</t>
    <rPh sb="3" eb="5">
      <t>センタン</t>
    </rPh>
    <phoneticPr fontId="1"/>
  </si>
  <si>
    <t>節の長さを入力</t>
    <rPh sb="0" eb="1">
      <t>セツ</t>
    </rPh>
    <rPh sb="2" eb="3">
      <t>ナガ</t>
    </rPh>
    <rPh sb="5" eb="7">
      <t>ニュウリョク</t>
    </rPh>
    <phoneticPr fontId="1"/>
  </si>
  <si>
    <t>角度を入力、図の矢印方向が正</t>
    <rPh sb="0" eb="2">
      <t>カクド</t>
    </rPh>
    <rPh sb="3" eb="5">
      <t>ニュウリョク</t>
    </rPh>
    <rPh sb="6" eb="7">
      <t>ズ</t>
    </rPh>
    <rPh sb="8" eb="10">
      <t>ヤジルシ</t>
    </rPh>
    <rPh sb="10" eb="12">
      <t>ホウコウ</t>
    </rPh>
    <rPh sb="13" eb="14">
      <t>セイ</t>
    </rPh>
    <phoneticPr fontId="1"/>
  </si>
  <si>
    <t>地面からＡ点までの高さを入力</t>
    <rPh sb="0" eb="2">
      <t>ジメン</t>
    </rPh>
    <rPh sb="5" eb="6">
      <t>テン</t>
    </rPh>
    <rPh sb="9" eb="10">
      <t>タカ</t>
    </rPh>
    <rPh sb="12" eb="14">
      <t>ニュウリョク</t>
    </rPh>
    <phoneticPr fontId="1"/>
  </si>
  <si>
    <t>Ａ点を中心とした参考円の半径を入力</t>
    <rPh sb="1" eb="2">
      <t>テン</t>
    </rPh>
    <rPh sb="3" eb="5">
      <t>チュウシン</t>
    </rPh>
    <rPh sb="8" eb="10">
      <t>サンコウ</t>
    </rPh>
    <rPh sb="10" eb="11">
      <t>エン</t>
    </rPh>
    <rPh sb="12" eb="14">
      <t>ハンケイ</t>
    </rPh>
    <rPh sb="15" eb="17">
      <t>ニュウリョク</t>
    </rPh>
    <phoneticPr fontId="1"/>
  </si>
  <si>
    <t>使用するモーターの個数を入力</t>
    <rPh sb="0" eb="2">
      <t>シヨウ</t>
    </rPh>
    <rPh sb="9" eb="11">
      <t>コスウ</t>
    </rPh>
    <rPh sb="12" eb="14">
      <t>ニュウリョク</t>
    </rPh>
    <phoneticPr fontId="1"/>
  </si>
  <si>
    <t>Ｌ列のモーターの右のＭ列の値を入力</t>
    <rPh sb="1" eb="2">
      <t>レツ</t>
    </rPh>
    <rPh sb="8" eb="9">
      <t>ミギ</t>
    </rPh>
    <rPh sb="11" eb="12">
      <t>レツ</t>
    </rPh>
    <rPh sb="13" eb="14">
      <t>アタイ</t>
    </rPh>
    <rPh sb="15" eb="17">
      <t>ニュウリョク</t>
    </rPh>
    <phoneticPr fontId="1"/>
  </si>
  <si>
    <t>ギアで稼ぐ減速の値を入力</t>
    <rPh sb="3" eb="4">
      <t>カセ</t>
    </rPh>
    <rPh sb="5" eb="7">
      <t>ゲンソク</t>
    </rPh>
    <rPh sb="8" eb="9">
      <t>アタイ</t>
    </rPh>
    <rPh sb="10" eb="12">
      <t>ニュウリョク</t>
    </rPh>
    <phoneticPr fontId="1"/>
  </si>
  <si>
    <t>攻撃に使うときのθの値を入力、矢印方向が正</t>
    <rPh sb="0" eb="2">
      <t>コウゲキ</t>
    </rPh>
    <rPh sb="3" eb="4">
      <t>ツカ</t>
    </rPh>
    <rPh sb="10" eb="11">
      <t>アタイ</t>
    </rPh>
    <rPh sb="12" eb="14">
      <t>ニュウリョク</t>
    </rPh>
    <rPh sb="15" eb="17">
      <t>ヤジルシ</t>
    </rPh>
    <rPh sb="17" eb="19">
      <t>ホウコウ</t>
    </rPh>
    <rPh sb="20" eb="21">
      <t>セイ</t>
    </rPh>
    <phoneticPr fontId="1"/>
  </si>
  <si>
    <t>角度1での先端のトルクが表示</t>
    <rPh sb="0" eb="2">
      <t>カクド</t>
    </rPh>
    <rPh sb="5" eb="7">
      <t>センタン</t>
    </rPh>
    <rPh sb="12" eb="14">
      <t>ヒョウジ</t>
    </rPh>
    <phoneticPr fontId="1"/>
  </si>
  <si>
    <t>角度1での先端の減速が表示</t>
    <rPh sb="0" eb="2">
      <t>カクド</t>
    </rPh>
    <rPh sb="5" eb="7">
      <t>センタン</t>
    </rPh>
    <rPh sb="8" eb="10">
      <t>ゲンソク</t>
    </rPh>
    <rPh sb="11" eb="13">
      <t>ヒョウジ</t>
    </rPh>
    <phoneticPr fontId="1"/>
  </si>
  <si>
    <t>角度1での先端までの距離が表示</t>
    <rPh sb="0" eb="2">
      <t>カクド</t>
    </rPh>
    <rPh sb="5" eb="7">
      <t>センタン</t>
    </rPh>
    <rPh sb="10" eb="12">
      <t>キョリ</t>
    </rPh>
    <rPh sb="13" eb="15">
      <t>ヒョウジ</t>
    </rPh>
    <phoneticPr fontId="1"/>
  </si>
  <si>
    <t>角度2での先端のトルクが表示</t>
    <rPh sb="0" eb="2">
      <t>カクド</t>
    </rPh>
    <rPh sb="5" eb="7">
      <t>センタン</t>
    </rPh>
    <rPh sb="12" eb="14">
      <t>ヒョウジ</t>
    </rPh>
    <phoneticPr fontId="1"/>
  </si>
  <si>
    <t>角度2での先端の減速が表示</t>
    <rPh sb="0" eb="2">
      <t>カクド</t>
    </rPh>
    <rPh sb="5" eb="7">
      <t>センタン</t>
    </rPh>
    <rPh sb="8" eb="10">
      <t>ゲンソク</t>
    </rPh>
    <rPh sb="11" eb="13">
      <t>ヒョウジ</t>
    </rPh>
    <phoneticPr fontId="1"/>
  </si>
  <si>
    <t>角度2での先端までの距離が表示</t>
    <rPh sb="0" eb="2">
      <t>カクド</t>
    </rPh>
    <rPh sb="5" eb="7">
      <t>センタン</t>
    </rPh>
    <rPh sb="10" eb="12">
      <t>キョリ</t>
    </rPh>
    <rPh sb="13" eb="15">
      <t>ヒョウジ</t>
    </rPh>
    <phoneticPr fontId="1"/>
  </si>
  <si>
    <t>0.66と入力、きつい条件で設定するなら0.6</t>
    <rPh sb="5" eb="7">
      <t>ニュウリョク</t>
    </rPh>
    <rPh sb="11" eb="13">
      <t>ジョウケン</t>
    </rPh>
    <rPh sb="14" eb="16">
      <t>セッテイ</t>
    </rPh>
    <phoneticPr fontId="1"/>
  </si>
  <si>
    <t>3300角1</t>
    <rPh sb="4" eb="5">
      <t>カク</t>
    </rPh>
    <phoneticPr fontId="1"/>
  </si>
  <si>
    <t>3300角2</t>
    <rPh sb="4" eb="5">
      <t>カク</t>
    </rPh>
    <phoneticPr fontId="1"/>
  </si>
  <si>
    <t>3.3kgが持ち上がる角度が表示</t>
    <rPh sb="6" eb="7">
      <t>モ</t>
    </rPh>
    <rPh sb="8" eb="9">
      <t>ア</t>
    </rPh>
    <rPh sb="11" eb="13">
      <t>カクド</t>
    </rPh>
    <rPh sb="14" eb="16">
      <t>ヒョウジ</t>
    </rPh>
    <phoneticPr fontId="1"/>
  </si>
  <si>
    <t>真円度が表示</t>
    <rPh sb="0" eb="3">
      <t>シンエンド</t>
    </rPh>
    <rPh sb="4" eb="6">
      <t>ヒョウジ</t>
    </rPh>
    <phoneticPr fontId="1"/>
  </si>
  <si>
    <t>モーターでのトルクが表示</t>
    <rPh sb="10" eb="12">
      <t>ヒョウジ</t>
    </rPh>
    <phoneticPr fontId="1"/>
  </si>
  <si>
    <t>最終段ギアまでで稼がれるトルクが表示</t>
    <rPh sb="0" eb="2">
      <t>サイシュウ</t>
    </rPh>
    <rPh sb="2" eb="3">
      <t>ダン</t>
    </rPh>
    <rPh sb="8" eb="9">
      <t>カセ</t>
    </rPh>
    <rPh sb="16" eb="18">
      <t>ヒョウジ</t>
    </rPh>
    <phoneticPr fontId="1"/>
  </si>
  <si>
    <t>五味</t>
    <rPh sb="0" eb="2">
      <t>ゴミ</t>
    </rPh>
    <phoneticPr fontId="1"/>
  </si>
  <si>
    <t>2021v2</t>
    <phoneticPr fontId="1"/>
  </si>
  <si>
    <t>雪村先輩</t>
    <rPh sb="0" eb="4">
      <t>ユキムラセンパイ</t>
    </rPh>
    <phoneticPr fontId="1"/>
  </si>
  <si>
    <t>alter</t>
    <phoneticPr fontId="1"/>
  </si>
  <si>
    <t>2021v3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</si>
</sst>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NumberFormat="1" applyBorder="1">
      <alignment vertical="center"/>
    </xf>
    <xf numFmtId="0" fontId="0" fillId="2" borderId="4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5" xfId="0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" borderId="1" xfId="0" applyNumberFormat="1" applyFill="1" applyBorder="1">
      <alignment vertical="center"/>
    </xf>
    <xf numFmtId="0" fontId="0" fillId="4" borderId="1" xfId="0" applyNumberFormat="1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5" xfId="0" applyFont="1" applyBorder="1">
      <alignment vertical="center"/>
    </xf>
    <xf numFmtId="0" fontId="0" fillId="2" borderId="6" xfId="0" applyFill="1" applyBorder="1">
      <alignment vertical="center"/>
    </xf>
    <xf numFmtId="0" fontId="2" fillId="0" borderId="2" xfId="0" applyFont="1" applyBorder="1">
      <alignment vertical="center"/>
    </xf>
    <xf numFmtId="0" fontId="0" fillId="0" borderId="8" xfId="0" applyNumberFormat="1" applyBorder="1">
      <alignment vertical="center"/>
    </xf>
    <xf numFmtId="0" fontId="0" fillId="2" borderId="9" xfId="0" applyFill="1" applyBorder="1">
      <alignment vertical="center"/>
    </xf>
    <xf numFmtId="0" fontId="2" fillId="0" borderId="10" xfId="0" applyFont="1" applyBorder="1">
      <alignment vertical="center"/>
    </xf>
    <xf numFmtId="0" fontId="0" fillId="2" borderId="11" xfId="0" applyFill="1" applyBorder="1">
      <alignment vertical="center"/>
    </xf>
    <xf numFmtId="0" fontId="2" fillId="0" borderId="3" xfId="0" applyFont="1" applyFill="1" applyBorder="1">
      <alignment vertical="center"/>
    </xf>
    <xf numFmtId="0" fontId="0" fillId="3" borderId="12" xfId="0" applyFill="1" applyBorder="1">
      <alignment vertical="center"/>
    </xf>
    <xf numFmtId="0" fontId="2" fillId="0" borderId="13" xfId="0" applyFont="1" applyFill="1" applyBorder="1">
      <alignment vertical="center"/>
    </xf>
    <xf numFmtId="0" fontId="0" fillId="3" borderId="7" xfId="0" applyFill="1" applyBorder="1">
      <alignment vertical="center"/>
    </xf>
    <xf numFmtId="0" fontId="0" fillId="0" borderId="5" xfId="0" applyBorder="1">
      <alignment vertical="center"/>
    </xf>
    <xf numFmtId="0" fontId="2" fillId="0" borderId="2" xfId="0" applyFont="1" applyFill="1" applyBorder="1">
      <alignment vertical="center"/>
    </xf>
    <xf numFmtId="0" fontId="0" fillId="4" borderId="4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14" xfId="0" applyFill="1" applyBorder="1">
      <alignment vertical="center"/>
    </xf>
    <xf numFmtId="0" fontId="0" fillId="4" borderId="6" xfId="0" applyFill="1" applyBorder="1">
      <alignment vertical="center"/>
    </xf>
    <xf numFmtId="0" fontId="2" fillId="0" borderId="19" xfId="0" applyFont="1" applyFill="1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5" borderId="7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6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1">
    <cellStyle name="標準" xfId="0" builtinId="0"/>
  </cellStyles>
  <dxfs count="0"/>
  <tableStyles count="1" defaultTableStyle="TableStyleMedium2" defaultPivotStyle="PivotStyleLight16">
    <tableStyle name="Invisible" pivot="0" table="0" count="0" xr9:uid="{6D7C2D7F-C818-4513-97E5-4EC155E3556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出力</a:t>
            </a:r>
            <a:r>
              <a:rPr lang="en-US" altLang="ja-JP"/>
              <a:t>【</a:t>
            </a:r>
            <a:r>
              <a:rPr lang="ja-JP" altLang="en-US"/>
              <a:t>ｇ</a:t>
            </a:r>
            <a:r>
              <a:rPr lang="en-US" altLang="ja-JP"/>
              <a:t>】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458092738407698"/>
          <c:y val="0.16296296296296298"/>
          <c:w val="0.86486351706036746"/>
          <c:h val="0.59736876640419945"/>
        </c:manualLayout>
      </c:layout>
      <c:scatterChart>
        <c:scatterStyle val="lineMarker"/>
        <c:varyColors val="0"/>
        <c:ser>
          <c:idx val="8"/>
          <c:order val="5"/>
          <c:tx>
            <c:strRef>
              <c:f>演算!$X$3</c:f>
              <c:strCache>
                <c:ptCount val="1"/>
                <c:pt idx="0">
                  <c:v>先端トルク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演算!$X$4:$X$364</c:f>
              <c:numCache>
                <c:formatCode>General</c:formatCode>
                <c:ptCount val="361"/>
                <c:pt idx="0">
                  <c:v>2617.5370672836652</c:v>
                </c:pt>
                <c:pt idx="1">
                  <c:v>2614.984247357504</c:v>
                </c:pt>
                <c:pt idx="2">
                  <c:v>2613.9903588372194</c:v>
                </c:pt>
                <c:pt idx="3">
                  <c:v>2614.5969374504352</c:v>
                </c:pt>
                <c:pt idx="4">
                  <c:v>2616.8422541988707</c:v>
                </c:pt>
                <c:pt idx="5">
                  <c:v>2620.7612601693681</c:v>
                </c:pt>
                <c:pt idx="6">
                  <c:v>2626.3855613349056</c:v>
                </c:pt>
                <c:pt idx="7">
                  <c:v>2633.7434216307051</c:v>
                </c:pt>
                <c:pt idx="8">
                  <c:v>2642.8597921469477</c:v>
                </c:pt>
                <c:pt idx="9">
                  <c:v>2653.7563639074092</c:v>
                </c:pt>
                <c:pt idx="10">
                  <c:v>2666.4516414846853</c:v>
                </c:pt>
                <c:pt idx="11">
                  <c:v>2680.9610345198853</c:v>
                </c:pt>
                <c:pt idx="12">
                  <c:v>2697.2969641915447</c:v>
                </c:pt>
                <c:pt idx="13">
                  <c:v>2715.4689816741998</c:v>
                </c:pt>
                <c:pt idx="14">
                  <c:v>2735.4838957468342</c:v>
                </c:pt>
                <c:pt idx="15">
                  <c:v>2757.3459068621655</c:v>
                </c:pt>
                <c:pt idx="16">
                  <c:v>2781.0567452001219</c:v>
                </c:pt>
                <c:pt idx="17">
                  <c:v>2806.6158104730316</c:v>
                </c:pt>
                <c:pt idx="18">
                  <c:v>2834.0203115079162</c:v>
                </c:pt>
                <c:pt idx="19">
                  <c:v>2863.2654039173326</c:v>
                </c:pt>
                <c:pt idx="20">
                  <c:v>2894.3443244306004</c:v>
                </c:pt>
                <c:pt idx="21">
                  <c:v>2927.2485207443974</c:v>
                </c:pt>
                <c:pt idx="22">
                  <c:v>2961.9677759766914</c:v>
                </c:pt>
                <c:pt idx="23">
                  <c:v>2998.490327070343</c:v>
                </c:pt>
                <c:pt idx="24">
                  <c:v>3036.8029766741074</c:v>
                </c:pt>
                <c:pt idx="25">
                  <c:v>3076.8911982367945</c:v>
                </c:pt>
                <c:pt idx="26">
                  <c:v>3118.739234186768</c:v>
                </c:pt>
                <c:pt idx="27">
                  <c:v>3162.3301872256984</c:v>
                </c:pt>
                <c:pt idx="28">
                  <c:v>3207.6461048538254</c:v>
                </c:pt>
                <c:pt idx="29">
                  <c:v>3254.6680573449248</c:v>
                </c:pt>
                <c:pt idx="30">
                  <c:v>3303.3762094520007</c:v>
                </c:pt>
                <c:pt idx="31">
                  <c:v>3353.749886172312</c:v>
                </c:pt>
                <c:pt idx="32">
                  <c:v>3405.7676329347755</c:v>
                </c:pt>
                <c:pt idx="33">
                  <c:v>3459.4072705946951</c:v>
                </c:pt>
                <c:pt idx="34">
                  <c:v>3514.6459456249017</c:v>
                </c:pt>
                <c:pt idx="35">
                  <c:v>3571.4601758970266</c:v>
                </c:pt>
                <c:pt idx="36">
                  <c:v>3629.8258924382753</c:v>
                </c:pt>
                <c:pt idx="37">
                  <c:v>3689.7184775295477</c:v>
                </c:pt>
                <c:pt idx="38">
                  <c:v>3751.1127995088659</c:v>
                </c:pt>
                <c:pt idx="39">
                  <c:v>3813.9832446027503</c:v>
                </c:pt>
                <c:pt idx="40">
                  <c:v>3878.3037461076356</c:v>
                </c:pt>
                <c:pt idx="41">
                  <c:v>3944.0478112064525</c:v>
                </c:pt>
                <c:pt idx="42">
                  <c:v>4011.1885456862024</c:v>
                </c:pt>
                <c:pt idx="43">
                  <c:v>4079.6986768025208</c:v>
                </c:pt>
                <c:pt idx="44">
                  <c:v>4149.5505745108594</c:v>
                </c:pt>
                <c:pt idx="45">
                  <c:v>4220.7162712634254</c:v>
                </c:pt>
                <c:pt idx="46">
                  <c:v>4293.1674805526982</c:v>
                </c:pt>
                <c:pt idx="47">
                  <c:v>4366.8756143580749</c:v>
                </c:pt>
                <c:pt idx="48">
                  <c:v>4441.8117996436167</c:v>
                </c:pt>
                <c:pt idx="49">
                  <c:v>4517.946894026386</c:v>
                </c:pt>
                <c:pt idx="50">
                  <c:v>4595.2515007325974</c:v>
                </c:pt>
                <c:pt idx="51">
                  <c:v>4673.6959829291136</c:v>
                </c:pt>
                <c:pt idx="52">
                  <c:v>4753.250477530074</c:v>
                </c:pt>
                <c:pt idx="53">
                  <c:v>4833.8849085351449</c:v>
                </c:pt>
                <c:pt idx="54">
                  <c:v>4915.5689999744982</c:v>
                </c:pt>
                <c:pt idx="55">
                  <c:v>4998.2722885112789</c:v>
                </c:pt>
                <c:pt idx="56">
                  <c:v>5081.9641357466789</c:v>
                </c:pt>
                <c:pt idx="57">
                  <c:v>5166.6137402699169</c:v>
                </c:pt>
                <c:pt idx="58">
                  <c:v>5252.1901494825697</c:v>
                </c:pt>
                <c:pt idx="59">
                  <c:v>5338.6622712270582</c:v>
                </c:pt>
                <c:pt idx="60">
                  <c:v>5425.9988852459446</c:v>
                </c:pt>
                <c:pt idx="61">
                  <c:v>5514.1686544785125</c:v>
                </c:pt>
                <c:pt idx="62">
                  <c:v>5603.1401362275565</c:v>
                </c:pt>
                <c:pt idx="63">
                  <c:v>5692.881793186245</c:v>
                </c:pt>
                <c:pt idx="64">
                  <c:v>5783.3620043599885</c:v>
                </c:pt>
                <c:pt idx="65">
                  <c:v>5874.5490758618298</c:v>
                </c:pt>
                <c:pt idx="66">
                  <c:v>5966.411251612707</c:v>
                </c:pt>
                <c:pt idx="67">
                  <c:v>6058.9167239267981</c:v>
                </c:pt>
                <c:pt idx="68">
                  <c:v>6152.0336440025139</c:v>
                </c:pt>
                <c:pt idx="69">
                  <c:v>6245.7301323048459</c:v>
                </c:pt>
                <c:pt idx="70">
                  <c:v>6339.9742888494939</c:v>
                </c:pt>
                <c:pt idx="71">
                  <c:v>6434.7342033782097</c:v>
                </c:pt>
                <c:pt idx="72">
                  <c:v>6529.9779654313015</c:v>
                </c:pt>
                <c:pt idx="73">
                  <c:v>6625.6736743124893</c:v>
                </c:pt>
                <c:pt idx="74">
                  <c:v>6721.7894489364198</c:v>
                </c:pt>
                <c:pt idx="75">
                  <c:v>6818.2934375699342</c:v>
                </c:pt>
                <c:pt idx="76">
                  <c:v>6915.1538274485692</c:v>
                </c:pt>
                <c:pt idx="77">
                  <c:v>7012.3388542770635</c:v>
                </c:pt>
                <c:pt idx="78">
                  <c:v>7109.8168116024071</c:v>
                </c:pt>
                <c:pt idx="79">
                  <c:v>7207.556060057962</c:v>
                </c:pt>
                <c:pt idx="80">
                  <c:v>7305.525036484365</c:v>
                </c:pt>
                <c:pt idx="81">
                  <c:v>7403.6922629012915</c:v>
                </c:pt>
                <c:pt idx="82">
                  <c:v>7502.0263553592276</c:v>
                </c:pt>
                <c:pt idx="83">
                  <c:v>7600.4960326388518</c:v>
                </c:pt>
                <c:pt idx="84">
                  <c:v>7699.0701248070682</c:v>
                </c:pt>
                <c:pt idx="85">
                  <c:v>7797.7175816359922</c:v>
                </c:pt>
                <c:pt idx="86">
                  <c:v>7896.4074808660571</c:v>
                </c:pt>
                <c:pt idx="87">
                  <c:v>7995.1090363214907</c:v>
                </c:pt>
                <c:pt idx="88">
                  <c:v>8093.7916058757382</c:v>
                </c:pt>
                <c:pt idx="89">
                  <c:v>8192.4246992547742</c:v>
                </c:pt>
                <c:pt idx="90">
                  <c:v>8290.9779857004705</c:v>
                </c:pt>
                <c:pt idx="91">
                  <c:v>8389.4213014565721</c:v>
                </c:pt>
                <c:pt idx="92">
                  <c:v>8487.7246571170344</c:v>
                </c:pt>
                <c:pt idx="93">
                  <c:v>8585.8582448032685</c:v>
                </c:pt>
                <c:pt idx="94">
                  <c:v>8683.792445187808</c:v>
                </c:pt>
                <c:pt idx="95">
                  <c:v>8781.497834354841</c:v>
                </c:pt>
                <c:pt idx="96">
                  <c:v>8878.9451905035367</c:v>
                </c:pt>
                <c:pt idx="97">
                  <c:v>8976.1055004972604</c:v>
                </c:pt>
                <c:pt idx="98">
                  <c:v>9072.9499662399394</c:v>
                </c:pt>
                <c:pt idx="99">
                  <c:v>9169.4500109022429</c:v>
                </c:pt>
                <c:pt idx="100">
                  <c:v>9265.5772849984187</c:v>
                </c:pt>
                <c:pt idx="101">
                  <c:v>9361.3036722890392</c:v>
                </c:pt>
                <c:pt idx="102">
                  <c:v>9456.6012955259357</c:v>
                </c:pt>
                <c:pt idx="103">
                  <c:v>9551.4425220745125</c:v>
                </c:pt>
                <c:pt idx="104">
                  <c:v>9645.7999693324873</c:v>
                </c:pt>
                <c:pt idx="105">
                  <c:v>9739.6465100359401</c:v>
                </c:pt>
                <c:pt idx="106">
                  <c:v>9832.955277395733</c:v>
                </c:pt>
                <c:pt idx="107">
                  <c:v>9925.6996700904656</c:v>
                </c:pt>
                <c:pt idx="108">
                  <c:v>10017.85335710734</c:v>
                </c:pt>
                <c:pt idx="109">
                  <c:v>10109.390282438568</c:v>
                </c:pt>
                <c:pt idx="110">
                  <c:v>10200.284669641203</c:v>
                </c:pt>
                <c:pt idx="111">
                  <c:v>10290.511026241706</c:v>
                </c:pt>
                <c:pt idx="112">
                  <c:v>10380.044148016519</c:v>
                </c:pt>
                <c:pt idx="113">
                  <c:v>10468.85912311836</c:v>
                </c:pt>
                <c:pt idx="114">
                  <c:v>10556.931336083524</c:v>
                </c:pt>
                <c:pt idx="115">
                  <c:v>10644.236471694321</c:v>
                </c:pt>
                <c:pt idx="116">
                  <c:v>10730.750518725192</c:v>
                </c:pt>
                <c:pt idx="117">
                  <c:v>10816.449773543822</c:v>
                </c:pt>
                <c:pt idx="118">
                  <c:v>10901.310843597725</c:v>
                </c:pt>
                <c:pt idx="119">
                  <c:v>10985.310650775644</c:v>
                </c:pt>
                <c:pt idx="120">
                  <c:v>11068.426434658597</c:v>
                </c:pt>
                <c:pt idx="121">
                  <c:v>11150.635755634723</c:v>
                </c:pt>
                <c:pt idx="122">
                  <c:v>11231.916497908682</c:v>
                </c:pt>
                <c:pt idx="123">
                  <c:v>11312.246872413742</c:v>
                </c:pt>
                <c:pt idx="124">
                  <c:v>11391.605419584981</c:v>
                </c:pt>
                <c:pt idx="125">
                  <c:v>11469.971012045527</c:v>
                </c:pt>
                <c:pt idx="126">
                  <c:v>11547.322857203077</c:v>
                </c:pt>
                <c:pt idx="127">
                  <c:v>11623.640499689915</c:v>
                </c:pt>
                <c:pt idx="128">
                  <c:v>11698.90382378606</c:v>
                </c:pt>
                <c:pt idx="129">
                  <c:v>11773.093055666983</c:v>
                </c:pt>
                <c:pt idx="130">
                  <c:v>11846.18876561825</c:v>
                </c:pt>
                <c:pt idx="131">
                  <c:v>11918.171870108594</c:v>
                </c:pt>
                <c:pt idx="132">
                  <c:v>11989.023633836156</c:v>
                </c:pt>
                <c:pt idx="133">
                  <c:v>12058.725671634256</c:v>
                </c:pt>
                <c:pt idx="134">
                  <c:v>12127.259950299145</c:v>
                </c:pt>
                <c:pt idx="135">
                  <c:v>12194.608790395569</c:v>
                </c:pt>
                <c:pt idx="136">
                  <c:v>12260.754867912192</c:v>
                </c:pt>
                <c:pt idx="137">
                  <c:v>12325.681215877255</c:v>
                </c:pt>
                <c:pt idx="138">
                  <c:v>12389.371225909306</c:v>
                </c:pt>
                <c:pt idx="139">
                  <c:v>12451.808649673989</c:v>
                </c:pt>
                <c:pt idx="140">
                  <c:v>12512.977600287168</c:v>
                </c:pt>
                <c:pt idx="141">
                  <c:v>12572.862553667688</c:v>
                </c:pt>
                <c:pt idx="142">
                  <c:v>12631.448349774788</c:v>
                </c:pt>
                <c:pt idx="143">
                  <c:v>12688.720193860925</c:v>
                </c:pt>
                <c:pt idx="144">
                  <c:v>12744.6636575878</c:v>
                </c:pt>
                <c:pt idx="145">
                  <c:v>12799.264680161827</c:v>
                </c:pt>
                <c:pt idx="146">
                  <c:v>12852.509569334137</c:v>
                </c:pt>
                <c:pt idx="147">
                  <c:v>12904.385002430816</c:v>
                </c:pt>
                <c:pt idx="148">
                  <c:v>12954.878027269589</c:v>
                </c:pt>
                <c:pt idx="149">
                  <c:v>13003.976063052514</c:v>
                </c:pt>
                <c:pt idx="150">
                  <c:v>13051.666901227391</c:v>
                </c:pt>
                <c:pt idx="151">
                  <c:v>13097.938706271625</c:v>
                </c:pt>
                <c:pt idx="152">
                  <c:v>13142.780016472947</c:v>
                </c:pt>
                <c:pt idx="153">
                  <c:v>13186.179744609197</c:v>
                </c:pt>
                <c:pt idx="154">
                  <c:v>13228.127178682509</c:v>
                </c:pt>
                <c:pt idx="155">
                  <c:v>13268.611982502951</c:v>
                </c:pt>
                <c:pt idx="156">
                  <c:v>13307.624196355498</c:v>
                </c:pt>
                <c:pt idx="157">
                  <c:v>13345.154237495612</c:v>
                </c:pt>
                <c:pt idx="158">
                  <c:v>13381.192900764461</c:v>
                </c:pt>
                <c:pt idx="159">
                  <c:v>13415.731359058849</c:v>
                </c:pt>
                <c:pt idx="160">
                  <c:v>13448.761163780702</c:v>
                </c:pt>
                <c:pt idx="161">
                  <c:v>13480.274245378763</c:v>
                </c:pt>
                <c:pt idx="162">
                  <c:v>13510.26291362767</c:v>
                </c:pt>
                <c:pt idx="163">
                  <c:v>13538.719858171291</c:v>
                </c:pt>
                <c:pt idx="164">
                  <c:v>13565.638148798762</c:v>
                </c:pt>
                <c:pt idx="165">
                  <c:v>13591.011235816222</c:v>
                </c:pt>
                <c:pt idx="166">
                  <c:v>13614.832950354199</c:v>
                </c:pt>
                <c:pt idx="167">
                  <c:v>13637.097504707994</c:v>
                </c:pt>
                <c:pt idx="168">
                  <c:v>13657.799492593978</c:v>
                </c:pt>
                <c:pt idx="169">
                  <c:v>13676.933889371463</c:v>
                </c:pt>
                <c:pt idx="170">
                  <c:v>13694.496052364737</c:v>
                </c:pt>
                <c:pt idx="171">
                  <c:v>13710.481720996457</c:v>
                </c:pt>
                <c:pt idx="172">
                  <c:v>13724.887017103063</c:v>
                </c:pt>
                <c:pt idx="173">
                  <c:v>13737.708444925358</c:v>
                </c:pt>
                <c:pt idx="174">
                  <c:v>13748.942891538303</c:v>
                </c:pt>
                <c:pt idx="175">
                  <c:v>13758.587626783004</c:v>
                </c:pt>
                <c:pt idx="176">
                  <c:v>13766.640303521846</c:v>
                </c:pt>
                <c:pt idx="177">
                  <c:v>13773.098957673832</c:v>
                </c:pt>
                <c:pt idx="178">
                  <c:v>13777.962008426699</c:v>
                </c:pt>
                <c:pt idx="179">
                  <c:v>13781.228258351646</c:v>
                </c:pt>
                <c:pt idx="180">
                  <c:v>13782.896893211642</c:v>
                </c:pt>
                <c:pt idx="181">
                  <c:v>4180.9448861514547</c:v>
                </c:pt>
                <c:pt idx="182">
                  <c:v>4180.9065090232498</c:v>
                </c:pt>
                <c:pt idx="183">
                  <c:v>4180.8294782446765</c:v>
                </c:pt>
                <c:pt idx="184">
                  <c:v>4180.7137589207241</c:v>
                </c:pt>
                <c:pt idx="185">
                  <c:v>4180.5592986266347</c:v>
                </c:pt>
                <c:pt idx="186">
                  <c:v>4180.3660273380219</c:v>
                </c:pt>
                <c:pt idx="187">
                  <c:v>4180.1338573967487</c:v>
                </c:pt>
                <c:pt idx="188">
                  <c:v>4179.8626834156739</c:v>
                </c:pt>
                <c:pt idx="189">
                  <c:v>4179.5523822010427</c:v>
                </c:pt>
                <c:pt idx="190">
                  <c:v>4179.2028126626383</c:v>
                </c:pt>
                <c:pt idx="191">
                  <c:v>4178.8138156706727</c:v>
                </c:pt>
                <c:pt idx="192">
                  <c:v>4178.3852139458386</c:v>
                </c:pt>
                <c:pt idx="193">
                  <c:v>4177.9168119051137</c:v>
                </c:pt>
                <c:pt idx="194">
                  <c:v>4177.4083954950474</c:v>
                </c:pt>
                <c:pt idx="195">
                  <c:v>4176.8597320195377</c:v>
                </c:pt>
                <c:pt idx="196">
                  <c:v>4176.2705699436838</c:v>
                </c:pt>
                <c:pt idx="197">
                  <c:v>4175.6406386824829</c:v>
                </c:pt>
                <c:pt idx="198">
                  <c:v>4174.9696483800099</c:v>
                </c:pt>
                <c:pt idx="199">
                  <c:v>4174.2572896624442</c:v>
                </c:pt>
                <c:pt idx="200">
                  <c:v>4173.5032333797208</c:v>
                </c:pt>
                <c:pt idx="201">
                  <c:v>4172.7071303326475</c:v>
                </c:pt>
                <c:pt idx="202">
                  <c:v>4171.8686109797191</c:v>
                </c:pt>
                <c:pt idx="203">
                  <c:v>4170.9872851208202</c:v>
                </c:pt>
                <c:pt idx="204">
                  <c:v>4170.0627415793379</c:v>
                </c:pt>
                <c:pt idx="205">
                  <c:v>4169.0945478454587</c:v>
                </c:pt>
                <c:pt idx="206">
                  <c:v>4168.0822497177023</c:v>
                </c:pt>
                <c:pt idx="207">
                  <c:v>4167.0253709170202</c:v>
                </c:pt>
                <c:pt idx="208">
                  <c:v>4165.9234126830843</c:v>
                </c:pt>
                <c:pt idx="209">
                  <c:v>4164.7758533528731</c:v>
                </c:pt>
                <c:pt idx="210">
                  <c:v>4163.5821479157858</c:v>
                </c:pt>
                <c:pt idx="211">
                  <c:v>4162.3417275520233</c:v>
                </c:pt>
                <c:pt idx="212">
                  <c:v>4161.0539991465639</c:v>
                </c:pt>
                <c:pt idx="213">
                  <c:v>4159.7183447831649</c:v>
                </c:pt>
                <c:pt idx="214">
                  <c:v>4158.3341212174</c:v>
                </c:pt>
                <c:pt idx="215">
                  <c:v>4156.9006593238973</c:v>
                </c:pt>
                <c:pt idx="216">
                  <c:v>4155.4172635238629</c:v>
                </c:pt>
                <c:pt idx="217">
                  <c:v>4153.8832111888669</c:v>
                </c:pt>
                <c:pt idx="218">
                  <c:v>4152.2977520159429</c:v>
                </c:pt>
                <c:pt idx="219">
                  <c:v>4150.6601073849133</c:v>
                </c:pt>
                <c:pt idx="220">
                  <c:v>4148.9694696851157</c:v>
                </c:pt>
                <c:pt idx="221">
                  <c:v>4147.2250016179951</c:v>
                </c:pt>
                <c:pt idx="222">
                  <c:v>4145.4258354731674</c:v>
                </c:pt>
                <c:pt idx="223">
                  <c:v>4143.5710723788443</c:v>
                </c:pt>
                <c:pt idx="224">
                  <c:v>4141.6597815201812</c:v>
                </c:pt>
                <c:pt idx="225">
                  <c:v>4139.6909993344161</c:v>
                </c:pt>
                <c:pt idx="226">
                  <c:v>4137.6637286749283</c:v>
                </c:pt>
                <c:pt idx="227">
                  <c:v>4135.5769379435869</c:v>
                </c:pt>
                <c:pt idx="228">
                  <c:v>4133.4295601955855</c:v>
                </c:pt>
                <c:pt idx="229">
                  <c:v>4131.220492212653</c:v>
                </c:pt>
                <c:pt idx="230">
                  <c:v>4128.9485935447401</c:v>
                </c:pt>
                <c:pt idx="231">
                  <c:v>4126.6126855173979</c:v>
                </c:pt>
                <c:pt idx="232">
                  <c:v>4124.2115502106835</c:v>
                </c:pt>
                <c:pt idx="233">
                  <c:v>4121.7439294006699</c:v>
                </c:pt>
                <c:pt idx="234">
                  <c:v>4119.2085234685201</c:v>
                </c:pt>
                <c:pt idx="235">
                  <c:v>4116.6039902762041</c:v>
                </c:pt>
                <c:pt idx="236">
                  <c:v>4113.9289440043276</c:v>
                </c:pt>
                <c:pt idx="237">
                  <c:v>4111.1819539578746</c:v>
                </c:pt>
                <c:pt idx="238">
                  <c:v>4108.361543332986</c:v>
                </c:pt>
                <c:pt idx="239">
                  <c:v>4105.4661879499699</c:v>
                </c:pt>
                <c:pt idx="240">
                  <c:v>4102.4943149472438</c:v>
                </c:pt>
                <c:pt idx="241">
                  <c:v>4099.4443014413046</c:v>
                </c:pt>
                <c:pt idx="242">
                  <c:v>4096.3144731463499</c:v>
                </c:pt>
                <c:pt idx="243">
                  <c:v>4093.1031029610117</c:v>
                </c:pt>
                <c:pt idx="244">
                  <c:v>4089.8084095124318</c:v>
                </c:pt>
                <c:pt idx="245">
                  <c:v>4086.4285556705713</c:v>
                </c:pt>
                <c:pt idx="246">
                  <c:v>4082.9616470194433</c:v>
                </c:pt>
                <c:pt idx="247">
                  <c:v>4079.4057302968636</c:v>
                </c:pt>
                <c:pt idx="248">
                  <c:v>4075.7587917971214</c:v>
                </c:pt>
                <c:pt idx="249">
                  <c:v>4072.0187557391619</c:v>
                </c:pt>
                <c:pt idx="250">
                  <c:v>4068.1834826012787</c:v>
                </c:pt>
                <c:pt idx="251">
                  <c:v>4064.2507674252624</c:v>
                </c:pt>
                <c:pt idx="252">
                  <c:v>4060.2183380884467</c:v>
                </c:pt>
                <c:pt idx="253">
                  <c:v>4056.0838535488188</c:v>
                </c:pt>
                <c:pt idx="254">
                  <c:v>4051.8449020617463</c:v>
                </c:pt>
                <c:pt idx="255">
                  <c:v>4047.4989993776599</c:v>
                </c:pt>
                <c:pt idx="256">
                  <c:v>4043.0435869134153</c:v>
                </c:pt>
                <c:pt idx="257">
                  <c:v>4038.4760299127661</c:v>
                </c:pt>
                <c:pt idx="258">
                  <c:v>4033.7936155907419</c:v>
                </c:pt>
                <c:pt idx="259">
                  <c:v>4028.9935512706734</c:v>
                </c:pt>
                <c:pt idx="260">
                  <c:v>4024.072962520173</c:v>
                </c:pt>
                <c:pt idx="261">
                  <c:v>4019.028891288704</c:v>
                </c:pt>
                <c:pt idx="262">
                  <c:v>4013.8582940570336</c:v>
                </c:pt>
                <c:pt idx="263">
                  <c:v>4008.5580400029276</c:v>
                </c:pt>
                <c:pt idx="264">
                  <c:v>4003.1249091969607</c:v>
                </c:pt>
                <c:pt idx="265">
                  <c:v>3997.5555908285842</c:v>
                </c:pt>
                <c:pt idx="266">
                  <c:v>3991.846681486194</c:v>
                </c:pt>
                <c:pt idx="267">
                  <c:v>3985.9946834908069</c:v>
                </c:pt>
                <c:pt idx="268">
                  <c:v>3979.9960033045481</c:v>
                </c:pt>
                <c:pt idx="269">
                  <c:v>3973.8469500264005</c:v>
                </c:pt>
                <c:pt idx="270">
                  <c:v>3967.543733989939</c:v>
                </c:pt>
                <c:pt idx="271">
                  <c:v>3961.0824654844196</c:v>
                </c:pt>
                <c:pt idx="272">
                  <c:v>3954.4591536170124</c:v>
                </c:pt>
                <c:pt idx="273">
                  <c:v>3947.6697053385897</c:v>
                </c:pt>
                <c:pt idx="274">
                  <c:v>3940.7099246583243</c:v>
                </c:pt>
                <c:pt idx="275">
                  <c:v>3933.5755120734962</c:v>
                </c:pt>
                <c:pt idx="276">
                  <c:v>3926.2620642425263</c:v>
                </c:pt>
                <c:pt idx="277">
                  <c:v>3918.7650739369356</c:v>
                </c:pt>
                <c:pt idx="278">
                  <c:v>3911.0799303043605</c:v>
                </c:pt>
                <c:pt idx="279">
                  <c:v>3903.2019194815593</c:v>
                </c:pt>
                <c:pt idx="280">
                  <c:v>3895.1262256020482</c:v>
                </c:pt>
                <c:pt idx="281">
                  <c:v>3886.8479322432513</c:v>
                </c:pt>
                <c:pt idx="282">
                  <c:v>3878.3620243606902</c:v>
                </c:pt>
                <c:pt idx="283">
                  <c:v>3869.6633907691225</c:v>
                </c:pt>
                <c:pt idx="284">
                  <c:v>3860.7468272259111</c:v>
                </c:pt>
                <c:pt idx="285">
                  <c:v>3851.6070401800944</c:v>
                </c:pt>
                <c:pt idx="286">
                  <c:v>3842.238651262162</c:v>
                </c:pt>
                <c:pt idx="287">
                  <c:v>3832.6362025834205</c:v>
                </c:pt>
                <c:pt idx="288">
                  <c:v>3822.7941629302804</c:v>
                </c:pt>
                <c:pt idx="289">
                  <c:v>3812.7069349370695</c:v>
                </c:pt>
                <c:pt idx="290">
                  <c:v>3802.368863336686</c:v>
                </c:pt>
                <c:pt idx="291">
                  <c:v>3791.7742443822208</c:v>
                </c:pt>
                <c:pt idx="292">
                  <c:v>3780.9173365534134</c:v>
                </c:pt>
                <c:pt idx="293">
                  <c:v>3769.7923726589497</c:v>
                </c:pt>
                <c:pt idx="294">
                  <c:v>3758.3935734569855</c:v>
                </c:pt>
                <c:pt idx="295">
                  <c:v>3746.7151629244677</c:v>
                </c:pt>
                <c:pt idx="296">
                  <c:v>3734.7513853098217</c:v>
                </c:pt>
                <c:pt idx="297">
                  <c:v>3722.4965241144064</c:v>
                </c:pt>
                <c:pt idx="298">
                  <c:v>3709.9449231526555</c:v>
                </c:pt>
                <c:pt idx="299">
                  <c:v>3697.0910098498975</c:v>
                </c:pt>
                <c:pt idx="300">
                  <c:v>3683.9293209387633</c:v>
                </c:pt>
                <c:pt idx="301">
                  <c:v>3670.4545307264443</c:v>
                </c:pt>
                <c:pt idx="302">
                  <c:v>3656.6614821048074</c:v>
                </c:pt>
                <c:pt idx="303">
                  <c:v>3642.5452204799562</c:v>
                </c:pt>
                <c:pt idx="304">
                  <c:v>3628.1010308020377</c:v>
                </c:pt>
                <c:pt idx="305">
                  <c:v>3613.3244778706385</c:v>
                </c:pt>
                <c:pt idx="306">
                  <c:v>3598.2114500975013</c:v>
                </c:pt>
                <c:pt idx="307">
                  <c:v>3582.7582068913334</c:v>
                </c:pt>
                <c:pt idx="308">
                  <c:v>3566.9614298355291</c:v>
                </c:pt>
                <c:pt idx="309">
                  <c:v>3550.8182778074065</c:v>
                </c:pt>
                <c:pt idx="310">
                  <c:v>3534.3264461744425</c:v>
                </c:pt>
                <c:pt idx="311">
                  <c:v>3517.4842301886379</c:v>
                </c:pt>
                <c:pt idx="312">
                  <c:v>3500.2905926655371</c:v>
                </c:pt>
                <c:pt idx="313">
                  <c:v>3482.7452360072152</c:v>
                </c:pt>
                <c:pt idx="314">
                  <c:v>3464.84867859521</c:v>
                </c:pt>
                <c:pt idx="315">
                  <c:v>3446.6023355207603</c:v>
                </c:pt>
                <c:pt idx="316">
                  <c:v>3428.0086035834292</c:v>
                </c:pt>
                <c:pt idx="317">
                  <c:v>3409.0709504102456</c:v>
                </c:pt>
                <c:pt idx="318">
                  <c:v>3389.7940074917947</c:v>
                </c:pt>
                <c:pt idx="319">
                  <c:v>3370.1836668407768</c:v>
                </c:pt>
                <c:pt idx="320">
                  <c:v>3350.2471808939745</c:v>
                </c:pt>
                <c:pt idx="321">
                  <c:v>3329.993265179914</c:v>
                </c:pt>
                <c:pt idx="322">
                  <c:v>3309.4322031617726</c:v>
                </c:pt>
                <c:pt idx="323">
                  <c:v>3288.5759525535041</c:v>
                </c:pt>
                <c:pt idx="324">
                  <c:v>3267.4382522737274</c:v>
                </c:pt>
                <c:pt idx="325">
                  <c:v>3246.0347290811246</c:v>
                </c:pt>
                <c:pt idx="326">
                  <c:v>3224.383002784265</c:v>
                </c:pt>
                <c:pt idx="327">
                  <c:v>3202.5027887923593</c:v>
                </c:pt>
                <c:pt idx="328">
                  <c:v>3180.415996624783</c:v>
                </c:pt>
                <c:pt idx="329">
                  <c:v>3158.1468228664448</c:v>
                </c:pt>
                <c:pt idx="330">
                  <c:v>3135.7218369289603</c:v>
                </c:pt>
                <c:pt idx="331">
                  <c:v>3113.1700578598366</c:v>
                </c:pt>
                <c:pt idx="332">
                  <c:v>3090.5230203494684</c:v>
                </c:pt>
                <c:pt idx="333">
                  <c:v>3067.8148280089658</c:v>
                </c:pt>
                <c:pt idx="334">
                  <c:v>3045.0821919545319</c:v>
                </c:pt>
                <c:pt idx="335">
                  <c:v>3022.3644527195911</c:v>
                </c:pt>
                <c:pt idx="336">
                  <c:v>2999.703583563944</c:v>
                </c:pt>
                <c:pt idx="337">
                  <c:v>2977.1441733185129</c:v>
                </c:pt>
                <c:pt idx="338">
                  <c:v>2954.7333870555553</c:v>
                </c:pt>
                <c:pt idx="339">
                  <c:v>2932.5209030633509</c:v>
                </c:pt>
                <c:pt idx="340">
                  <c:v>2910.5588248556965</c:v>
                </c:pt>
                <c:pt idx="341">
                  <c:v>2888.9015672750893</c:v>
                </c:pt>
                <c:pt idx="342">
                  <c:v>2867.6057161097365</c:v>
                </c:pt>
                <c:pt idx="343">
                  <c:v>2846.7298610861221</c:v>
                </c:pt>
                <c:pt idx="344">
                  <c:v>2826.3344025795745</c:v>
                </c:pt>
                <c:pt idx="345">
                  <c:v>2806.4813328912446</c:v>
                </c:pt>
                <c:pt idx="346">
                  <c:v>2787.233993505783</c:v>
                </c:pt>
                <c:pt idx="347">
                  <c:v>2768.6568102833453</c:v>
                </c:pt>
                <c:pt idx="348">
                  <c:v>2750.8150091001821</c:v>
                </c:pt>
                <c:pt idx="349">
                  <c:v>2733.7743149713683</c:v>
                </c:pt>
                <c:pt idx="350">
                  <c:v>2717.600638176862</c:v>
                </c:pt>
                <c:pt idx="351">
                  <c:v>2702.3597513131649</c:v>
                </c:pt>
                <c:pt idx="352">
                  <c:v>2688.1169615396198</c:v>
                </c:pt>
                <c:pt idx="353">
                  <c:v>2674.9367824988954</c:v>
                </c:pt>
                <c:pt idx="354">
                  <c:v>2662.8826105224293</c:v>
                </c:pt>
                <c:pt idx="355">
                  <c:v>2652.0164097132242</c:v>
                </c:pt>
                <c:pt idx="356">
                  <c:v>2642.3984103611288</c:v>
                </c:pt>
                <c:pt idx="357">
                  <c:v>2634.0868248985594</c:v>
                </c:pt>
                <c:pt idx="358">
                  <c:v>2627.1375852032024</c:v>
                </c:pt>
                <c:pt idx="359">
                  <c:v>2621.6041045957832</c:v>
                </c:pt>
                <c:pt idx="360">
                  <c:v>2617.5370672836652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D-491D-9094-5ABB789EFBB5}"/>
            </c:ext>
          </c:extLst>
        </c:ser>
        <c:ser>
          <c:idx val="9"/>
          <c:order val="6"/>
          <c:tx>
            <c:strRef>
              <c:f>入力・結果!$J$3</c:f>
              <c:strCache>
                <c:ptCount val="1"/>
                <c:pt idx="0">
                  <c:v>角度を指定1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18D-491D-9094-5ABB789EFBB5}"/>
              </c:ext>
            </c:extLst>
          </c:dPt>
          <c:xVal>
            <c:numRef>
              <c:f>演算!$AG$7:$AG$8</c:f>
              <c:numCache>
                <c:formatCode>General</c:formatCode>
                <c:ptCount val="2"/>
                <c:pt idx="0">
                  <c:v>185</c:v>
                </c:pt>
                <c:pt idx="1">
                  <c:v>185</c:v>
                </c:pt>
              </c:numCache>
            </c:numRef>
          </c:xVal>
          <c:yVal>
            <c:numRef>
              <c:f>演算!$AH$7:$AH$8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8D-491D-9094-5ABB789EFBB5}"/>
            </c:ext>
          </c:extLst>
        </c:ser>
        <c:ser>
          <c:idx val="10"/>
          <c:order val="7"/>
          <c:tx>
            <c:strRef>
              <c:f>入力・結果!$J$7</c:f>
              <c:strCache>
                <c:ptCount val="1"/>
                <c:pt idx="0">
                  <c:v>角度を指定2</c:v>
                </c:pt>
              </c:strCache>
            </c:strRef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演算!$AG$9:$AG$10</c:f>
              <c:numCache>
                <c:formatCode>General</c:formatCode>
                <c:ptCount val="2"/>
                <c:pt idx="0">
                  <c:v>340</c:v>
                </c:pt>
                <c:pt idx="1">
                  <c:v>340</c:v>
                </c:pt>
              </c:numCache>
            </c:numRef>
          </c:xVal>
          <c:yVal>
            <c:numRef>
              <c:f>演算!$AH$9:$AH$10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8D-491D-9094-5ABB789EFBB5}"/>
            </c:ext>
          </c:extLst>
        </c:ser>
        <c:ser>
          <c:idx val="11"/>
          <c:order val="8"/>
          <c:tx>
            <c:v>3300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演算!$AG$11:$AG$12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演算!$AH$11:$AH$12</c:f>
              <c:numCache>
                <c:formatCode>General</c:formatCode>
                <c:ptCount val="2"/>
                <c:pt idx="0">
                  <c:v>3300</c:v>
                </c:pt>
                <c:pt idx="1">
                  <c:v>3300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8D-491D-9094-5ABB789E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3766560"/>
        <c:axId val="-1303758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演算!$S$3</c15:sqref>
                        </c15:formulaRef>
                      </c:ext>
                    </c:extLst>
                    <c:strCache>
                      <c:ptCount val="1"/>
                      <c:pt idx="0">
                        <c:v>θ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1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演算!$S$4:$S$364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F18D-491D-9094-5ABB789EFBB5}"/>
                  </c:ext>
                </c:extLst>
              </c15:ser>
            </c15:filteredScatterSeries>
            <c15:filteredScatterSeries>
              <c15:ser>
                <c:idx val="4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演算!$T$3</c15:sqref>
                        </c15:formulaRef>
                      </c:ext>
                    </c:extLst>
                    <c:strCache>
                      <c:ptCount val="1"/>
                      <c:pt idx="0">
                        <c:v>ψ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演算!$T$4:$T$364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41.409622109270856</c:v>
                      </c:pt>
                      <c:pt idx="1">
                        <c:v>42.160896954503755</c:v>
                      </c:pt>
                      <c:pt idx="2">
                        <c:v>42.914036646075246</c:v>
                      </c:pt>
                      <c:pt idx="3">
                        <c:v>43.667989226515132</c:v>
                      </c:pt>
                      <c:pt idx="4">
                        <c:v>44.421674510468051</c:v>
                      </c:pt>
                      <c:pt idx="5">
                        <c:v>45.17399025251661</c:v>
                      </c:pt>
                      <c:pt idx="6">
                        <c:v>45.923818597367557</c:v>
                      </c:pt>
                      <c:pt idx="7">
                        <c:v>46.670032715816312</c:v>
                      </c:pt>
                      <c:pt idx="8">
                        <c:v>47.411503526394391</c:v>
                      </c:pt>
                      <c:pt idx="9">
                        <c:v>48.147106401938906</c:v>
                      </c:pt>
                      <c:pt idx="10">
                        <c:v>48.875727762430074</c:v>
                      </c:pt>
                      <c:pt idx="11">
                        <c:v>49.596271460204456</c:v>
                      </c:pt>
                      <c:pt idx="12">
                        <c:v>50.307664870758607</c:v>
                      </c:pt>
                      <c:pt idx="13">
                        <c:v>51.008864611497316</c:v>
                      </c:pt>
                      <c:pt idx="14">
                        <c:v>51.698861821502582</c:v>
                      </c:pt>
                      <c:pt idx="15">
                        <c:v>52.376686947262819</c:v>
                      </c:pt>
                      <c:pt idx="16">
                        <c:v>53.0414139918309</c:v>
                      </c:pt>
                      <c:pt idx="17">
                        <c:v>53.692164197616322</c:v>
                      </c:pt>
                      <c:pt idx="18">
                        <c:v>54.328109145541319</c:v>
                      </c:pt>
                      <c:pt idx="19">
                        <c:v>54.948473265219498</c:v>
                      </c:pt>
                      <c:pt idx="20">
                        <c:v>55.552535761849867</c:v>
                      </c:pt>
                      <c:pt idx="21">
                        <c:v>56.139631975396497</c:v>
                      </c:pt>
                      <c:pt idx="22">
                        <c:v>56.709154196199272</c:v>
                      </c:pt>
                      <c:pt idx="23">
                        <c:v>57.260551968300888</c:v>
                      </c:pt>
                      <c:pt idx="24">
                        <c:v>57.793331917472067</c:v>
                      </c:pt>
                      <c:pt idx="25">
                        <c:v>58.307057145163412</c:v>
                      </c:pt>
                      <c:pt idx="26">
                        <c:v>58.801346232496215</c:v>
                      </c:pt>
                      <c:pt idx="27">
                        <c:v>59.275871900007616</c:v>
                      </c:pt>
                      <c:pt idx="28">
                        <c:v>59.730359369337222</c:v>
                      </c:pt>
                      <c:pt idx="29">
                        <c:v>60.16458447251398</c:v>
                      </c:pt>
                      <c:pt idx="30">
                        <c:v>60.578371553136648</c:v>
                      </c:pt>
                      <c:pt idx="31">
                        <c:v>60.971591201694437</c:v>
                      </c:pt>
                      <c:pt idx="32">
                        <c:v>61.344157864696328</c:v>
                      </c:pt>
                      <c:pt idx="33">
                        <c:v>61.696027364310467</c:v>
                      </c:pt>
                      <c:pt idx="34">
                        <c:v>62.027194361990766</c:v>
                      </c:pt>
                      <c:pt idx="35">
                        <c:v>62.337689796196912</c:v>
                      </c:pt>
                      <c:pt idx="36">
                        <c:v>62.627578320897413</c:v>
                      </c:pt>
                      <c:pt idx="37">
                        <c:v>62.896955768167146</c:v>
                      </c:pt>
                      <c:pt idx="38">
                        <c:v>63.145946654909807</c:v>
                      </c:pt>
                      <c:pt idx="39">
                        <c:v>63.374701750616822</c:v>
                      </c:pt>
                      <c:pt idx="40">
                        <c:v>63.583395720140658</c:v>
                      </c:pt>
                      <c:pt idx="41">
                        <c:v>63.772224852751329</c:v>
                      </c:pt>
                      <c:pt idx="42">
                        <c:v>63.941404886269837</c:v>
                      </c:pt>
                      <c:pt idx="43">
                        <c:v>64.091168932839707</c:v>
                      </c:pt>
                      <c:pt idx="44">
                        <c:v>64.221765510909577</c:v>
                      </c:pt>
                      <c:pt idx="45">
                        <c:v>64.333456686250543</c:v>
                      </c:pt>
                      <c:pt idx="46">
                        <c:v>64.426516323310224</c:v>
                      </c:pt>
                      <c:pt idx="47">
                        <c:v>64.501228446901877</c:v>
                      </c:pt>
                      <c:pt idx="48">
                        <c:v>64.557885713121792</c:v>
                      </c:pt>
                      <c:pt idx="49">
                        <c:v>64.596787987471345</c:v>
                      </c:pt>
                      <c:pt idx="50">
                        <c:v>64.618241027407805</c:v>
                      </c:pt>
                      <c:pt idx="51">
                        <c:v>64.622555265950552</c:v>
                      </c:pt>
                      <c:pt idx="52">
                        <c:v>64.610044692500267</c:v>
                      </c:pt>
                      <c:pt idx="53">
                        <c:v>64.581025826684936</c:v>
                      </c:pt>
                      <c:pt idx="54">
                        <c:v>64.535816780798982</c:v>
                      </c:pt>
                      <c:pt idx="55">
                        <c:v>64.474736406246407</c:v>
                      </c:pt>
                      <c:pt idx="56">
                        <c:v>64.398103519318227</c:v>
                      </c:pt>
                      <c:pt idx="57">
                        <c:v>64.306236201616599</c:v>
                      </c:pt>
                      <c:pt idx="58">
                        <c:v>64.199451170474305</c:v>
                      </c:pt>
                      <c:pt idx="59">
                        <c:v>64.078063214796529</c:v>
                      </c:pt>
                      <c:pt idx="60">
                        <c:v>63.942384691864888</c:v>
                      </c:pt>
                      <c:pt idx="61">
                        <c:v>63.792725080786532</c:v>
                      </c:pt>
                      <c:pt idx="62">
                        <c:v>63.629390588430013</c:v>
                      </c:pt>
                      <c:pt idx="63">
                        <c:v>63.452683803870237</c:v>
                      </c:pt>
                      <c:pt idx="64">
                        <c:v>63.262903397548541</c:v>
                      </c:pt>
                      <c:pt idx="65">
                        <c:v>63.060343861552511</c:v>
                      </c:pt>
                      <c:pt idx="66">
                        <c:v>62.845295287613688</c:v>
                      </c:pt>
                      <c:pt idx="67">
                        <c:v>62.618043179622575</c:v>
                      </c:pt>
                      <c:pt idx="68">
                        <c:v>62.378868297653739</c:v>
                      </c:pt>
                      <c:pt idx="69">
                        <c:v>62.128046530688238</c:v>
                      </c:pt>
                      <c:pt idx="70">
                        <c:v>61.865848795406421</c:v>
                      </c:pt>
                      <c:pt idx="71">
                        <c:v>61.592540958606349</c:v>
                      </c:pt>
                      <c:pt idx="72">
                        <c:v>61.308383780976058</c:v>
                      </c:pt>
                      <c:pt idx="73">
                        <c:v>61.013632880114535</c:v>
                      </c:pt>
                      <c:pt idx="74">
                        <c:v>60.708538710855237</c:v>
                      </c:pt>
                      <c:pt idx="75">
                        <c:v>60.393346561094397</c:v>
                      </c:pt>
                      <c:pt idx="76">
                        <c:v>60.068296561469651</c:v>
                      </c:pt>
                      <c:pt idx="77">
                        <c:v>59.733623707366469</c:v>
                      </c:pt>
                      <c:pt idx="78">
                        <c:v>59.389557891855787</c:v>
                      </c:pt>
                      <c:pt idx="79">
                        <c:v>59.036323948283041</c:v>
                      </c:pt>
                      <c:pt idx="80">
                        <c:v>58.674141701337213</c:v>
                      </c:pt>
                      <c:pt idx="81">
                        <c:v>58.303226025532339</c:v>
                      </c:pt>
                      <c:pt idx="82">
                        <c:v>57.923786910125543</c:v>
                      </c:pt>
                      <c:pt idx="83">
                        <c:v>57.536029529586031</c:v>
                      </c:pt>
                      <c:pt idx="84">
                        <c:v>57.140154318809593</c:v>
                      </c:pt>
                      <c:pt idx="85">
                        <c:v>56.736357052347486</c:v>
                      </c:pt>
                      <c:pt idx="86">
                        <c:v>56.324828926989241</c:v>
                      </c:pt>
                      <c:pt idx="87">
                        <c:v>55.905756647101832</c:v>
                      </c:pt>
                      <c:pt idx="88">
                        <c:v>55.479322512186464</c:v>
                      </c:pt>
                      <c:pt idx="89">
                        <c:v>55.045704506168889</c:v>
                      </c:pt>
                      <c:pt idx="90">
                        <c:v>54.605076387986969</c:v>
                      </c:pt>
                      <c:pt idx="91">
                        <c:v>54.157607783087109</c:v>
                      </c:pt>
                      <c:pt idx="92">
                        <c:v>53.703464275479817</c:v>
                      </c:pt>
                      <c:pt idx="93">
                        <c:v>53.242807500044876</c:v>
                      </c:pt>
                      <c:pt idx="94">
                        <c:v>52.775795234809948</c:v>
                      </c:pt>
                      <c:pt idx="95">
                        <c:v>52.302581492958666</c:v>
                      </c:pt>
                      <c:pt idx="96">
                        <c:v>51.823316614352578</c:v>
                      </c:pt>
                      <c:pt idx="97">
                        <c:v>51.338147356377348</c:v>
                      </c:pt>
                      <c:pt idx="98">
                        <c:v>50.847216983948471</c:v>
                      </c:pt>
                      <c:pt idx="99">
                        <c:v>50.350665358531977</c:v>
                      </c:pt>
                      <c:pt idx="100">
                        <c:v>49.848629026055221</c:v>
                      </c:pt>
                      <c:pt idx="101">
                        <c:v>49.341241303601919</c:v>
                      </c:pt>
                      <c:pt idx="102">
                        <c:v>48.828632364800669</c:v>
                      </c:pt>
                      <c:pt idx="103">
                        <c:v>48.31092932382888</c:v>
                      </c:pt>
                      <c:pt idx="104">
                        <c:v>47.788256317971339</c:v>
                      </c:pt>
                      <c:pt idx="105">
                        <c:v>47.260734588679625</c:v>
                      </c:pt>
                      <c:pt idx="106">
                        <c:v>46.728482561092171</c:v>
                      </c:pt>
                      <c:pt idx="107">
                        <c:v>46.19161592198288</c:v>
                      </c:pt>
                      <c:pt idx="108">
                        <c:v>45.650247696115173</c:v>
                      </c:pt>
                      <c:pt idx="109">
                        <c:v>45.104488320985567</c:v>
                      </c:pt>
                      <c:pt idx="110">
                        <c:v>44.554445719947324</c:v>
                      </c:pt>
                      <c:pt idx="111">
                        <c:v>44.000225373711622</c:v>
                      </c:pt>
                      <c:pt idx="112">
                        <c:v>43.44193039022764</c:v>
                      </c:pt>
                      <c:pt idx="113">
                        <c:v>42.879661572949075</c:v>
                      </c:pt>
                      <c:pt idx="114">
                        <c:v>42.313517487497251</c:v>
                      </c:pt>
                      <c:pt idx="115">
                        <c:v>41.743594526735791</c:v>
                      </c:pt>
                      <c:pt idx="116">
                        <c:v>41.169986974273904</c:v>
                      </c:pt>
                      <c:pt idx="117">
                        <c:v>40.592787066419291</c:v>
                      </c:pt>
                      <c:pt idx="118">
                        <c:v>40.01208505260292</c:v>
                      </c:pt>
                      <c:pt idx="119">
                        <c:v>39.427969254300464</c:v>
                      </c:pt>
                      <c:pt idx="120">
                        <c:v>38.84052612247644</c:v>
                      </c:pt>
                      <c:pt idx="121">
                        <c:v>38.249840293579624</c:v>
                      </c:pt>
                      <c:pt idx="122">
                        <c:v>37.655994644118408</c:v>
                      </c:pt>
                      <c:pt idx="123">
                        <c:v>37.059070343845605</c:v>
                      </c:pt>
                      <c:pt idx="124">
                        <c:v>36.459146907584561</c:v>
                      </c:pt>
                      <c:pt idx="125">
                        <c:v>35.856302245727278</c:v>
                      </c:pt>
                      <c:pt idx="126">
                        <c:v>35.250612713435906</c:v>
                      </c:pt>
                      <c:pt idx="127">
                        <c:v>34.642153158581699</c:v>
                      </c:pt>
                      <c:pt idx="128">
                        <c:v>34.030996968450964</c:v>
                      </c:pt>
                      <c:pt idx="129">
                        <c:v>33.417216115253169</c:v>
                      </c:pt>
                      <c:pt idx="130">
                        <c:v>32.800881200461589</c:v>
                      </c:pt>
                      <c:pt idx="131">
                        <c:v>32.182061498020502</c:v>
                      </c:pt>
                      <c:pt idx="132">
                        <c:v>31.560824996449078</c:v>
                      </c:pt>
                      <c:pt idx="133">
                        <c:v>30.937238439875678</c:v>
                      </c:pt>
                      <c:pt idx="134">
                        <c:v>30.311367368033977</c:v>
                      </c:pt>
                      <c:pt idx="135">
                        <c:v>29.683276155250383</c:v>
                      </c:pt>
                      <c:pt idx="136">
                        <c:v>29.053028048455907</c:v>
                      </c:pt>
                      <c:pt idx="137">
                        <c:v>28.420685204251861</c:v>
                      </c:pt>
                      <c:pt idx="138">
                        <c:v>27.786308725059165</c:v>
                      </c:pt>
                      <c:pt idx="139">
                        <c:v>27.149958694381574</c:v>
                      </c:pt>
                      <c:pt idx="140">
                        <c:v>26.511694211211449</c:v>
                      </c:pt>
                      <c:pt idx="141">
                        <c:v>25.871573423606225</c:v>
                      </c:pt>
                      <c:pt idx="142">
                        <c:v>25.22965356146517</c:v>
                      </c:pt>
                      <c:pt idx="143">
                        <c:v>24.585990968531753</c:v>
                      </c:pt>
                      <c:pt idx="144">
                        <c:v>23.940641133650917</c:v>
                      </c:pt>
                      <c:pt idx="145">
                        <c:v>23.29365872130559</c:v>
                      </c:pt>
                      <c:pt idx="146">
                        <c:v>22.645097601460694</c:v>
                      </c:pt>
                      <c:pt idx="147">
                        <c:v>21.995010878737816</c:v>
                      </c:pt>
                      <c:pt idx="148">
                        <c:v>21.343450920947227</c:v>
                      </c:pt>
                      <c:pt idx="149">
                        <c:v>20.690469387001023</c:v>
                      </c:pt>
                      <c:pt idx="150">
                        <c:v>20.036117254230899</c:v>
                      </c:pt>
                      <c:pt idx="151">
                        <c:v>19.380444845134882</c:v>
                      </c:pt>
                      <c:pt idx="152">
                        <c:v>18.723501853574945</c:v>
                      </c:pt>
                      <c:pt idx="153">
                        <c:v>18.065337370449527</c:v>
                      </c:pt>
                      <c:pt idx="154">
                        <c:v>17.405999908860554</c:v>
                      </c:pt>
                      <c:pt idx="155">
                        <c:v>16.745537428799469</c:v>
                      </c:pt>
                      <c:pt idx="156">
                        <c:v>16.083997361370308</c:v>
                      </c:pt>
                      <c:pt idx="157">
                        <c:v>15.421426632574068</c:v>
                      </c:pt>
                      <c:pt idx="158">
                        <c:v>14.757871686670764</c:v>
                      </c:pt>
                      <c:pt idx="159">
                        <c:v>14.093378509141997</c:v>
                      </c:pt>
                      <c:pt idx="160">
                        <c:v>13.427992649273296</c:v>
                      </c:pt>
                      <c:pt idx="161">
                        <c:v>12.761759242372392</c:v>
                      </c:pt>
                      <c:pt idx="162">
                        <c:v>12.094723031648106</c:v>
                      </c:pt>
                      <c:pt idx="163">
                        <c:v>11.426928389761116</c:v>
                      </c:pt>
                      <c:pt idx="164">
                        <c:v>10.758419340070784</c:v>
                      </c:pt>
                      <c:pt idx="165">
                        <c:v>10.089239577592956</c:v>
                      </c:pt>
                      <c:pt idx="166">
                        <c:v>9.4194324896873258</c:v>
                      </c:pt>
                      <c:pt idx="167">
                        <c:v>8.7490411764903548</c:v>
                      </c:pt>
                      <c:pt idx="168">
                        <c:v>8.0781084711123405</c:v>
                      </c:pt>
                      <c:pt idx="169">
                        <c:v>7.4066769596157975</c:v>
                      </c:pt>
                      <c:pt idx="170">
                        <c:v>6.7347890007888722</c:v>
                      </c:pt>
                      <c:pt idx="171">
                        <c:v>6.0624867457342875</c:v>
                      </c:pt>
                      <c:pt idx="172">
                        <c:v>5.3898121572852258</c:v>
                      </c:pt>
                      <c:pt idx="173">
                        <c:v>4.7168070292715427</c:v>
                      </c:pt>
                      <c:pt idx="174">
                        <c:v>4.0435130056412998</c:v>
                      </c:pt>
                      <c:pt idx="175">
                        <c:v>3.3699715994648463</c:v>
                      </c:pt>
                      <c:pt idx="176">
                        <c:v>2.6962242118289779</c:v>
                      </c:pt>
                      <c:pt idx="177">
                        <c:v>2.022312150641536</c:v>
                      </c:pt>
                      <c:pt idx="178">
                        <c:v>1.3482766493573051</c:v>
                      </c:pt>
                      <c:pt idx="179">
                        <c:v>0.67415888564249893</c:v>
                      </c:pt>
                      <c:pt idx="180">
                        <c:v>0</c:v>
                      </c:pt>
                      <c:pt idx="181">
                        <c:v>7.4167415126655312E-2</c:v>
                      </c:pt>
                      <c:pt idx="182">
                        <c:v>0.14834488997803497</c:v>
                      </c:pt>
                      <c:pt idx="183">
                        <c:v>0.22254248940295307</c:v>
                      </c:pt>
                      <c:pt idx="184">
                        <c:v>0.29677028851163501</c:v>
                      </c:pt>
                      <c:pt idx="185">
                        <c:v>0.37103837781405513</c:v>
                      </c:pt>
                      <c:pt idx="186">
                        <c:v>0.44535686838055333</c:v>
                      </c:pt>
                      <c:pt idx="187">
                        <c:v>0.51973589701697787</c:v>
                      </c:pt>
                      <c:pt idx="188">
                        <c:v>0.59418563147153458</c:v>
                      </c:pt>
                      <c:pt idx="189">
                        <c:v>0.66871627567028513</c:v>
                      </c:pt>
                      <c:pt idx="190">
                        <c:v>0.74333807498595084</c:v>
                      </c:pt>
                      <c:pt idx="191">
                        <c:v>0.81806132155524081</c:v>
                      </c:pt>
                      <c:pt idx="192">
                        <c:v>0.89289635963774394</c:v>
                      </c:pt>
                      <c:pt idx="193">
                        <c:v>0.96785359102937241</c:v>
                      </c:pt>
                      <c:pt idx="194">
                        <c:v>1.042943480535218</c:v>
                      </c:pt>
                      <c:pt idx="195">
                        <c:v>1.1181765615049155</c:v>
                      </c:pt>
                      <c:pt idx="196">
                        <c:v>1.1935634414384397</c:v>
                      </c:pt>
                      <c:pt idx="197">
                        <c:v>1.2691148076679752</c:v>
                      </c:pt>
                      <c:pt idx="198">
                        <c:v>1.3448414331202532</c:v>
                      </c:pt>
                      <c:pt idx="199">
                        <c:v>1.4207541821679026</c:v>
                      </c:pt>
                      <c:pt idx="200">
                        <c:v>1.4968640165748628</c:v>
                      </c:pt>
                      <c:pt idx="201">
                        <c:v>1.5731820015415288</c:v>
                      </c:pt>
                      <c:pt idx="202">
                        <c:v>1.6497193118571856</c:v>
                      </c:pt>
                      <c:pt idx="203">
                        <c:v>1.7264872381677812</c:v>
                      </c:pt>
                      <c:pt idx="204">
                        <c:v>1.8034971933618866</c:v>
                      </c:pt>
                      <c:pt idx="205">
                        <c:v>1.8807607190872702</c:v>
                      </c:pt>
                      <c:pt idx="206">
                        <c:v>1.9582894924011178</c:v>
                      </c:pt>
                      <c:pt idx="207">
                        <c:v>2.0360953325636224</c:v>
                      </c:pt>
                      <c:pt idx="208">
                        <c:v>2.1141902079823982</c:v>
                      </c:pt>
                      <c:pt idx="209">
                        <c:v>2.1925862433151941</c:v>
                      </c:pt>
                      <c:pt idx="210">
                        <c:v>2.2712957267401102</c:v>
                      </c:pt>
                      <c:pt idx="211">
                        <c:v>2.3503311174008044</c:v>
                      </c:pt>
                      <c:pt idx="212">
                        <c:v>2.4297050530365567</c:v>
                      </c:pt>
                      <c:pt idx="213">
                        <c:v>2.5094303578057566</c:v>
                      </c:pt>
                      <c:pt idx="214">
                        <c:v>2.5895200503122044</c:v>
                      </c:pt>
                      <c:pt idx="215">
                        <c:v>2.6699873518447763</c:v>
                      </c:pt>
                      <c:pt idx="216">
                        <c:v>2.7508456948397786</c:v>
                      </c:pt>
                      <c:pt idx="217">
                        <c:v>2.8321087315766125</c:v>
                      </c:pt>
                      <c:pt idx="218">
                        <c:v>2.9137903431187322</c:v>
                      </c:pt>
                      <c:pt idx="219">
                        <c:v>2.9959046485096454</c:v>
                      </c:pt>
                      <c:pt idx="220">
                        <c:v>3.0784660142368399</c:v>
                      </c:pt>
                      <c:pt idx="221">
                        <c:v>3.1614890639756279</c:v>
                      </c:pt>
                      <c:pt idx="222">
                        <c:v>3.2449886886254742</c:v>
                      </c:pt>
                      <c:pt idx="223">
                        <c:v>3.3289800566516288</c:v>
                      </c:pt>
                      <c:pt idx="224">
                        <c:v>3.4134786247469595</c:v>
                      </c:pt>
                      <c:pt idx="225">
                        <c:v>3.4985001488268122</c:v>
                      </c:pt>
                      <c:pt idx="226">
                        <c:v>3.5840606953723597</c:v>
                      </c:pt>
                      <c:pt idx="227">
                        <c:v>3.6701766531382471</c:v>
                      </c:pt>
                      <c:pt idx="228">
                        <c:v>3.756864745240053</c:v>
                      </c:pt>
                      <c:pt idx="229">
                        <c:v>3.844142041638225</c:v>
                      </c:pt>
                      <c:pt idx="230">
                        <c:v>3.9320259720360493</c:v>
                      </c:pt>
                      <c:pt idx="231">
                        <c:v>4.0205343392102186</c:v>
                      </c:pt>
                      <c:pt idx="232">
                        <c:v>4.1096853327916278</c:v>
                      </c:pt>
                      <c:pt idx="233">
                        <c:v>4.1994975435172801</c:v>
                      </c:pt>
                      <c:pt idx="234">
                        <c:v>4.289989977973093</c:v>
                      </c:pt>
                      <c:pt idx="235">
                        <c:v>4.3811820738487377</c:v>
                      </c:pt>
                      <c:pt idx="236">
                        <c:v>4.4730937157273747</c:v>
                      </c:pt>
                      <c:pt idx="237">
                        <c:v>4.5657452514325065</c:v>
                      </c:pt>
                      <c:pt idx="238">
                        <c:v>4.6591575089567279</c:v>
                      </c:pt>
                      <c:pt idx="239">
                        <c:v>4.7533518139968436</c:v>
                      </c:pt>
                      <c:pt idx="240">
                        <c:v>4.8483500081220612</c:v>
                      </c:pt>
                      <c:pt idx="241">
                        <c:v>4.9441744676016022</c:v>
                      </c:pt>
                      <c:pt idx="242">
                        <c:v>5.0408481229211226</c:v>
                      </c:pt>
                      <c:pt idx="243">
                        <c:v>5.1383944790160605</c:v>
                      </c:pt>
                      <c:pt idx="244">
                        <c:v>5.2368376362543074</c:v>
                      </c:pt>
                      <c:pt idx="245">
                        <c:v>5.3362023121981892</c:v>
                      </c:pt>
                      <c:pt idx="246">
                        <c:v>5.436513864180796</c:v>
                      </c:pt>
                      <c:pt idx="247">
                        <c:v>5.5377983127299792</c:v>
                      </c:pt>
                      <c:pt idx="248">
                        <c:v>5.6400823658766441</c:v>
                      </c:pt>
                      <c:pt idx="249">
                        <c:v>5.7433934443846759</c:v>
                      </c:pt>
                      <c:pt idx="250">
                        <c:v>5.8477597079413428</c:v>
                      </c:pt>
                      <c:pt idx="251">
                        <c:v>5.953210082348523</c:v>
                      </c:pt>
                      <c:pt idx="252">
                        <c:v>6.0597742877568699</c:v>
                      </c:pt>
                      <c:pt idx="253">
                        <c:v>6.1674828679864682</c:v>
                      </c:pt>
                      <c:pt idx="254">
                        <c:v>6.276367220979548</c:v>
                      </c:pt>
                      <c:pt idx="255">
                        <c:v>6.3864596304312045</c:v>
                      </c:pt>
                      <c:pt idx="256">
                        <c:v>6.4977932986481974</c:v>
                      </c:pt>
                      <c:pt idx="257">
                        <c:v>6.6104023806847323</c:v>
                      </c:pt>
                      <c:pt idx="258">
                        <c:v>6.7243220198082199</c:v>
                      </c:pt>
                      <c:pt idx="259">
                        <c:v>6.8395883843485912</c:v>
                      </c:pt>
                      <c:pt idx="260">
                        <c:v>6.9562387059863688</c:v>
                      </c:pt>
                      <c:pt idx="261">
                        <c:v>7.0743113195374718</c:v>
                      </c:pt>
                      <c:pt idx="262">
                        <c:v>7.1938457042930821</c:v>
                      </c:pt>
                      <c:pt idx="263">
                        <c:v>7.3148825269758717</c:v>
                      </c:pt>
                      <c:pt idx="264">
                        <c:v>7.4374636863739561</c:v>
                      </c:pt>
                      <c:pt idx="265">
                        <c:v>7.5616323597179012</c:v>
                      </c:pt>
                      <c:pt idx="266">
                        <c:v>7.6874330508643283</c:v>
                      </c:pt>
                      <c:pt idx="267">
                        <c:v>7.814911640354012</c:v>
                      </c:pt>
                      <c:pt idx="268">
                        <c:v>7.9441154374116749</c:v>
                      </c:pt>
                      <c:pt idx="269">
                        <c:v>8.0750932339561245</c:v>
                      </c:pt>
                      <c:pt idx="270">
                        <c:v>8.2078953606905571</c:v>
                      </c:pt>
                      <c:pt idx="271">
                        <c:v>8.3425737453427473</c:v>
                      </c:pt>
                      <c:pt idx="272">
                        <c:v>8.4791819731251543</c:v>
                      </c:pt>
                      <c:pt idx="273">
                        <c:v>8.6177753494850506</c:v>
                      </c:pt>
                      <c:pt idx="274">
                        <c:v>8.758410965213681</c:v>
                      </c:pt>
                      <c:pt idx="275">
                        <c:v>8.9011477639824683</c:v>
                      </c:pt>
                      <c:pt idx="276">
                        <c:v>9.0460466123726064</c:v>
                      </c:pt>
                      <c:pt idx="277">
                        <c:v>9.1931703724614771</c:v>
                      </c:pt>
                      <c:pt idx="278">
                        <c:v>9.3425839770262407</c:v>
                      </c:pt>
                      <c:pt idx="279">
                        <c:v>9.4943545074211215</c:v>
                      </c:pt>
                      <c:pt idx="280">
                        <c:v>9.6485512741788497</c:v>
                      </c:pt>
                      <c:pt idx="281">
                        <c:v>9.8052459003802674</c:v>
                      </c:pt>
                      <c:pt idx="282">
                        <c:v>9.9645124078292326</c:v>
                      </c:pt>
                      <c:pt idx="283">
                        <c:v>10.126427306058865</c:v>
                      </c:pt>
                      <c:pt idx="284">
                        <c:v>10.291069684184937</c:v>
                      </c:pt>
                      <c:pt idx="285">
                        <c:v>10.458521305609008</c:v>
                      </c:pt>
                      <c:pt idx="286">
                        <c:v>10.628866705557137</c:v>
                      </c:pt>
                      <c:pt idx="287">
                        <c:v>10.802193291422711</c:v>
                      </c:pt>
                      <c:pt idx="288">
                        <c:v>10.978591445860513</c:v>
                      </c:pt>
                      <c:pt idx="289">
                        <c:v>11.15815463255468</c:v>
                      </c:pt>
                      <c:pt idx="290">
                        <c:v>11.340979504554042</c:v>
                      </c:pt>
                      <c:pt idx="291">
                        <c:v>11.527166015037679</c:v>
                      </c:pt>
                      <c:pt idx="292">
                        <c:v>11.716817530334652</c:v>
                      </c:pt>
                      <c:pt idx="293">
                        <c:v>11.910040944980473</c:v>
                      </c:pt>
                      <c:pt idx="294">
                        <c:v>12.10694679854462</c:v>
                      </c:pt>
                      <c:pt idx="295">
                        <c:v>12.307649393908338</c:v>
                      </c:pt>
                      <c:pt idx="296">
                        <c:v>12.512266916610539</c:v>
                      </c:pt>
                      <c:pt idx="297">
                        <c:v>12.720921554809379</c:v>
                      </c:pt>
                      <c:pt idx="298">
                        <c:v>12.933739619328403</c:v>
                      </c:pt>
                      <c:pt idx="299">
                        <c:v>13.150851663167749</c:v>
                      </c:pt>
                      <c:pt idx="300">
                        <c:v>13.372392599761366</c:v>
                      </c:pt>
                      <c:pt idx="301">
                        <c:v>13.598501819150609</c:v>
                      </c:pt>
                      <c:pt idx="302">
                        <c:v>13.829323301119977</c:v>
                      </c:pt>
                      <c:pt idx="303">
                        <c:v>14.065005724203314</c:v>
                      </c:pt>
                      <c:pt idx="304">
                        <c:v>14.305702569314988</c:v>
                      </c:pt>
                      <c:pt idx="305">
                        <c:v>14.551572216591985</c:v>
                      </c:pt>
                      <c:pt idx="306">
                        <c:v>14.802778033843335</c:v>
                      </c:pt>
                      <c:pt idx="307">
                        <c:v>15.059488454799805</c:v>
                      </c:pt>
                      <c:pt idx="308">
                        <c:v>15.321877045127696</c:v>
                      </c:pt>
                      <c:pt idx="309">
                        <c:v>15.590122553924665</c:v>
                      </c:pt>
                      <c:pt idx="310">
                        <c:v>15.86440894814562</c:v>
                      </c:pt>
                      <c:pt idx="311">
                        <c:v>16.144925427113623</c:v>
                      </c:pt>
                      <c:pt idx="312">
                        <c:v>16.431866413955607</c:v>
                      </c:pt>
                      <c:pt idx="313">
                        <c:v>16.725431520463957</c:v>
                      </c:pt>
                      <c:pt idx="314">
                        <c:v>17.02582548152159</c:v>
                      </c:pt>
                      <c:pt idx="315">
                        <c:v>17.333258054846873</c:v>
                      </c:pt>
                      <c:pt idx="316">
                        <c:v>17.647943881407578</c:v>
                      </c:pt>
                      <c:pt idx="317">
                        <c:v>17.970102301435112</c:v>
                      </c:pt>
                      <c:pt idx="318">
                        <c:v>18.299957120533094</c:v>
                      </c:pt>
                      <c:pt idx="319">
                        <c:v>18.637736319932579</c:v>
                      </c:pt>
                      <c:pt idx="320">
                        <c:v>18.983671704501919</c:v>
                      </c:pt>
                      <c:pt idx="321">
                        <c:v>19.337998481681716</c:v>
                      </c:pt>
                      <c:pt idx="322">
                        <c:v>19.700954764097077</c:v>
                      </c:pt>
                      <c:pt idx="323">
                        <c:v>20.072780988210784</c:v>
                      </c:pt>
                      <c:pt idx="324">
                        <c:v>20.453719241042759</c:v>
                      </c:pt>
                      <c:pt idx="325">
                        <c:v>20.844012486703978</c:v>
                      </c:pt>
                      <c:pt idx="326">
                        <c:v>21.243903684310091</c:v>
                      </c:pt>
                      <c:pt idx="327">
                        <c:v>21.653634788765206</c:v>
                      </c:pt>
                      <c:pt idx="328">
                        <c:v>22.073445625976976</c:v>
                      </c:pt>
                      <c:pt idx="329">
                        <c:v>22.503572634307574</c:v>
                      </c:pt>
                      <c:pt idx="330">
                        <c:v>22.944247464517431</c:v>
                      </c:pt>
                      <c:pt idx="331">
                        <c:v>23.395695431158771</c:v>
                      </c:pt>
                      <c:pt idx="332">
                        <c:v>23.858133809360169</c:v>
                      </c:pt>
                      <c:pt idx="333">
                        <c:v>24.331769972256314</c:v>
                      </c:pt>
                      <c:pt idx="334">
                        <c:v>24.816799365991354</c:v>
                      </c:pt>
                      <c:pt idx="335">
                        <c:v>25.313403321305604</c:v>
                      </c:pt>
                      <c:pt idx="336">
                        <c:v>25.82174670322431</c:v>
                      </c:pt>
                      <c:pt idx="337">
                        <c:v>26.341975403340662</c:v>
                      </c:pt>
                      <c:pt idx="338">
                        <c:v>26.874213682623655</c:v>
                      </c:pt>
                      <c:pt idx="339">
                        <c:v>27.418561376592461</c:v>
                      </c:pt>
                      <c:pt idx="340">
                        <c:v>27.975090979061761</c:v>
                      </c:pt>
                      <c:pt idx="341">
                        <c:v>28.543844625428996</c:v>
                      </c:pt>
                      <c:pt idx="342">
                        <c:v>29.124831001589552</c:v>
                      </c:pt>
                      <c:pt idx="343">
                        <c:v>29.718022209921919</c:v>
                      </c:pt>
                      <c:pt idx="344">
                        <c:v>30.323350629261164</c:v>
                      </c:pt>
                      <c:pt idx="345">
                        <c:v>30.940705811222834</c:v>
                      </c:pt>
                      <c:pt idx="346">
                        <c:v>31.56993146044524</c:v>
                      </c:pt>
                      <c:pt idx="347">
                        <c:v>32.210822551088896</c:v>
                      </c:pt>
                      <c:pt idx="348">
                        <c:v>32.863122636012257</c:v>
                      </c:pt>
                      <c:pt idx="349">
                        <c:v>33.526521408189971</c:v>
                      </c:pt>
                      <c:pt idx="350">
                        <c:v>34.200652575884973</c:v>
                      </c:pt>
                      <c:pt idx="351">
                        <c:v>34.885092113599143</c:v>
                      </c:pt>
                      <c:pt idx="352">
                        <c:v>35.57935694966325</c:v>
                      </c:pt>
                      <c:pt idx="353">
                        <c:v>36.282904148332463</c:v>
                      </c:pt>
                      <c:pt idx="354">
                        <c:v>36.995130639282422</c:v>
                      </c:pt>
                      <c:pt idx="355">
                        <c:v>37.715373540423322</c:v>
                      </c:pt>
                      <c:pt idx="356">
                        <c:v>38.442911111002942</c:v>
                      </c:pt>
                      <c:pt idx="357">
                        <c:v>39.176964361175337</c:v>
                      </c:pt>
                      <c:pt idx="358">
                        <c:v>39.916699331833144</c:v>
                      </c:pt>
                      <c:pt idx="359">
                        <c:v>40.661230044836529</c:v>
                      </c:pt>
                      <c:pt idx="360">
                        <c:v>41.409622109270856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8D-491D-9094-5ABB789EFBB5}"/>
                  </c:ext>
                </c:extLst>
              </c15:ser>
            </c15:filteredScatterSeries>
            <c15:filteredScatterSeries>
              <c15:ser>
                <c:idx val="5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演算!$U$3</c15:sqref>
                        </c15:formulaRef>
                      </c:ext>
                    </c:extLst>
                    <c:strCache>
                      <c:ptCount val="1"/>
                      <c:pt idx="0">
                        <c:v>β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6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6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演算!$U$4:$U$364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-138.59037789072914</c:v>
                      </c:pt>
                      <c:pt idx="1">
                        <c:v>-136.83910304549624</c:v>
                      </c:pt>
                      <c:pt idx="2">
                        <c:v>-135.08596335392474</c:v>
                      </c:pt>
                      <c:pt idx="3">
                        <c:v>-133.33201077348485</c:v>
                      </c:pt>
                      <c:pt idx="4">
                        <c:v>-131.57832548953195</c:v>
                      </c:pt>
                      <c:pt idx="5">
                        <c:v>-129.8260097474834</c:v>
                      </c:pt>
                      <c:pt idx="6">
                        <c:v>-128.07618140263244</c:v>
                      </c:pt>
                      <c:pt idx="7">
                        <c:v>-126.32996728418368</c:v>
                      </c:pt>
                      <c:pt idx="8">
                        <c:v>-124.5884964736056</c:v>
                      </c:pt>
                      <c:pt idx="9">
                        <c:v>-122.85289359806109</c:v>
                      </c:pt>
                      <c:pt idx="10">
                        <c:v>-121.12427223756993</c:v>
                      </c:pt>
                      <c:pt idx="11">
                        <c:v>-119.40372853979554</c:v>
                      </c:pt>
                      <c:pt idx="12">
                        <c:v>-117.6923351292414</c:v>
                      </c:pt>
                      <c:pt idx="13">
                        <c:v>-115.99113538850268</c:v>
                      </c:pt>
                      <c:pt idx="14">
                        <c:v>-114.30113817849741</c:v>
                      </c:pt>
                      <c:pt idx="15">
                        <c:v>-112.62331305273719</c:v>
                      </c:pt>
                      <c:pt idx="16">
                        <c:v>-110.95858600816911</c:v>
                      </c:pt>
                      <c:pt idx="17">
                        <c:v>-109.30783580238368</c:v>
                      </c:pt>
                      <c:pt idx="18">
                        <c:v>-107.67189085445868</c:v>
                      </c:pt>
                      <c:pt idx="19">
                        <c:v>-106.05152673478051</c:v>
                      </c:pt>
                      <c:pt idx="20">
                        <c:v>-104.44746423815013</c:v>
                      </c:pt>
                      <c:pt idx="21">
                        <c:v>-102.8603680246035</c:v>
                      </c:pt>
                      <c:pt idx="22">
                        <c:v>-101.29084580380072</c:v>
                      </c:pt>
                      <c:pt idx="23">
                        <c:v>-99.739448031699112</c:v>
                      </c:pt>
                      <c:pt idx="24">
                        <c:v>-98.206668082527926</c:v>
                      </c:pt>
                      <c:pt idx="25">
                        <c:v>-96.692942854836588</c:v>
                      </c:pt>
                      <c:pt idx="26">
                        <c:v>-95.198653767503785</c:v>
                      </c:pt>
                      <c:pt idx="27">
                        <c:v>-93.724128099992384</c:v>
                      </c:pt>
                      <c:pt idx="28">
                        <c:v>-92.269640630662778</c:v>
                      </c:pt>
                      <c:pt idx="29">
                        <c:v>-90.83541552748602</c:v>
                      </c:pt>
                      <c:pt idx="30">
                        <c:v>-89.421628446863352</c:v>
                      </c:pt>
                      <c:pt idx="31">
                        <c:v>-88.028408798305563</c:v>
                      </c:pt>
                      <c:pt idx="32">
                        <c:v>-86.655842135303672</c:v>
                      </c:pt>
                      <c:pt idx="33">
                        <c:v>-85.303972635689533</c:v>
                      </c:pt>
                      <c:pt idx="34">
                        <c:v>-83.972805638009234</c:v>
                      </c:pt>
                      <c:pt idx="35">
                        <c:v>-82.662310203803088</c:v>
                      </c:pt>
                      <c:pt idx="36">
                        <c:v>-81.372421679102587</c:v>
                      </c:pt>
                      <c:pt idx="37">
                        <c:v>-80.103044231832854</c:v>
                      </c:pt>
                      <c:pt idx="38">
                        <c:v>-78.854053345090193</c:v>
                      </c:pt>
                      <c:pt idx="39">
                        <c:v>-77.625298249383178</c:v>
                      </c:pt>
                      <c:pt idx="40">
                        <c:v>-76.416604279859342</c:v>
                      </c:pt>
                      <c:pt idx="41">
                        <c:v>-75.227775147248678</c:v>
                      </c:pt>
                      <c:pt idx="42">
                        <c:v>-74.058595113730163</c:v>
                      </c:pt>
                      <c:pt idx="43">
                        <c:v>-72.908831067160293</c:v>
                      </c:pt>
                      <c:pt idx="44">
                        <c:v>-71.778234489090423</c:v>
                      </c:pt>
                      <c:pt idx="45">
                        <c:v>-70.666543313749457</c:v>
                      </c:pt>
                      <c:pt idx="46">
                        <c:v>-69.573483676689776</c:v>
                      </c:pt>
                      <c:pt idx="47">
                        <c:v>-68.498771553098123</c:v>
                      </c:pt>
                      <c:pt idx="48">
                        <c:v>-67.442114286878208</c:v>
                      </c:pt>
                      <c:pt idx="49">
                        <c:v>-66.403212012528655</c:v>
                      </c:pt>
                      <c:pt idx="50">
                        <c:v>-65.381758972592195</c:v>
                      </c:pt>
                      <c:pt idx="51">
                        <c:v>-64.377444734049448</c:v>
                      </c:pt>
                      <c:pt idx="52">
                        <c:v>-63.389955307499733</c:v>
                      </c:pt>
                      <c:pt idx="53">
                        <c:v>-62.418974173315064</c:v>
                      </c:pt>
                      <c:pt idx="54">
                        <c:v>-61.464183219201018</c:v>
                      </c:pt>
                      <c:pt idx="55">
                        <c:v>-60.525263593753593</c:v>
                      </c:pt>
                      <c:pt idx="56">
                        <c:v>-59.601896480681773</c:v>
                      </c:pt>
                      <c:pt idx="57">
                        <c:v>-58.693763798383401</c:v>
                      </c:pt>
                      <c:pt idx="58">
                        <c:v>-57.800548829525695</c:v>
                      </c:pt>
                      <c:pt idx="59">
                        <c:v>-56.921936785203471</c:v>
                      </c:pt>
                      <c:pt idx="60">
                        <c:v>-56.057615308135112</c:v>
                      </c:pt>
                      <c:pt idx="61">
                        <c:v>-55.207274919213468</c:v>
                      </c:pt>
                      <c:pt idx="62">
                        <c:v>-54.370609411569987</c:v>
                      </c:pt>
                      <c:pt idx="63">
                        <c:v>-53.547316196129763</c:v>
                      </c:pt>
                      <c:pt idx="64">
                        <c:v>-52.737096602451459</c:v>
                      </c:pt>
                      <c:pt idx="65">
                        <c:v>-51.939656138447489</c:v>
                      </c:pt>
                      <c:pt idx="66">
                        <c:v>-51.154704712386312</c:v>
                      </c:pt>
                      <c:pt idx="67">
                        <c:v>-50.381956820377425</c:v>
                      </c:pt>
                      <c:pt idx="68">
                        <c:v>-49.621131702346261</c:v>
                      </c:pt>
                      <c:pt idx="69">
                        <c:v>-48.871953469311762</c:v>
                      </c:pt>
                      <c:pt idx="70">
                        <c:v>-48.134151204593579</c:v>
                      </c:pt>
                      <c:pt idx="71">
                        <c:v>-47.407459041393651</c:v>
                      </c:pt>
                      <c:pt idx="72">
                        <c:v>-46.691616219023942</c:v>
                      </c:pt>
                      <c:pt idx="73">
                        <c:v>-45.986367119885465</c:v>
                      </c:pt>
                      <c:pt idx="74">
                        <c:v>-45.291461289144763</c:v>
                      </c:pt>
                      <c:pt idx="75">
                        <c:v>-44.606653438905603</c:v>
                      </c:pt>
                      <c:pt idx="76">
                        <c:v>-43.931703438530349</c:v>
                      </c:pt>
                      <c:pt idx="77">
                        <c:v>-43.266376292633531</c:v>
                      </c:pt>
                      <c:pt idx="78">
                        <c:v>-42.610442108144213</c:v>
                      </c:pt>
                      <c:pt idx="79">
                        <c:v>-41.963676051716959</c:v>
                      </c:pt>
                      <c:pt idx="80">
                        <c:v>-41.325858298662787</c:v>
                      </c:pt>
                      <c:pt idx="81">
                        <c:v>-40.696773974467661</c:v>
                      </c:pt>
                      <c:pt idx="82">
                        <c:v>-40.076213089874457</c:v>
                      </c:pt>
                      <c:pt idx="83">
                        <c:v>-39.463970470413969</c:v>
                      </c:pt>
                      <c:pt idx="84">
                        <c:v>-38.859845681190407</c:v>
                      </c:pt>
                      <c:pt idx="85">
                        <c:v>-38.263642947652514</c:v>
                      </c:pt>
                      <c:pt idx="86">
                        <c:v>-37.675171073010759</c:v>
                      </c:pt>
                      <c:pt idx="87">
                        <c:v>-37.094243352898168</c:v>
                      </c:pt>
                      <c:pt idx="88">
                        <c:v>-36.520677487813536</c:v>
                      </c:pt>
                      <c:pt idx="89">
                        <c:v>-35.954295493831111</c:v>
                      </c:pt>
                      <c:pt idx="90">
                        <c:v>-35.394923612013031</c:v>
                      </c:pt>
                      <c:pt idx="91">
                        <c:v>-34.842392216912891</c:v>
                      </c:pt>
                      <c:pt idx="92">
                        <c:v>-34.296535724520183</c:v>
                      </c:pt>
                      <c:pt idx="93">
                        <c:v>-33.757192499955124</c:v>
                      </c:pt>
                      <c:pt idx="94">
                        <c:v>-33.224204765190052</c:v>
                      </c:pt>
                      <c:pt idx="95">
                        <c:v>-32.697418507041334</c:v>
                      </c:pt>
                      <c:pt idx="96">
                        <c:v>-32.176683385647422</c:v>
                      </c:pt>
                      <c:pt idx="97">
                        <c:v>-31.661852643622652</c:v>
                      </c:pt>
                      <c:pt idx="98">
                        <c:v>-31.152783016051529</c:v>
                      </c:pt>
                      <c:pt idx="99">
                        <c:v>-30.649334641468023</c:v>
                      </c:pt>
                      <c:pt idx="100">
                        <c:v>-30.151370973944779</c:v>
                      </c:pt>
                      <c:pt idx="101">
                        <c:v>-29.658758696398081</c:v>
                      </c:pt>
                      <c:pt idx="102">
                        <c:v>-29.171367635199331</c:v>
                      </c:pt>
                      <c:pt idx="103">
                        <c:v>-28.68907067617112</c:v>
                      </c:pt>
                      <c:pt idx="104">
                        <c:v>-28.211743682028661</c:v>
                      </c:pt>
                      <c:pt idx="105">
                        <c:v>-27.739265411320375</c:v>
                      </c:pt>
                      <c:pt idx="106">
                        <c:v>-27.271517438907829</c:v>
                      </c:pt>
                      <c:pt idx="107">
                        <c:v>-26.80838407801712</c:v>
                      </c:pt>
                      <c:pt idx="108">
                        <c:v>-26.349752303884827</c:v>
                      </c:pt>
                      <c:pt idx="109">
                        <c:v>-25.895511679014433</c:v>
                      </c:pt>
                      <c:pt idx="110">
                        <c:v>-25.445554280052676</c:v>
                      </c:pt>
                      <c:pt idx="111">
                        <c:v>-24.999774626288378</c:v>
                      </c:pt>
                      <c:pt idx="112">
                        <c:v>-24.55806960977236</c:v>
                      </c:pt>
                      <c:pt idx="113">
                        <c:v>-24.120338427050925</c:v>
                      </c:pt>
                      <c:pt idx="114">
                        <c:v>-23.686482512502749</c:v>
                      </c:pt>
                      <c:pt idx="115">
                        <c:v>-23.256405473264209</c:v>
                      </c:pt>
                      <c:pt idx="116">
                        <c:v>-22.830013025726096</c:v>
                      </c:pt>
                      <c:pt idx="117">
                        <c:v>-22.407212933580709</c:v>
                      </c:pt>
                      <c:pt idx="118">
                        <c:v>-21.98791494739708</c:v>
                      </c:pt>
                      <c:pt idx="119">
                        <c:v>-21.572030745699536</c:v>
                      </c:pt>
                      <c:pt idx="120">
                        <c:v>-21.15947387752356</c:v>
                      </c:pt>
                      <c:pt idx="121">
                        <c:v>-20.750159706420376</c:v>
                      </c:pt>
                      <c:pt idx="122">
                        <c:v>-20.344005355881592</c:v>
                      </c:pt>
                      <c:pt idx="123">
                        <c:v>-19.940929656154395</c:v>
                      </c:pt>
                      <c:pt idx="124">
                        <c:v>-19.540853092415439</c:v>
                      </c:pt>
                      <c:pt idx="125">
                        <c:v>-19.143697754272722</c:v>
                      </c:pt>
                      <c:pt idx="126">
                        <c:v>-18.749387286564094</c:v>
                      </c:pt>
                      <c:pt idx="127">
                        <c:v>-18.357846841418301</c:v>
                      </c:pt>
                      <c:pt idx="128">
                        <c:v>-17.969003031549036</c:v>
                      </c:pt>
                      <c:pt idx="129">
                        <c:v>-17.582783884746831</c:v>
                      </c:pt>
                      <c:pt idx="130">
                        <c:v>-17.199118799538411</c:v>
                      </c:pt>
                      <c:pt idx="131">
                        <c:v>-16.817938501979498</c:v>
                      </c:pt>
                      <c:pt idx="132">
                        <c:v>-16.439175003550922</c:v>
                      </c:pt>
                      <c:pt idx="133">
                        <c:v>-16.062761560124322</c:v>
                      </c:pt>
                      <c:pt idx="134">
                        <c:v>-15.688632631966023</c:v>
                      </c:pt>
                      <c:pt idx="135">
                        <c:v>-15.316723844749617</c:v>
                      </c:pt>
                      <c:pt idx="136">
                        <c:v>-14.946971951544093</c:v>
                      </c:pt>
                      <c:pt idx="137">
                        <c:v>-14.579314795748139</c:v>
                      </c:pt>
                      <c:pt idx="138">
                        <c:v>-14.213691274940835</c:v>
                      </c:pt>
                      <c:pt idx="139">
                        <c:v>-13.850041305618426</c:v>
                      </c:pt>
                      <c:pt idx="140">
                        <c:v>-13.488305788788551</c:v>
                      </c:pt>
                      <c:pt idx="141">
                        <c:v>-13.128426576393775</c:v>
                      </c:pt>
                      <c:pt idx="142">
                        <c:v>-12.77034643853483</c:v>
                      </c:pt>
                      <c:pt idx="143">
                        <c:v>-12.414009031468247</c:v>
                      </c:pt>
                      <c:pt idx="144">
                        <c:v>-12.059358866349083</c:v>
                      </c:pt>
                      <c:pt idx="145">
                        <c:v>-11.70634127869441</c:v>
                      </c:pt>
                      <c:pt idx="146">
                        <c:v>-11.354902398539306</c:v>
                      </c:pt>
                      <c:pt idx="147">
                        <c:v>-11.004989121262184</c:v>
                      </c:pt>
                      <c:pt idx="148">
                        <c:v>-10.656549079052773</c:v>
                      </c:pt>
                      <c:pt idx="149">
                        <c:v>-10.309530612998977</c:v>
                      </c:pt>
                      <c:pt idx="150">
                        <c:v>-9.9638827457691015</c:v>
                      </c:pt>
                      <c:pt idx="151">
                        <c:v>-9.6195551548651181</c:v>
                      </c:pt>
                      <c:pt idx="152">
                        <c:v>-9.2764981464250553</c:v>
                      </c:pt>
                      <c:pt idx="153">
                        <c:v>-8.9346626295504734</c:v>
                      </c:pt>
                      <c:pt idx="154">
                        <c:v>-8.5940000911394456</c:v>
                      </c:pt>
                      <c:pt idx="155">
                        <c:v>-8.2544625712005306</c:v>
                      </c:pt>
                      <c:pt idx="156">
                        <c:v>-7.916002638629692</c:v>
                      </c:pt>
                      <c:pt idx="157">
                        <c:v>-7.5785733674259319</c:v>
                      </c:pt>
                      <c:pt idx="158">
                        <c:v>-7.2421283133292356</c:v>
                      </c:pt>
                      <c:pt idx="159">
                        <c:v>-6.9066214908580026</c:v>
                      </c:pt>
                      <c:pt idx="160">
                        <c:v>-6.5720073507267038</c:v>
                      </c:pt>
                      <c:pt idx="161">
                        <c:v>-6.238240757627608</c:v>
                      </c:pt>
                      <c:pt idx="162">
                        <c:v>-5.9052769683518935</c:v>
                      </c:pt>
                      <c:pt idx="163">
                        <c:v>-5.573071610238884</c:v>
                      </c:pt>
                      <c:pt idx="164">
                        <c:v>-5.2415806599292161</c:v>
                      </c:pt>
                      <c:pt idx="165">
                        <c:v>-4.9107604224070442</c:v>
                      </c:pt>
                      <c:pt idx="166">
                        <c:v>-4.5805675103126742</c:v>
                      </c:pt>
                      <c:pt idx="167">
                        <c:v>-4.2509588235096452</c:v>
                      </c:pt>
                      <c:pt idx="168">
                        <c:v>-3.9218915288876595</c:v>
                      </c:pt>
                      <c:pt idx="169">
                        <c:v>-3.5933230403842025</c:v>
                      </c:pt>
                      <c:pt idx="170">
                        <c:v>-3.2652109992111278</c:v>
                      </c:pt>
                      <c:pt idx="171">
                        <c:v>-2.9375132542657125</c:v>
                      </c:pt>
                      <c:pt idx="172">
                        <c:v>-2.6101878427147742</c:v>
                      </c:pt>
                      <c:pt idx="173">
                        <c:v>-2.2831929707284573</c:v>
                      </c:pt>
                      <c:pt idx="174">
                        <c:v>-1.9564869943587002</c:v>
                      </c:pt>
                      <c:pt idx="175">
                        <c:v>-1.6300284005351537</c:v>
                      </c:pt>
                      <c:pt idx="176">
                        <c:v>-1.3037757881710221</c:v>
                      </c:pt>
                      <c:pt idx="177">
                        <c:v>-0.97768784935846398</c:v>
                      </c:pt>
                      <c:pt idx="178">
                        <c:v>-0.65172335064269493</c:v>
                      </c:pt>
                      <c:pt idx="179">
                        <c:v>-0.32584111435750107</c:v>
                      </c:pt>
                      <c:pt idx="180">
                        <c:v>0</c:v>
                      </c:pt>
                      <c:pt idx="181">
                        <c:v>1.0741674151266554</c:v>
                      </c:pt>
                      <c:pt idx="182">
                        <c:v>2.1483448899780351</c:v>
                      </c:pt>
                      <c:pt idx="183">
                        <c:v>3.2225424894029531</c:v>
                      </c:pt>
                      <c:pt idx="184">
                        <c:v>4.2967702885116346</c:v>
                      </c:pt>
                      <c:pt idx="185">
                        <c:v>5.3710383778140551</c:v>
                      </c:pt>
                      <c:pt idx="186">
                        <c:v>6.4453568683805535</c:v>
                      </c:pt>
                      <c:pt idx="187">
                        <c:v>7.5197358970169779</c:v>
                      </c:pt>
                      <c:pt idx="188">
                        <c:v>8.5941856314715341</c:v>
                      </c:pt>
                      <c:pt idx="189">
                        <c:v>9.6687162756702847</c:v>
                      </c:pt>
                      <c:pt idx="190">
                        <c:v>10.743338074985951</c:v>
                      </c:pt>
                      <c:pt idx="191">
                        <c:v>11.818061321555241</c:v>
                      </c:pt>
                      <c:pt idx="192">
                        <c:v>12.892896359637744</c:v>
                      </c:pt>
                      <c:pt idx="193">
                        <c:v>13.967853591029373</c:v>
                      </c:pt>
                      <c:pt idx="194">
                        <c:v>15.042943480535218</c:v>
                      </c:pt>
                      <c:pt idx="195">
                        <c:v>16.118176561504917</c:v>
                      </c:pt>
                      <c:pt idx="196">
                        <c:v>17.193563441438439</c:v>
                      </c:pt>
                      <c:pt idx="197">
                        <c:v>18.269114807667975</c:v>
                      </c:pt>
                      <c:pt idx="198">
                        <c:v>19.344841433120251</c:v>
                      </c:pt>
                      <c:pt idx="199">
                        <c:v>20.420754182167904</c:v>
                      </c:pt>
                      <c:pt idx="200">
                        <c:v>21.496864016574861</c:v>
                      </c:pt>
                      <c:pt idx="201">
                        <c:v>22.573182001541529</c:v>
                      </c:pt>
                      <c:pt idx="202">
                        <c:v>23.649719311857186</c:v>
                      </c:pt>
                      <c:pt idx="203">
                        <c:v>24.726487238167781</c:v>
                      </c:pt>
                      <c:pt idx="204">
                        <c:v>25.803497193361885</c:v>
                      </c:pt>
                      <c:pt idx="205">
                        <c:v>26.88076071908727</c:v>
                      </c:pt>
                      <c:pt idx="206">
                        <c:v>27.958289492401118</c:v>
                      </c:pt>
                      <c:pt idx="207">
                        <c:v>29.036095332563622</c:v>
                      </c:pt>
                      <c:pt idx="208">
                        <c:v>30.114190207982396</c:v>
                      </c:pt>
                      <c:pt idx="209">
                        <c:v>31.192586243315194</c:v>
                      </c:pt>
                      <c:pt idx="210">
                        <c:v>32.271295726740107</c:v>
                      </c:pt>
                      <c:pt idx="211">
                        <c:v>33.350331117400806</c:v>
                      </c:pt>
                      <c:pt idx="212">
                        <c:v>34.429705053036557</c:v>
                      </c:pt>
                      <c:pt idx="213">
                        <c:v>35.509430357805755</c:v>
                      </c:pt>
                      <c:pt idx="214">
                        <c:v>36.589520050312203</c:v>
                      </c:pt>
                      <c:pt idx="215">
                        <c:v>37.669987351844775</c:v>
                      </c:pt>
                      <c:pt idx="216">
                        <c:v>38.750845694839782</c:v>
                      </c:pt>
                      <c:pt idx="217">
                        <c:v>39.832108731576611</c:v>
                      </c:pt>
                      <c:pt idx="218">
                        <c:v>40.913790343118734</c:v>
                      </c:pt>
                      <c:pt idx="219">
                        <c:v>41.995904648509644</c:v>
                      </c:pt>
                      <c:pt idx="220">
                        <c:v>43.078466014236838</c:v>
                      </c:pt>
                      <c:pt idx="221">
                        <c:v>44.16148906397563</c:v>
                      </c:pt>
                      <c:pt idx="222">
                        <c:v>45.244988688625476</c:v>
                      </c:pt>
                      <c:pt idx="223">
                        <c:v>46.328980056651631</c:v>
                      </c:pt>
                      <c:pt idx="224">
                        <c:v>47.413478624746958</c:v>
                      </c:pt>
                      <c:pt idx="225">
                        <c:v>48.498500148826814</c:v>
                      </c:pt>
                      <c:pt idx="226">
                        <c:v>49.584060695372358</c:v>
                      </c:pt>
                      <c:pt idx="227">
                        <c:v>50.670176653138249</c:v>
                      </c:pt>
                      <c:pt idx="228">
                        <c:v>51.756864745240051</c:v>
                      </c:pt>
                      <c:pt idx="229">
                        <c:v>52.844142041638221</c:v>
                      </c:pt>
                      <c:pt idx="230">
                        <c:v>53.932025972036051</c:v>
                      </c:pt>
                      <c:pt idx="231">
                        <c:v>55.020534339210215</c:v>
                      </c:pt>
                      <c:pt idx="232">
                        <c:v>56.109685332791628</c:v>
                      </c:pt>
                      <c:pt idx="233">
                        <c:v>57.199497543517282</c:v>
                      </c:pt>
                      <c:pt idx="234">
                        <c:v>58.289989977973093</c:v>
                      </c:pt>
                      <c:pt idx="235">
                        <c:v>59.381182073848734</c:v>
                      </c:pt>
                      <c:pt idx="236">
                        <c:v>60.473093715727373</c:v>
                      </c:pt>
                      <c:pt idx="237">
                        <c:v>61.565745251432503</c:v>
                      </c:pt>
                      <c:pt idx="238">
                        <c:v>62.659157508956724</c:v>
                      </c:pt>
                      <c:pt idx="239">
                        <c:v>63.753351813996844</c:v>
                      </c:pt>
                      <c:pt idx="240">
                        <c:v>64.848350008122054</c:v>
                      </c:pt>
                      <c:pt idx="241">
                        <c:v>65.944174467601599</c:v>
                      </c:pt>
                      <c:pt idx="242">
                        <c:v>67.040848122921119</c:v>
                      </c:pt>
                      <c:pt idx="243">
                        <c:v>68.138394479016057</c:v>
                      </c:pt>
                      <c:pt idx="244">
                        <c:v>69.236837636254307</c:v>
                      </c:pt>
                      <c:pt idx="245">
                        <c:v>70.336202312198196</c:v>
                      </c:pt>
                      <c:pt idx="246">
                        <c:v>71.436513864180796</c:v>
                      </c:pt>
                      <c:pt idx="247">
                        <c:v>72.537798312729976</c:v>
                      </c:pt>
                      <c:pt idx="248">
                        <c:v>73.640082365876651</c:v>
                      </c:pt>
                      <c:pt idx="249">
                        <c:v>74.743393444384679</c:v>
                      </c:pt>
                      <c:pt idx="250">
                        <c:v>75.84775970794135</c:v>
                      </c:pt>
                      <c:pt idx="251">
                        <c:v>76.953210082348519</c:v>
                      </c:pt>
                      <c:pt idx="252">
                        <c:v>78.059774287756866</c:v>
                      </c:pt>
                      <c:pt idx="253">
                        <c:v>79.167482867986465</c:v>
                      </c:pt>
                      <c:pt idx="254">
                        <c:v>80.276367220979552</c:v>
                      </c:pt>
                      <c:pt idx="255">
                        <c:v>81.386459630431204</c:v>
                      </c:pt>
                      <c:pt idx="256">
                        <c:v>82.49779329864819</c:v>
                      </c:pt>
                      <c:pt idx="257">
                        <c:v>83.610402380684732</c:v>
                      </c:pt>
                      <c:pt idx="258">
                        <c:v>84.724322019808227</c:v>
                      </c:pt>
                      <c:pt idx="259">
                        <c:v>85.839588384348588</c:v>
                      </c:pt>
                      <c:pt idx="260">
                        <c:v>86.956238705986365</c:v>
                      </c:pt>
                      <c:pt idx="261">
                        <c:v>88.074311319537472</c:v>
                      </c:pt>
                      <c:pt idx="262">
                        <c:v>89.193845704293082</c:v>
                      </c:pt>
                      <c:pt idx="263">
                        <c:v>90.314882526975879</c:v>
                      </c:pt>
                      <c:pt idx="264">
                        <c:v>91.43746368637396</c:v>
                      </c:pt>
                      <c:pt idx="265">
                        <c:v>92.561632359717905</c:v>
                      </c:pt>
                      <c:pt idx="266">
                        <c:v>93.687433050864328</c:v>
                      </c:pt>
                      <c:pt idx="267">
                        <c:v>94.814911640354012</c:v>
                      </c:pt>
                      <c:pt idx="268">
                        <c:v>95.944115437411682</c:v>
                      </c:pt>
                      <c:pt idx="269">
                        <c:v>97.075093233956125</c:v>
                      </c:pt>
                      <c:pt idx="270">
                        <c:v>98.207895360690557</c:v>
                      </c:pt>
                      <c:pt idx="271">
                        <c:v>99.342573745342747</c:v>
                      </c:pt>
                      <c:pt idx="272">
                        <c:v>100.47918197312515</c:v>
                      </c:pt>
                      <c:pt idx="273">
                        <c:v>101.61777534948504</c:v>
                      </c:pt>
                      <c:pt idx="274">
                        <c:v>102.75841096521368</c:v>
                      </c:pt>
                      <c:pt idx="275">
                        <c:v>103.90114776398246</c:v>
                      </c:pt>
                      <c:pt idx="276">
                        <c:v>105.04604661237261</c:v>
                      </c:pt>
                      <c:pt idx="277">
                        <c:v>106.19317037246148</c:v>
                      </c:pt>
                      <c:pt idx="278">
                        <c:v>107.34258397702624</c:v>
                      </c:pt>
                      <c:pt idx="279">
                        <c:v>108.49435450742112</c:v>
                      </c:pt>
                      <c:pt idx="280">
                        <c:v>109.64855127417886</c:v>
                      </c:pt>
                      <c:pt idx="281">
                        <c:v>110.80524590038027</c:v>
                      </c:pt>
                      <c:pt idx="282">
                        <c:v>111.96451240782923</c:v>
                      </c:pt>
                      <c:pt idx="283">
                        <c:v>113.12642730605887</c:v>
                      </c:pt>
                      <c:pt idx="284">
                        <c:v>114.29106968418493</c:v>
                      </c:pt>
                      <c:pt idx="285">
                        <c:v>115.45852130560901</c:v>
                      </c:pt>
                      <c:pt idx="286">
                        <c:v>116.62886670555713</c:v>
                      </c:pt>
                      <c:pt idx="287">
                        <c:v>117.80219329142271</c:v>
                      </c:pt>
                      <c:pt idx="288">
                        <c:v>118.97859144586052</c:v>
                      </c:pt>
                      <c:pt idx="289">
                        <c:v>120.15815463255468</c:v>
                      </c:pt>
                      <c:pt idx="290">
                        <c:v>121.34097950455404</c:v>
                      </c:pt>
                      <c:pt idx="291">
                        <c:v>122.52716601503768</c:v>
                      </c:pt>
                      <c:pt idx="292">
                        <c:v>123.71681753033465</c:v>
                      </c:pt>
                      <c:pt idx="293">
                        <c:v>124.91004094498047</c:v>
                      </c:pt>
                      <c:pt idx="294">
                        <c:v>126.10694679854461</c:v>
                      </c:pt>
                      <c:pt idx="295">
                        <c:v>127.30764939390833</c:v>
                      </c:pt>
                      <c:pt idx="296">
                        <c:v>128.51226691661054</c:v>
                      </c:pt>
                      <c:pt idx="297">
                        <c:v>129.72092155480937</c:v>
                      </c:pt>
                      <c:pt idx="298">
                        <c:v>130.93373961932841</c:v>
                      </c:pt>
                      <c:pt idx="299">
                        <c:v>132.15085166316774</c:v>
                      </c:pt>
                      <c:pt idx="300">
                        <c:v>133.37239259976135</c:v>
                      </c:pt>
                      <c:pt idx="301">
                        <c:v>134.59850181915061</c:v>
                      </c:pt>
                      <c:pt idx="302">
                        <c:v>135.82932330111998</c:v>
                      </c:pt>
                      <c:pt idx="303">
                        <c:v>137.0650057242033</c:v>
                      </c:pt>
                      <c:pt idx="304">
                        <c:v>138.30570256931497</c:v>
                      </c:pt>
                      <c:pt idx="305">
                        <c:v>139.55157221659198</c:v>
                      </c:pt>
                      <c:pt idx="306">
                        <c:v>140.80277803384334</c:v>
                      </c:pt>
                      <c:pt idx="307">
                        <c:v>142.0594884547998</c:v>
                      </c:pt>
                      <c:pt idx="308">
                        <c:v>143.32187704512771</c:v>
                      </c:pt>
                      <c:pt idx="309">
                        <c:v>144.59012255392466</c:v>
                      </c:pt>
                      <c:pt idx="310">
                        <c:v>145.86440894814561</c:v>
                      </c:pt>
                      <c:pt idx="311">
                        <c:v>147.14492542711363</c:v>
                      </c:pt>
                      <c:pt idx="312">
                        <c:v>148.43186641395562</c:v>
                      </c:pt>
                      <c:pt idx="313">
                        <c:v>149.72543152046396</c:v>
                      </c:pt>
                      <c:pt idx="314">
                        <c:v>151.02582548152159</c:v>
                      </c:pt>
                      <c:pt idx="315">
                        <c:v>152.33325805484688</c:v>
                      </c:pt>
                      <c:pt idx="316">
                        <c:v>153.64794388140757</c:v>
                      </c:pt>
                      <c:pt idx="317">
                        <c:v>154.97010230143511</c:v>
                      </c:pt>
                      <c:pt idx="318">
                        <c:v>156.29995712053309</c:v>
                      </c:pt>
                      <c:pt idx="319">
                        <c:v>157.63773631993257</c:v>
                      </c:pt>
                      <c:pt idx="320">
                        <c:v>158.98367170450192</c:v>
                      </c:pt>
                      <c:pt idx="321">
                        <c:v>160.33799848168172</c:v>
                      </c:pt>
                      <c:pt idx="322">
                        <c:v>161.70095476409708</c:v>
                      </c:pt>
                      <c:pt idx="323">
                        <c:v>163.07278098821078</c:v>
                      </c:pt>
                      <c:pt idx="324">
                        <c:v>164.45371924104276</c:v>
                      </c:pt>
                      <c:pt idx="325">
                        <c:v>165.84401248670397</c:v>
                      </c:pt>
                      <c:pt idx="326">
                        <c:v>167.24390368431008</c:v>
                      </c:pt>
                      <c:pt idx="327">
                        <c:v>168.6536347887652</c:v>
                      </c:pt>
                      <c:pt idx="328">
                        <c:v>170.07344562597697</c:v>
                      </c:pt>
                      <c:pt idx="329">
                        <c:v>171.50357263430757</c:v>
                      </c:pt>
                      <c:pt idx="330">
                        <c:v>172.94424746451745</c:v>
                      </c:pt>
                      <c:pt idx="331">
                        <c:v>174.39569543115877</c:v>
                      </c:pt>
                      <c:pt idx="332">
                        <c:v>175.85813380936017</c:v>
                      </c:pt>
                      <c:pt idx="333">
                        <c:v>177.33176997225632</c:v>
                      </c:pt>
                      <c:pt idx="334">
                        <c:v>178.81679936599136</c:v>
                      </c:pt>
                      <c:pt idx="335">
                        <c:v>180.3134033213056</c:v>
                      </c:pt>
                      <c:pt idx="336">
                        <c:v>181.82174670322431</c:v>
                      </c:pt>
                      <c:pt idx="337">
                        <c:v>183.34197540334065</c:v>
                      </c:pt>
                      <c:pt idx="338">
                        <c:v>184.87421368262366</c:v>
                      </c:pt>
                      <c:pt idx="339">
                        <c:v>186.41856137659246</c:v>
                      </c:pt>
                      <c:pt idx="340">
                        <c:v>187.97509097906175</c:v>
                      </c:pt>
                      <c:pt idx="341">
                        <c:v>189.54384462542899</c:v>
                      </c:pt>
                      <c:pt idx="342">
                        <c:v>191.12483100158954</c:v>
                      </c:pt>
                      <c:pt idx="343">
                        <c:v>192.71802220992191</c:v>
                      </c:pt>
                      <c:pt idx="344">
                        <c:v>194.32335062926117</c:v>
                      </c:pt>
                      <c:pt idx="345">
                        <c:v>195.94070581122284</c:v>
                      </c:pt>
                      <c:pt idx="346">
                        <c:v>197.56993146044525</c:v>
                      </c:pt>
                      <c:pt idx="347">
                        <c:v>199.21082255108888</c:v>
                      </c:pt>
                      <c:pt idx="348">
                        <c:v>200.86312263601226</c:v>
                      </c:pt>
                      <c:pt idx="349">
                        <c:v>202.52652140818998</c:v>
                      </c:pt>
                      <c:pt idx="350">
                        <c:v>204.20065257588499</c:v>
                      </c:pt>
                      <c:pt idx="351">
                        <c:v>205.88509211359914</c:v>
                      </c:pt>
                      <c:pt idx="352">
                        <c:v>207.57935694966324</c:v>
                      </c:pt>
                      <c:pt idx="353">
                        <c:v>209.28290414833248</c:v>
                      </c:pt>
                      <c:pt idx="354">
                        <c:v>210.99513063928242</c:v>
                      </c:pt>
                      <c:pt idx="355">
                        <c:v>212.71537354042331</c:v>
                      </c:pt>
                      <c:pt idx="356">
                        <c:v>214.44291111100296</c:v>
                      </c:pt>
                      <c:pt idx="357">
                        <c:v>216.17696436117535</c:v>
                      </c:pt>
                      <c:pt idx="358">
                        <c:v>217.91669933183314</c:v>
                      </c:pt>
                      <c:pt idx="359">
                        <c:v>219.66123004483654</c:v>
                      </c:pt>
                      <c:pt idx="360">
                        <c:v>221.40962210927086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18D-491D-9094-5ABB789EFBB5}"/>
                  </c:ext>
                </c:extLst>
              </c15:ser>
            </c15:filteredScatterSeries>
            <c15:filteredScatterSeries>
              <c15:ser>
                <c:idx val="6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演算!$V$3</c15:sqref>
                        </c15:formulaRef>
                      </c:ext>
                    </c:extLst>
                    <c:strCache>
                      <c:ptCount val="1"/>
                      <c:pt idx="0">
                        <c:v>角度変位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1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演算!$V$4:$V$364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1.7483920644343129</c:v>
                      </c:pt>
                      <c:pt idx="1">
                        <c:v>1.7512748452328992</c:v>
                      </c:pt>
                      <c:pt idx="2">
                        <c:v>1.753139691571505</c:v>
                      </c:pt>
                      <c:pt idx="3">
                        <c:v>1.7539525804398863</c:v>
                      </c:pt>
                      <c:pt idx="4">
                        <c:v>1.7536852839529047</c:v>
                      </c:pt>
                      <c:pt idx="5">
                        <c:v>1.7523157420485518</c:v>
                      </c:pt>
                      <c:pt idx="6">
                        <c:v>1.749828344850954</c:v>
                      </c:pt>
                      <c:pt idx="7">
                        <c:v>1.7462141184487621</c:v>
                      </c:pt>
                      <c:pt idx="8">
                        <c:v>1.741470810578079</c:v>
                      </c:pt>
                      <c:pt idx="9">
                        <c:v>1.7356028755445152</c:v>
                      </c:pt>
                      <c:pt idx="10">
                        <c:v>1.7286213604911609</c:v>
                      </c:pt>
                      <c:pt idx="11">
                        <c:v>1.7205436977743886</c:v>
                      </c:pt>
                      <c:pt idx="12">
                        <c:v>1.7113934105541375</c:v>
                      </c:pt>
                      <c:pt idx="13">
                        <c:v>1.7011997407387156</c:v>
                      </c:pt>
                      <c:pt idx="14">
                        <c:v>1.6899972100052736</c:v>
                      </c:pt>
                      <c:pt idx="15">
                        <c:v>1.6778251257602221</c:v>
                      </c:pt>
                      <c:pt idx="16">
                        <c:v>1.6647270445680817</c:v>
                      </c:pt>
                      <c:pt idx="17">
                        <c:v>1.6507502057854282</c:v>
                      </c:pt>
                      <c:pt idx="18">
                        <c:v>1.6359449479249975</c:v>
                      </c:pt>
                      <c:pt idx="19">
                        <c:v>1.6203641196781717</c:v>
                      </c:pt>
                      <c:pt idx="20">
                        <c:v>1.6040624966303767</c:v>
                      </c:pt>
                      <c:pt idx="21">
                        <c:v>1.58709621354663</c:v>
                      </c:pt>
                      <c:pt idx="22">
                        <c:v>1.5695222208027815</c:v>
                      </c:pt>
                      <c:pt idx="23">
                        <c:v>1.551397772101609</c:v>
                      </c:pt>
                      <c:pt idx="24">
                        <c:v>1.5327799491711858</c:v>
                      </c:pt>
                      <c:pt idx="25">
                        <c:v>1.5137252276913387</c:v>
                      </c:pt>
                      <c:pt idx="26">
                        <c:v>1.4942890873328025</c:v>
                      </c:pt>
                      <c:pt idx="27">
                        <c:v>1.4745256675114007</c:v>
                      </c:pt>
                      <c:pt idx="28">
                        <c:v>1.4544874693296066</c:v>
                      </c:pt>
                      <c:pt idx="29">
                        <c:v>1.4342251031767574</c:v>
                      </c:pt>
                      <c:pt idx="30">
                        <c:v>1.4137870806226687</c:v>
                      </c:pt>
                      <c:pt idx="31">
                        <c:v>1.393219648557789</c:v>
                      </c:pt>
                      <c:pt idx="32">
                        <c:v>1.3725666630018907</c:v>
                      </c:pt>
                      <c:pt idx="33">
                        <c:v>1.3518694996141392</c:v>
                      </c:pt>
                      <c:pt idx="34">
                        <c:v>1.3311669976802989</c:v>
                      </c:pt>
                      <c:pt idx="35">
                        <c:v>1.3104954342061461</c:v>
                      </c:pt>
                      <c:pt idx="36">
                        <c:v>1.2898885247005012</c:v>
                      </c:pt>
                      <c:pt idx="37">
                        <c:v>1.2693774472697328</c:v>
                      </c:pt>
                      <c:pt idx="38">
                        <c:v>1.2489908867426607</c:v>
                      </c:pt>
                      <c:pt idx="39">
                        <c:v>1.2287550957070152</c:v>
                      </c:pt>
                      <c:pt idx="40">
                        <c:v>1.2086939695238357</c:v>
                      </c:pt>
                      <c:pt idx="41">
                        <c:v>1.1888291326106639</c:v>
                      </c:pt>
                      <c:pt idx="42">
                        <c:v>1.169180033518515</c:v>
                      </c:pt>
                      <c:pt idx="43">
                        <c:v>1.1497640465698709</c:v>
                      </c:pt>
                      <c:pt idx="44">
                        <c:v>1.1305965780698699</c:v>
                      </c:pt>
                      <c:pt idx="45">
                        <c:v>1.1116911753409653</c:v>
                      </c:pt>
                      <c:pt idx="46">
                        <c:v>1.0930596370596817</c:v>
                      </c:pt>
                      <c:pt idx="47">
                        <c:v>1.0747121235916524</c:v>
                      </c:pt>
                      <c:pt idx="48">
                        <c:v>1.056657266219915</c:v>
                      </c:pt>
                      <c:pt idx="49">
                        <c:v>1.0389022743495531</c:v>
                      </c:pt>
                      <c:pt idx="50">
                        <c:v>1.0214530399364605</c:v>
                      </c:pt>
                      <c:pt idx="51">
                        <c:v>1.0043142385427473</c:v>
                      </c:pt>
                      <c:pt idx="52">
                        <c:v>0.98748942654971472</c:v>
                      </c:pt>
                      <c:pt idx="53">
                        <c:v>0.9709811341846688</c:v>
                      </c:pt>
                      <c:pt idx="54">
                        <c:v>0.95479095411404558</c:v>
                      </c:pt>
                      <c:pt idx="55">
                        <c:v>0.93891962544742569</c:v>
                      </c:pt>
                      <c:pt idx="56">
                        <c:v>0.92336711307181929</c:v>
                      </c:pt>
                      <c:pt idx="57">
                        <c:v>0.90813268229837263</c:v>
                      </c:pt>
                      <c:pt idx="58">
                        <c:v>0.89321496885770557</c:v>
                      </c:pt>
                      <c:pt idx="59">
                        <c:v>0.87861204432222451</c:v>
                      </c:pt>
                      <c:pt idx="60">
                        <c:v>0.86432147706835849</c:v>
                      </c:pt>
                      <c:pt idx="61">
                        <c:v>0.85034038892164432</c:v>
                      </c:pt>
                      <c:pt idx="62">
                        <c:v>0.83666550764348102</c:v>
                      </c:pt>
                      <c:pt idx="63">
                        <c:v>0.82329321544022349</c:v>
                      </c:pt>
                      <c:pt idx="64">
                        <c:v>0.81021959367830476</c:v>
                      </c:pt>
                      <c:pt idx="65">
                        <c:v>0.7974404640039694</c:v>
                      </c:pt>
                      <c:pt idx="66">
                        <c:v>0.78495142606117696</c:v>
                      </c:pt>
                      <c:pt idx="67">
                        <c:v>0.77274789200888705</c:v>
                      </c:pt>
                      <c:pt idx="68">
                        <c:v>0.76082511803116404</c:v>
                      </c:pt>
                      <c:pt idx="69">
                        <c:v>0.74917823303449893</c:v>
                      </c:pt>
                      <c:pt idx="70">
                        <c:v>0.73780226471818366</c:v>
                      </c:pt>
                      <c:pt idx="71">
                        <c:v>0.72669216319992813</c:v>
                      </c:pt>
                      <c:pt idx="72">
                        <c:v>0.71584282236970864</c:v>
                      </c:pt>
                      <c:pt idx="73">
                        <c:v>0.70524909913847722</c:v>
                      </c:pt>
                      <c:pt idx="74">
                        <c:v>0.69490583074070145</c:v>
                      </c:pt>
                      <c:pt idx="75">
                        <c:v>0.68480785023916013</c:v>
                      </c:pt>
                      <c:pt idx="76">
                        <c:v>0.67495000037525443</c:v>
                      </c:pt>
                      <c:pt idx="77">
                        <c:v>0.66532714589681774</c:v>
                      </c:pt>
                      <c:pt idx="78">
                        <c:v>0.65593418448931828</c:v>
                      </c:pt>
                      <c:pt idx="79">
                        <c:v>0.64676605642725349</c:v>
                      </c:pt>
                      <c:pt idx="80">
                        <c:v>0.63781775305417199</c:v>
                      </c:pt>
                      <c:pt idx="81">
                        <c:v>0.6290843241951265</c:v>
                      </c:pt>
                      <c:pt idx="82">
                        <c:v>0.62056088459320335</c:v>
                      </c:pt>
                      <c:pt idx="83">
                        <c:v>0.61224261946048841</c:v>
                      </c:pt>
                      <c:pt idx="84">
                        <c:v>0.60412478922356172</c:v>
                      </c:pt>
                      <c:pt idx="85">
                        <c:v>0.59620273353789344</c:v>
                      </c:pt>
                      <c:pt idx="86">
                        <c:v>0.58847187464175477</c:v>
                      </c:pt>
                      <c:pt idx="87">
                        <c:v>0.58092772011259086</c:v>
                      </c:pt>
                      <c:pt idx="88">
                        <c:v>0.57356586508463181</c:v>
                      </c:pt>
                      <c:pt idx="89">
                        <c:v>0.56638199398242506</c:v>
                      </c:pt>
                      <c:pt idx="90">
                        <c:v>0.5593718818180804</c:v>
                      </c:pt>
                      <c:pt idx="91">
                        <c:v>0.55253139510013938</c:v>
                      </c:pt>
                      <c:pt idx="92">
                        <c:v>0.5458564923927085</c:v>
                      </c:pt>
                      <c:pt idx="93">
                        <c:v>0.53934322456505868</c:v>
                      </c:pt>
                      <c:pt idx="94">
                        <c:v>0.53298773476507222</c:v>
                      </c:pt>
                      <c:pt idx="95">
                        <c:v>0.52678625814871793</c:v>
                      </c:pt>
                      <c:pt idx="96">
                        <c:v>0.52073512139391198</c:v>
                      </c:pt>
                      <c:pt idx="97">
                        <c:v>0.51483074202477042</c:v>
                      </c:pt>
                      <c:pt idx="98">
                        <c:v>0.5090696275711224</c:v>
                      </c:pt>
                      <c:pt idx="99">
                        <c:v>0.50344837458350611</c:v>
                      </c:pt>
                      <c:pt idx="100">
                        <c:v>0.49796366752324417</c:v>
                      </c:pt>
                      <c:pt idx="101">
                        <c:v>0.4926122775466979</c:v>
                      </c:pt>
                      <c:pt idx="102">
                        <c:v>0.48739106119874975</c:v>
                      </c:pt>
                      <c:pt idx="103">
                        <c:v>0.48229695902821135</c:v>
                      </c:pt>
                      <c:pt idx="104">
                        <c:v>0.47732699414245872</c:v>
                      </c:pt>
                      <c:pt idx="105">
                        <c:v>0.47247827070828663</c:v>
                      </c:pt>
                      <c:pt idx="106">
                        <c:v>0.46774797241254618</c:v>
                      </c:pt>
                      <c:pt idx="107">
                        <c:v>0.46313336089070845</c:v>
                      </c:pt>
                      <c:pt idx="108">
                        <c:v>0.45863177413229295</c:v>
                      </c:pt>
                      <c:pt idx="109">
                        <c:v>0.45424062487039407</c:v>
                      </c:pt>
                      <c:pt idx="110">
                        <c:v>0.44995739896175735</c:v>
                      </c:pt>
                      <c:pt idx="111">
                        <c:v>0.44577965376429773</c:v>
                      </c:pt>
                      <c:pt idx="112">
                        <c:v>0.44170501651601768</c:v>
                      </c:pt>
                      <c:pt idx="113">
                        <c:v>0.43773118272143563</c:v>
                      </c:pt>
                      <c:pt idx="114">
                        <c:v>0.43385591454817529</c:v>
                      </c:pt>
                      <c:pt idx="115">
                        <c:v>0.43007703923854024</c:v>
                      </c:pt>
                      <c:pt idx="116">
                        <c:v>0.42639244753811312</c:v>
                      </c:pt>
                      <c:pt idx="117">
                        <c:v>0.42280009214538694</c:v>
                      </c:pt>
                      <c:pt idx="118">
                        <c:v>0.41929798618362923</c:v>
                      </c:pt>
                      <c:pt idx="119">
                        <c:v>0.41588420169754414</c:v>
                      </c:pt>
                      <c:pt idx="120">
                        <c:v>0.41255686817597592</c:v>
                      </c:pt>
                      <c:pt idx="121">
                        <c:v>0.40931417110318336</c:v>
                      </c:pt>
                      <c:pt idx="122">
                        <c:v>0.40615435053878457</c:v>
                      </c:pt>
                      <c:pt idx="123">
                        <c:v>0.40307569972719648</c:v>
                      </c:pt>
                      <c:pt idx="124">
                        <c:v>0.40007656373895628</c:v>
                      </c:pt>
                      <c:pt idx="125">
                        <c:v>0.39715533814271708</c:v>
                      </c:pt>
                      <c:pt idx="126">
                        <c:v>0.39431046770862821</c:v>
                      </c:pt>
                      <c:pt idx="127">
                        <c:v>0.39154044514579311</c:v>
                      </c:pt>
                      <c:pt idx="128">
                        <c:v>0.38884380986926459</c:v>
                      </c:pt>
                      <c:pt idx="129">
                        <c:v>0.3862191468022047</c:v>
                      </c:pt>
                      <c:pt idx="130">
                        <c:v>0.38366508520842046</c:v>
                      </c:pt>
                      <c:pt idx="131">
                        <c:v>0.38118029755891314</c:v>
                      </c:pt>
                      <c:pt idx="132">
                        <c:v>0.37876349842857593</c:v>
                      </c:pt>
                      <c:pt idx="133">
                        <c:v>0.37641344342659977</c:v>
                      </c:pt>
                      <c:pt idx="134">
                        <c:v>0.37412892815829935</c:v>
                      </c:pt>
                      <c:pt idx="135">
                        <c:v>0.3719087872164053</c:v>
                      </c:pt>
                      <c:pt idx="136">
                        <c:v>0.3697518932055246</c:v>
                      </c:pt>
                      <c:pt idx="137">
                        <c:v>0.36765715579595337</c:v>
                      </c:pt>
                      <c:pt idx="138">
                        <c:v>0.3656235208073042</c:v>
                      </c:pt>
                      <c:pt idx="139">
                        <c:v>0.36364996932240956</c:v>
                      </c:pt>
                      <c:pt idx="140">
                        <c:v>0.36173551682987437</c:v>
                      </c:pt>
                      <c:pt idx="141">
                        <c:v>0.35987921239477672</c:v>
                      </c:pt>
                      <c:pt idx="142">
                        <c:v>0.35808013785894488</c:v>
                      </c:pt>
                      <c:pt idx="143">
                        <c:v>0.35633740706658301</c:v>
                      </c:pt>
                      <c:pt idx="144">
                        <c:v>0.35465016511916403</c:v>
                      </c:pt>
                      <c:pt idx="145">
                        <c:v>0.35301758765467284</c:v>
                      </c:pt>
                      <c:pt idx="146">
                        <c:v>0.35143888015510427</c:v>
                      </c:pt>
                      <c:pt idx="147">
                        <c:v>0.34991327727712118</c:v>
                      </c:pt>
                      <c:pt idx="148">
                        <c:v>0.34844004220941116</c:v>
                      </c:pt>
                      <c:pt idx="149">
                        <c:v>0.34701846605379671</c:v>
                      </c:pt>
                      <c:pt idx="150">
                        <c:v>0.34564786722987506</c:v>
                      </c:pt>
                      <c:pt idx="151">
                        <c:v>0.34432759090398335</c:v>
                      </c:pt>
                      <c:pt idx="152">
                        <c:v>0.34305700844006282</c:v>
                      </c:pt>
                      <c:pt idx="153">
                        <c:v>0.34183551687458191</c:v>
                      </c:pt>
                      <c:pt idx="154">
                        <c:v>0.34066253841102778</c:v>
                      </c:pt>
                      <c:pt idx="155">
                        <c:v>0.33953751993891501</c:v>
                      </c:pt>
                      <c:pt idx="156">
                        <c:v>0.33845993257083862</c:v>
                      </c:pt>
                      <c:pt idx="157">
                        <c:v>0.33742927120376009</c:v>
                      </c:pt>
                      <c:pt idx="158">
                        <c:v>0.33644505409669634</c:v>
                      </c:pt>
                      <c:pt idx="159">
                        <c:v>0.33550682247123298</c:v>
                      </c:pt>
                      <c:pt idx="160">
                        <c:v>0.33461414013129875</c:v>
                      </c:pt>
                      <c:pt idx="161">
                        <c:v>0.33376659309909584</c:v>
                      </c:pt>
                      <c:pt idx="162">
                        <c:v>0.33296378927571446</c:v>
                      </c:pt>
                      <c:pt idx="163">
                        <c:v>0.33220535811300955</c:v>
                      </c:pt>
                      <c:pt idx="164">
                        <c:v>0.33149095030966791</c:v>
                      </c:pt>
                      <c:pt idx="165">
                        <c:v>0.33082023752217182</c:v>
                      </c:pt>
                      <c:pt idx="166">
                        <c:v>0.33019291209437007</c:v>
                      </c:pt>
                      <c:pt idx="167">
                        <c:v>0.32960868680302902</c:v>
                      </c:pt>
                      <c:pt idx="168">
                        <c:v>0.3290672946219857</c:v>
                      </c:pt>
                      <c:pt idx="169">
                        <c:v>0.32856848850345699</c:v>
                      </c:pt>
                      <c:pt idx="170">
                        <c:v>0.32811204117307469</c:v>
                      </c:pt>
                      <c:pt idx="171">
                        <c:v>0.32769774494541526</c:v>
                      </c:pt>
                      <c:pt idx="172">
                        <c:v>0.32732541155093831</c:v>
                      </c:pt>
                      <c:pt idx="173">
                        <c:v>0.32699487198631694</c:v>
                      </c:pt>
                      <c:pt idx="174">
                        <c:v>0.32670597636975707</c:v>
                      </c:pt>
                      <c:pt idx="175">
                        <c:v>0.32645859382354647</c:v>
                      </c:pt>
                      <c:pt idx="176">
                        <c:v>0.32625261236413161</c:v>
                      </c:pt>
                      <c:pt idx="177">
                        <c:v>0.32608793881255815</c:v>
                      </c:pt>
                      <c:pt idx="178">
                        <c:v>0.32596449871576905</c:v>
                      </c:pt>
                      <c:pt idx="179">
                        <c:v>0.32588223628519386</c:v>
                      </c:pt>
                      <c:pt idx="180">
                        <c:v>0.32584111435750107</c:v>
                      </c:pt>
                      <c:pt idx="181">
                        <c:v>1.0741674151266554</c:v>
                      </c:pt>
                      <c:pt idx="182">
                        <c:v>1.0741774748513797</c:v>
                      </c:pt>
                      <c:pt idx="183">
                        <c:v>1.074197599424918</c:v>
                      </c:pt>
                      <c:pt idx="184">
                        <c:v>1.0742277991086815</c:v>
                      </c:pt>
                      <c:pt idx="185">
                        <c:v>1.0742680893024206</c:v>
                      </c:pt>
                      <c:pt idx="186">
                        <c:v>1.0743184905664984</c:v>
                      </c:pt>
                      <c:pt idx="187">
                        <c:v>1.0743790286364243</c:v>
                      </c:pt>
                      <c:pt idx="188">
                        <c:v>1.0744497344545563</c:v>
                      </c:pt>
                      <c:pt idx="189">
                        <c:v>1.0745306441987506</c:v>
                      </c:pt>
                      <c:pt idx="190">
                        <c:v>1.0746217993156666</c:v>
                      </c:pt>
                      <c:pt idx="191">
                        <c:v>1.07472324656929</c:v>
                      </c:pt>
                      <c:pt idx="192">
                        <c:v>1.0748350380825027</c:v>
                      </c:pt>
                      <c:pt idx="193">
                        <c:v>1.0749572313916289</c:v>
                      </c:pt>
                      <c:pt idx="194">
                        <c:v>1.0750898895058452</c:v>
                      </c:pt>
                      <c:pt idx="195">
                        <c:v>1.0752330809696993</c:v>
                      </c:pt>
                      <c:pt idx="196">
                        <c:v>1.0753868799335216</c:v>
                      </c:pt>
                      <c:pt idx="197">
                        <c:v>1.0755513662295364</c:v>
                      </c:pt>
                      <c:pt idx="198">
                        <c:v>1.0757266254522762</c:v>
                      </c:pt>
                      <c:pt idx="199">
                        <c:v>1.075912749047653</c:v>
                      </c:pt>
                      <c:pt idx="200">
                        <c:v>1.0761098344069566</c:v>
                      </c:pt>
                      <c:pt idx="201">
                        <c:v>1.0763179849666678</c:v>
                      </c:pt>
                      <c:pt idx="202">
                        <c:v>1.0765373103156577</c:v>
                      </c:pt>
                      <c:pt idx="203">
                        <c:v>1.0767679263105947</c:v>
                      </c:pt>
                      <c:pt idx="204">
                        <c:v>1.0770099551941037</c:v>
                      </c:pt>
                      <c:pt idx="205">
                        <c:v>1.0772635257253853</c:v>
                      </c:pt>
                      <c:pt idx="206">
                        <c:v>1.0775287733138477</c:v>
                      </c:pt>
                      <c:pt idx="207">
                        <c:v>1.0778058401625046</c:v>
                      </c:pt>
                      <c:pt idx="208">
                        <c:v>1.078094875418774</c:v>
                      </c:pt>
                      <c:pt idx="209">
                        <c:v>1.0783960353327977</c:v>
                      </c:pt>
                      <c:pt idx="210">
                        <c:v>1.0787094834249125</c:v>
                      </c:pt>
                      <c:pt idx="211">
                        <c:v>1.0790353906606995</c:v>
                      </c:pt>
                      <c:pt idx="212">
                        <c:v>1.0793739356357506</c:v>
                      </c:pt>
                      <c:pt idx="213">
                        <c:v>1.0797253047691981</c:v>
                      </c:pt>
                      <c:pt idx="214">
                        <c:v>1.0800896925064478</c:v>
                      </c:pt>
                      <c:pt idx="215">
                        <c:v>1.0804673015325719</c:v>
                      </c:pt>
                      <c:pt idx="216">
                        <c:v>1.0808583429950076</c:v>
                      </c:pt>
                      <c:pt idx="217">
                        <c:v>1.0812630367368286</c:v>
                      </c:pt>
                      <c:pt idx="218">
                        <c:v>1.0816816115421233</c:v>
                      </c:pt>
                      <c:pt idx="219">
                        <c:v>1.0821143053909097</c:v>
                      </c:pt>
                      <c:pt idx="220">
                        <c:v>1.0825613657271944</c:v>
                      </c:pt>
                      <c:pt idx="221">
                        <c:v>1.0830230497387916</c:v>
                      </c:pt>
                      <c:pt idx="222">
                        <c:v>1.0834996246498463</c:v>
                      </c:pt>
                      <c:pt idx="223">
                        <c:v>1.0839913680261546</c:v>
                      </c:pt>
                      <c:pt idx="224">
                        <c:v>1.0844985680953272</c:v>
                      </c:pt>
                      <c:pt idx="225">
                        <c:v>1.0850215240798562</c:v>
                      </c:pt>
                      <c:pt idx="226">
                        <c:v>1.085560546545544</c:v>
                      </c:pt>
                      <c:pt idx="227">
                        <c:v>1.086115957765891</c:v>
                      </c:pt>
                      <c:pt idx="228">
                        <c:v>1.0866880921018023</c:v>
                      </c:pt>
                      <c:pt idx="229">
                        <c:v>1.0872772963981703</c:v>
                      </c:pt>
                      <c:pt idx="230">
                        <c:v>1.0878839303978296</c:v>
                      </c:pt>
                      <c:pt idx="231">
                        <c:v>1.088508367174164</c:v>
                      </c:pt>
                      <c:pt idx="232">
                        <c:v>1.0891509935814128</c:v>
                      </c:pt>
                      <c:pt idx="233">
                        <c:v>1.089812210725654</c:v>
                      </c:pt>
                      <c:pt idx="234">
                        <c:v>1.0904924344558111</c:v>
                      </c:pt>
                      <c:pt idx="235">
                        <c:v>1.0911920958756411</c:v>
                      </c:pt>
                      <c:pt idx="236">
                        <c:v>1.0919116418786388</c:v>
                      </c:pt>
                      <c:pt idx="237">
                        <c:v>1.0926515357051301</c:v>
                      </c:pt>
                      <c:pt idx="238">
                        <c:v>1.0934122575242213</c:v>
                      </c:pt>
                      <c:pt idx="239">
                        <c:v>1.0941943050401193</c:v>
                      </c:pt>
                      <c:pt idx="240">
                        <c:v>1.0949981941252105</c:v>
                      </c:pt>
                      <c:pt idx="241">
                        <c:v>1.0958244594795445</c:v>
                      </c:pt>
                      <c:pt idx="242">
                        <c:v>1.0966736553195204</c:v>
                      </c:pt>
                      <c:pt idx="243">
                        <c:v>1.0975463560949379</c:v>
                      </c:pt>
                      <c:pt idx="244">
                        <c:v>1.0984431572382505</c:v>
                      </c:pt>
                      <c:pt idx="245">
                        <c:v>1.0993646759438889</c:v>
                      </c:pt>
                      <c:pt idx="246">
                        <c:v>1.1003115519825997</c:v>
                      </c:pt>
                      <c:pt idx="247">
                        <c:v>1.1012844485491797</c:v>
                      </c:pt>
                      <c:pt idx="248">
                        <c:v>1.1022840531466755</c:v>
                      </c:pt>
                      <c:pt idx="249">
                        <c:v>1.1033110785080282</c:v>
                      </c:pt>
                      <c:pt idx="250">
                        <c:v>1.1043662635566704</c:v>
                      </c:pt>
                      <c:pt idx="251">
                        <c:v>1.1054503744071695</c:v>
                      </c:pt>
                      <c:pt idx="252">
                        <c:v>1.1065642054083469</c:v>
                      </c:pt>
                      <c:pt idx="253">
                        <c:v>1.1077085802295983</c:v>
                      </c:pt>
                      <c:pt idx="254">
                        <c:v>1.108884352993087</c:v>
                      </c:pt>
                      <c:pt idx="255">
                        <c:v>1.1100924094516529</c:v>
                      </c:pt>
                      <c:pt idx="256">
                        <c:v>1.1113336682169859</c:v>
                      </c:pt>
                      <c:pt idx="257">
                        <c:v>1.112609082036542</c:v>
                      </c:pt>
                      <c:pt idx="258">
                        <c:v>1.1139196391234947</c:v>
                      </c:pt>
                      <c:pt idx="259">
                        <c:v>1.1152663645403607</c:v>
                      </c:pt>
                      <c:pt idx="260">
                        <c:v>1.1166503216377777</c:v>
                      </c:pt>
                      <c:pt idx="261">
                        <c:v>1.1180726135511065</c:v>
                      </c:pt>
                      <c:pt idx="262">
                        <c:v>1.1195343847556103</c:v>
                      </c:pt>
                      <c:pt idx="263">
                        <c:v>1.1210368226827967</c:v>
                      </c:pt>
                      <c:pt idx="264">
                        <c:v>1.1225811593980808</c:v>
                      </c:pt>
                      <c:pt idx="265">
                        <c:v>1.1241686733439451</c:v>
                      </c:pt>
                      <c:pt idx="266">
                        <c:v>1.1258006911464236</c:v>
                      </c:pt>
                      <c:pt idx="267">
                        <c:v>1.1274785894896837</c:v>
                      </c:pt>
                      <c:pt idx="268">
                        <c:v>1.12920379705767</c:v>
                      </c:pt>
                      <c:pt idx="269">
                        <c:v>1.1309777965444425</c:v>
                      </c:pt>
                      <c:pt idx="270">
                        <c:v>1.1328021267344326</c:v>
                      </c:pt>
                      <c:pt idx="271">
                        <c:v>1.1346783846521902</c:v>
                      </c:pt>
                      <c:pt idx="272">
                        <c:v>1.1366082277824034</c:v>
                      </c:pt>
                      <c:pt idx="273">
                        <c:v>1.1385933763598928</c:v>
                      </c:pt>
                      <c:pt idx="274">
                        <c:v>1.140635615728641</c:v>
                      </c:pt>
                      <c:pt idx="275">
                        <c:v>1.1427367987687802</c:v>
                      </c:pt>
                      <c:pt idx="276">
                        <c:v>1.1448988483901417</c:v>
                      </c:pt>
                      <c:pt idx="277">
                        <c:v>1.1471237600888742</c:v>
                      </c:pt>
                      <c:pt idx="278">
                        <c:v>1.1494136045647565</c:v>
                      </c:pt>
                      <c:pt idx="279">
                        <c:v>1.1517705303948844</c:v>
                      </c:pt>
                      <c:pt idx="280">
                        <c:v>1.1541967667577353</c:v>
                      </c:pt>
                      <c:pt idx="281">
                        <c:v>1.1566946262014142</c:v>
                      </c:pt>
                      <c:pt idx="282">
                        <c:v>1.1592665074489616</c:v>
                      </c:pt>
                      <c:pt idx="283">
                        <c:v>1.1619148982296394</c:v>
                      </c:pt>
                      <c:pt idx="284">
                        <c:v>1.1646423781260609</c:v>
                      </c:pt>
                      <c:pt idx="285">
                        <c:v>1.1674516214240782</c:v>
                      </c:pt>
                      <c:pt idx="286">
                        <c:v>1.1703453999481184</c:v>
                      </c:pt>
                      <c:pt idx="287">
                        <c:v>1.1733265858655813</c:v>
                      </c:pt>
                      <c:pt idx="288">
                        <c:v>1.1763981544378055</c:v>
                      </c:pt>
                      <c:pt idx="289">
                        <c:v>1.1795631866941676</c:v>
                      </c:pt>
                      <c:pt idx="290">
                        <c:v>1.1828248719993582</c:v>
                      </c:pt>
                      <c:pt idx="291">
                        <c:v>1.1861865104836369</c:v>
                      </c:pt>
                      <c:pt idx="292">
                        <c:v>1.1896515152969727</c:v>
                      </c:pt>
                      <c:pt idx="293">
                        <c:v>1.1932234146458143</c:v>
                      </c:pt>
                      <c:pt idx="294">
                        <c:v>1.1969058535641466</c:v>
                      </c:pt>
                      <c:pt idx="295">
                        <c:v>1.2007025953637225</c:v>
                      </c:pt>
                      <c:pt idx="296">
                        <c:v>1.2046175227022076</c:v>
                      </c:pt>
                      <c:pt idx="297">
                        <c:v>1.2086546381988228</c:v>
                      </c:pt>
                      <c:pt idx="298">
                        <c:v>1.2128180645190412</c:v>
                      </c:pt>
                      <c:pt idx="299">
                        <c:v>1.2171120438393359</c:v>
                      </c:pt>
                      <c:pt idx="300">
                        <c:v>1.2215409365936125</c:v>
                      </c:pt>
                      <c:pt idx="301">
                        <c:v>1.226109219389258</c:v>
                      </c:pt>
                      <c:pt idx="302">
                        <c:v>1.2308214819693717</c:v>
                      </c:pt>
                      <c:pt idx="303">
                        <c:v>1.2356824230833183</c:v>
                      </c:pt>
                      <c:pt idx="304">
                        <c:v>1.2406968451116711</c:v>
                      </c:pt>
                      <c:pt idx="305">
                        <c:v>1.2458696472770043</c:v>
                      </c:pt>
                      <c:pt idx="306">
                        <c:v>1.2512058172513605</c:v>
                      </c:pt>
                      <c:pt idx="307">
                        <c:v>1.2567104209564661</c:v>
                      </c:pt>
                      <c:pt idx="308">
                        <c:v>1.2623885903279017</c:v>
                      </c:pt>
                      <c:pt idx="309">
                        <c:v>1.2682455087969515</c:v>
                      </c:pt>
                      <c:pt idx="310">
                        <c:v>1.274286394220951</c:v>
                      </c:pt>
                      <c:pt idx="311">
                        <c:v>1.2805164789680248</c:v>
                      </c:pt>
                      <c:pt idx="312">
                        <c:v>1.2869409868419837</c:v>
                      </c:pt>
                      <c:pt idx="313">
                        <c:v>1.2935651065083391</c:v>
                      </c:pt>
                      <c:pt idx="314">
                        <c:v>1.3003939610576367</c:v>
                      </c:pt>
                      <c:pt idx="315">
                        <c:v>1.3074325733252863</c:v>
                      </c:pt>
                      <c:pt idx="316">
                        <c:v>1.3146858265606909</c:v>
                      </c:pt>
                      <c:pt idx="317">
                        <c:v>1.3221584200275345</c:v>
                      </c:pt>
                      <c:pt idx="318">
                        <c:v>1.3298548190979886</c:v>
                      </c:pt>
                      <c:pt idx="319">
                        <c:v>1.3377791993994776</c:v>
                      </c:pt>
                      <c:pt idx="320">
                        <c:v>1.3459353845693443</c:v>
                      </c:pt>
                      <c:pt idx="321">
                        <c:v>1.3543267771798071</c:v>
                      </c:pt>
                      <c:pt idx="322">
                        <c:v>1.3629562824153538</c:v>
                      </c:pt>
                      <c:pt idx="323">
                        <c:v>1.371826224113704</c:v>
                      </c:pt>
                      <c:pt idx="324">
                        <c:v>1.3809382528319816</c:v>
                      </c:pt>
                      <c:pt idx="325">
                        <c:v>1.390293245661212</c:v>
                      </c:pt>
                      <c:pt idx="326">
                        <c:v>1.3998911976061095</c:v>
                      </c:pt>
                      <c:pt idx="327">
                        <c:v>1.4097311044551191</c:v>
                      </c:pt>
                      <c:pt idx="328">
                        <c:v>1.4198108372117701</c:v>
                      </c:pt>
                      <c:pt idx="329">
                        <c:v>1.4301270083306008</c:v>
                      </c:pt>
                      <c:pt idx="330">
                        <c:v>1.440674830209872</c:v>
                      </c:pt>
                      <c:pt idx="331">
                        <c:v>1.4514479666413251</c:v>
                      </c:pt>
                      <c:pt idx="332">
                        <c:v>1.4624383782013979</c:v>
                      </c:pt>
                      <c:pt idx="333">
                        <c:v>1.4736361628961561</c:v>
                      </c:pt>
                      <c:pt idx="334">
                        <c:v>1.485029393735033</c:v>
                      </c:pt>
                      <c:pt idx="335">
                        <c:v>1.4966039553142423</c:v>
                      </c:pt>
                      <c:pt idx="336">
                        <c:v>1.5083433819187064</c:v>
                      </c:pt>
                      <c:pt idx="337">
                        <c:v>1.5202287001163484</c:v>
                      </c:pt>
                      <c:pt idx="338">
                        <c:v>1.5322382792830069</c:v>
                      </c:pt>
                      <c:pt idx="339">
                        <c:v>1.5443476939688026</c:v>
                      </c:pt>
                      <c:pt idx="340">
                        <c:v>1.5565296024692827</c:v>
                      </c:pt>
                      <c:pt idx="341">
                        <c:v>1.5687536463672416</c:v>
                      </c:pt>
                      <c:pt idx="342">
                        <c:v>1.5809863761605527</c:v>
                      </c:pt>
                      <c:pt idx="343">
                        <c:v>1.5931912083323709</c:v>
                      </c:pt>
                      <c:pt idx="344">
                        <c:v>1.6053284193392585</c:v>
                      </c:pt>
                      <c:pt idx="345">
                        <c:v>1.6173551819616705</c:v>
                      </c:pt>
                      <c:pt idx="346">
                        <c:v>1.6292256492224055</c:v>
                      </c:pt>
                      <c:pt idx="347">
                        <c:v>1.6408910906436347</c:v>
                      </c:pt>
                      <c:pt idx="348">
                        <c:v>1.6523000849233824</c:v>
                      </c:pt>
                      <c:pt idx="349">
                        <c:v>1.6633987721777146</c:v>
                      </c:pt>
                      <c:pt idx="350">
                        <c:v>1.674131167695009</c:v>
                      </c:pt>
                      <c:pt idx="351">
                        <c:v>1.6844395377141552</c:v>
                      </c:pt>
                      <c:pt idx="352">
                        <c:v>1.6942648360640931</c:v>
                      </c:pt>
                      <c:pt idx="353">
                        <c:v>1.7035471986692414</c:v>
                      </c:pt>
                      <c:pt idx="354">
                        <c:v>1.7122264909499449</c:v>
                      </c:pt>
                      <c:pt idx="355">
                        <c:v>1.7202429011408924</c:v>
                      </c:pt>
                      <c:pt idx="356">
                        <c:v>1.7275375705796421</c:v>
                      </c:pt>
                      <c:pt idx="357">
                        <c:v>1.7340532501723942</c:v>
                      </c:pt>
                      <c:pt idx="358">
                        <c:v>1.7397349706577927</c:v>
                      </c:pt>
                      <c:pt idx="359">
                        <c:v>1.7445307130033996</c:v>
                      </c:pt>
                      <c:pt idx="360">
                        <c:v>1.7483920644343129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18D-491D-9094-5ABB789EFBB5}"/>
                  </c:ext>
                </c:extLst>
              </c15:ser>
            </c15:filteredScatterSeries>
            <c15:filteredScatterSeries>
              <c15:ser>
                <c:idx val="7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演算!$W$3</c15:sqref>
                        </c15:formulaRef>
                      </c:ext>
                    </c:extLst>
                    <c:strCache>
                      <c:ptCount val="1"/>
                      <c:pt idx="0">
                        <c:v>出力トルク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演算!$W$4:$W$364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186228.25316091039</c:v>
                      </c:pt>
                      <c:pt idx="1">
                        <c:v>185921.70205967812</c:v>
                      </c:pt>
                      <c:pt idx="2">
                        <c:v>185723.93378883225</c:v>
                      </c:pt>
                      <c:pt idx="3">
                        <c:v>185637.85796212373</c:v>
                      </c:pt>
                      <c:pt idx="4">
                        <c:v>185666.15286072277</c:v>
                      </c:pt>
                      <c:pt idx="5">
                        <c:v>185811.26231243921</c:v>
                      </c:pt>
                      <c:pt idx="6">
                        <c:v>186075.39474263907</c:v>
                      </c:pt>
                      <c:pt idx="7">
                        <c:v>186460.52426219336</c:v>
                      </c:pt>
                      <c:pt idx="8">
                        <c:v>186968.39362579814</c:v>
                      </c:pt>
                      <c:pt idx="9">
                        <c:v>187600.51886745618</c:v>
                      </c:pt>
                      <c:pt idx="10">
                        <c:v>188358.19540462337</c:v>
                      </c:pt>
                      <c:pt idx="11">
                        <c:v>189242.50539011607</c:v>
                      </c:pt>
                      <c:pt idx="12">
                        <c:v>190254.32609009108</c:v>
                      </c:pt>
                      <c:pt idx="13">
                        <c:v>191394.33906721266</c:v>
                      </c:pt>
                      <c:pt idx="14">
                        <c:v>192663.03995790856</c:v>
                      </c:pt>
                      <c:pt idx="15">
                        <c:v>194060.74864474969</c:v>
                      </c:pt>
                      <c:pt idx="16">
                        <c:v>195587.61964155984</c:v>
                      </c:pt>
                      <c:pt idx="17">
                        <c:v>197243.65252771802</c:v>
                      </c:pt>
                      <c:pt idx="18">
                        <c:v>199028.70228792544</c:v>
                      </c:pt>
                      <c:pt idx="19">
                        <c:v>200942.48943544182</c:v>
                      </c:pt>
                      <c:pt idx="20">
                        <c:v>202984.60981662601</c:v>
                      </c:pt>
                      <c:pt idx="21">
                        <c:v>205154.54401620224</c:v>
                      </c:pt>
                      <c:pt idx="22">
                        <c:v>207451.66629973651</c:v>
                      </c:pt>
                      <c:pt idx="23">
                        <c:v>209875.25304933518</c:v>
                      </c:pt>
                      <c:pt idx="24">
                        <c:v>212424.49066225093</c:v>
                      </c:pt>
                      <c:pt idx="25">
                        <c:v>215098.48289744733</c:v>
                      </c:pt>
                      <c:pt idx="26">
                        <c:v>217896.25766535735</c:v>
                      </c:pt>
                      <c:pt idx="27">
                        <c:v>220816.77326751759</c:v>
                      </c:pt>
                      <c:pt idx="28">
                        <c:v>223858.92409927296</c:v>
                      </c:pt>
                      <c:pt idx="29">
                        <c:v>227021.54583601109</c:v>
                      </c:pt>
                      <c:pt idx="30">
                        <c:v>230303.42012787191</c:v>
                      </c:pt>
                      <c:pt idx="31">
                        <c:v>233703.27883119465</c:v>
                      </c:pt>
                      <c:pt idx="32">
                        <c:v>237219.80780728863</c:v>
                      </c:pt>
                      <c:pt idx="33">
                        <c:v>240851.65032048969</c:v>
                      </c:pt>
                      <c:pt idx="34">
                        <c:v>244597.41006755191</c:v>
                      </c:pt>
                      <c:pt idx="35">
                        <c:v>248455.65387050546</c:v>
                      </c:pt>
                      <c:pt idx="36">
                        <c:v>252424.91406426067</c:v>
                      </c:pt>
                      <c:pt idx="37">
                        <c:v>256503.69060859212</c:v>
                      </c:pt>
                      <c:pt idx="38">
                        <c:v>260690.4529537099</c:v>
                      </c:pt>
                      <c:pt idx="39">
                        <c:v>264983.64168545121</c:v>
                      </c:pt>
                      <c:pt idx="40">
                        <c:v>269381.66997579206</c:v>
                      </c:pt>
                      <c:pt idx="41">
                        <c:v>273882.92486152635</c:v>
                      </c:pt>
                      <c:pt idx="42">
                        <c:v>278485.76837233838</c:v>
                      </c:pt>
                      <c:pt idx="43">
                        <c:v>283188.5385278599</c:v>
                      </c:pt>
                      <c:pt idx="44">
                        <c:v>287989.55022122682</c:v>
                      </c:pt>
                      <c:pt idx="45">
                        <c:v>292887.09600499948</c:v>
                      </c:pt>
                      <c:pt idx="46">
                        <c:v>297879.44679382764</c:v>
                      </c:pt>
                      <c:pt idx="47">
                        <c:v>302964.85249636485</c:v>
                      </c:pt>
                      <c:pt idx="48">
                        <c:v>308141.54258816695</c:v>
                      </c:pt>
                      <c:pt idx="49">
                        <c:v>313407.72663516895</c:v>
                      </c:pt>
                      <c:pt idx="50">
                        <c:v>318761.59477703832</c:v>
                      </c:pt>
                      <c:pt idx="51">
                        <c:v>324201.31817750912</c:v>
                      </c:pt>
                      <c:pt idx="52">
                        <c:v>329725.04944953736</c:v>
                      </c:pt>
                      <c:pt idx="53">
                        <c:v>335330.92306000955</c:v>
                      </c:pt>
                      <c:pt idx="54">
                        <c:v>341017.05571993563</c:v>
                      </c:pt>
                      <c:pt idx="55">
                        <c:v>346781.5467642835</c:v>
                      </c:pt>
                      <c:pt idx="56">
                        <c:v>352622.4785251529</c:v>
                      </c:pt>
                      <c:pt idx="57">
                        <c:v>358537.9167017162</c:v>
                      </c:pt>
                      <c:pt idx="58">
                        <c:v>364525.91072941368</c:v>
                      </c:pt>
                      <c:pt idx="59">
                        <c:v>370584.49415085482</c:v>
                      </c:pt>
                      <c:pt idx="60">
                        <c:v>376711.68499061669</c:v>
                      </c:pt>
                      <c:pt idx="61">
                        <c:v>382905.48613468581</c:v>
                      </c:pt>
                      <c:pt idx="62">
                        <c:v>389163.8857170915</c:v>
                      </c:pt>
                      <c:pt idx="63">
                        <c:v>395484.85751324729</c:v>
                      </c:pt>
                      <c:pt idx="64">
                        <c:v>401866.36134262447</c:v>
                      </c:pt>
                      <c:pt idx="65">
                        <c:v>408306.34347942902</c:v>
                      </c:pt>
                      <c:pt idx="66">
                        <c:v>414802.73707359779</c:v>
                      </c:pt>
                      <c:pt idx="67">
                        <c:v>421353.46258085349</c:v>
                      </c:pt>
                      <c:pt idx="68">
                        <c:v>427956.428203338</c:v>
                      </c:pt>
                      <c:pt idx="69">
                        <c:v>434609.53033990035</c:v>
                      </c:pt>
                      <c:pt idx="70">
                        <c:v>441310.65404681099</c:v>
                      </c:pt>
                      <c:pt idx="71">
                        <c:v>448057.67350819864</c:v>
                      </c:pt>
                      <c:pt idx="72">
                        <c:v>454848.45251663163</c:v>
                      </c:pt>
                      <c:pt idx="73">
                        <c:v>461680.84496350092</c:v>
                      </c:pt>
                      <c:pt idx="74">
                        <c:v>468552.69533850701</c:v>
                      </c:pt>
                      <c:pt idx="75">
                        <c:v>475461.83923897555</c:v>
                      </c:pt>
                      <c:pt idx="76">
                        <c:v>482406.10388765828</c:v>
                      </c:pt>
                      <c:pt idx="77">
                        <c:v>489383.30865955027</c:v>
                      </c:pt>
                      <c:pt idx="78">
                        <c:v>496391.26561683614</c:v>
                      </c:pt>
                      <c:pt idx="79">
                        <c:v>503427.7800517545</c:v>
                      </c:pt>
                      <c:pt idx="80">
                        <c:v>510490.65103765734</c:v>
                      </c:pt>
                      <c:pt idx="81">
                        <c:v>517577.67198631843</c:v>
                      </c:pt>
                      <c:pt idx="82">
                        <c:v>524686.63121337525</c:v>
                      </c:pt>
                      <c:pt idx="83">
                        <c:v>531815.31250947621</c:v>
                      </c:pt>
                      <c:pt idx="84">
                        <c:v>538961.49571758229</c:v>
                      </c:pt>
                      <c:pt idx="85">
                        <c:v>546122.95731667511</c:v>
                      </c:pt>
                      <c:pt idx="86">
                        <c:v>553297.4710103455</c:v>
                      </c:pt>
                      <c:pt idx="87">
                        <c:v>560482.80832061986</c:v>
                      </c:pt>
                      <c:pt idx="88">
                        <c:v>567676.73918662593</c:v>
                      </c:pt>
                      <c:pt idx="89">
                        <c:v>574877.03256700537</c:v>
                      </c:pt>
                      <c:pt idx="90">
                        <c:v>582081.45704737445</c:v>
                      </c:pt>
                      <c:pt idx="91">
                        <c:v>589287.78144993749</c:v>
                      </c:pt>
                      <c:pt idx="92">
                        <c:v>596493.77544776339</c:v>
                      </c:pt>
                      <c:pt idx="93">
                        <c:v>603697.2101810918</c:v>
                      </c:pt>
                      <c:pt idx="94">
                        <c:v>610895.85887659574</c:v>
                      </c:pt>
                      <c:pt idx="95">
                        <c:v>618087.497468621</c:v>
                      </c:pt>
                      <c:pt idx="96">
                        <c:v>625269.90522250312</c:v>
                      </c:pt>
                      <c:pt idx="97">
                        <c:v>632440.86535985093</c:v>
                      </c:pt>
                      <c:pt idx="98">
                        <c:v>639598.16568414355</c:v>
                      </c:pt>
                      <c:pt idx="99">
                        <c:v>646739.59920788917</c:v>
                      </c:pt>
                      <c:pt idx="100">
                        <c:v>653862.96478106303</c:v>
                      </c:pt>
                      <c:pt idx="101">
                        <c:v>660966.06771871261</c:v>
                      </c:pt>
                      <c:pt idx="102">
                        <c:v>668046.72042851825</c:v>
                      </c:pt>
                      <c:pt idx="103">
                        <c:v>675102.74304042303</c:v>
                      </c:pt>
                      <c:pt idx="104">
                        <c:v>682131.96403223812</c:v>
                      </c:pt>
                      <c:pt idx="105">
                        <c:v>689132.22085726156</c:v>
                      </c:pt>
                      <c:pt idx="106">
                        <c:v>696101.36056950351</c:v>
                      </c:pt>
                      <c:pt idx="107">
                        <c:v>703037.24044797546</c:v>
                      </c:pt>
                      <c:pt idx="108">
                        <c:v>709937.72861903859</c:v>
                      </c:pt>
                      <c:pt idx="109">
                        <c:v>716800.70467695757</c:v>
                      </c:pt>
                      <c:pt idx="110">
                        <c:v>723624.06030281389</c:v>
                      </c:pt>
                      <c:pt idx="111">
                        <c:v>730405.69988005387</c:v>
                      </c:pt>
                      <c:pt idx="112">
                        <c:v>737143.54110848694</c:v>
                      </c:pt>
                      <c:pt idx="113">
                        <c:v>743835.51561417105</c:v>
                      </c:pt>
                      <c:pt idx="114">
                        <c:v>750479.56955729239</c:v>
                      </c:pt>
                      <c:pt idx="115">
                        <c:v>757073.664235787</c:v>
                      </c:pt>
                      <c:pt idx="116">
                        <c:v>763615.7766863266</c:v>
                      </c:pt>
                      <c:pt idx="117">
                        <c:v>770103.90028022265</c:v>
                      </c:pt>
                      <c:pt idx="118">
                        <c:v>776536.04531600419</c:v>
                      </c:pt>
                      <c:pt idx="119">
                        <c:v>782910.23960750445</c:v>
                      </c:pt>
                      <c:pt idx="120">
                        <c:v>789224.52906811261</c:v>
                      </c:pt>
                      <c:pt idx="121">
                        <c:v>795476.97828893398</c:v>
                      </c:pt>
                      <c:pt idx="122">
                        <c:v>801665.67111265683</c:v>
                      </c:pt>
                      <c:pt idx="123">
                        <c:v>807788.711203299</c:v>
                      </c:pt>
                      <c:pt idx="124">
                        <c:v>813844.2226084728</c:v>
                      </c:pt>
                      <c:pt idx="125">
                        <c:v>819830.3503174776</c:v>
                      </c:pt>
                      <c:pt idx="126">
                        <c:v>825745.26081463019</c:v>
                      </c:pt>
                      <c:pt idx="127">
                        <c:v>831587.14262267423</c:v>
                      </c:pt>
                      <c:pt idx="128">
                        <c:v>837354.20684585883</c:v>
                      </c:pt>
                      <c:pt idx="129">
                        <c:v>843044.68770097068</c:v>
                      </c:pt>
                      <c:pt idx="130">
                        <c:v>848656.84304612328</c:v>
                      </c:pt>
                      <c:pt idx="131">
                        <c:v>854188.95489916299</c:v>
                      </c:pt>
                      <c:pt idx="132">
                        <c:v>859639.32995354082</c:v>
                      </c:pt>
                      <c:pt idx="133">
                        <c:v>865006.3000831469</c:v>
                      </c:pt>
                      <c:pt idx="134">
                        <c:v>870288.22284021287</c:v>
                      </c:pt>
                      <c:pt idx="135">
                        <c:v>875483.4819499458</c:v>
                      </c:pt>
                      <c:pt idx="136">
                        <c:v>880590.48779235594</c:v>
                      </c:pt>
                      <c:pt idx="137">
                        <c:v>885607.67787885864</c:v>
                      </c:pt>
                      <c:pt idx="138">
                        <c:v>890533.51732150209</c:v>
                      </c:pt>
                      <c:pt idx="139">
                        <c:v>895366.4992924151</c:v>
                      </c:pt>
                      <c:pt idx="140">
                        <c:v>900105.14547602728</c:v>
                      </c:pt>
                      <c:pt idx="141">
                        <c:v>904748.00651399267</c:v>
                      </c:pt>
                      <c:pt idx="142">
                        <c:v>909293.66243782151</c:v>
                      </c:pt>
                      <c:pt idx="143">
                        <c:v>913740.72309832007</c:v>
                      </c:pt>
                      <c:pt idx="144">
                        <c:v>918087.82858058717</c:v>
                      </c:pt>
                      <c:pt idx="145">
                        <c:v>922333.64961551677</c:v>
                      </c:pt>
                      <c:pt idx="146">
                        <c:v>926476.88797636586</c:v>
                      </c:pt>
                      <c:pt idx="147">
                        <c:v>930516.27687203826</c:v>
                      </c:pt>
                      <c:pt idx="148">
                        <c:v>934450.58132645849</c:v>
                      </c:pt>
                      <c:pt idx="149">
                        <c:v>938278.59855021001</c:v>
                      </c:pt>
                      <c:pt idx="150">
                        <c:v>941999.15830366709</c:v>
                      </c:pt>
                      <c:pt idx="151">
                        <c:v>945611.12324801879</c:v>
                      </c:pt>
                      <c:pt idx="152">
                        <c:v>949113.3892893116</c:v>
                      </c:pt>
                      <c:pt idx="153">
                        <c:v>952504.88590821694</c:v>
                      </c:pt>
                      <c:pt idx="154">
                        <c:v>955784.57648649928</c:v>
                      </c:pt>
                      <c:pt idx="155">
                        <c:v>958951.45861517021</c:v>
                      </c:pt>
                      <c:pt idx="156">
                        <c:v>962004.56440099573</c:v>
                      </c:pt>
                      <c:pt idx="157">
                        <c:v>964942.96075275319</c:v>
                      </c:pt>
                      <c:pt idx="158">
                        <c:v>967765.74966805906</c:v>
                      </c:pt>
                      <c:pt idx="159">
                        <c:v>970472.06850143138</c:v>
                      </c:pt>
                      <c:pt idx="160">
                        <c:v>973061.09022242238</c:v>
                      </c:pt>
                      <c:pt idx="161">
                        <c:v>975532.02367179038</c:v>
                      </c:pt>
                      <c:pt idx="162">
                        <c:v>977884.11378987285</c:v>
                      </c:pt>
                      <c:pt idx="163">
                        <c:v>980116.64185511856</c:v>
                      </c:pt>
                      <c:pt idx="164">
                        <c:v>982228.92569415609</c:v>
                      </c:pt>
                      <c:pt idx="165">
                        <c:v>984220.31988952321</c:v>
                      </c:pt>
                      <c:pt idx="166">
                        <c:v>986090.2159733295</c:v>
                      </c:pt>
                      <c:pt idx="167">
                        <c:v>987838.04261377198</c:v>
                      </c:pt>
                      <c:pt idx="168">
                        <c:v>989463.26578589727</c:v>
                      </c:pt>
                      <c:pt idx="169">
                        <c:v>990965.38893008977</c:v>
                      </c:pt>
                      <c:pt idx="170">
                        <c:v>992343.95310792746</c:v>
                      </c:pt>
                      <c:pt idx="171">
                        <c:v>993598.53713438066</c:v>
                      </c:pt>
                      <c:pt idx="172">
                        <c:v>994728.75771311822</c:v>
                      </c:pt>
                      <c:pt idx="173">
                        <c:v>995734.26953810058</c:v>
                      </c:pt>
                      <c:pt idx="174">
                        <c:v>996614.76541676314</c:v>
                      </c:pt>
                      <c:pt idx="175">
                        <c:v>997369.97634679964</c:v>
                      </c:pt>
                      <c:pt idx="176">
                        <c:v>997999.67160599097</c:v>
                      </c:pt>
                      <c:pt idx="177">
                        <c:v>998503.65881567111</c:v>
                      </c:pt>
                      <c:pt idx="178">
                        <c:v>998881.78400652495</c:v>
                      </c:pt>
                      <c:pt idx="179">
                        <c:v>999133.93166681577</c:v>
                      </c:pt>
                      <c:pt idx="180">
                        <c:v>999260.02475784405</c:v>
                      </c:pt>
                      <c:pt idx="181">
                        <c:v>303118.48545657884</c:v>
                      </c:pt>
                      <c:pt idx="182">
                        <c:v>303115.64673709916</c:v>
                      </c:pt>
                      <c:pt idx="183">
                        <c:v>303109.96801176347</c:v>
                      </c:pt>
                      <c:pt idx="184">
                        <c:v>303101.44670446985</c:v>
                      </c:pt>
                      <c:pt idx="185">
                        <c:v>303090.0789498731</c:v>
                      </c:pt>
                      <c:pt idx="186">
                        <c:v>303075.85958825675</c:v>
                      </c:pt>
                      <c:pt idx="187">
                        <c:v>303058.78216297983</c:v>
                      </c:pt>
                      <c:pt idx="188">
                        <c:v>303038.83891347476</c:v>
                      </c:pt>
                      <c:pt idx="189">
                        <c:v>303016.02076950669</c:v>
                      </c:pt>
                      <c:pt idx="190">
                        <c:v>302990.31734452659</c:v>
                      </c:pt>
                      <c:pt idx="191">
                        <c:v>302961.71692514681</c:v>
                      </c:pt>
                      <c:pt idx="192">
                        <c:v>302930.20646300091</c:v>
                      </c:pt>
                      <c:pt idx="193">
                        <c:v>302895.77156337793</c:v>
                      </c:pt>
                      <c:pt idx="194">
                        <c:v>302858.39647293021</c:v>
                      </c:pt>
                      <c:pt idx="195">
                        <c:v>302818.06406696263</c:v>
                      </c:pt>
                      <c:pt idx="196">
                        <c:v>302774.75583496795</c:v>
                      </c:pt>
                      <c:pt idx="197">
                        <c:v>302728.45186504349</c:v>
                      </c:pt>
                      <c:pt idx="198">
                        <c:v>302679.13082759798</c:v>
                      </c:pt>
                      <c:pt idx="199">
                        <c:v>302626.76995714172</c:v>
                      </c:pt>
                      <c:pt idx="200">
                        <c:v>302571.34503323067</c:v>
                      </c:pt>
                      <c:pt idx="201">
                        <c:v>302512.83036033576</c:v>
                      </c:pt>
                      <c:pt idx="202">
                        <c:v>302451.19874621806</c:v>
                      </c:pt>
                      <c:pt idx="203">
                        <c:v>302386.42147860595</c:v>
                      </c:pt>
                      <c:pt idx="204">
                        <c:v>302318.46830173343</c:v>
                      </c:pt>
                      <c:pt idx="205">
                        <c:v>302247.30739004113</c:v>
                      </c:pt>
                      <c:pt idx="206">
                        <c:v>302172.90532172524</c:v>
                      </c:pt>
                      <c:pt idx="207">
                        <c:v>302095.22705027106</c:v>
                      </c:pt>
                      <c:pt idx="208">
                        <c:v>302014.23587467131</c:v>
                      </c:pt>
                      <c:pt idx="209">
                        <c:v>301929.89340833254</c:v>
                      </c:pt>
                      <c:pt idx="210">
                        <c:v>301842.15954625432</c:v>
                      </c:pt>
                      <c:pt idx="211">
                        <c:v>301750.99243096489</c:v>
                      </c:pt>
                      <c:pt idx="212">
                        <c:v>301656.34841666045</c:v>
                      </c:pt>
                      <c:pt idx="213">
                        <c:v>301558.1820318643</c:v>
                      </c:pt>
                      <c:pt idx="214">
                        <c:v>301456.44594053586</c:v>
                      </c:pt>
                      <c:pt idx="215">
                        <c:v>301351.09090127744</c:v>
                      </c:pt>
                      <c:pt idx="216">
                        <c:v>301242.06572507712</c:v>
                      </c:pt>
                      <c:pt idx="217">
                        <c:v>301129.31723129703</c:v>
                      </c:pt>
                      <c:pt idx="218">
                        <c:v>301012.79020154662</c:v>
                      </c:pt>
                      <c:pt idx="219">
                        <c:v>300892.42733222921</c:v>
                      </c:pt>
                      <c:pt idx="220">
                        <c:v>300768.16918483237</c:v>
                      </c:pt>
                      <c:pt idx="221">
                        <c:v>300639.95413442928</c:v>
                      </c:pt>
                      <c:pt idx="222">
                        <c:v>300507.71831621439</c:v>
                      </c:pt>
                      <c:pt idx="223">
                        <c:v>300371.39557013882</c:v>
                      </c:pt>
                      <c:pt idx="224">
                        <c:v>300230.91738317523</c:v>
                      </c:pt>
                      <c:pt idx="225">
                        <c:v>300086.21282985376</c:v>
                      </c:pt>
                      <c:pt idx="226">
                        <c:v>299937.20851049706</c:v>
                      </c:pt>
                      <c:pt idx="227">
                        <c:v>299783.82848710718</c:v>
                      </c:pt>
                      <c:pt idx="228">
                        <c:v>299625.99421720486</c:v>
                      </c:pt>
                      <c:pt idx="229">
                        <c:v>299463.62448532402</c:v>
                      </c:pt>
                      <c:pt idx="230">
                        <c:v>299296.63533216354</c:v>
                      </c:pt>
                      <c:pt idx="231">
                        <c:v>299124.93998119468</c:v>
                      </c:pt>
                      <c:pt idx="232">
                        <c:v>298948.44876314368</c:v>
                      </c:pt>
                      <c:pt idx="233">
                        <c:v>298767.06903770007</c:v>
                      </c:pt>
                      <c:pt idx="234">
                        <c:v>298580.70511280926</c:v>
                      </c:pt>
                      <c:pt idx="235">
                        <c:v>298389.25816147716</c:v>
                      </c:pt>
                      <c:pt idx="236">
                        <c:v>298192.62613575929</c:v>
                      </c:pt>
                      <c:pt idx="237">
                        <c:v>297990.70367834863</c:v>
                      </c:pt>
                      <c:pt idx="238">
                        <c:v>297783.38203126215</c:v>
                      </c:pt>
                      <c:pt idx="239">
                        <c:v>297570.54894200136</c:v>
                      </c:pt>
                      <c:pt idx="240">
                        <c:v>297352.08856679482</c:v>
                      </c:pt>
                      <c:pt idx="241">
                        <c:v>297127.88137129357</c:v>
                      </c:pt>
                      <c:pt idx="242">
                        <c:v>296897.80402825039</c:v>
                      </c:pt>
                      <c:pt idx="243">
                        <c:v>296661.72931272123</c:v>
                      </c:pt>
                      <c:pt idx="244">
                        <c:v>296419.52599407738</c:v>
                      </c:pt>
                      <c:pt idx="245">
                        <c:v>296171.05872575671</c:v>
                      </c:pt>
                      <c:pt idx="246">
                        <c:v>295916.18793178775</c:v>
                      </c:pt>
                      <c:pt idx="247">
                        <c:v>295654.76969092037</c:v>
                      </c:pt>
                      <c:pt idx="248">
                        <c:v>295386.65561795438</c:v>
                      </c:pt>
                      <c:pt idx="249">
                        <c:v>295111.69274244783</c:v>
                      </c:pt>
                      <c:pt idx="250">
                        <c:v>294829.723384874</c:v>
                      </c:pt>
                      <c:pt idx="251">
                        <c:v>294540.58503043395</c:v>
                      </c:pt>
                      <c:pt idx="252">
                        <c:v>294244.11020040751</c:v>
                      </c:pt>
                      <c:pt idx="253">
                        <c:v>293940.12632141192</c:v>
                      </c:pt>
                      <c:pt idx="254">
                        <c:v>293628.45559245604</c:v>
                      </c:pt>
                      <c:pt idx="255">
                        <c:v>293308.91485046287</c:v>
                      </c:pt>
                      <c:pt idx="256">
                        <c:v>292981.31543372554</c:v>
                      </c:pt>
                      <c:pt idx="257">
                        <c:v>292645.46304441022</c:v>
                      </c:pt>
                      <c:pt idx="258">
                        <c:v>292301.15760972089</c:v>
                      </c:pt>
                      <c:pt idx="259">
                        <c:v>291948.19314235385</c:v>
                      </c:pt>
                      <c:pt idx="260">
                        <c:v>291586.35760069132</c:v>
                      </c:pt>
                      <c:pt idx="261">
                        <c:v>291215.43274891865</c:v>
                      </c:pt>
                      <c:pt idx="262">
                        <c:v>290835.19401780335</c:v>
                      </c:pt>
                      <c:pt idx="263">
                        <c:v>290445.41036644456</c:v>
                      </c:pt>
                      <c:pt idx="264">
                        <c:v>290045.84414598957</c:v>
                      </c:pt>
                      <c:pt idx="265">
                        <c:v>289636.25096532202</c:v>
                      </c:pt>
                      <c:pt idx="266">
                        <c:v>289216.37956043135</c:v>
                      </c:pt>
                      <c:pt idx="267">
                        <c:v>288785.97166742844</c:v>
                      </c:pt>
                      <c:pt idx="268">
                        <c:v>288344.7619007352</c:v>
                      </c:pt>
                      <c:pt idx="269">
                        <c:v>287892.4776373409</c:v>
                      </c:pt>
                      <c:pt idx="270">
                        <c:v>287428.83890818449</c:v>
                      </c:pt>
                      <c:pt idx="271">
                        <c:v>286953.55829820031</c:v>
                      </c:pt>
                      <c:pt idx="272">
                        <c:v>286466.34085630963</c:v>
                      </c:pt>
                      <c:pt idx="273">
                        <c:v>285966.88401697023</c:v>
                      </c:pt>
                      <c:pt idx="274">
                        <c:v>285454.8775351065</c:v>
                      </c:pt>
                      <c:pt idx="275">
                        <c:v>284930.00343632186</c:v>
                      </c:pt>
                      <c:pt idx="276">
                        <c:v>284391.93598441535</c:v>
                      </c:pt>
                      <c:pt idx="277">
                        <c:v>283840.34166877856</c:v>
                      </c:pt>
                      <c:pt idx="278">
                        <c:v>283274.87921399152</c:v>
                      </c:pt>
                      <c:pt idx="279">
                        <c:v>282695.1996144302</c:v>
                      </c:pt>
                      <c:pt idx="280">
                        <c:v>282100.94619710807</c:v>
                      </c:pt>
                      <c:pt idx="281">
                        <c:v>281491.75471599674</c:v>
                      </c:pt>
                      <c:pt idx="282">
                        <c:v>280867.25348125782</c:v>
                      </c:pt>
                      <c:pt idx="283">
                        <c:v>280227.06352771871</c:v>
                      </c:pt>
                      <c:pt idx="284">
                        <c:v>279570.79882658803</c:v>
                      </c:pt>
                      <c:pt idx="285">
                        <c:v>278898.06654499937</c:v>
                      </c:pt>
                      <c:pt idx="286">
                        <c:v>278208.46735881042</c:v>
                      </c:pt>
                      <c:pt idx="287">
                        <c:v>277501.59582363832</c:v>
                      </c:pt>
                      <c:pt idx="288">
                        <c:v>276777.04081030504</c:v>
                      </c:pt>
                      <c:pt idx="289">
                        <c:v>276034.38601074304</c:v>
                      </c:pt>
                      <c:pt idx="290">
                        <c:v>275273.21052154596</c:v>
                      </c:pt>
                      <c:pt idx="291">
                        <c:v>274493.08951190568</c:v>
                      </c:pt>
                      <c:pt idx="292">
                        <c:v>273693.59498417523</c:v>
                      </c:pt>
                      <c:pt idx="293">
                        <c:v>272874.29663509259</c:v>
                      </c:pt>
                      <c:pt idx="294">
                        <c:v>272034.76282652328</c:v>
                      </c:pt>
                      <c:pt idx="295">
                        <c:v>271174.56167517294</c:v>
                      </c:pt>
                      <c:pt idx="296">
                        <c:v>270293.26227100822</c:v>
                      </c:pt>
                      <c:pt idx="297">
                        <c:v>269390.43603491224</c:v>
                      </c:pt>
                      <c:pt idx="298">
                        <c:v>268465.65822642238</c:v>
                      </c:pt>
                      <c:pt idx="299">
                        <c:v>267518.50961305632</c:v>
                      </c:pt>
                      <c:pt idx="300">
                        <c:v>266548.57831287076</c:v>
                      </c:pt>
                      <c:pt idx="301">
                        <c:v>265555.46182271256</c:v>
                      </c:pt>
                      <c:pt idx="302">
                        <c:v>264538.76924460632</c:v>
                      </c:pt>
                      <c:pt idx="303">
                        <c:v>263498.12372304482</c:v>
                      </c:pt>
                      <c:pt idx="304">
                        <c:v>262433.16510625428</c:v>
                      </c:pt>
                      <c:pt idx="305">
                        <c:v>261343.55284410159</c:v>
                      </c:pt>
                      <c:pt idx="306">
                        <c:v>260228.96913576988</c:v>
                      </c:pt>
                      <c:pt idx="307">
                        <c:v>259089.12233909068</c:v>
                      </c:pt>
                      <c:pt idx="308">
                        <c:v>257923.75065385085</c:v>
                      </c:pt>
                      <c:pt idx="309">
                        <c:v>256732.62608977169</c:v>
                      </c:pt>
                      <c:pt idx="310">
                        <c:v>255515.55872889873</c:v>
                      </c:pt>
                      <c:pt idx="311">
                        <c:v>254272.40129108125</c:v>
                      </c:pt>
                      <c:pt idx="312">
                        <c:v>253003.05400870615</c:v>
                      </c:pt>
                      <c:pt idx="313">
                        <c:v>251707.46981485697</c:v>
                      </c:pt>
                      <c:pt idx="314">
                        <c:v>250385.65984663827</c:v>
                      </c:pt>
                      <c:pt idx="315">
                        <c:v>249037.69926113923</c:v>
                      </c:pt>
                      <c:pt idx="316">
                        <c:v>247663.73335886045</c:v>
                      </c:pt>
                      <c:pt idx="317">
                        <c:v>246263.98400368638</c:v>
                      </c:pt>
                      <c:pt idx="318">
                        <c:v>244838.75632442895</c:v>
                      </c:pt>
                      <c:pt idx="319">
                        <c:v>243388.4456763569</c:v>
                      </c:pt>
                      <c:pt idx="320">
                        <c:v>241913.54483497844</c:v>
                      </c:pt>
                      <c:pt idx="321">
                        <c:v>240414.65138717534</c:v>
                      </c:pt>
                      <c:pt idx="322">
                        <c:v>238892.47527660252</c:v>
                      </c:pt>
                      <c:pt idx="323">
                        <c:v>237347.84645217031</c:v>
                      </c:pt>
                      <c:pt idx="324">
                        <c:v>235781.72255875345</c:v>
                      </c:pt>
                      <c:pt idx="325">
                        <c:v>234195.19660051813</c:v>
                      </c:pt>
                      <c:pt idx="326">
                        <c:v>232589.50449634501</c:v>
                      </c:pt>
                      <c:pt idx="327">
                        <c:v>230966.03243768887</c:v>
                      </c:pt>
                      <c:pt idx="328">
                        <c:v>229326.32394848776</c:v>
                      </c:pt>
                      <c:pt idx="329">
                        <c:v>227672.08653731784</c:v>
                      </c:pt>
                      <c:pt idx="330">
                        <c:v>226005.19782286184</c:v>
                      </c:pt>
                      <c:pt idx="331">
                        <c:v>224327.71100533754</c:v>
                      </c:pt>
                      <c:pt idx="332">
                        <c:v>222641.85954996894</c:v>
                      </c:pt>
                      <c:pt idx="333">
                        <c:v>220950.06094319382</c:v>
                      </c:pt>
                      <c:pt idx="334">
                        <c:v>219254.91937979468</c:v>
                      </c:pt>
                      <c:pt idx="335">
                        <c:v>217559.22723833352</c:v>
                      </c:pt>
                      <c:pt idx="336">
                        <c:v>215865.96520602398</c:v>
                      </c:pt>
                      <c:pt idx="337">
                        <c:v>214178.30091951342</c:v>
                      </c:pt>
                      <c:pt idx="338">
                        <c:v>212499.585999353</c:v>
                      </c:pt>
                      <c:pt idx="339">
                        <c:v>210833.35137001699</c:v>
                      </c:pt>
                      <c:pt idx="340">
                        <c:v>209183.3007759488</c:v>
                      </c:pt>
                      <c:pt idx="341">
                        <c:v>207553.30242832645</c:v>
                      </c:pt>
                      <c:pt idx="342">
                        <c:v>205947.37874384731</c:v>
                      </c:pt>
                      <c:pt idx="343">
                        <c:v>204369.69416923463</c:v>
                      </c:pt>
                      <c:pt idx="344">
                        <c:v>202824.54112038619</c:v>
                      </c:pt>
                      <c:pt idx="345">
                        <c:v>201316.32410209594</c:v>
                      </c:pt>
                      <c:pt idx="346">
                        <c:v>199849.54211554545</c:v>
                      </c:pt>
                      <c:pt idx="347">
                        <c:v>198428.76950004304</c:v>
                      </c:pt>
                      <c:pt idx="348">
                        <c:v>197058.63539618358</c:v>
                      </c:pt>
                      <c:pt idx="349">
                        <c:v>195743.80205518962</c:v>
                      </c:pt>
                      <c:pt idx="350">
                        <c:v>194488.94225432482</c:v>
                      </c:pt>
                      <c:pt idx="351">
                        <c:v>193298.7161069912</c:v>
                      </c:pt>
                      <c:pt idx="352">
                        <c:v>192177.747580711</c:v>
                      </c:pt>
                      <c:pt idx="353">
                        <c:v>191130.60105076554</c:v>
                      </c:pt>
                      <c:pt idx="354">
                        <c:v>190161.75822589733</c:v>
                      </c:pt>
                      <c:pt idx="355">
                        <c:v>189275.59578014066</c:v>
                      </c:pt>
                      <c:pt idx="356">
                        <c:v>188476.36401375118</c:v>
                      </c:pt>
                      <c:pt idx="357">
                        <c:v>187768.16684702726</c:v>
                      </c:pt>
                      <c:pt idx="358">
                        <c:v>187154.94342042849</c:v>
                      </c:pt>
                      <c:pt idx="359">
                        <c:v>186640.45153979785</c:v>
                      </c:pt>
                      <c:pt idx="360">
                        <c:v>186228.25316091039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18D-491D-9094-5ABB789EFBB5}"/>
                  </c:ext>
                </c:extLst>
              </c15:ser>
            </c15:filteredScatterSeries>
          </c:ext>
        </c:extLst>
      </c:scatterChart>
      <c:valAx>
        <c:axId val="-1303766560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3758400"/>
        <c:crosses val="autoZero"/>
        <c:crossBetween val="midCat"/>
        <c:majorUnit val="30"/>
      </c:valAx>
      <c:valAx>
        <c:axId val="-130375840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376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先端軌跡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7497355411898913E-2"/>
          <c:y val="0.12955379599441078"/>
          <c:w val="0.86984339890068108"/>
          <c:h val="0.85045265307584827"/>
        </c:manualLayout>
      </c:layout>
      <c:scatterChart>
        <c:scatterStyle val="smoothMarker"/>
        <c:varyColors val="0"/>
        <c:ser>
          <c:idx val="0"/>
          <c:order val="0"/>
          <c:tx>
            <c:v>先端軌跡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演算!$O$4:$O$364</c:f>
              <c:numCache>
                <c:formatCode>General</c:formatCode>
                <c:ptCount val="361"/>
                <c:pt idx="0">
                  <c:v>426.84642205806409</c:v>
                </c:pt>
                <c:pt idx="1">
                  <c:v>426.52606771054326</c:v>
                </c:pt>
                <c:pt idx="2">
                  <c:v>425.8232846783946</c:v>
                </c:pt>
                <c:pt idx="3">
                  <c:v>424.73875570137892</c:v>
                </c:pt>
                <c:pt idx="4">
                  <c:v>423.27444402294213</c:v>
                </c:pt>
                <c:pt idx="5">
                  <c:v>421.43360626644034</c:v>
                </c:pt>
                <c:pt idx="6">
                  <c:v>419.22079067905543</c:v>
                </c:pt>
                <c:pt idx="7">
                  <c:v>416.64182053407853</c:v>
                </c:pt>
                <c:pt idx="8">
                  <c:v>413.70376283079133</c:v>
                </c:pt>
                <c:pt idx="9">
                  <c:v>410.41488277624876</c:v>
                </c:pt>
                <c:pt idx="10">
                  <c:v>406.78458486148173</c:v>
                </c:pt>
                <c:pt idx="11">
                  <c:v>402.82334164352557</c:v>
                </c:pt>
                <c:pt idx="12">
                  <c:v>398.5426116036212</c:v>
                </c:pt>
                <c:pt idx="13">
                  <c:v>393.95474766238448</c:v>
                </c:pt>
                <c:pt idx="14">
                  <c:v>389.07289808888885</c:v>
                </c:pt>
                <c:pt idx="15">
                  <c:v>383.91090163939396</c:v>
                </c:pt>
                <c:pt idx="16">
                  <c:v>378.48317880256684</c:v>
                </c:pt>
                <c:pt idx="17">
                  <c:v>372.80462101378976</c:v>
                </c:pt>
                <c:pt idx="18">
                  <c:v>366.89047963604338</c:v>
                </c:pt>
                <c:pt idx="19">
                  <c:v>360.75625639522957</c:v>
                </c:pt>
                <c:pt idx="20">
                  <c:v>354.41759681124887</c:v>
                </c:pt>
                <c:pt idx="21">
                  <c:v>347.89018799108408</c:v>
                </c:pt>
                <c:pt idx="22">
                  <c:v>341.18966195513411</c:v>
                </c:pt>
                <c:pt idx="23">
                  <c:v>334.33150546162125</c:v>
                </c:pt>
                <c:pt idx="24">
                  <c:v>327.33097708383644</c:v>
                </c:pt>
                <c:pt idx="25">
                  <c:v>320.20303208838618</c:v>
                </c:pt>
                <c:pt idx="26">
                  <c:v>312.96225546531986</c:v>
                </c:pt>
                <c:pt idx="27">
                  <c:v>305.622803277917</c:v>
                </c:pt>
                <c:pt idx="28">
                  <c:v>298.19835233447594</c:v>
                </c:pt>
                <c:pt idx="29">
                  <c:v>290.70205803915184</c:v>
                </c:pt>
                <c:pt idx="30">
                  <c:v>283.14652015504458</c:v>
                </c:pt>
                <c:pt idx="31">
                  <c:v>275.54375611071356</c:v>
                </c:pt>
                <c:pt idx="32">
                  <c:v>267.90518140070253</c:v>
                </c:pt>
                <c:pt idx="33">
                  <c:v>260.2415965704418</c:v>
                </c:pt>
                <c:pt idx="34">
                  <c:v>252.56318023448119</c:v>
                </c:pt>
                <c:pt idx="35">
                  <c:v>244.87948755258972</c:v>
                </c:pt>
                <c:pt idx="36">
                  <c:v>237.19945357870358</c:v>
                </c:pt>
                <c:pt idx="37">
                  <c:v>229.53140090087456</c:v>
                </c:pt>
                <c:pt idx="38">
                  <c:v>221.88305100414809</c:v>
                </c:pt>
                <c:pt idx="39">
                  <c:v>214.26153881053446</c:v>
                </c:pt>
                <c:pt idx="40">
                  <c:v>206.67342987909223</c:v>
                </c:pt>
                <c:pt idx="41">
                  <c:v>199.12473978277711</c:v>
                </c:pt>
                <c:pt idx="42">
                  <c:v>191.62095521561005</c:v>
                </c:pt>
                <c:pt idx="43">
                  <c:v>184.16705642251691</c:v>
                </c:pt>
                <c:pt idx="44">
                  <c:v>176.7675405837343</c:v>
                </c:pt>
                <c:pt idx="45">
                  <c:v>169.42644582502592</c:v>
                </c:pt>
                <c:pt idx="46">
                  <c:v>162.14737556334364</c:v>
                </c:pt>
                <c:pt idx="47">
                  <c:v>154.93352293440299</c:v>
                </c:pt>
                <c:pt idx="48">
                  <c:v>147.78769508350416</c:v>
                </c:pt>
                <c:pt idx="49">
                  <c:v>140.71233713347547</c:v>
                </c:pt>
                <c:pt idx="50">
                  <c:v>133.70955567369035</c:v>
                </c:pt>
                <c:pt idx="51">
                  <c:v>126.7811416415681</c:v>
                </c:pt>
                <c:pt idx="52">
                  <c:v>119.92859249284629</c:v>
                </c:pt>
                <c:pt idx="53">
                  <c:v>113.15313357916384</c:v>
                </c:pt>
                <c:pt idx="54">
                  <c:v>106.45573867128759</c:v>
                </c:pt>
                <c:pt idx="55">
                  <c:v>99.837149583709319</c:v>
                </c:pt>
                <c:pt idx="56">
                  <c:v>93.297894871500588</c:v>
                </c:pt>
                <c:pt idx="57">
                  <c:v>86.83830758340018</c:v>
                </c:pt>
                <c:pt idx="58">
                  <c:v>80.458542066277957</c:v>
                </c:pt>
                <c:pt idx="59">
                  <c:v>74.158589825559986</c:v>
                </c:pt>
                <c:pt idx="60">
                  <c:v>67.93829445406169</c:v>
                </c:pt>
                <c:pt idx="61">
                  <c:v>61.797365648126032</c:v>
                </c:pt>
                <c:pt idx="62">
                  <c:v>55.735392335191648</c:v>
                </c:pt>
                <c:pt idx="63">
                  <c:v>49.751854941000651</c:v>
                </c:pt>
                <c:pt idx="64">
                  <c:v>43.846136827836496</c:v>
                </c:pt>
                <c:pt idx="65">
                  <c:v>38.017534937458862</c:v>
                </c:pt>
                <c:pt idx="66">
                  <c:v>32.265269674034741</c:v>
                </c:pt>
                <c:pt idx="67">
                  <c:v>26.588494063316102</c:v>
                </c:pt>
                <c:pt idx="68">
                  <c:v>20.986302224805574</c:v>
                </c:pt>
                <c:pt idx="69">
                  <c:v>15.457737193665492</c:v>
                </c:pt>
                <c:pt idx="70">
                  <c:v>10.001798128806319</c:v>
                </c:pt>
                <c:pt idx="71">
                  <c:v>4.6174469429724763</c:v>
                </c:pt>
                <c:pt idx="72">
                  <c:v>-0.69638561021619383</c:v>
                </c:pt>
                <c:pt idx="73">
                  <c:v>-5.9407943583411713</c:v>
                </c:pt>
                <c:pt idx="74">
                  <c:v>-11.116894608641351</c:v>
                </c:pt>
                <c:pt idx="75">
                  <c:v>-16.225817491386294</c:v>
                </c:pt>
                <c:pt idx="76">
                  <c:v>-21.268705718071544</c:v>
                </c:pt>
                <c:pt idx="77">
                  <c:v>-26.246709725733751</c:v>
                </c:pt>
                <c:pt idx="78">
                  <c:v>-31.160984180117794</c:v>
                </c:pt>
                <c:pt idx="79">
                  <c:v>-36.01268481186095</c:v>
                </c:pt>
                <c:pt idx="80">
                  <c:v>-40.802965561271343</c:v>
                </c:pt>
                <c:pt idx="81">
                  <c:v>-45.532976008692096</c:v>
                </c:pt>
                <c:pt idx="82">
                  <c:v>-50.203859068797946</c:v>
                </c:pt>
                <c:pt idx="83">
                  <c:v>-54.816748928504978</c:v>
                </c:pt>
                <c:pt idx="84">
                  <c:v>-59.372769209457438</c:v>
                </c:pt>
                <c:pt idx="85">
                  <c:v>-63.873031337278597</c:v>
                </c:pt>
                <c:pt idx="86">
                  <c:v>-68.318633100963837</c:v>
                </c:pt>
                <c:pt idx="87">
                  <c:v>-72.710657386907073</c:v>
                </c:pt>
                <c:pt idx="88">
                  <c:v>-77.050171073127402</c:v>
                </c:pt>
                <c:pt idx="89">
                  <c:v>-81.338224070272474</c:v>
                </c:pt>
                <c:pt idx="90">
                  <c:v>-85.575848496927222</c:v>
                </c:pt>
                <c:pt idx="91">
                  <c:v>-89.764057977669779</c:v>
                </c:pt>
                <c:pt idx="92">
                  <c:v>-93.903847053149093</c:v>
                </c:pt>
                <c:pt idx="93">
                  <c:v>-97.99619069227046</c:v>
                </c:pt>
                <c:pt idx="94">
                  <c:v>-102.04204389731157</c:v>
                </c:pt>
                <c:pt idx="95">
                  <c:v>-106.04234139349359</c:v>
                </c:pt>
                <c:pt idx="96">
                  <c:v>-109.99799739518784</c:v>
                </c:pt>
                <c:pt idx="97">
                  <c:v>-113.9099054415353</c:v>
                </c:pt>
                <c:pt idx="98">
                  <c:v>-117.77893829484424</c:v>
                </c:pt>
                <c:pt idx="99">
                  <c:v>-121.60594789563666</c:v>
                </c:pt>
                <c:pt idx="100">
                  <c:v>-125.39176536871605</c:v>
                </c:pt>
                <c:pt idx="101">
                  <c:v>-129.13720107508945</c:v>
                </c:pt>
                <c:pt idx="102">
                  <c:v>-132.84304470498896</c:v>
                </c:pt>
                <c:pt idx="103">
                  <c:v>-136.51006540762879</c:v>
                </c:pt>
                <c:pt idx="104">
                  <c:v>-140.13901195371398</c:v>
                </c:pt>
                <c:pt idx="105">
                  <c:v>-143.73061292702738</c:v>
                </c:pt>
                <c:pt idx="106">
                  <c:v>-147.28557694175177</c:v>
                </c:pt>
                <c:pt idx="107">
                  <c:v>-150.80459288245814</c:v>
                </c:pt>
                <c:pt idx="108">
                  <c:v>-154.28833016396419</c:v>
                </c:pt>
                <c:pt idx="109">
                  <c:v>-157.73743900850607</c:v>
                </c:pt>
                <c:pt idx="110">
                  <c:v>-161.15255073788774</c:v>
                </c:pt>
                <c:pt idx="111">
                  <c:v>-164.53427807849067</c:v>
                </c:pt>
                <c:pt idx="112">
                  <c:v>-167.88321547720616</c:v>
                </c:pt>
                <c:pt idx="113">
                  <c:v>-171.19993942653247</c:v>
                </c:pt>
                <c:pt idx="114">
                  <c:v>-174.48500879724284</c:v>
                </c:pt>
                <c:pt idx="115">
                  <c:v>-177.7389651771723</c:v>
                </c:pt>
                <c:pt idx="116">
                  <c:v>-180.96233321481097</c:v>
                </c:pt>
                <c:pt idx="117">
                  <c:v>-184.15562096652073</c:v>
                </c:pt>
                <c:pt idx="118">
                  <c:v>-187.31932024629674</c:v>
                </c:pt>
                <c:pt idx="119">
                  <c:v>-190.4539069771088</c:v>
                </c:pt>
                <c:pt idx="120">
                  <c:v>-193.55984154294819</c:v>
                </c:pt>
                <c:pt idx="121">
                  <c:v>-196.63756914079809</c:v>
                </c:pt>
                <c:pt idx="122">
                  <c:v>-199.68752013182515</c:v>
                </c:pt>
                <c:pt idx="123">
                  <c:v>-202.71011039115615</c:v>
                </c:pt>
                <c:pt idx="124">
                  <c:v>-205.70574165568544</c:v>
                </c:pt>
                <c:pt idx="125">
                  <c:v>-208.67480186940568</c:v>
                </c:pt>
                <c:pt idx="126">
                  <c:v>-211.61766552581594</c:v>
                </c:pt>
                <c:pt idx="127">
                  <c:v>-214.5346940070213</c:v>
                </c:pt>
                <c:pt idx="128">
                  <c:v>-217.4262359191604</c:v>
                </c:pt>
                <c:pt idx="129">
                  <c:v>-220.29262742387118</c:v>
                </c:pt>
                <c:pt idx="130">
                  <c:v>-223.13419256551413</c:v>
                </c:pt>
                <c:pt idx="131">
                  <c:v>-225.95124359393117</c:v>
                </c:pt>
                <c:pt idx="132">
                  <c:v>-228.74408128252531</c:v>
                </c:pt>
                <c:pt idx="133">
                  <c:v>-231.51299524150136</c:v>
                </c:pt>
                <c:pt idx="134">
                  <c:v>-234.25826422611451</c:v>
                </c:pt>
                <c:pt idx="135">
                  <c:v>-236.98015643979733</c:v>
                </c:pt>
                <c:pt idx="136">
                  <c:v>-239.67892983207267</c:v>
                </c:pt>
                <c:pt idx="137">
                  <c:v>-242.35483239116027</c:v>
                </c:pt>
                <c:pt idx="138">
                  <c:v>-245.00810243121109</c:v>
                </c:pt>
                <c:pt idx="139">
                  <c:v>-247.63896887411843</c:v>
                </c:pt>
                <c:pt idx="140">
                  <c:v>-250.24765152586605</c:v>
                </c:pt>
                <c:pt idx="141">
                  <c:v>-252.83436134738187</c:v>
                </c:pt>
                <c:pt idx="142">
                  <c:v>-255.39930071989045</c:v>
                </c:pt>
                <c:pt idx="143">
                  <c:v>-257.94266370474338</c:v>
                </c:pt>
                <c:pt idx="144">
                  <c:v>-260.46463629774212</c:v>
                </c:pt>
                <c:pt idx="145">
                  <c:v>-262.96539667794787</c:v>
                </c:pt>
                <c:pt idx="146">
                  <c:v>-265.44511545100551</c:v>
                </c:pt>
                <c:pt idx="147">
                  <c:v>-267.90395588698874</c:v>
                </c:pt>
                <c:pt idx="148">
                  <c:v>-270.34207415279883</c:v>
                </c:pt>
                <c:pt idx="149">
                  <c:v>-272.75961953914231</c:v>
                </c:pt>
                <c:pt idx="150">
                  <c:v>-275.15673468211276</c:v>
                </c:pt>
                <c:pt idx="151">
                  <c:v>-277.53355577941841</c:v>
                </c:pt>
                <c:pt idx="152">
                  <c:v>-279.89021280128293</c:v>
                </c:pt>
                <c:pt idx="153">
                  <c:v>-282.22682969606262</c:v>
                </c:pt>
                <c:pt idx="154">
                  <c:v>-284.54352459060703</c:v>
                </c:pt>
                <c:pt idx="155">
                  <c:v>-286.84040998541468</c:v>
                </c:pt>
                <c:pt idx="156">
                  <c:v>-289.1175929446045</c:v>
                </c:pt>
                <c:pt idx="157">
                  <c:v>-291.37517528076137</c:v>
                </c:pt>
                <c:pt idx="158">
                  <c:v>-293.61325373466906</c:v>
                </c:pt>
                <c:pt idx="159">
                  <c:v>-295.83192014998548</c:v>
                </c:pt>
                <c:pt idx="160">
                  <c:v>-298.03126164288938</c:v>
                </c:pt>
                <c:pt idx="161">
                  <c:v>-300.21136076672002</c:v>
                </c:pt>
                <c:pt idx="162">
                  <c:v>-302.37229567166935</c:v>
                </c:pt>
                <c:pt idx="163">
                  <c:v>-304.51414025951891</c:v>
                </c:pt>
                <c:pt idx="164">
                  <c:v>-306.63696433348423</c:v>
                </c:pt>
                <c:pt idx="165">
                  <c:v>-308.74083374316854</c:v>
                </c:pt>
                <c:pt idx="166">
                  <c:v>-310.82581052466367</c:v>
                </c:pt>
                <c:pt idx="167">
                  <c:v>-312.89195303580277</c:v>
                </c:pt>
                <c:pt idx="168">
                  <c:v>-314.93931608659767</c:v>
                </c:pt>
                <c:pt idx="169">
                  <c:v>-316.96795106486775</c:v>
                </c:pt>
                <c:pt idx="170">
                  <c:v>-318.97790605706859</c:v>
                </c:pt>
                <c:pt idx="171">
                  <c:v>-320.96922596433745</c:v>
                </c:pt>
                <c:pt idx="172">
                  <c:v>-322.94195261374387</c:v>
                </c:pt>
                <c:pt idx="173">
                  <c:v>-324.89612486477972</c:v>
                </c:pt>
                <c:pt idx="174">
                  <c:v>-326.831778711033</c:v>
                </c:pt>
                <c:pt idx="175">
                  <c:v>-328.74894737709468</c:v>
                </c:pt>
                <c:pt idx="176">
                  <c:v>-330.64766141064939</c:v>
                </c:pt>
                <c:pt idx="177">
                  <c:v>-332.52794876975872</c:v>
                </c:pt>
                <c:pt idx="178">
                  <c:v>-334.389834905295</c:v>
                </c:pt>
                <c:pt idx="179">
                  <c:v>-336.23334283851699</c:v>
                </c:pt>
                <c:pt idx="180">
                  <c:v>-338.05849323378231</c:v>
                </c:pt>
                <c:pt idx="181">
                  <c:v>-343.10319468364833</c:v>
                </c:pt>
                <c:pt idx="182">
                  <c:v>-348.02864078593973</c:v>
                </c:pt>
                <c:pt idx="183">
                  <c:v>-352.8331557405445</c:v>
                </c:pt>
                <c:pt idx="184">
                  <c:v>-357.51510153033973</c:v>
                </c:pt>
                <c:pt idx="185">
                  <c:v>-362.07287838072392</c:v>
                </c:pt>
                <c:pt idx="186">
                  <c:v>-366.50492520836565</c:v>
                </c:pt>
                <c:pt idx="187">
                  <c:v>-370.8097200589562</c:v>
                </c:pt>
                <c:pt idx="188">
                  <c:v>-374.98578053385029</c:v>
                </c:pt>
                <c:pt idx="189">
                  <c:v>-379.03166420541811</c:v>
                </c:pt>
                <c:pt idx="190">
                  <c:v>-382.94596902095066</c:v>
                </c:pt>
                <c:pt idx="191">
                  <c:v>-386.72733369501907</c:v>
                </c:pt>
                <c:pt idx="192">
                  <c:v>-390.37443809009824</c:v>
                </c:pt>
                <c:pt idx="193">
                  <c:v>-393.88600358535359</c:v>
                </c:pt>
                <c:pt idx="194">
                  <c:v>-397.26079343345708</c:v>
                </c:pt>
                <c:pt idx="195">
                  <c:v>-400.49761310530192</c:v>
                </c:pt>
                <c:pt idx="196">
                  <c:v>-403.59531062250426</c:v>
                </c:pt>
                <c:pt idx="197">
                  <c:v>-406.55277687757842</c:v>
                </c:pt>
                <c:pt idx="198">
                  <c:v>-409.36894594167245</c:v>
                </c:pt>
                <c:pt idx="199">
                  <c:v>-412.04279535976957</c:v>
                </c:pt>
                <c:pt idx="200">
                  <c:v>-414.5733464332518</c:v>
                </c:pt>
                <c:pt idx="201">
                  <c:v>-416.9596644897361</c:v>
                </c:pt>
                <c:pt idx="202">
                  <c:v>-419.200859140094</c:v>
                </c:pt>
                <c:pt idx="203">
                  <c:v>-421.29608452257975</c:v>
                </c:pt>
                <c:pt idx="204">
                  <c:v>-423.24453953398125</c:v>
                </c:pt>
                <c:pt idx="205">
                  <c:v>-425.04546804773412</c:v>
                </c:pt>
                <c:pt idx="206">
                  <c:v>-426.69815911892698</c:v>
                </c:pt>
                <c:pt idx="207">
                  <c:v>-428.20194717614214</c:v>
                </c:pt>
                <c:pt idx="208">
                  <c:v>-429.5562122000793</c:v>
                </c:pt>
                <c:pt idx="209">
                  <c:v>-430.76037988891488</c:v>
                </c:pt>
                <c:pt idx="210">
                  <c:v>-431.81392181035534</c:v>
                </c:pt>
                <c:pt idx="211">
                  <c:v>-432.71635554035123</c:v>
                </c:pt>
                <c:pt idx="212">
                  <c:v>-433.46724478844368</c:v>
                </c:pt>
                <c:pt idx="213">
                  <c:v>-434.06619950972015</c:v>
                </c:pt>
                <c:pt idx="214">
                  <c:v>-434.51287600336451</c:v>
                </c:pt>
                <c:pt idx="215">
                  <c:v>-434.80697699779586</c:v>
                </c:pt>
                <c:pt idx="216">
                  <c:v>-434.94825172238814</c:v>
                </c:pt>
                <c:pt idx="217">
                  <c:v>-434.93649596578229</c:v>
                </c:pt>
                <c:pt idx="218">
                  <c:v>-434.77155212079992</c:v>
                </c:pt>
                <c:pt idx="219">
                  <c:v>-434.45330921597764</c:v>
                </c:pt>
                <c:pt idx="220">
                  <c:v>-433.98170293375318</c:v>
                </c:pt>
                <c:pt idx="221">
                  <c:v>-433.35671561533445</c:v>
                </c:pt>
                <c:pt idx="222">
                  <c:v>-432.57837625229683</c:v>
                </c:pt>
                <c:pt idx="223">
                  <c:v>-431.64676046496106</c:v>
                </c:pt>
                <c:pt idx="224">
                  <c:v>-430.56199046760975</c:v>
                </c:pt>
                <c:pt idx="225">
                  <c:v>-429.32423502061209</c:v>
                </c:pt>
                <c:pt idx="226">
                  <c:v>-427.93370936953659</c:v>
                </c:pt>
                <c:pt idx="227">
                  <c:v>-426.3906751713368</c:v>
                </c:pt>
                <c:pt idx="228">
                  <c:v>-424.69544040770865</c:v>
                </c:pt>
                <c:pt idx="229">
                  <c:v>-422.84835928572704</c:v>
                </c:pt>
                <c:pt idx="230">
                  <c:v>-420.84983212588105</c:v>
                </c:pt>
                <c:pt idx="231">
                  <c:v>-418.70030523763216</c:v>
                </c:pt>
                <c:pt idx="232">
                  <c:v>-416.40027078264455</c:v>
                </c:pt>
                <c:pt idx="233">
                  <c:v>-413.95026662583172</c:v>
                </c:pt>
                <c:pt idx="234">
                  <c:v>-411.35087617439166</c:v>
                </c:pt>
                <c:pt idx="235">
                  <c:v>-408.60272820500541</c:v>
                </c:pt>
                <c:pt idx="236">
                  <c:v>-405.70649667939256</c:v>
                </c:pt>
                <c:pt idx="237">
                  <c:v>-402.66290054843273</c:v>
                </c:pt>
                <c:pt idx="238">
                  <c:v>-399.47270354507248</c:v>
                </c:pt>
                <c:pt idx="239">
                  <c:v>-396.13671396625904</c:v>
                </c:pt>
                <c:pt idx="240">
                  <c:v>-392.65578444415564</c:v>
                </c:pt>
                <c:pt idx="241">
                  <c:v>-389.03081170691127</c:v>
                </c:pt>
                <c:pt idx="242">
                  <c:v>-385.26273632927888</c:v>
                </c:pt>
                <c:pt idx="243">
                  <c:v>-381.35254247339543</c:v>
                </c:pt>
                <c:pt idx="244">
                  <c:v>-377.30125762005491</c:v>
                </c:pt>
                <c:pt idx="245">
                  <c:v>-373.10995229083545</c:v>
                </c:pt>
                <c:pt idx="246">
                  <c:v>-368.77973976145734</c:v>
                </c:pt>
                <c:pt idx="247">
                  <c:v>-364.31177576678158</c:v>
                </c:pt>
                <c:pt idx="248">
                  <c:v>-359.70725819787964</c:v>
                </c:pt>
                <c:pt idx="249">
                  <c:v>-354.96742679163964</c:v>
                </c:pt>
                <c:pt idx="250">
                  <c:v>-350.09356281339871</c:v>
                </c:pt>
                <c:pt idx="251">
                  <c:v>-345.08698873313193</c:v>
                </c:pt>
                <c:pt idx="252">
                  <c:v>-339.949067895756</c:v>
                </c:pt>
                <c:pt idx="253">
                  <c:v>-334.68120418614689</c:v>
                </c:pt>
                <c:pt idx="254">
                  <c:v>-329.28484168951064</c:v>
                </c:pt>
                <c:pt idx="255">
                  <c:v>-323.76146434779309</c:v>
                </c:pt>
                <c:pt idx="256">
                  <c:v>-318.11259561284726</c:v>
                </c:pt>
                <c:pt idx="257">
                  <c:v>-312.33979809714555</c:v>
                </c:pt>
                <c:pt idx="258">
                  <c:v>-306.44467322286135</c:v>
                </c:pt>
                <c:pt idx="259">
                  <c:v>-300.42886087020577</c:v>
                </c:pt>
                <c:pt idx="260">
                  <c:v>-294.29403902597363</c:v>
                </c:pt>
                <c:pt idx="261">
                  <c:v>-288.04192343330124</c:v>
                </c:pt>
                <c:pt idx="262">
                  <c:v>-281.6742672437291</c:v>
                </c:pt>
                <c:pt idx="263">
                  <c:v>-275.19286067272139</c:v>
                </c:pt>
                <c:pt idx="264">
                  <c:v>-268.5995306598835</c:v>
                </c:pt>
                <c:pt idx="265">
                  <c:v>-261.89614053520131</c:v>
                </c:pt>
                <c:pt idx="266">
                  <c:v>-255.08458969272854</c:v>
                </c:pt>
                <c:pt idx="267">
                  <c:v>-248.16681327323496</c:v>
                </c:pt>
                <c:pt idx="268">
                  <c:v>-241.14478185744605</c:v>
                </c:pt>
                <c:pt idx="269">
                  <c:v>-234.02050117162355</c:v>
                </c:pt>
                <c:pt idx="270">
                  <c:v>-226.79601180734838</c:v>
                </c:pt>
                <c:pt idx="271">
                  <c:v>-219.47338895752188</c:v>
                </c:pt>
                <c:pt idx="272">
                  <c:v>-212.05474217072103</c:v>
                </c:pt>
                <c:pt idx="273">
                  <c:v>-204.54221512622465</c:v>
                </c:pt>
                <c:pt idx="274">
                  <c:v>-196.93798543217764</c:v>
                </c:pt>
                <c:pt idx="275">
                  <c:v>-189.24426444954364</c:v>
                </c:pt>
                <c:pt idx="276">
                  <c:v>-181.4632971446924</c:v>
                </c:pt>
                <c:pt idx="277">
                  <c:v>-173.59736197368193</c:v>
                </c:pt>
                <c:pt idx="278">
                  <c:v>-165.6487708014952</c:v>
                </c:pt>
                <c:pt idx="279">
                  <c:v>-157.61986885976123</c:v>
                </c:pt>
                <c:pt idx="280">
                  <c:v>-149.51303474672127</c:v>
                </c:pt>
                <c:pt idx="281">
                  <c:v>-141.3306804734884</c:v>
                </c:pt>
                <c:pt idx="282">
                  <c:v>-133.07525156093459</c:v>
                </c:pt>
                <c:pt idx="283">
                  <c:v>-124.74922719186067</c:v>
                </c:pt>
                <c:pt idx="284">
                  <c:v>-116.3551204234371</c:v>
                </c:pt>
                <c:pt idx="285">
                  <c:v>-107.89547846524925</c:v>
                </c:pt>
                <c:pt idx="286">
                  <c:v>-99.372883028681827</c:v>
                </c:pt>
                <c:pt idx="287">
                  <c:v>-90.789950753767201</c:v>
                </c:pt>
                <c:pt idx="288">
                  <c:v>-82.149333720051658</c:v>
                </c:pt>
                <c:pt idx="289">
                  <c:v>-73.453720048488904</c:v>
                </c:pt>
                <c:pt idx="290">
                  <c:v>-64.705834601857731</c:v>
                </c:pt>
                <c:pt idx="291">
                  <c:v>-55.908439791688679</c:v>
                </c:pt>
                <c:pt idx="292">
                  <c:v>-47.064336500227192</c:v>
                </c:pt>
                <c:pt idx="293">
                  <c:v>-38.17636512650563</c:v>
                </c:pt>
                <c:pt idx="294">
                  <c:v>-29.247406766178976</c:v>
                </c:pt>
                <c:pt idx="295">
                  <c:v>-20.280384535364647</c:v>
                </c:pt>
                <c:pt idx="296">
                  <c:v>-11.278265049348821</c:v>
                </c:pt>
                <c:pt idx="297">
                  <c:v>-2.2440600676417675</c:v>
                </c:pt>
                <c:pt idx="298">
                  <c:v>6.8191716825020539</c:v>
                </c:pt>
                <c:pt idx="299">
                  <c:v>15.908322491345709</c:v>
                </c:pt>
                <c:pt idx="300">
                  <c:v>25.020233447339255</c:v>
                </c:pt>
                <c:pt idx="301">
                  <c:v>34.151691999207692</c:v>
                </c:pt>
                <c:pt idx="302">
                  <c:v>43.299429284900683</c:v>
                </c:pt>
                <c:pt idx="303">
                  <c:v>52.460117212306201</c:v>
                </c:pt>
                <c:pt idx="304">
                  <c:v>61.63036527617961</c:v>
                </c:pt>
                <c:pt idx="305">
                  <c:v>70.80671709535261</c:v>
                </c:pt>
                <c:pt idx="306">
                  <c:v>79.985646654035733</c:v>
                </c:pt>
                <c:pt idx="307">
                  <c:v>89.163554230916617</c:v>
                </c:pt>
                <c:pt idx="308">
                  <c:v>98.336761999824546</c:v>
                </c:pt>
                <c:pt idx="309">
                  <c:v>107.501509286043</c:v>
                </c:pt>
                <c:pt idx="310">
                  <c:v>116.65394746293346</c:v>
                </c:pt>
                <c:pt idx="311">
                  <c:v>125.7901344744436</c:v>
                </c:pt>
                <c:pt idx="312">
                  <c:v>134.90602897042126</c:v>
                </c:pt>
                <c:pt idx="313">
                  <c:v>143.99748404344086</c:v>
                </c:pt>
                <c:pt idx="314">
                  <c:v>153.06024055823713</c:v>
                </c:pt>
                <c:pt idx="315">
                  <c:v>162.08992006786656</c:v>
                </c:pt>
                <c:pt idx="316">
                  <c:v>171.08201731453872</c:v>
                </c:pt>
                <c:pt idx="317">
                  <c:v>180.03189231773095</c:v>
                </c:pt>
                <c:pt idx="318">
                  <c:v>188.93476205793633</c:v>
                </c:pt>
                <c:pt idx="319">
                  <c:v>197.78569177123143</c:v>
                </c:pt>
                <c:pt idx="320">
                  <c:v>206.57958587803336</c:v>
                </c:pt>
                <c:pt idx="321">
                  <c:v>215.31117857900779</c:v>
                </c:pt>
                <c:pt idx="322">
                  <c:v>223.97502416232444</c:v>
                </c:pt>
                <c:pt idx="323">
                  <c:v>232.56548707941792</c:v>
                </c:pt>
                <c:pt idx="324">
                  <c:v>241.0767318612989</c:v>
                </c:pt>
                <c:pt idx="325">
                  <c:v>249.50271296434997</c:v>
                </c:pt>
                <c:pt idx="326">
                  <c:v>257.83716465360339</c:v>
                </c:pt>
                <c:pt idx="327">
                  <c:v>266.07359105271524</c:v>
                </c:pt>
                <c:pt idx="328">
                  <c:v>274.20525651331815</c:v>
                </c:pt>
                <c:pt idx="329">
                  <c:v>282.22517648204075</c:v>
                </c:pt>
                <c:pt idx="330">
                  <c:v>290.12610907110599</c:v>
                </c:pt>
                <c:pt idx="331">
                  <c:v>297.90054756782547</c:v>
                </c:pt>
                <c:pt idx="332">
                  <c:v>305.54071414907759</c:v>
                </c:pt>
                <c:pt idx="333">
                  <c:v>313.03855509848682</c:v>
                </c:pt>
                <c:pt idx="334">
                  <c:v>320.38573785576523</c:v>
                </c:pt>
                <c:pt idx="335">
                  <c:v>327.57365025863936</c:v>
                </c:pt>
                <c:pt idx="336">
                  <c:v>334.59340236679895</c:v>
                </c:pt>
                <c:pt idx="337">
                  <c:v>341.4358312830264</c:v>
                </c:pt>
                <c:pt idx="338">
                  <c:v>348.09150940744416</c:v>
                </c:pt>
                <c:pt idx="339">
                  <c:v>354.55075657488612</c:v>
                </c:pt>
                <c:pt idx="340">
                  <c:v>360.80365653064968</c:v>
                </c:pt>
                <c:pt idx="341">
                  <c:v>366.84007819420441</c:v>
                </c:pt>
                <c:pt idx="342">
                  <c:v>372.64970214153431</c:v>
                </c:pt>
                <c:pt idx="343">
                  <c:v>378.22205270241273</c:v>
                </c:pt>
                <c:pt idx="344">
                  <c:v>383.54653601699431</c:v>
                </c:pt>
                <c:pt idx="345">
                  <c:v>388.61248432481204</c:v>
                </c:pt>
                <c:pt idx="346">
                  <c:v>393.40920666724674</c:v>
                </c:pt>
                <c:pt idx="347">
                  <c:v>397.92604607110479</c:v>
                </c:pt>
                <c:pt idx="348">
                  <c:v>402.15244314623124</c:v>
                </c:pt>
                <c:pt idx="349">
                  <c:v>406.07800587527407</c:v>
                </c:pt>
                <c:pt idx="350">
                  <c:v>409.69258520114596</c:v>
                </c:pt>
                <c:pt idx="351">
                  <c:v>412.98635583107063</c:v>
                </c:pt>
                <c:pt idx="352">
                  <c:v>415.94990148032286</c:v>
                </c:pt>
                <c:pt idx="353">
                  <c:v>418.57430358017871</c:v>
                </c:pt>
                <c:pt idx="354">
                  <c:v>420.85123228063429</c:v>
                </c:pt>
                <c:pt idx="355">
                  <c:v>422.77303839750664</c:v>
                </c:pt>
                <c:pt idx="356">
                  <c:v>424.33284479449986</c:v>
                </c:pt>
                <c:pt idx="357">
                  <c:v>425.52463556273989</c:v>
                </c:pt>
                <c:pt idx="358">
                  <c:v>426.34334127171326</c:v>
                </c:pt>
                <c:pt idx="359">
                  <c:v>426.78491852404261</c:v>
                </c:pt>
                <c:pt idx="360">
                  <c:v>426.84642205806409</c:v>
                </c:pt>
              </c:numCache>
            </c:numRef>
          </c:xVal>
          <c:yVal>
            <c:numRef>
              <c:f>演算!$P$4:$P$364</c:f>
              <c:numCache>
                <c:formatCode>General</c:formatCode>
                <c:ptCount val="361"/>
                <c:pt idx="0">
                  <c:v>5.2088363603622829</c:v>
                </c:pt>
                <c:pt idx="1">
                  <c:v>-7.4748627795976708</c:v>
                </c:pt>
                <c:pt idx="2">
                  <c:v>-20.150962852100715</c:v>
                </c:pt>
                <c:pt idx="3">
                  <c:v>-32.800519677488793</c:v>
                </c:pt>
                <c:pt idx="4">
                  <c:v>-45.404489719601024</c:v>
                </c:pt>
                <c:pt idx="5">
                  <c:v>-57.943856781303197</c:v>
                </c:pt>
                <c:pt idx="6">
                  <c:v>-70.399760797460758</c:v>
                </c:pt>
                <c:pt idx="7">
                  <c:v>-82.753626550525624</c:v>
                </c:pt>
                <c:pt idx="8">
                  <c:v>-94.987290117870828</c:v>
                </c:pt>
                <c:pt idx="9">
                  <c:v>-107.08312091145847</c:v>
                </c:pt>
                <c:pt idx="10">
                  <c:v>-119.02413728665097</c:v>
                </c:pt>
                <c:pt idx="11">
                  <c:v>-130.79411387268533</c:v>
                </c:pt>
                <c:pt idx="12">
                  <c:v>-142.37767900405379</c:v>
                </c:pt>
                <c:pt idx="13">
                  <c:v>-153.76040089977946</c:v>
                </c:pt>
                <c:pt idx="14">
                  <c:v>-164.92886153440938</c:v>
                </c:pt>
                <c:pt idx="15">
                  <c:v>-175.87071745824181</c:v>
                </c:pt>
                <c:pt idx="16">
                  <c:v>-186.5747471424153</c:v>
                </c:pt>
                <c:pt idx="17">
                  <c:v>-197.03088473537579</c:v>
                </c:pt>
                <c:pt idx="18">
                  <c:v>-207.23024041051968</c:v>
                </c:pt>
                <c:pt idx="19">
                  <c:v>-217.16510775165244</c:v>
                </c:pt>
                <c:pt idx="20">
                  <c:v>-226.82895885660955</c:v>
                </c:pt>
                <c:pt idx="21">
                  <c:v>-236.21642803512782</c:v>
                </c:pt>
                <c:pt idx="22">
                  <c:v>-245.32328513228768</c:v>
                </c:pt>
                <c:pt idx="23">
                  <c:v>-254.14639962272167</c:v>
                </c:pt>
                <c:pt idx="24">
                  <c:v>-262.6836966944262</c:v>
                </c:pt>
                <c:pt idx="25">
                  <c:v>-270.93410657672337</c:v>
                </c:pt>
                <c:pt idx="26">
                  <c:v>-278.89750836836367</c:v>
                </c:pt>
                <c:pt idx="27">
                  <c:v>-286.57466959312836</c:v>
                </c:pt>
                <c:pt idx="28">
                  <c:v>-293.96718265652714</c:v>
                </c:pt>
                <c:pt idx="29">
                  <c:v>-301.07739930315671</c:v>
                </c:pt>
                <c:pt idx="30">
                  <c:v>-307.90836408500024</c:v>
                </c:pt>
                <c:pt idx="31">
                  <c:v>-314.4637477510654</c:v>
                </c:pt>
                <c:pt idx="32">
                  <c:v>-320.7477813625643</c:v>
                </c:pt>
                <c:pt idx="33">
                  <c:v>-326.76519182912131</c:v>
                </c:pt>
                <c:pt idx="34">
                  <c:v>-332.52113945349981</c:v>
                </c:pt>
                <c:pt idx="35">
                  <c:v>-338.02115796770113</c:v>
                </c:pt>
                <c:pt idx="36">
                  <c:v>-343.27109744411496</c:v>
                </c:pt>
                <c:pt idx="37">
                  <c:v>-348.27707037324615</c:v>
                </c:pt>
                <c:pt idx="38">
                  <c:v>-353.04540111544935</c:v>
                </c:pt>
                <c:pt idx="39">
                  <c:v>-357.58257885875719</c:v>
                </c:pt>
                <c:pt idx="40">
                  <c:v>-361.89521414850356</c:v>
                </c:pt>
                <c:pt idx="41">
                  <c:v>-365.9899989970553</c:v>
                </c:pt>
                <c:pt idx="42">
                  <c:v>-369.87367053325346</c:v>
                </c:pt>
                <c:pt idx="43">
                  <c:v>-373.55297811072018</c:v>
                </c:pt>
                <c:pt idx="44">
                  <c:v>-377.03465376141082</c:v>
                </c:pt>
                <c:pt idx="45">
                  <c:v>-380.32538585502778</c:v>
                </c:pt>
                <c:pt idx="46">
                  <c:v>-383.43179580544989</c:v>
                </c:pt>
                <c:pt idx="47">
                  <c:v>-386.36041765144603</c:v>
                </c:pt>
                <c:pt idx="48">
                  <c:v>-389.11768032991125</c:v>
                </c:pt>
                <c:pt idx="49">
                  <c:v>-391.70989245499726</c:v>
                </c:pt>
                <c:pt idx="50">
                  <c:v>-394.14322941515388</c:v>
                </c:pt>
                <c:pt idx="51">
                  <c:v>-396.42372260165865</c:v>
                </c:pt>
                <c:pt idx="52">
                  <c:v>-398.55725058611915</c:v>
                </c:pt>
                <c:pt idx="53">
                  <c:v>-400.54953207022612</c:v>
                </c:pt>
                <c:pt idx="54">
                  <c:v>-402.40612043825405</c:v>
                </c:pt>
                <c:pt idx="55">
                  <c:v>-404.13239975108354</c:v>
                </c:pt>
                <c:pt idx="56">
                  <c:v>-405.73358202953824</c:v>
                </c:pt>
                <c:pt idx="57">
                  <c:v>-407.21470568429379</c:v>
                </c:pt>
                <c:pt idx="58">
                  <c:v>-408.58063495932493</c:v>
                </c:pt>
                <c:pt idx="59">
                  <c:v>-409.83606026558527</c:v>
                </c:pt>
                <c:pt idx="60">
                  <c:v>-410.98549929124908</c:v>
                </c:pt>
                <c:pt idx="61">
                  <c:v>-412.03329878423011</c:v>
                </c:pt>
                <c:pt idx="62">
                  <c:v>-412.98363691176098</c:v>
                </c:pt>
                <c:pt idx="63">
                  <c:v>-413.84052611047855</c:v>
                </c:pt>
                <c:pt idx="64">
                  <c:v>-414.60781634869119</c:v>
                </c:pt>
                <c:pt idx="65">
                  <c:v>-415.28919873024245</c:v>
                </c:pt>
                <c:pt idx="66">
                  <c:v>-415.8882093766403</c:v>
                </c:pt>
                <c:pt idx="67">
                  <c:v>-416.40823353086671</c:v>
                </c:pt>
                <c:pt idx="68">
                  <c:v>-416.85250983253042</c:v>
                </c:pt>
                <c:pt idx="69">
                  <c:v>-417.22413471978797</c:v>
                </c:pt>
                <c:pt idx="70">
                  <c:v>-417.52606691873569</c:v>
                </c:pt>
                <c:pt idx="71">
                  <c:v>-417.76113198581055</c:v>
                </c:pt>
                <c:pt idx="72">
                  <c:v>-417.9320268731264</c:v>
                </c:pt>
                <c:pt idx="73">
                  <c:v>-418.04132449066333</c:v>
                </c:pt>
                <c:pt idx="74">
                  <c:v>-418.09147824282621</c:v>
                </c:pt>
                <c:pt idx="75">
                  <c:v>-418.08482652013413</c:v>
                </c:pt>
                <c:pt idx="76">
                  <c:v>-418.0235971297131</c:v>
                </c:pt>
                <c:pt idx="77">
                  <c:v>-417.90991165087178</c:v>
                </c:pt>
                <c:pt idx="78">
                  <c:v>-417.74578970435596</c:v>
                </c:pt>
                <c:pt idx="79">
                  <c:v>-417.53315312594867</c:v>
                </c:pt>
                <c:pt idx="80">
                  <c:v>-417.27383003690215</c:v>
                </c:pt>
                <c:pt idx="81">
                  <c:v>-416.96955880530572</c:v>
                </c:pt>
                <c:pt idx="82">
                  <c:v>-416.62199189390623</c:v>
                </c:pt>
                <c:pt idx="83">
                  <c:v>-416.23269959114134</c:v>
                </c:pt>
                <c:pt idx="84">
                  <c:v>-415.80317362322171</c:v>
                </c:pt>
                <c:pt idx="85">
                  <c:v>-415.33483064604366</c:v>
                </c:pt>
                <c:pt idx="86">
                  <c:v>-414.82901561651687</c:v>
                </c:pt>
                <c:pt idx="87">
                  <c:v>-414.28700504358943</c:v>
                </c:pt>
                <c:pt idx="88">
                  <c:v>-413.71001011984481</c:v>
                </c:pt>
                <c:pt idx="89">
                  <c:v>-413.09917973504548</c:v>
                </c:pt>
                <c:pt idx="90">
                  <c:v>-412.45560337341999</c:v>
                </c:pt>
                <c:pt idx="91">
                  <c:v>-411.78031389683645</c:v>
                </c:pt>
                <c:pt idx="92">
                  <c:v>-411.07429021629304</c:v>
                </c:pt>
                <c:pt idx="93">
                  <c:v>-410.33845985438654</c:v>
                </c:pt>
                <c:pt idx="94">
                  <c:v>-409.57370140159929</c:v>
                </c:pt>
                <c:pt idx="95">
                  <c:v>-408.78084686938359</c:v>
                </c:pt>
                <c:pt idx="96">
                  <c:v>-407.96068394312738</c:v>
                </c:pt>
                <c:pt idx="97">
                  <c:v>-407.11395813815136</c:v>
                </c:pt>
                <c:pt idx="98">
                  <c:v>-406.24137486192927</c:v>
                </c:pt>
                <c:pt idx="99">
                  <c:v>-405.34360138574186</c:v>
                </c:pt>
                <c:pt idx="100">
                  <c:v>-404.42126872897614</c:v>
                </c:pt>
                <c:pt idx="101">
                  <c:v>-403.47497345924955</c:v>
                </c:pt>
                <c:pt idx="102">
                  <c:v>-402.50527941151927</c:v>
                </c:pt>
                <c:pt idx="103">
                  <c:v>-401.5127193292804</c:v>
                </c:pt>
                <c:pt idx="104">
                  <c:v>-400.49779643089812</c:v>
                </c:pt>
                <c:pt idx="105">
                  <c:v>-399.46098590406274</c:v>
                </c:pt>
                <c:pt idx="106">
                  <c:v>-398.40273633127464</c:v>
                </c:pt>
                <c:pt idx="107">
                  <c:v>-397.32347104919631</c:v>
                </c:pt>
                <c:pt idx="108">
                  <c:v>-396.22358944462002</c:v>
                </c:pt>
                <c:pt idx="109">
                  <c:v>-395.10346818972386</c:v>
                </c:pt>
                <c:pt idx="110">
                  <c:v>-393.96346241919548</c:v>
                </c:pt>
                <c:pt idx="111">
                  <c:v>-392.80390685171869</c:v>
                </c:pt>
                <c:pt idx="112">
                  <c:v>-391.62511685823091</c:v>
                </c:pt>
                <c:pt idx="113">
                  <c:v>-390.42738947926694</c:v>
                </c:pt>
                <c:pt idx="114">
                  <c:v>-389.21100439362345</c:v>
                </c:pt>
                <c:pt idx="115">
                  <c:v>-387.97622484048736</c:v>
                </c:pt>
                <c:pt idx="116">
                  <c:v>-386.72329849708774</c:v>
                </c:pt>
                <c:pt idx="117">
                  <c:v>-385.45245831384648</c:v>
                </c:pt>
                <c:pt idx="118">
                  <c:v>-384.16392330892342</c:v>
                </c:pt>
                <c:pt idx="119">
                  <c:v>-382.8578993239671</c:v>
                </c:pt>
                <c:pt idx="120">
                  <c:v>-381.5345797428127</c:v>
                </c:pt>
                <c:pt idx="121">
                  <c:v>-380.1941461747831</c:v>
                </c:pt>
                <c:pt idx="122">
                  <c:v>-378.83676910418347</c:v>
                </c:pt>
                <c:pt idx="123">
                  <c:v>-377.46260850750866</c:v>
                </c:pt>
                <c:pt idx="124">
                  <c:v>-376.07181443980863</c:v>
                </c:pt>
                <c:pt idx="125">
                  <c:v>-374.66452759159745</c:v>
                </c:pt>
                <c:pt idx="126">
                  <c:v>-373.2408798176279</c:v>
                </c:pt>
                <c:pt idx="127">
                  <c:v>-371.80099463878412</c:v>
                </c:pt>
                <c:pt idx="128">
                  <c:v>-370.34498771830152</c:v>
                </c:pt>
                <c:pt idx="129">
                  <c:v>-368.87296731344912</c:v>
                </c:pt>
                <c:pt idx="130">
                  <c:v>-367.38503470377225</c:v>
                </c:pt>
                <c:pt idx="131">
                  <c:v>-365.88128459692552</c:v>
                </c:pt>
                <c:pt idx="132">
                  <c:v>-364.36180551309633</c:v>
                </c:pt>
                <c:pt idx="133">
                  <c:v>-362.82668014894864</c:v>
                </c:pt>
                <c:pt idx="134">
                  <c:v>-361.27598572198809</c:v>
                </c:pt>
                <c:pt idx="135">
                  <c:v>-359.70979429620684</c:v>
                </c:pt>
                <c:pt idx="136">
                  <c:v>-358.12817308980874</c:v>
                </c:pt>
                <c:pt idx="137">
                  <c:v>-356.5311847657955</c:v>
                </c:pt>
                <c:pt idx="138">
                  <c:v>-354.91888770614372</c:v>
                </c:pt>
                <c:pt idx="139">
                  <c:v>-353.29133627027375</c:v>
                </c:pt>
                <c:pt idx="140">
                  <c:v>-351.64858103846984</c:v>
                </c:pt>
                <c:pt idx="141">
                  <c:v>-349.99066904089108</c:v>
                </c:pt>
                <c:pt idx="142">
                  <c:v>-348.31764397276135</c:v>
                </c:pt>
                <c:pt idx="143">
                  <c:v>-346.62954639632034</c:v>
                </c:pt>
                <c:pt idx="144">
                  <c:v>-344.92641393006824</c:v>
                </c:pt>
                <c:pt idx="145">
                  <c:v>-343.20828142582678</c:v>
                </c:pt>
                <c:pt idx="146">
                  <c:v>-341.47518113409814</c:v>
                </c:pt>
                <c:pt idx="147">
                  <c:v>-339.72714285819228</c:v>
                </c:pt>
                <c:pt idx="148">
                  <c:v>-337.96419409756226</c:v>
                </c:pt>
                <c:pt idx="149">
                  <c:v>-336.18636018076376</c:v>
                </c:pt>
                <c:pt idx="150">
                  <c:v>-334.3936643884432</c:v>
                </c:pt>
                <c:pt idx="151">
                  <c:v>-332.58612806672534</c:v>
                </c:pt>
                <c:pt idx="152">
                  <c:v>-330.76377073136433</c:v>
                </c:pt>
                <c:pt idx="153">
                  <c:v>-328.9266101629928</c:v>
                </c:pt>
                <c:pt idx="154">
                  <c:v>-327.07466249380218</c:v>
                </c:pt>
                <c:pt idx="155">
                  <c:v>-325.20794228594559</c:v>
                </c:pt>
                <c:pt idx="156">
                  <c:v>-323.32646260197197</c:v>
                </c:pt>
                <c:pt idx="157">
                  <c:v>-321.43023506754696</c:v>
                </c:pt>
                <c:pt idx="158">
                  <c:v>-319.51926992674345</c:v>
                </c:pt>
                <c:pt idx="159">
                  <c:v>-317.59357609013136</c:v>
                </c:pt>
                <c:pt idx="160">
                  <c:v>-315.65316117590902</c:v>
                </c:pt>
                <c:pt idx="161">
                  <c:v>-313.69803154430605</c:v>
                </c:pt>
                <c:pt idx="162">
                  <c:v>-311.72819232544566</c:v>
                </c:pt>
                <c:pt idx="163">
                  <c:v>-309.74364744089854</c:v>
                </c:pt>
                <c:pt idx="164">
                  <c:v>-307.74439961908496</c:v>
                </c:pt>
                <c:pt idx="165">
                  <c:v>-305.73045040472573</c:v>
                </c:pt>
                <c:pt idx="166">
                  <c:v>-303.70180016249594</c:v>
                </c:pt>
                <c:pt idx="167">
                  <c:v>-301.65844807505653</c:v>
                </c:pt>
                <c:pt idx="168">
                  <c:v>-299.60039213559872</c:v>
                </c:pt>
                <c:pt idx="169">
                  <c:v>-297.5276291350508</c:v>
                </c:pt>
                <c:pt idx="170">
                  <c:v>-295.44015464408506</c:v>
                </c:pt>
                <c:pt idx="171">
                  <c:v>-293.33796299004081</c:v>
                </c:pt>
                <c:pt idx="172">
                  <c:v>-291.22104722890128</c:v>
                </c:pt>
                <c:pt idx="173">
                  <c:v>-289.08939911239833</c:v>
                </c:pt>
                <c:pt idx="174">
                  <c:v>-286.94300905041041</c:v>
                </c:pt>
                <c:pt idx="175">
                  <c:v>-284.78186606869008</c:v>
                </c:pt>
                <c:pt idx="176">
                  <c:v>-282.60595776205713</c:v>
                </c:pt>
                <c:pt idx="177">
                  <c:v>-280.41527024311836</c:v>
                </c:pt>
                <c:pt idx="178">
                  <c:v>-278.20978808662107</c:v>
                </c:pt>
                <c:pt idx="179">
                  <c:v>-275.98949426950327</c:v>
                </c:pt>
                <c:pt idx="180">
                  <c:v>-273.75437010667929</c:v>
                </c:pt>
                <c:pt idx="181">
                  <c:v>-267.40451443253812</c:v>
                </c:pt>
                <c:pt idx="182">
                  <c:v>-260.96162810672087</c:v>
                </c:pt>
                <c:pt idx="183">
                  <c:v>-254.42789352440428</c:v>
                </c:pt>
                <c:pt idx="184">
                  <c:v>-247.8055216904954</c:v>
                </c:pt>
                <c:pt idx="185">
                  <c:v>-241.09675159954716</c:v>
                </c:pt>
                <c:pt idx="186">
                  <c:v>-234.30384960797483</c:v>
                </c:pt>
                <c:pt idx="187">
                  <c:v>-227.42910879888129</c:v>
                </c:pt>
                <c:pt idx="188">
                  <c:v>-220.47484833966067</c:v>
                </c:pt>
                <c:pt idx="189">
                  <c:v>-213.44341283266479</c:v>
                </c:pt>
                <c:pt idx="190">
                  <c:v>-206.33717165918688</c:v>
                </c:pt>
                <c:pt idx="191">
                  <c:v>-199.15851831694695</c:v>
                </c:pt>
                <c:pt idx="192">
                  <c:v>-191.90986975140916</c:v>
                </c:pt>
                <c:pt idx="193">
                  <c:v>-184.5936656811383</c:v>
                </c:pt>
                <c:pt idx="194">
                  <c:v>-177.21236791746031</c:v>
                </c:pt>
                <c:pt idx="195">
                  <c:v>-169.76845967870523</c:v>
                </c:pt>
                <c:pt idx="196">
                  <c:v>-162.26444489928582</c:v>
                </c:pt>
                <c:pt idx="197">
                  <c:v>-154.7028475338816</c:v>
                </c:pt>
                <c:pt idx="198">
                  <c:v>-147.08621085701671</c:v>
                </c:pt>
                <c:pt idx="199">
                  <c:v>-139.4170967582867</c:v>
                </c:pt>
                <c:pt idx="200">
                  <c:v>-131.69808503353153</c:v>
                </c:pt>
                <c:pt idx="201">
                  <c:v>-123.9317726722341</c:v>
                </c:pt>
                <c:pt idx="202">
                  <c:v>-116.12077314143819</c:v>
                </c:pt>
                <c:pt idx="203">
                  <c:v>-108.26771566645897</c:v>
                </c:pt>
                <c:pt idx="204">
                  <c:v>-100.37524450871564</c:v>
                </c:pt>
                <c:pt idx="205">
                  <c:v>-92.446018240948789</c:v>
                </c:pt>
                <c:pt idx="206">
                  <c:v>-84.482709020153692</c:v>
                </c:pt>
                <c:pt idx="207">
                  <c:v>-76.48800185852653</c:v>
                </c:pt>
                <c:pt idx="208">
                  <c:v>-68.464593892731443</c:v>
                </c:pt>
                <c:pt idx="209">
                  <c:v>-60.415193651813169</c:v>
                </c:pt>
                <c:pt idx="210">
                  <c:v>-52.342520324067856</c:v>
                </c:pt>
                <c:pt idx="211">
                  <c:v>-44.249303023199687</c:v>
                </c:pt>
                <c:pt idx="212">
                  <c:v>-36.138280054089137</c:v>
                </c:pt>
                <c:pt idx="213">
                  <c:v>-28.012198178507099</c:v>
                </c:pt>
                <c:pt idx="214">
                  <c:v>-19.873811881112747</c:v>
                </c:pt>
                <c:pt idx="215">
                  <c:v>-11.725882636071374</c:v>
                </c:pt>
                <c:pt idx="216">
                  <c:v>-3.571178174645611</c:v>
                </c:pt>
                <c:pt idx="217">
                  <c:v>4.5875282458917965</c:v>
                </c:pt>
                <c:pt idx="218">
                  <c:v>12.747458571673633</c:v>
                </c:pt>
                <c:pt idx="219">
                  <c:v>20.905830679610713</c:v>
                </c:pt>
                <c:pt idx="220">
                  <c:v>29.059859102363621</c:v>
                </c:pt>
                <c:pt idx="221">
                  <c:v>37.20675575053864</c:v>
                </c:pt>
                <c:pt idx="222">
                  <c:v>45.343730631733301</c:v>
                </c:pt>
                <c:pt idx="223">
                  <c:v>53.467992566043826</c:v>
                </c:pt>
                <c:pt idx="224">
                  <c:v>61.576749897655496</c:v>
                </c:pt>
                <c:pt idx="225">
                  <c:v>69.667211202110991</c:v>
                </c:pt>
                <c:pt idx="226">
                  <c:v>77.736585988860156</c:v>
                </c:pt>
                <c:pt idx="227">
                  <c:v>85.782085398688565</c:v>
                </c:pt>
                <c:pt idx="228">
                  <c:v>93.800922895603478</c:v>
                </c:pt>
                <c:pt idx="229">
                  <c:v>101.79031495276091</c:v>
                </c:pt>
                <c:pt idx="230">
                  <c:v>109.74748173199941</c:v>
                </c:pt>
                <c:pt idx="231">
                  <c:v>117.66964775655848</c:v>
                </c:pt>
                <c:pt idx="232">
                  <c:v>125.55404257651819</c:v>
                </c:pt>
                <c:pt idx="233">
                  <c:v>133.39790142652618</c:v>
                </c:pt>
                <c:pt idx="234">
                  <c:v>141.19846587534059</c:v>
                </c:pt>
                <c:pt idx="235">
                  <c:v>148.95298446672459</c:v>
                </c:pt>
                <c:pt idx="236">
                  <c:v>156.65871335121409</c:v>
                </c:pt>
                <c:pt idx="237">
                  <c:v>164.31291690826927</c:v>
                </c:pt>
                <c:pt idx="238">
                  <c:v>171.91286835831247</c:v>
                </c:pt>
                <c:pt idx="239">
                  <c:v>179.45585036414838</c:v>
                </c:pt>
                <c:pt idx="240">
                  <c:v>186.93915562124087</c:v>
                </c:pt>
                <c:pt idx="241">
                  <c:v>194.36008743632479</c:v>
                </c:pt>
                <c:pt idx="242">
                  <c:v>201.71596029380544</c:v>
                </c:pt>
                <c:pt idx="243">
                  <c:v>209.00410040939551</c:v>
                </c:pt>
                <c:pt idx="244">
                  <c:v>216.2218462704252</c:v>
                </c:pt>
                <c:pt idx="245">
                  <c:v>223.36654916224214</c:v>
                </c:pt>
                <c:pt idx="246">
                  <c:v>230.43557368011662</c:v>
                </c:pt>
                <c:pt idx="247">
                  <c:v>237.42629822603996</c:v>
                </c:pt>
                <c:pt idx="248">
                  <c:v>244.33611548980093</c:v>
                </c:pt>
                <c:pt idx="249">
                  <c:v>251.1624329137027</c:v>
                </c:pt>
                <c:pt idx="250">
                  <c:v>257.90267314027551</c:v>
                </c:pt>
                <c:pt idx="251">
                  <c:v>264.55427444231321</c:v>
                </c:pt>
                <c:pt idx="252">
                  <c:v>271.1146911345582</c:v>
                </c:pt>
                <c:pt idx="253">
                  <c:v>277.5813939663372</c:v>
                </c:pt>
                <c:pt idx="254">
                  <c:v>283.95187049443138</c:v>
                </c:pt>
                <c:pt idx="255">
                  <c:v>290.22362543544813</c:v>
                </c:pt>
                <c:pt idx="256">
                  <c:v>296.39418099695479</c:v>
                </c:pt>
                <c:pt idx="257">
                  <c:v>302.46107718659908</c:v>
                </c:pt>
                <c:pt idx="258">
                  <c:v>308.42187209843922</c:v>
                </c:pt>
                <c:pt idx="259">
                  <c:v>314.2741421756827</c:v>
                </c:pt>
                <c:pt idx="260">
                  <c:v>320.01548244901153</c:v>
                </c:pt>
                <c:pt idx="261">
                  <c:v>325.6435067496684</c:v>
                </c:pt>
                <c:pt idx="262">
                  <c:v>331.15584789644231</c:v>
                </c:pt>
                <c:pt idx="263">
                  <c:v>336.55015785569418</c:v>
                </c:pt>
                <c:pt idx="264">
                  <c:v>341.8241078735357</c:v>
                </c:pt>
                <c:pt idx="265">
                  <c:v>346.97538857927185</c:v>
                </c:pt>
                <c:pt idx="266">
                  <c:v>352.00171005918821</c:v>
                </c:pt>
                <c:pt idx="267">
                  <c:v>356.90080189977493</c:v>
                </c:pt>
                <c:pt idx="268">
                  <c:v>361.67041319945491</c:v>
                </c:pt>
                <c:pt idx="269">
                  <c:v>366.3083125478816</c:v>
                </c:pt>
                <c:pt idx="270">
                  <c:v>370.81228797187748</c:v>
                </c:pt>
                <c:pt idx="271">
                  <c:v>375.18014684706975</c:v>
                </c:pt>
                <c:pt idx="272">
                  <c:v>379.40971577430514</c:v>
                </c:pt>
                <c:pt idx="273">
                  <c:v>383.49884041992021</c:v>
                </c:pt>
                <c:pt idx="274">
                  <c:v>387.44538531897024</c:v>
                </c:pt>
                <c:pt idx="275">
                  <c:v>391.24723364054375</c:v>
                </c:pt>
                <c:pt idx="276">
                  <c:v>394.90228691432122</c:v>
                </c:pt>
                <c:pt idx="277">
                  <c:v>398.40846471757732</c:v>
                </c:pt>
                <c:pt idx="278">
                  <c:v>401.76370432189174</c:v>
                </c:pt>
                <c:pt idx="279">
                  <c:v>404.9659602988861</c:v>
                </c:pt>
                <c:pt idx="280">
                  <c:v>408.01320408439898</c:v>
                </c:pt>
                <c:pt idx="281">
                  <c:v>410.903423500607</c:v>
                </c:pt>
                <c:pt idx="282">
                  <c:v>413.63462223572066</c:v>
                </c:pt>
                <c:pt idx="283">
                  <c:v>416.20481928102441</c:v>
                </c:pt>
                <c:pt idx="284">
                  <c:v>418.61204832520139</c:v>
                </c:pt>
                <c:pt idx="285">
                  <c:v>420.85435710607857</c:v>
                </c:pt>
                <c:pt idx="286">
                  <c:v>422.92980672016097</c:v>
                </c:pt>
                <c:pt idx="287">
                  <c:v>424.83647089058786</c:v>
                </c:pt>
                <c:pt idx="288">
                  <c:v>426.57243519445888</c:v>
                </c:pt>
                <c:pt idx="289">
                  <c:v>428.13579625083685</c:v>
                </c:pt>
                <c:pt idx="290">
                  <c:v>429.52466087114129</c:v>
                </c:pt>
                <c:pt idx="291">
                  <c:v>430.73714517412867</c:v>
                </c:pt>
                <c:pt idx="292">
                  <c:v>431.77137366819449</c:v>
                </c:pt>
                <c:pt idx="293">
                  <c:v>432.62547830434994</c:v>
                </c:pt>
                <c:pt idx="294">
                  <c:v>433.29759750393731</c:v>
                </c:pt>
                <c:pt idx="295">
                  <c:v>433.785875165947</c:v>
                </c:pt>
                <c:pt idx="296">
                  <c:v>434.08845965970903</c:v>
                </c:pt>
                <c:pt idx="297">
                  <c:v>434.20350280976675</c:v>
                </c:pt>
                <c:pt idx="298">
                  <c:v>434.12915888089685</c:v>
                </c:pt>
                <c:pt idx="299">
                  <c:v>433.86358357255574</c:v>
                </c:pt>
                <c:pt idx="300">
                  <c:v>433.40493303350536</c:v>
                </c:pt>
                <c:pt idx="301">
                  <c:v>432.75136290902168</c:v>
                </c:pt>
                <c:pt idx="302">
                  <c:v>431.90102743494646</c:v>
                </c:pt>
                <c:pt idx="303">
                  <c:v>430.85207859490174</c:v>
                </c:pt>
                <c:pt idx="304">
                  <c:v>429.60266535929912</c:v>
                </c:pt>
                <c:pt idx="305">
                  <c:v>428.15093302732521</c:v>
                </c:pt>
                <c:pt idx="306">
                  <c:v>426.49502269592728</c:v>
                </c:pt>
                <c:pt idx="307">
                  <c:v>424.63307088295159</c:v>
                </c:pt>
                <c:pt idx="308">
                  <c:v>422.56320933503702</c:v>
                </c:pt>
                <c:pt idx="309">
                  <c:v>420.28356505465268</c:v>
                </c:pt>
                <c:pt idx="310">
                  <c:v>417.79226058480606</c:v>
                </c:pt>
                <c:pt idx="311">
                  <c:v>415.08741459445133</c:v>
                </c:pt>
                <c:pt idx="312">
                  <c:v>412.16714281250967</c:v>
                </c:pt>
                <c:pt idx="313">
                  <c:v>409.0295593636709</c:v>
                </c:pt>
                <c:pt idx="314">
                  <c:v>405.67277856478188</c:v>
                </c:pt>
                <c:pt idx="315">
                  <c:v>402.09491724662195</c:v>
                </c:pt>
                <c:pt idx="316">
                  <c:v>398.29409767219187</c:v>
                </c:pt>
                <c:pt idx="317">
                  <c:v>394.26845112926856</c:v>
                </c:pt>
                <c:pt idx="318">
                  <c:v>390.01612228181665</c:v>
                </c:pt>
                <c:pt idx="319">
                  <c:v>385.53527437185079</c:v>
                </c:pt>
                <c:pt idx="320">
                  <c:v>380.82409537035176</c:v>
                </c:pt>
                <c:pt idx="321">
                  <c:v>375.88080518276001</c:v>
                </c:pt>
                <c:pt idx="322">
                  <c:v>370.70366402116468</c:v>
                </c:pt>
                <c:pt idx="323">
                  <c:v>365.29098206139486</c:v>
                </c:pt>
                <c:pt idx="324">
                  <c:v>359.64113050849221</c:v>
                </c:pt>
                <c:pt idx="325">
                  <c:v>353.75255419820036</c:v>
                </c:pt>
                <c:pt idx="326">
                  <c:v>347.62378586471522</c:v>
                </c:pt>
                <c:pt idx="327">
                  <c:v>341.25346220560647</c:v>
                </c:pt>
                <c:pt idx="328">
                  <c:v>334.64034187296591</c:v>
                </c:pt>
                <c:pt idx="329">
                  <c:v>327.78332551493429</c:v>
                </c:pt>
                <c:pt idx="330">
                  <c:v>320.68147798312793</c:v>
                </c:pt>
                <c:pt idx="331">
                  <c:v>313.33405280844562</c:v>
                </c:pt>
                <c:pt idx="332">
                  <c:v>305.74051902954824</c:v>
                </c:pt>
                <c:pt idx="333">
                  <c:v>297.90059043421036</c:v>
                </c:pt>
                <c:pt idx="334">
                  <c:v>289.81425724298697</c:v>
                </c:pt>
                <c:pt idx="335">
                  <c:v>281.48182022650525</c:v>
                </c:pt>
                <c:pt idx="336">
                  <c:v>272.90392720156893</c:v>
                </c:pt>
                <c:pt idx="337">
                  <c:v>264.08161179663102</c:v>
                </c:pt>
                <c:pt idx="338">
                  <c:v>255.0163343138135</c:v>
                </c:pt>
                <c:pt idx="339">
                  <c:v>245.71002444245806</c:v>
                </c:pt>
                <c:pt idx="340">
                  <c:v>236.16512549859999</c:v>
                </c:pt>
                <c:pt idx="341">
                  <c:v>226.3846397764882</c:v>
                </c:pt>
                <c:pt idx="342">
                  <c:v>216.37217450364281</c:v>
                </c:pt>
                <c:pt idx="343">
                  <c:v>206.13198779187798</c:v>
                </c:pt>
                <c:pt idx="344">
                  <c:v>195.669033875661</c:v>
                </c:pt>
                <c:pt idx="345">
                  <c:v>184.98900682939163</c:v>
                </c:pt>
                <c:pt idx="346">
                  <c:v>174.09838186050109</c:v>
                </c:pt>
                <c:pt idx="347">
                  <c:v>163.00445319013414</c:v>
                </c:pt>
                <c:pt idx="348">
                  <c:v>151.71536746256902</c:v>
                </c:pt>
                <c:pt idx="349">
                  <c:v>140.24015157374095</c:v>
                </c:pt>
                <c:pt idx="350">
                  <c:v>128.58873378366528</c:v>
                </c:pt>
                <c:pt idx="351">
                  <c:v>116.77195698239534</c:v>
                </c:pt>
                <c:pt idx="352">
                  <c:v>104.80158301911113</c:v>
                </c:pt>
                <c:pt idx="353">
                  <c:v>92.690287082732553</c:v>
                </c:pt>
                <c:pt idx="354">
                  <c:v>80.451641242638331</c:v>
                </c:pt>
                <c:pt idx="355">
                  <c:v>68.100086420379341</c:v>
                </c:pt>
                <c:pt idx="356">
                  <c:v>55.650892266603357</c:v>
                </c:pt>
                <c:pt idx="357">
                  <c:v>43.120104658440582</c:v>
                </c:pt>
                <c:pt idx="358">
                  <c:v>30.524480805583188</c:v>
                </c:pt>
                <c:pt idx="359">
                  <c:v>17.881412250578439</c:v>
                </c:pt>
                <c:pt idx="360">
                  <c:v>5.2088363603625503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AB-43BF-BE1D-2E0B90ABD72B}"/>
            </c:ext>
          </c:extLst>
        </c:ser>
        <c:ser>
          <c:idx val="1"/>
          <c:order val="1"/>
          <c:tx>
            <c:v>参考円</c:v>
          </c:tx>
          <c:spPr>
            <a:ln w="9525" cap="rnd">
              <a:solidFill>
                <a:schemeClr val="bg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演算!$Q$4:$Q$364</c:f>
              <c:numCache>
                <c:formatCode>General</c:formatCode>
                <c:ptCount val="361"/>
                <c:pt idx="0">
                  <c:v>450</c:v>
                </c:pt>
                <c:pt idx="1">
                  <c:v>449.93146282037605</c:v>
                </c:pt>
                <c:pt idx="2">
                  <c:v>449.72587215859312</c:v>
                </c:pt>
                <c:pt idx="3">
                  <c:v>449.3832906395582</c:v>
                </c:pt>
                <c:pt idx="4">
                  <c:v>448.90382261692088</c:v>
                </c:pt>
                <c:pt idx="5">
                  <c:v>448.28761414128547</c:v>
                </c:pt>
                <c:pt idx="6">
                  <c:v>447.53485291572298</c:v>
                </c:pt>
                <c:pt idx="7">
                  <c:v>446.64576823859488</c:v>
                </c:pt>
                <c:pt idx="8">
                  <c:v>445.62063093370665</c:v>
                </c:pt>
                <c:pt idx="9">
                  <c:v>444.459753267812</c:v>
                </c:pt>
                <c:pt idx="10">
                  <c:v>443.1634888554936</c:v>
                </c:pt>
                <c:pt idx="11">
                  <c:v>441.73223255144882</c:v>
                </c:pt>
                <c:pt idx="12">
                  <c:v>440.16642033021253</c:v>
                </c:pt>
                <c:pt idx="13">
                  <c:v>438.46652915335585</c:v>
                </c:pt>
                <c:pt idx="14">
                  <c:v>436.63307682419844</c:v>
                </c:pt>
                <c:pt idx="15">
                  <c:v>434.66662183008071</c:v>
                </c:pt>
                <c:pt idx="16">
                  <c:v>432.56776317224353</c:v>
                </c:pt>
                <c:pt idx="17">
                  <c:v>430.33714018336593</c:v>
                </c:pt>
                <c:pt idx="18">
                  <c:v>427.97543233281908</c:v>
                </c:pt>
                <c:pt idx="19">
                  <c:v>425.48335901969256</c:v>
                </c:pt>
                <c:pt idx="20">
                  <c:v>422.86167935365881</c:v>
                </c:pt>
                <c:pt idx="21">
                  <c:v>420.11119192374076</c:v>
                </c:pt>
                <c:pt idx="22">
                  <c:v>417.23273455505432</c:v>
                </c:pt>
                <c:pt idx="23">
                  <c:v>414.22718405359819</c:v>
                </c:pt>
                <c:pt idx="24">
                  <c:v>411.09545593917039</c:v>
                </c:pt>
                <c:pt idx="25">
                  <c:v>407.8385041664925</c:v>
                </c:pt>
                <c:pt idx="26">
                  <c:v>404.45732083462519</c:v>
                </c:pt>
                <c:pt idx="27">
                  <c:v>400.95293588476557</c:v>
                </c:pt>
                <c:pt idx="28">
                  <c:v>397.32641678651714</c:v>
                </c:pt>
                <c:pt idx="29">
                  <c:v>393.57886821272808</c:v>
                </c:pt>
                <c:pt idx="30">
                  <c:v>389.7114317029974</c:v>
                </c:pt>
                <c:pt idx="31">
                  <c:v>385.72528531595054</c:v>
                </c:pt>
                <c:pt idx="32">
                  <c:v>381.6216432703917</c:v>
                </c:pt>
                <c:pt idx="33">
                  <c:v>377.4017555754408</c:v>
                </c:pt>
                <c:pt idx="34">
                  <c:v>373.06690764976872</c:v>
                </c:pt>
                <c:pt idx="35">
                  <c:v>368.61841993004629</c:v>
                </c:pt>
                <c:pt idx="36">
                  <c:v>364.05764746872637</c:v>
                </c:pt>
                <c:pt idx="37">
                  <c:v>359.3859795212818</c:v>
                </c:pt>
                <c:pt idx="38">
                  <c:v>354.60483912302487</c:v>
                </c:pt>
                <c:pt idx="39">
                  <c:v>349.7156826556369</c:v>
                </c:pt>
                <c:pt idx="40">
                  <c:v>344.7199994035401</c:v>
                </c:pt>
                <c:pt idx="41">
                  <c:v>339.61931110024739</c:v>
                </c:pt>
                <c:pt idx="42">
                  <c:v>334.41517146482744</c:v>
                </c:pt>
                <c:pt idx="43">
                  <c:v>329.10916572862669</c:v>
                </c:pt>
                <c:pt idx="44">
                  <c:v>323.70291015239303</c:v>
                </c:pt>
                <c:pt idx="45">
                  <c:v>318.1980515339464</c:v>
                </c:pt>
                <c:pt idx="46">
                  <c:v>312.59626670654876</c:v>
                </c:pt>
                <c:pt idx="47">
                  <c:v>306.89926202812433</c:v>
                </c:pt>
                <c:pt idx="48">
                  <c:v>301.10877286148622</c:v>
                </c:pt>
                <c:pt idx="49">
                  <c:v>295.22656304572826</c:v>
                </c:pt>
                <c:pt idx="50">
                  <c:v>289.25442435894269</c:v>
                </c:pt>
                <c:pt idx="51">
                  <c:v>283.19417597242688</c:v>
                </c:pt>
                <c:pt idx="52">
                  <c:v>277.04766389654623</c:v>
                </c:pt>
                <c:pt idx="53">
                  <c:v>270.81676041842178</c:v>
                </c:pt>
                <c:pt idx="54">
                  <c:v>264.50336353161293</c:v>
                </c:pt>
                <c:pt idx="55">
                  <c:v>258.10939635797075</c:v>
                </c:pt>
                <c:pt idx="56">
                  <c:v>251.63680656183607</c:v>
                </c:pt>
                <c:pt idx="57">
                  <c:v>245.08756575676219</c:v>
                </c:pt>
                <c:pt idx="58">
                  <c:v>238.46366890494221</c:v>
                </c:pt>
                <c:pt idx="59">
                  <c:v>231.76713370952436</c:v>
                </c:pt>
                <c:pt idx="60">
                  <c:v>225.00000000000006</c:v>
                </c:pt>
                <c:pt idx="61">
                  <c:v>218.1643291108517</c:v>
                </c:pt>
                <c:pt idx="62">
                  <c:v>211.26220325365088</c:v>
                </c:pt>
                <c:pt idx="63">
                  <c:v>204.29572488279607</c:v>
                </c:pt>
                <c:pt idx="64">
                  <c:v>197.26701605508487</c:v>
                </c:pt>
                <c:pt idx="65">
                  <c:v>190.17821778331475</c:v>
                </c:pt>
                <c:pt idx="66">
                  <c:v>183.0314893841101</c:v>
                </c:pt>
                <c:pt idx="67">
                  <c:v>175.82900782017316</c:v>
                </c:pt>
                <c:pt idx="68">
                  <c:v>168.57296703716037</c:v>
                </c:pt>
                <c:pt idx="69">
                  <c:v>161.26557729538516</c:v>
                </c:pt>
                <c:pt idx="70">
                  <c:v>153.90906449655097</c:v>
                </c:pt>
                <c:pt idx="71">
                  <c:v>146.50566950572053</c:v>
                </c:pt>
                <c:pt idx="72">
                  <c:v>139.05764746872634</c:v>
                </c:pt>
                <c:pt idx="73">
                  <c:v>131.56726712523155</c:v>
                </c:pt>
                <c:pt idx="74">
                  <c:v>124.03681011764962</c:v>
                </c:pt>
                <c:pt idx="75">
                  <c:v>116.46857029613433</c:v>
                </c:pt>
                <c:pt idx="76">
                  <c:v>108.86485301985046</c:v>
                </c:pt>
                <c:pt idx="77">
                  <c:v>101.22797445473921</c:v>
                </c:pt>
                <c:pt idx="78">
                  <c:v>93.560260867991758</c:v>
                </c:pt>
                <c:pt idx="79">
                  <c:v>85.864047919445213</c:v>
                </c:pt>
                <c:pt idx="80">
                  <c:v>78.141679950118686</c:v>
                </c:pt>
                <c:pt idx="81">
                  <c:v>70.395509268103922</c:v>
                </c:pt>
                <c:pt idx="82">
                  <c:v>62.627895432029462</c:v>
                </c:pt>
                <c:pt idx="83">
                  <c:v>54.841204532316368</c:v>
                </c:pt>
                <c:pt idx="84">
                  <c:v>47.037808470444055</c:v>
                </c:pt>
                <c:pt idx="85">
                  <c:v>39.220084236446162</c:v>
                </c:pt>
                <c:pt idx="86">
                  <c:v>31.390413184856357</c:v>
                </c:pt>
                <c:pt idx="87">
                  <c:v>23.551180309324785</c:v>
                </c:pt>
                <c:pt idx="88">
                  <c:v>15.704773516125487</c:v>
                </c:pt>
                <c:pt idx="89">
                  <c:v>7.8535828967776196</c:v>
                </c:pt>
                <c:pt idx="90">
                  <c:v>2.756584023544395E-14</c:v>
                </c:pt>
                <c:pt idx="91">
                  <c:v>-7.8535828967775645</c:v>
                </c:pt>
                <c:pt idx="92">
                  <c:v>-15.70477351612543</c:v>
                </c:pt>
                <c:pt idx="93">
                  <c:v>-23.551180309324728</c:v>
                </c:pt>
                <c:pt idx="94">
                  <c:v>-31.390413184856399</c:v>
                </c:pt>
                <c:pt idx="95">
                  <c:v>-39.220084236446205</c:v>
                </c:pt>
                <c:pt idx="96">
                  <c:v>-47.037808470444098</c:v>
                </c:pt>
                <c:pt idx="97">
                  <c:v>-54.841204532316311</c:v>
                </c:pt>
                <c:pt idx="98">
                  <c:v>-62.627895432029412</c:v>
                </c:pt>
                <c:pt idx="99">
                  <c:v>-70.395509268103865</c:v>
                </c:pt>
                <c:pt idx="100">
                  <c:v>-78.141679950118643</c:v>
                </c:pt>
                <c:pt idx="101">
                  <c:v>-85.864047919445156</c:v>
                </c:pt>
                <c:pt idx="102">
                  <c:v>-93.560260867991701</c:v>
                </c:pt>
                <c:pt idx="103">
                  <c:v>-101.22797445473927</c:v>
                </c:pt>
                <c:pt idx="104">
                  <c:v>-108.8648530198505</c:v>
                </c:pt>
                <c:pt idx="105">
                  <c:v>-116.46857029613439</c:v>
                </c:pt>
                <c:pt idx="106">
                  <c:v>-124.03681011764958</c:v>
                </c:pt>
                <c:pt idx="107">
                  <c:v>-131.5672671252315</c:v>
                </c:pt>
                <c:pt idx="108">
                  <c:v>-139.05764746872632</c:v>
                </c:pt>
                <c:pt idx="109">
                  <c:v>-146.50566950572048</c:v>
                </c:pt>
                <c:pt idx="110">
                  <c:v>-153.90906449655091</c:v>
                </c:pt>
                <c:pt idx="111">
                  <c:v>-161.26557729538513</c:v>
                </c:pt>
                <c:pt idx="112">
                  <c:v>-168.57296703716042</c:v>
                </c:pt>
                <c:pt idx="113">
                  <c:v>-175.82900782017319</c:v>
                </c:pt>
                <c:pt idx="114">
                  <c:v>-183.03148938411013</c:v>
                </c:pt>
                <c:pt idx="115">
                  <c:v>-190.17821778331469</c:v>
                </c:pt>
                <c:pt idx="116">
                  <c:v>-197.26701605508489</c:v>
                </c:pt>
                <c:pt idx="117">
                  <c:v>-204.29572488279601</c:v>
                </c:pt>
                <c:pt idx="118">
                  <c:v>-211.26220325365091</c:v>
                </c:pt>
                <c:pt idx="119">
                  <c:v>-218.16432911085164</c:v>
                </c:pt>
                <c:pt idx="120">
                  <c:v>-224.99999999999989</c:v>
                </c:pt>
                <c:pt idx="121">
                  <c:v>-231.76713370952442</c:v>
                </c:pt>
                <c:pt idx="122">
                  <c:v>-238.46366890494215</c:v>
                </c:pt>
                <c:pt idx="123">
                  <c:v>-245.08756575676219</c:v>
                </c:pt>
                <c:pt idx="124">
                  <c:v>-251.63680656183601</c:v>
                </c:pt>
                <c:pt idx="125">
                  <c:v>-258.10939635797075</c:v>
                </c:pt>
                <c:pt idx="126">
                  <c:v>-264.50336353161288</c:v>
                </c:pt>
                <c:pt idx="127">
                  <c:v>-270.81676041842178</c:v>
                </c:pt>
                <c:pt idx="128">
                  <c:v>-277.04766389654623</c:v>
                </c:pt>
                <c:pt idx="129">
                  <c:v>-283.19417597242676</c:v>
                </c:pt>
                <c:pt idx="130">
                  <c:v>-289.25442435894269</c:v>
                </c:pt>
                <c:pt idx="131">
                  <c:v>-295.2265630457282</c:v>
                </c:pt>
                <c:pt idx="132">
                  <c:v>-301.10877286148622</c:v>
                </c:pt>
                <c:pt idx="133">
                  <c:v>-306.89926202812427</c:v>
                </c:pt>
                <c:pt idx="134">
                  <c:v>-312.59626670654882</c:v>
                </c:pt>
                <c:pt idx="135">
                  <c:v>-318.19805153394634</c:v>
                </c:pt>
                <c:pt idx="136">
                  <c:v>-323.70291015239303</c:v>
                </c:pt>
                <c:pt idx="137">
                  <c:v>-329.10916572862669</c:v>
                </c:pt>
                <c:pt idx="138">
                  <c:v>-334.41517146482732</c:v>
                </c:pt>
                <c:pt idx="139">
                  <c:v>-339.61931110024739</c:v>
                </c:pt>
                <c:pt idx="140">
                  <c:v>-344.71999940354004</c:v>
                </c:pt>
                <c:pt idx="141">
                  <c:v>-349.7156826556369</c:v>
                </c:pt>
                <c:pt idx="142">
                  <c:v>-354.60483912302487</c:v>
                </c:pt>
                <c:pt idx="143">
                  <c:v>-359.3859795212818</c:v>
                </c:pt>
                <c:pt idx="144">
                  <c:v>-364.05764746872632</c:v>
                </c:pt>
                <c:pt idx="145">
                  <c:v>-368.61841993004634</c:v>
                </c:pt>
                <c:pt idx="146">
                  <c:v>-373.06690764976872</c:v>
                </c:pt>
                <c:pt idx="147">
                  <c:v>-377.40175557544075</c:v>
                </c:pt>
                <c:pt idx="148">
                  <c:v>-381.6216432703917</c:v>
                </c:pt>
                <c:pt idx="149">
                  <c:v>-385.72528531595049</c:v>
                </c:pt>
                <c:pt idx="150">
                  <c:v>-389.7114317029974</c:v>
                </c:pt>
                <c:pt idx="151">
                  <c:v>-393.57886821272808</c:v>
                </c:pt>
                <c:pt idx="152">
                  <c:v>-397.32641678651714</c:v>
                </c:pt>
                <c:pt idx="153">
                  <c:v>-400.95293588476551</c:v>
                </c:pt>
                <c:pt idx="154">
                  <c:v>-404.45732083462519</c:v>
                </c:pt>
                <c:pt idx="155">
                  <c:v>-407.8385041664925</c:v>
                </c:pt>
                <c:pt idx="156">
                  <c:v>-411.09545593917034</c:v>
                </c:pt>
                <c:pt idx="157">
                  <c:v>-414.22718405359819</c:v>
                </c:pt>
                <c:pt idx="158">
                  <c:v>-417.23273455505426</c:v>
                </c:pt>
                <c:pt idx="159">
                  <c:v>-420.11119192374076</c:v>
                </c:pt>
                <c:pt idx="160">
                  <c:v>-422.86167935365876</c:v>
                </c:pt>
                <c:pt idx="161">
                  <c:v>-425.48335901969256</c:v>
                </c:pt>
                <c:pt idx="162">
                  <c:v>-427.97543233281908</c:v>
                </c:pt>
                <c:pt idx="163">
                  <c:v>-430.33714018336599</c:v>
                </c:pt>
                <c:pt idx="164">
                  <c:v>-432.56776317224353</c:v>
                </c:pt>
                <c:pt idx="165">
                  <c:v>-434.66662183008071</c:v>
                </c:pt>
                <c:pt idx="166">
                  <c:v>-436.63307682419844</c:v>
                </c:pt>
                <c:pt idx="167">
                  <c:v>-438.46652915335579</c:v>
                </c:pt>
                <c:pt idx="168">
                  <c:v>-440.16642033021253</c:v>
                </c:pt>
                <c:pt idx="169">
                  <c:v>-441.73223255144882</c:v>
                </c:pt>
                <c:pt idx="170">
                  <c:v>-443.1634888554936</c:v>
                </c:pt>
                <c:pt idx="171">
                  <c:v>-444.45975326781195</c:v>
                </c:pt>
                <c:pt idx="172">
                  <c:v>-445.62063093370665</c:v>
                </c:pt>
                <c:pt idx="173">
                  <c:v>-446.64576823859488</c:v>
                </c:pt>
                <c:pt idx="174">
                  <c:v>-447.53485291572298</c:v>
                </c:pt>
                <c:pt idx="175">
                  <c:v>-448.28761414128547</c:v>
                </c:pt>
                <c:pt idx="176">
                  <c:v>-448.90382261692088</c:v>
                </c:pt>
                <c:pt idx="177">
                  <c:v>-449.3832906395582</c:v>
                </c:pt>
                <c:pt idx="178">
                  <c:v>-449.72587215859312</c:v>
                </c:pt>
                <c:pt idx="179">
                  <c:v>-449.93146282037605</c:v>
                </c:pt>
                <c:pt idx="180">
                  <c:v>-450</c:v>
                </c:pt>
                <c:pt idx="181">
                  <c:v>-449.93146282037605</c:v>
                </c:pt>
                <c:pt idx="182">
                  <c:v>-449.72587215859312</c:v>
                </c:pt>
                <c:pt idx="183">
                  <c:v>-449.3832906395582</c:v>
                </c:pt>
                <c:pt idx="184">
                  <c:v>-448.90382261692088</c:v>
                </c:pt>
                <c:pt idx="185">
                  <c:v>-448.28761414128547</c:v>
                </c:pt>
                <c:pt idx="186">
                  <c:v>-447.53485291572298</c:v>
                </c:pt>
                <c:pt idx="187">
                  <c:v>-446.64576823859494</c:v>
                </c:pt>
                <c:pt idx="188">
                  <c:v>-445.62063093370659</c:v>
                </c:pt>
                <c:pt idx="189">
                  <c:v>-444.459753267812</c:v>
                </c:pt>
                <c:pt idx="190">
                  <c:v>-443.1634888554936</c:v>
                </c:pt>
                <c:pt idx="191">
                  <c:v>-441.73223255144882</c:v>
                </c:pt>
                <c:pt idx="192">
                  <c:v>-440.16642033021253</c:v>
                </c:pt>
                <c:pt idx="193">
                  <c:v>-438.46652915335585</c:v>
                </c:pt>
                <c:pt idx="194">
                  <c:v>-436.63307682419844</c:v>
                </c:pt>
                <c:pt idx="195">
                  <c:v>-434.66662183008071</c:v>
                </c:pt>
                <c:pt idx="196">
                  <c:v>-432.56776317224353</c:v>
                </c:pt>
                <c:pt idx="197">
                  <c:v>-430.33714018336593</c:v>
                </c:pt>
                <c:pt idx="198">
                  <c:v>-427.97543233281914</c:v>
                </c:pt>
                <c:pt idx="199">
                  <c:v>-425.48335901969256</c:v>
                </c:pt>
                <c:pt idx="200">
                  <c:v>-422.86167935365881</c:v>
                </c:pt>
                <c:pt idx="201">
                  <c:v>-420.11119192374076</c:v>
                </c:pt>
                <c:pt idx="202">
                  <c:v>-417.23273455505432</c:v>
                </c:pt>
                <c:pt idx="203">
                  <c:v>-414.22718405359819</c:v>
                </c:pt>
                <c:pt idx="204">
                  <c:v>-411.09545593917039</c:v>
                </c:pt>
                <c:pt idx="205">
                  <c:v>-407.8385041664925</c:v>
                </c:pt>
                <c:pt idx="206">
                  <c:v>-404.45732083462514</c:v>
                </c:pt>
                <c:pt idx="207">
                  <c:v>-400.95293588476557</c:v>
                </c:pt>
                <c:pt idx="208">
                  <c:v>-397.32641678651709</c:v>
                </c:pt>
                <c:pt idx="209">
                  <c:v>-393.57886821272814</c:v>
                </c:pt>
                <c:pt idx="210">
                  <c:v>-389.71143170299734</c:v>
                </c:pt>
                <c:pt idx="211">
                  <c:v>-385.72528531595054</c:v>
                </c:pt>
                <c:pt idx="212">
                  <c:v>-381.62164327039176</c:v>
                </c:pt>
                <c:pt idx="213">
                  <c:v>-377.4017555754408</c:v>
                </c:pt>
                <c:pt idx="214">
                  <c:v>-373.06690764976884</c:v>
                </c:pt>
                <c:pt idx="215">
                  <c:v>-368.61841993004629</c:v>
                </c:pt>
                <c:pt idx="216">
                  <c:v>-364.05764746872643</c:v>
                </c:pt>
                <c:pt idx="217">
                  <c:v>-359.3859795212818</c:v>
                </c:pt>
                <c:pt idx="218">
                  <c:v>-354.60483912302493</c:v>
                </c:pt>
                <c:pt idx="219">
                  <c:v>-349.71568265563684</c:v>
                </c:pt>
                <c:pt idx="220">
                  <c:v>-344.7199994035401</c:v>
                </c:pt>
                <c:pt idx="221">
                  <c:v>-339.61931110024744</c:v>
                </c:pt>
                <c:pt idx="222">
                  <c:v>-334.41517146482744</c:v>
                </c:pt>
                <c:pt idx="223">
                  <c:v>-329.10916572862675</c:v>
                </c:pt>
                <c:pt idx="224">
                  <c:v>-323.70291015239297</c:v>
                </c:pt>
                <c:pt idx="225">
                  <c:v>-318.19805153394645</c:v>
                </c:pt>
                <c:pt idx="226">
                  <c:v>-312.59626670654876</c:v>
                </c:pt>
                <c:pt idx="227">
                  <c:v>-306.89926202812438</c:v>
                </c:pt>
                <c:pt idx="228">
                  <c:v>-301.10877286148616</c:v>
                </c:pt>
                <c:pt idx="229">
                  <c:v>-295.22656304572826</c:v>
                </c:pt>
                <c:pt idx="230">
                  <c:v>-289.25442435894274</c:v>
                </c:pt>
                <c:pt idx="231">
                  <c:v>-283.19417597242705</c:v>
                </c:pt>
                <c:pt idx="232">
                  <c:v>-277.04766389654611</c:v>
                </c:pt>
                <c:pt idx="233">
                  <c:v>-270.81676041842172</c:v>
                </c:pt>
                <c:pt idx="234">
                  <c:v>-264.50336353161293</c:v>
                </c:pt>
                <c:pt idx="235">
                  <c:v>-258.10939635797087</c:v>
                </c:pt>
                <c:pt idx="236">
                  <c:v>-251.63680656183595</c:v>
                </c:pt>
                <c:pt idx="237">
                  <c:v>-245.08756575676213</c:v>
                </c:pt>
                <c:pt idx="238">
                  <c:v>-238.46366890494227</c:v>
                </c:pt>
                <c:pt idx="239">
                  <c:v>-231.76713370952453</c:v>
                </c:pt>
                <c:pt idx="240">
                  <c:v>-225.0000000000002</c:v>
                </c:pt>
                <c:pt idx="241">
                  <c:v>-218.16432911085158</c:v>
                </c:pt>
                <c:pt idx="242">
                  <c:v>-211.26220325365082</c:v>
                </c:pt>
                <c:pt idx="243">
                  <c:v>-204.29572488279612</c:v>
                </c:pt>
                <c:pt idx="244">
                  <c:v>-197.26701605508498</c:v>
                </c:pt>
                <c:pt idx="245">
                  <c:v>-190.17821778331464</c:v>
                </c:pt>
                <c:pt idx="246">
                  <c:v>-183.03148938411005</c:v>
                </c:pt>
                <c:pt idx="247">
                  <c:v>-175.82900782017322</c:v>
                </c:pt>
                <c:pt idx="248">
                  <c:v>-168.57296703716054</c:v>
                </c:pt>
                <c:pt idx="249">
                  <c:v>-161.26557729538533</c:v>
                </c:pt>
                <c:pt idx="250">
                  <c:v>-153.90906449655085</c:v>
                </c:pt>
                <c:pt idx="251">
                  <c:v>-146.50566950572048</c:v>
                </c:pt>
                <c:pt idx="252">
                  <c:v>-139.0576474687264</c:v>
                </c:pt>
                <c:pt idx="253">
                  <c:v>-131.56726712523169</c:v>
                </c:pt>
                <c:pt idx="254">
                  <c:v>-124.03681011764949</c:v>
                </c:pt>
                <c:pt idx="255">
                  <c:v>-116.46857029613429</c:v>
                </c:pt>
                <c:pt idx="256">
                  <c:v>-108.8648530198505</c:v>
                </c:pt>
                <c:pt idx="257">
                  <c:v>-101.22797445473937</c:v>
                </c:pt>
                <c:pt idx="258">
                  <c:v>-93.5602608679919</c:v>
                </c:pt>
                <c:pt idx="259">
                  <c:v>-85.864047919445071</c:v>
                </c:pt>
                <c:pt idx="260">
                  <c:v>-78.141679950118643</c:v>
                </c:pt>
                <c:pt idx="261">
                  <c:v>-70.395509268103964</c:v>
                </c:pt>
                <c:pt idx="262">
                  <c:v>-62.627895432029625</c:v>
                </c:pt>
                <c:pt idx="263">
                  <c:v>-54.841204532316226</c:v>
                </c:pt>
                <c:pt idx="264">
                  <c:v>-47.037808470444013</c:v>
                </c:pt>
                <c:pt idx="265">
                  <c:v>-39.220084236446212</c:v>
                </c:pt>
                <c:pt idx="266">
                  <c:v>-31.390413184856509</c:v>
                </c:pt>
                <c:pt idx="267">
                  <c:v>-23.551180309324938</c:v>
                </c:pt>
                <c:pt idx="268">
                  <c:v>-15.704773516125343</c:v>
                </c:pt>
                <c:pt idx="269">
                  <c:v>-7.8535828967775743</c:v>
                </c:pt>
                <c:pt idx="270">
                  <c:v>-8.2697520706331851E-14</c:v>
                </c:pt>
                <c:pt idx="271">
                  <c:v>7.8535828967774082</c:v>
                </c:pt>
                <c:pt idx="272">
                  <c:v>15.704773516125577</c:v>
                </c:pt>
                <c:pt idx="273">
                  <c:v>23.551180309324774</c:v>
                </c:pt>
                <c:pt idx="274">
                  <c:v>31.390413184856349</c:v>
                </c:pt>
                <c:pt idx="275">
                  <c:v>39.220084236446048</c:v>
                </c:pt>
                <c:pt idx="276">
                  <c:v>47.037808470443842</c:v>
                </c:pt>
                <c:pt idx="277">
                  <c:v>54.841204532316461</c:v>
                </c:pt>
                <c:pt idx="278">
                  <c:v>62.627895432029462</c:v>
                </c:pt>
                <c:pt idx="279">
                  <c:v>70.395509268103808</c:v>
                </c:pt>
                <c:pt idx="280">
                  <c:v>78.141679950118487</c:v>
                </c:pt>
                <c:pt idx="281">
                  <c:v>85.864047919445298</c:v>
                </c:pt>
                <c:pt idx="282">
                  <c:v>93.560260867991744</c:v>
                </c:pt>
                <c:pt idx="283">
                  <c:v>101.22797445473921</c:v>
                </c:pt>
                <c:pt idx="284">
                  <c:v>108.86485301985036</c:v>
                </c:pt>
                <c:pt idx="285">
                  <c:v>116.46857029613413</c:v>
                </c:pt>
                <c:pt idx="286">
                  <c:v>124.03681011764972</c:v>
                </c:pt>
                <c:pt idx="287">
                  <c:v>131.56726712523152</c:v>
                </c:pt>
                <c:pt idx="288">
                  <c:v>139.05764746872626</c:v>
                </c:pt>
                <c:pt idx="289">
                  <c:v>146.50566950572033</c:v>
                </c:pt>
                <c:pt idx="290">
                  <c:v>153.90906449655105</c:v>
                </c:pt>
                <c:pt idx="291">
                  <c:v>161.26557729538516</c:v>
                </c:pt>
                <c:pt idx="292">
                  <c:v>168.57296703716037</c:v>
                </c:pt>
                <c:pt idx="293">
                  <c:v>175.82900782017308</c:v>
                </c:pt>
                <c:pt idx="294">
                  <c:v>183.0314893841099</c:v>
                </c:pt>
                <c:pt idx="295">
                  <c:v>190.17821778331484</c:v>
                </c:pt>
                <c:pt idx="296">
                  <c:v>197.26701605508484</c:v>
                </c:pt>
                <c:pt idx="297">
                  <c:v>204.29572488279598</c:v>
                </c:pt>
                <c:pt idx="298">
                  <c:v>211.26220325365068</c:v>
                </c:pt>
                <c:pt idx="299">
                  <c:v>218.16432911085178</c:v>
                </c:pt>
                <c:pt idx="300">
                  <c:v>225.00000000000006</c:v>
                </c:pt>
                <c:pt idx="301">
                  <c:v>231.76713370952436</c:v>
                </c:pt>
                <c:pt idx="302">
                  <c:v>238.4636689049421</c:v>
                </c:pt>
                <c:pt idx="303">
                  <c:v>245.08756575676199</c:v>
                </c:pt>
                <c:pt idx="304">
                  <c:v>251.63680656183615</c:v>
                </c:pt>
                <c:pt idx="305">
                  <c:v>258.1093963579707</c:v>
                </c:pt>
                <c:pt idx="306">
                  <c:v>264.50336353161282</c:v>
                </c:pt>
                <c:pt idx="307">
                  <c:v>270.81676041842155</c:v>
                </c:pt>
                <c:pt idx="308">
                  <c:v>277.04766389654634</c:v>
                </c:pt>
                <c:pt idx="309">
                  <c:v>283.19417597242688</c:v>
                </c:pt>
                <c:pt idx="310">
                  <c:v>289.25442435894269</c:v>
                </c:pt>
                <c:pt idx="311">
                  <c:v>295.2265630457282</c:v>
                </c:pt>
                <c:pt idx="312">
                  <c:v>301.10877286148599</c:v>
                </c:pt>
                <c:pt idx="313">
                  <c:v>306.89926202812438</c:v>
                </c:pt>
                <c:pt idx="314">
                  <c:v>312.59626670654876</c:v>
                </c:pt>
                <c:pt idx="315">
                  <c:v>318.19805153394628</c:v>
                </c:pt>
                <c:pt idx="316">
                  <c:v>323.70291015239286</c:v>
                </c:pt>
                <c:pt idx="317">
                  <c:v>329.10916572862681</c:v>
                </c:pt>
                <c:pt idx="318">
                  <c:v>334.41517146482744</c:v>
                </c:pt>
                <c:pt idx="319">
                  <c:v>339.61931110024733</c:v>
                </c:pt>
                <c:pt idx="320">
                  <c:v>344.71999940353999</c:v>
                </c:pt>
                <c:pt idx="321">
                  <c:v>349.71568265563678</c:v>
                </c:pt>
                <c:pt idx="322">
                  <c:v>354.60483912302493</c:v>
                </c:pt>
                <c:pt idx="323">
                  <c:v>359.3859795212818</c:v>
                </c:pt>
                <c:pt idx="324">
                  <c:v>364.05764746872632</c:v>
                </c:pt>
                <c:pt idx="325">
                  <c:v>368.61841993004623</c:v>
                </c:pt>
                <c:pt idx="326">
                  <c:v>373.06690764976884</c:v>
                </c:pt>
                <c:pt idx="327">
                  <c:v>377.4017555754408</c:v>
                </c:pt>
                <c:pt idx="328">
                  <c:v>381.6216432703917</c:v>
                </c:pt>
                <c:pt idx="329">
                  <c:v>385.72528531595043</c:v>
                </c:pt>
                <c:pt idx="330">
                  <c:v>389.71143170299729</c:v>
                </c:pt>
                <c:pt idx="331">
                  <c:v>393.57886821272814</c:v>
                </c:pt>
                <c:pt idx="332">
                  <c:v>397.32641678651709</c:v>
                </c:pt>
                <c:pt idx="333">
                  <c:v>400.95293588476551</c:v>
                </c:pt>
                <c:pt idx="334">
                  <c:v>404.45732083462508</c:v>
                </c:pt>
                <c:pt idx="335">
                  <c:v>407.8385041664925</c:v>
                </c:pt>
                <c:pt idx="336">
                  <c:v>411.09545593917045</c:v>
                </c:pt>
                <c:pt idx="337">
                  <c:v>414.22718405359814</c:v>
                </c:pt>
                <c:pt idx="338">
                  <c:v>417.23273455505426</c:v>
                </c:pt>
                <c:pt idx="339">
                  <c:v>420.11119192374071</c:v>
                </c:pt>
                <c:pt idx="340">
                  <c:v>422.86167935365881</c:v>
                </c:pt>
                <c:pt idx="341">
                  <c:v>425.48335901969256</c:v>
                </c:pt>
                <c:pt idx="342">
                  <c:v>427.97543233281908</c:v>
                </c:pt>
                <c:pt idx="343">
                  <c:v>430.33714018336588</c:v>
                </c:pt>
                <c:pt idx="344">
                  <c:v>432.56776317224353</c:v>
                </c:pt>
                <c:pt idx="345">
                  <c:v>434.66662183008071</c:v>
                </c:pt>
                <c:pt idx="346">
                  <c:v>436.63307682419844</c:v>
                </c:pt>
                <c:pt idx="347">
                  <c:v>438.46652915335579</c:v>
                </c:pt>
                <c:pt idx="348">
                  <c:v>440.16642033021253</c:v>
                </c:pt>
                <c:pt idx="349">
                  <c:v>441.73223255144882</c:v>
                </c:pt>
                <c:pt idx="350">
                  <c:v>443.1634888554936</c:v>
                </c:pt>
                <c:pt idx="351">
                  <c:v>444.45975326781195</c:v>
                </c:pt>
                <c:pt idx="352">
                  <c:v>445.62063093370659</c:v>
                </c:pt>
                <c:pt idx="353">
                  <c:v>446.64576823859494</c:v>
                </c:pt>
                <c:pt idx="354">
                  <c:v>447.53485291572298</c:v>
                </c:pt>
                <c:pt idx="355">
                  <c:v>448.28761414128547</c:v>
                </c:pt>
                <c:pt idx="356">
                  <c:v>448.90382261692088</c:v>
                </c:pt>
                <c:pt idx="357">
                  <c:v>449.3832906395582</c:v>
                </c:pt>
                <c:pt idx="358">
                  <c:v>449.72587215859312</c:v>
                </c:pt>
                <c:pt idx="359">
                  <c:v>449.93146282037605</c:v>
                </c:pt>
                <c:pt idx="360">
                  <c:v>450</c:v>
                </c:pt>
              </c:numCache>
            </c:numRef>
          </c:xVal>
          <c:yVal>
            <c:numRef>
              <c:f>演算!$R$4:$R$364</c:f>
              <c:numCache>
                <c:formatCode>General</c:formatCode>
                <c:ptCount val="361"/>
                <c:pt idx="0">
                  <c:v>0</c:v>
                </c:pt>
                <c:pt idx="1">
                  <c:v>7.8535828967775805</c:v>
                </c:pt>
                <c:pt idx="2">
                  <c:v>15.704773516125437</c:v>
                </c:pt>
                <c:pt idx="3">
                  <c:v>23.551180309324725</c:v>
                </c:pt>
                <c:pt idx="4">
                  <c:v>31.390413184856385</c:v>
                </c:pt>
                <c:pt idx="5">
                  <c:v>39.220084236446176</c:v>
                </c:pt>
                <c:pt idx="6">
                  <c:v>47.037808470444062</c:v>
                </c:pt>
                <c:pt idx="7">
                  <c:v>54.841204532316361</c:v>
                </c:pt>
                <c:pt idx="8">
                  <c:v>62.627895432029447</c:v>
                </c:pt>
                <c:pt idx="9">
                  <c:v>70.395509268103893</c:v>
                </c:pt>
                <c:pt idx="10">
                  <c:v>78.141679950118643</c:v>
                </c:pt>
                <c:pt idx="11">
                  <c:v>85.864047919445156</c:v>
                </c:pt>
                <c:pt idx="12">
                  <c:v>93.560260867991701</c:v>
                </c:pt>
                <c:pt idx="13">
                  <c:v>101.22797445473925</c:v>
                </c:pt>
                <c:pt idx="14">
                  <c:v>108.86485301985047</c:v>
                </c:pt>
                <c:pt idx="15">
                  <c:v>116.46857029613433</c:v>
                </c:pt>
                <c:pt idx="16">
                  <c:v>124.03681011764962</c:v>
                </c:pt>
                <c:pt idx="17">
                  <c:v>131.56726712523155</c:v>
                </c:pt>
                <c:pt idx="18">
                  <c:v>139.05764746872632</c:v>
                </c:pt>
                <c:pt idx="19">
                  <c:v>146.5056695057205</c:v>
                </c:pt>
                <c:pt idx="20">
                  <c:v>153.90906449655091</c:v>
                </c:pt>
                <c:pt idx="21">
                  <c:v>161.26557729538513</c:v>
                </c:pt>
                <c:pt idx="22">
                  <c:v>168.5729670371604</c:v>
                </c:pt>
                <c:pt idx="23">
                  <c:v>175.82900782017319</c:v>
                </c:pt>
                <c:pt idx="24">
                  <c:v>183.0314893841101</c:v>
                </c:pt>
                <c:pt idx="25">
                  <c:v>190.17821778331475</c:v>
                </c:pt>
                <c:pt idx="26">
                  <c:v>197.26701605508484</c:v>
                </c:pt>
                <c:pt idx="27">
                  <c:v>204.29572488279604</c:v>
                </c:pt>
                <c:pt idx="28">
                  <c:v>211.26220325365085</c:v>
                </c:pt>
                <c:pt idx="29">
                  <c:v>218.16432911085167</c:v>
                </c:pt>
                <c:pt idx="30">
                  <c:v>224.99999999999997</c:v>
                </c:pt>
                <c:pt idx="31">
                  <c:v>231.76713370952436</c:v>
                </c:pt>
                <c:pt idx="32">
                  <c:v>238.46366890494221</c:v>
                </c:pt>
                <c:pt idx="33">
                  <c:v>245.08756575676219</c:v>
                </c:pt>
                <c:pt idx="34">
                  <c:v>251.6368065618361</c:v>
                </c:pt>
                <c:pt idx="35">
                  <c:v>258.1093963579707</c:v>
                </c:pt>
                <c:pt idx="36">
                  <c:v>264.50336353161293</c:v>
                </c:pt>
                <c:pt idx="37">
                  <c:v>270.81676041842172</c:v>
                </c:pt>
                <c:pt idx="38">
                  <c:v>277.04766389654623</c:v>
                </c:pt>
                <c:pt idx="39">
                  <c:v>283.19417597242682</c:v>
                </c:pt>
                <c:pt idx="40">
                  <c:v>289.25442435894269</c:v>
                </c:pt>
                <c:pt idx="41">
                  <c:v>295.22656304572826</c:v>
                </c:pt>
                <c:pt idx="42">
                  <c:v>301.10877286148622</c:v>
                </c:pt>
                <c:pt idx="43">
                  <c:v>306.89926202812433</c:v>
                </c:pt>
                <c:pt idx="44">
                  <c:v>312.59626670654876</c:v>
                </c:pt>
                <c:pt idx="45">
                  <c:v>318.19805153394634</c:v>
                </c:pt>
                <c:pt idx="46">
                  <c:v>323.70291015239297</c:v>
                </c:pt>
                <c:pt idx="47">
                  <c:v>329.10916572862669</c:v>
                </c:pt>
                <c:pt idx="48">
                  <c:v>334.41517146482744</c:v>
                </c:pt>
                <c:pt idx="49">
                  <c:v>339.61931110024739</c:v>
                </c:pt>
                <c:pt idx="50">
                  <c:v>344.7199994035401</c:v>
                </c:pt>
                <c:pt idx="51">
                  <c:v>349.7156826556369</c:v>
                </c:pt>
                <c:pt idx="52">
                  <c:v>354.60483912302493</c:v>
                </c:pt>
                <c:pt idx="53">
                  <c:v>359.3859795212818</c:v>
                </c:pt>
                <c:pt idx="54">
                  <c:v>364.05764746872637</c:v>
                </c:pt>
                <c:pt idx="55">
                  <c:v>368.61841993004629</c:v>
                </c:pt>
                <c:pt idx="56">
                  <c:v>373.06690764976878</c:v>
                </c:pt>
                <c:pt idx="57">
                  <c:v>377.4017555754408</c:v>
                </c:pt>
                <c:pt idx="58">
                  <c:v>381.6216432703917</c:v>
                </c:pt>
                <c:pt idx="59">
                  <c:v>385.72528531595054</c:v>
                </c:pt>
                <c:pt idx="60">
                  <c:v>389.71143170299734</c:v>
                </c:pt>
                <c:pt idx="61">
                  <c:v>393.57886821272808</c:v>
                </c:pt>
                <c:pt idx="62">
                  <c:v>397.32641678651709</c:v>
                </c:pt>
                <c:pt idx="63">
                  <c:v>400.95293588476551</c:v>
                </c:pt>
                <c:pt idx="64">
                  <c:v>404.45732083462519</c:v>
                </c:pt>
                <c:pt idx="65">
                  <c:v>407.8385041664925</c:v>
                </c:pt>
                <c:pt idx="66">
                  <c:v>411.09545593917039</c:v>
                </c:pt>
                <c:pt idx="67">
                  <c:v>414.22718405359819</c:v>
                </c:pt>
                <c:pt idx="68">
                  <c:v>417.23273455505432</c:v>
                </c:pt>
                <c:pt idx="69">
                  <c:v>420.11119192374076</c:v>
                </c:pt>
                <c:pt idx="70">
                  <c:v>422.86167935365876</c:v>
                </c:pt>
                <c:pt idx="71">
                  <c:v>425.48335901969256</c:v>
                </c:pt>
                <c:pt idx="72">
                  <c:v>427.97543233281908</c:v>
                </c:pt>
                <c:pt idx="73">
                  <c:v>430.33714018336593</c:v>
                </c:pt>
                <c:pt idx="74">
                  <c:v>432.56776317224353</c:v>
                </c:pt>
                <c:pt idx="75">
                  <c:v>434.66662183008071</c:v>
                </c:pt>
                <c:pt idx="76">
                  <c:v>436.63307682419844</c:v>
                </c:pt>
                <c:pt idx="77">
                  <c:v>438.46652915335585</c:v>
                </c:pt>
                <c:pt idx="78">
                  <c:v>440.16642033021253</c:v>
                </c:pt>
                <c:pt idx="79">
                  <c:v>441.73223255144882</c:v>
                </c:pt>
                <c:pt idx="80">
                  <c:v>443.1634888554936</c:v>
                </c:pt>
                <c:pt idx="81">
                  <c:v>444.459753267812</c:v>
                </c:pt>
                <c:pt idx="82">
                  <c:v>445.62063093370665</c:v>
                </c:pt>
                <c:pt idx="83">
                  <c:v>446.64576823859488</c:v>
                </c:pt>
                <c:pt idx="84">
                  <c:v>447.53485291572298</c:v>
                </c:pt>
                <c:pt idx="85">
                  <c:v>448.28761414128547</c:v>
                </c:pt>
                <c:pt idx="86">
                  <c:v>448.90382261692088</c:v>
                </c:pt>
                <c:pt idx="87">
                  <c:v>449.3832906395582</c:v>
                </c:pt>
                <c:pt idx="88">
                  <c:v>449.72587215859312</c:v>
                </c:pt>
                <c:pt idx="89">
                  <c:v>449.93146282037605</c:v>
                </c:pt>
                <c:pt idx="90">
                  <c:v>450</c:v>
                </c:pt>
                <c:pt idx="91">
                  <c:v>449.93146282037605</c:v>
                </c:pt>
                <c:pt idx="92">
                  <c:v>449.72587215859312</c:v>
                </c:pt>
                <c:pt idx="93">
                  <c:v>449.3832906395582</c:v>
                </c:pt>
                <c:pt idx="94">
                  <c:v>448.90382261692088</c:v>
                </c:pt>
                <c:pt idx="95">
                  <c:v>448.28761414128547</c:v>
                </c:pt>
                <c:pt idx="96">
                  <c:v>447.53485291572298</c:v>
                </c:pt>
                <c:pt idx="97">
                  <c:v>446.64576823859494</c:v>
                </c:pt>
                <c:pt idx="98">
                  <c:v>445.62063093370665</c:v>
                </c:pt>
                <c:pt idx="99">
                  <c:v>444.459753267812</c:v>
                </c:pt>
                <c:pt idx="100">
                  <c:v>443.1634888554936</c:v>
                </c:pt>
                <c:pt idx="101">
                  <c:v>441.73223255144882</c:v>
                </c:pt>
                <c:pt idx="102">
                  <c:v>440.16642033021253</c:v>
                </c:pt>
                <c:pt idx="103">
                  <c:v>438.46652915335585</c:v>
                </c:pt>
                <c:pt idx="104">
                  <c:v>436.63307682419844</c:v>
                </c:pt>
                <c:pt idx="105">
                  <c:v>434.66662183008071</c:v>
                </c:pt>
                <c:pt idx="106">
                  <c:v>432.56776317224353</c:v>
                </c:pt>
                <c:pt idx="107">
                  <c:v>430.33714018336599</c:v>
                </c:pt>
                <c:pt idx="108">
                  <c:v>427.97543233281914</c:v>
                </c:pt>
                <c:pt idx="109">
                  <c:v>425.48335901969256</c:v>
                </c:pt>
                <c:pt idx="110">
                  <c:v>422.86167935365881</c:v>
                </c:pt>
                <c:pt idx="111">
                  <c:v>420.11119192374076</c:v>
                </c:pt>
                <c:pt idx="112">
                  <c:v>417.23273455505432</c:v>
                </c:pt>
                <c:pt idx="113">
                  <c:v>414.22718405359814</c:v>
                </c:pt>
                <c:pt idx="114">
                  <c:v>411.09545593917039</c:v>
                </c:pt>
                <c:pt idx="115">
                  <c:v>407.8385041664925</c:v>
                </c:pt>
                <c:pt idx="116">
                  <c:v>404.45732083462514</c:v>
                </c:pt>
                <c:pt idx="117">
                  <c:v>400.95293588476557</c:v>
                </c:pt>
                <c:pt idx="118">
                  <c:v>397.32641678651709</c:v>
                </c:pt>
                <c:pt idx="119">
                  <c:v>393.57886821272814</c:v>
                </c:pt>
                <c:pt idx="120">
                  <c:v>389.7114317029974</c:v>
                </c:pt>
                <c:pt idx="121">
                  <c:v>385.72528531595054</c:v>
                </c:pt>
                <c:pt idx="122">
                  <c:v>381.62164327039176</c:v>
                </c:pt>
                <c:pt idx="123">
                  <c:v>377.40175557544075</c:v>
                </c:pt>
                <c:pt idx="124">
                  <c:v>373.06690764976878</c:v>
                </c:pt>
                <c:pt idx="125">
                  <c:v>368.61841993004629</c:v>
                </c:pt>
                <c:pt idx="126">
                  <c:v>364.05764746872637</c:v>
                </c:pt>
                <c:pt idx="127">
                  <c:v>359.38597952128174</c:v>
                </c:pt>
                <c:pt idx="128">
                  <c:v>354.60483912302493</c:v>
                </c:pt>
                <c:pt idx="129">
                  <c:v>349.71568265563695</c:v>
                </c:pt>
                <c:pt idx="130">
                  <c:v>344.7199994035401</c:v>
                </c:pt>
                <c:pt idx="131">
                  <c:v>339.61931110024744</c:v>
                </c:pt>
                <c:pt idx="132">
                  <c:v>334.41517146482744</c:v>
                </c:pt>
                <c:pt idx="133">
                  <c:v>329.10916572862675</c:v>
                </c:pt>
                <c:pt idx="134">
                  <c:v>323.70291015239297</c:v>
                </c:pt>
                <c:pt idx="135">
                  <c:v>318.1980515339464</c:v>
                </c:pt>
                <c:pt idx="136">
                  <c:v>312.5962667065487</c:v>
                </c:pt>
                <c:pt idx="137">
                  <c:v>306.89926202812438</c:v>
                </c:pt>
                <c:pt idx="138">
                  <c:v>301.10877286148627</c:v>
                </c:pt>
                <c:pt idx="139">
                  <c:v>295.22656304572826</c:v>
                </c:pt>
                <c:pt idx="140">
                  <c:v>289.25442435894274</c:v>
                </c:pt>
                <c:pt idx="141">
                  <c:v>283.19417597242682</c:v>
                </c:pt>
                <c:pt idx="142">
                  <c:v>277.04766389654628</c:v>
                </c:pt>
                <c:pt idx="143">
                  <c:v>270.81676041842167</c:v>
                </c:pt>
                <c:pt idx="144">
                  <c:v>264.50336353161293</c:v>
                </c:pt>
                <c:pt idx="145">
                  <c:v>258.1093963579707</c:v>
                </c:pt>
                <c:pt idx="146">
                  <c:v>251.6368065618361</c:v>
                </c:pt>
                <c:pt idx="147">
                  <c:v>245.08756575676227</c:v>
                </c:pt>
                <c:pt idx="148">
                  <c:v>238.46366890494221</c:v>
                </c:pt>
                <c:pt idx="149">
                  <c:v>231.76713370952447</c:v>
                </c:pt>
                <c:pt idx="150">
                  <c:v>224.99999999999997</c:v>
                </c:pt>
                <c:pt idx="151">
                  <c:v>218.16432911085172</c:v>
                </c:pt>
                <c:pt idx="152">
                  <c:v>211.26220325365082</c:v>
                </c:pt>
                <c:pt idx="153">
                  <c:v>204.29572488279609</c:v>
                </c:pt>
                <c:pt idx="154">
                  <c:v>197.26701605508478</c:v>
                </c:pt>
                <c:pt idx="155">
                  <c:v>190.17821778331478</c:v>
                </c:pt>
                <c:pt idx="156">
                  <c:v>183.03148938411019</c:v>
                </c:pt>
                <c:pt idx="157">
                  <c:v>175.82900782017319</c:v>
                </c:pt>
                <c:pt idx="158">
                  <c:v>168.57296703716051</c:v>
                </c:pt>
                <c:pt idx="159">
                  <c:v>161.2655772953851</c:v>
                </c:pt>
                <c:pt idx="160">
                  <c:v>153.909064496551</c:v>
                </c:pt>
                <c:pt idx="161">
                  <c:v>146.50566950572048</c:v>
                </c:pt>
                <c:pt idx="162">
                  <c:v>139.05764746872637</c:v>
                </c:pt>
                <c:pt idx="163">
                  <c:v>131.56726712523147</c:v>
                </c:pt>
                <c:pt idx="164">
                  <c:v>124.03681011764965</c:v>
                </c:pt>
                <c:pt idx="165">
                  <c:v>116.46857029613446</c:v>
                </c:pt>
                <c:pt idx="166">
                  <c:v>108.86485301985047</c:v>
                </c:pt>
                <c:pt idx="167">
                  <c:v>101.22797445473934</c:v>
                </c:pt>
                <c:pt idx="168">
                  <c:v>93.560260867991687</c:v>
                </c:pt>
                <c:pt idx="169">
                  <c:v>85.864047919445241</c:v>
                </c:pt>
                <c:pt idx="170">
                  <c:v>78.141679950118629</c:v>
                </c:pt>
                <c:pt idx="171">
                  <c:v>70.395509268103936</c:v>
                </c:pt>
                <c:pt idx="172">
                  <c:v>62.627895432029398</c:v>
                </c:pt>
                <c:pt idx="173">
                  <c:v>54.841204532316397</c:v>
                </c:pt>
                <c:pt idx="174">
                  <c:v>47.037808470444183</c:v>
                </c:pt>
                <c:pt idx="175">
                  <c:v>39.220084236446191</c:v>
                </c:pt>
                <c:pt idx="176">
                  <c:v>31.390413184856484</c:v>
                </c:pt>
                <c:pt idx="177">
                  <c:v>23.551180309324714</c:v>
                </c:pt>
                <c:pt idx="178">
                  <c:v>15.704773516125513</c:v>
                </c:pt>
                <c:pt idx="179">
                  <c:v>7.8535828967775476</c:v>
                </c:pt>
                <c:pt idx="180">
                  <c:v>5.51316804708879E-14</c:v>
                </c:pt>
                <c:pt idx="181">
                  <c:v>-7.8535828967776364</c:v>
                </c:pt>
                <c:pt idx="182">
                  <c:v>-15.704773516125405</c:v>
                </c:pt>
                <c:pt idx="183">
                  <c:v>-23.5511803093246</c:v>
                </c:pt>
                <c:pt idx="184">
                  <c:v>-31.390413184856374</c:v>
                </c:pt>
                <c:pt idx="185">
                  <c:v>-39.220084236446077</c:v>
                </c:pt>
                <c:pt idx="186">
                  <c:v>-47.037808470444077</c:v>
                </c:pt>
                <c:pt idx="187">
                  <c:v>-54.84120453231629</c:v>
                </c:pt>
                <c:pt idx="188">
                  <c:v>-62.627895432029483</c:v>
                </c:pt>
                <c:pt idx="189">
                  <c:v>-70.395509268103822</c:v>
                </c:pt>
                <c:pt idx="190">
                  <c:v>-78.141679950118714</c:v>
                </c:pt>
                <c:pt idx="191">
                  <c:v>-85.864047919445127</c:v>
                </c:pt>
                <c:pt idx="192">
                  <c:v>-93.560260867991772</c:v>
                </c:pt>
                <c:pt idx="193">
                  <c:v>-101.22797445473924</c:v>
                </c:pt>
                <c:pt idx="194">
                  <c:v>-108.86485301985037</c:v>
                </c:pt>
                <c:pt idx="195">
                  <c:v>-116.46857029613436</c:v>
                </c:pt>
                <c:pt idx="196">
                  <c:v>-124.03681011764955</c:v>
                </c:pt>
                <c:pt idx="197">
                  <c:v>-131.56726712523155</c:v>
                </c:pt>
                <c:pt idx="198">
                  <c:v>-139.05764746872629</c:v>
                </c:pt>
                <c:pt idx="199">
                  <c:v>-146.50566950572053</c:v>
                </c:pt>
                <c:pt idx="200">
                  <c:v>-153.90906449655088</c:v>
                </c:pt>
                <c:pt idx="201">
                  <c:v>-161.26557729538519</c:v>
                </c:pt>
                <c:pt idx="202">
                  <c:v>-168.5729670371604</c:v>
                </c:pt>
                <c:pt idx="203">
                  <c:v>-175.8290078201731</c:v>
                </c:pt>
                <c:pt idx="204">
                  <c:v>-183.0314893841101</c:v>
                </c:pt>
                <c:pt idx="205">
                  <c:v>-190.17821778331466</c:v>
                </c:pt>
                <c:pt idx="206">
                  <c:v>-197.26701605508487</c:v>
                </c:pt>
                <c:pt idx="207">
                  <c:v>-204.29572488279601</c:v>
                </c:pt>
                <c:pt idx="208">
                  <c:v>-211.26220325365088</c:v>
                </c:pt>
                <c:pt idx="209">
                  <c:v>-218.16432911085164</c:v>
                </c:pt>
                <c:pt idx="210">
                  <c:v>-225.00000000000006</c:v>
                </c:pt>
                <c:pt idx="211">
                  <c:v>-231.76713370952436</c:v>
                </c:pt>
                <c:pt idx="212">
                  <c:v>-238.46366890494215</c:v>
                </c:pt>
                <c:pt idx="213">
                  <c:v>-245.08756575676219</c:v>
                </c:pt>
                <c:pt idx="214">
                  <c:v>-251.63680656183601</c:v>
                </c:pt>
                <c:pt idx="215">
                  <c:v>-258.10939635797075</c:v>
                </c:pt>
                <c:pt idx="216">
                  <c:v>-264.50336353161288</c:v>
                </c:pt>
                <c:pt idx="217">
                  <c:v>-270.81676041842178</c:v>
                </c:pt>
                <c:pt idx="218">
                  <c:v>-277.04766389654617</c:v>
                </c:pt>
                <c:pt idx="219">
                  <c:v>-283.19417597242693</c:v>
                </c:pt>
                <c:pt idx="220">
                  <c:v>-289.25442435894269</c:v>
                </c:pt>
                <c:pt idx="221">
                  <c:v>-295.2265630457282</c:v>
                </c:pt>
                <c:pt idx="222">
                  <c:v>-301.10877286148622</c:v>
                </c:pt>
                <c:pt idx="223">
                  <c:v>-306.89926202812427</c:v>
                </c:pt>
                <c:pt idx="224">
                  <c:v>-312.59626670654882</c:v>
                </c:pt>
                <c:pt idx="225">
                  <c:v>-318.19805153394634</c:v>
                </c:pt>
                <c:pt idx="226">
                  <c:v>-323.70291015239303</c:v>
                </c:pt>
                <c:pt idx="227">
                  <c:v>-329.10916572862669</c:v>
                </c:pt>
                <c:pt idx="228">
                  <c:v>-334.41517146482744</c:v>
                </c:pt>
                <c:pt idx="229">
                  <c:v>-339.61931110024739</c:v>
                </c:pt>
                <c:pt idx="230">
                  <c:v>-344.71999940354004</c:v>
                </c:pt>
                <c:pt idx="231">
                  <c:v>-349.71568265563678</c:v>
                </c:pt>
                <c:pt idx="232">
                  <c:v>-354.60483912302493</c:v>
                </c:pt>
                <c:pt idx="233">
                  <c:v>-359.3859795212818</c:v>
                </c:pt>
                <c:pt idx="234">
                  <c:v>-364.05764746872632</c:v>
                </c:pt>
                <c:pt idx="235">
                  <c:v>-368.61841993004623</c:v>
                </c:pt>
                <c:pt idx="236">
                  <c:v>-373.06690764976884</c:v>
                </c:pt>
                <c:pt idx="237">
                  <c:v>-377.4017555754408</c:v>
                </c:pt>
                <c:pt idx="238">
                  <c:v>-381.6216432703917</c:v>
                </c:pt>
                <c:pt idx="239">
                  <c:v>-385.72528531595043</c:v>
                </c:pt>
                <c:pt idx="240">
                  <c:v>-389.71143170299729</c:v>
                </c:pt>
                <c:pt idx="241">
                  <c:v>-393.5788682127282</c:v>
                </c:pt>
                <c:pt idx="242">
                  <c:v>-397.32641678651714</c:v>
                </c:pt>
                <c:pt idx="243">
                  <c:v>-400.95293588476551</c:v>
                </c:pt>
                <c:pt idx="244">
                  <c:v>-404.45732083462508</c:v>
                </c:pt>
                <c:pt idx="245">
                  <c:v>-407.8385041664925</c:v>
                </c:pt>
                <c:pt idx="246">
                  <c:v>-411.09545593917045</c:v>
                </c:pt>
                <c:pt idx="247">
                  <c:v>-414.22718405359814</c:v>
                </c:pt>
                <c:pt idx="248">
                  <c:v>-417.23273455505426</c:v>
                </c:pt>
                <c:pt idx="249">
                  <c:v>-420.11119192374076</c:v>
                </c:pt>
                <c:pt idx="250">
                  <c:v>-422.86167935365881</c:v>
                </c:pt>
                <c:pt idx="251">
                  <c:v>-425.48335901969256</c:v>
                </c:pt>
                <c:pt idx="252">
                  <c:v>-427.97543233281908</c:v>
                </c:pt>
                <c:pt idx="253">
                  <c:v>-430.33714018336588</c:v>
                </c:pt>
                <c:pt idx="254">
                  <c:v>-432.56776317224353</c:v>
                </c:pt>
                <c:pt idx="255">
                  <c:v>-434.66662183008071</c:v>
                </c:pt>
                <c:pt idx="256">
                  <c:v>-436.63307682419844</c:v>
                </c:pt>
                <c:pt idx="257">
                  <c:v>-438.46652915335579</c:v>
                </c:pt>
                <c:pt idx="258">
                  <c:v>-440.16642033021253</c:v>
                </c:pt>
                <c:pt idx="259">
                  <c:v>-441.73223255144882</c:v>
                </c:pt>
                <c:pt idx="260">
                  <c:v>-443.1634888554936</c:v>
                </c:pt>
                <c:pt idx="261">
                  <c:v>-444.45975326781195</c:v>
                </c:pt>
                <c:pt idx="262">
                  <c:v>-445.62063093370659</c:v>
                </c:pt>
                <c:pt idx="263">
                  <c:v>-446.64576823859494</c:v>
                </c:pt>
                <c:pt idx="264">
                  <c:v>-447.53485291572304</c:v>
                </c:pt>
                <c:pt idx="265">
                  <c:v>-448.28761414128547</c:v>
                </c:pt>
                <c:pt idx="266">
                  <c:v>-448.90382261692088</c:v>
                </c:pt>
                <c:pt idx="267">
                  <c:v>-449.3832906395582</c:v>
                </c:pt>
                <c:pt idx="268">
                  <c:v>-449.72587215859312</c:v>
                </c:pt>
                <c:pt idx="269">
                  <c:v>-449.93146282037605</c:v>
                </c:pt>
                <c:pt idx="270">
                  <c:v>-450</c:v>
                </c:pt>
                <c:pt idx="271">
                  <c:v>-449.93146282037605</c:v>
                </c:pt>
                <c:pt idx="272">
                  <c:v>-449.72587215859312</c:v>
                </c:pt>
                <c:pt idx="273">
                  <c:v>-449.3832906395582</c:v>
                </c:pt>
                <c:pt idx="274">
                  <c:v>-448.90382261692093</c:v>
                </c:pt>
                <c:pt idx="275">
                  <c:v>-448.28761414128547</c:v>
                </c:pt>
                <c:pt idx="276">
                  <c:v>-447.53485291572304</c:v>
                </c:pt>
                <c:pt idx="277">
                  <c:v>-446.64576823859488</c:v>
                </c:pt>
                <c:pt idx="278">
                  <c:v>-445.62063093370665</c:v>
                </c:pt>
                <c:pt idx="279">
                  <c:v>-444.459753267812</c:v>
                </c:pt>
                <c:pt idx="280">
                  <c:v>-443.16348885549365</c:v>
                </c:pt>
                <c:pt idx="281">
                  <c:v>-441.73223255144876</c:v>
                </c:pt>
                <c:pt idx="282">
                  <c:v>-440.16642033021253</c:v>
                </c:pt>
                <c:pt idx="283">
                  <c:v>-438.46652915335585</c:v>
                </c:pt>
                <c:pt idx="284">
                  <c:v>-436.63307682419844</c:v>
                </c:pt>
                <c:pt idx="285">
                  <c:v>-434.66662183008077</c:v>
                </c:pt>
                <c:pt idx="286">
                  <c:v>-432.56776317224347</c:v>
                </c:pt>
                <c:pt idx="287">
                  <c:v>-430.33714018336593</c:v>
                </c:pt>
                <c:pt idx="288">
                  <c:v>-427.97543233281914</c:v>
                </c:pt>
                <c:pt idx="289">
                  <c:v>-425.48335901969261</c:v>
                </c:pt>
                <c:pt idx="290">
                  <c:v>-422.86167935365876</c:v>
                </c:pt>
                <c:pt idx="291">
                  <c:v>-420.11119192374076</c:v>
                </c:pt>
                <c:pt idx="292">
                  <c:v>-417.23273455505432</c:v>
                </c:pt>
                <c:pt idx="293">
                  <c:v>-414.22718405359819</c:v>
                </c:pt>
                <c:pt idx="294">
                  <c:v>-411.09545593917051</c:v>
                </c:pt>
                <c:pt idx="295">
                  <c:v>-407.8385041664925</c:v>
                </c:pt>
                <c:pt idx="296">
                  <c:v>-404.45732083462519</c:v>
                </c:pt>
                <c:pt idx="297">
                  <c:v>-400.95293588476557</c:v>
                </c:pt>
                <c:pt idx="298">
                  <c:v>-397.3264167865172</c:v>
                </c:pt>
                <c:pt idx="299">
                  <c:v>-393.57886821272803</c:v>
                </c:pt>
                <c:pt idx="300">
                  <c:v>-389.71143170299734</c:v>
                </c:pt>
                <c:pt idx="301">
                  <c:v>-385.72528531595054</c:v>
                </c:pt>
                <c:pt idx="302">
                  <c:v>-381.62164327039176</c:v>
                </c:pt>
                <c:pt idx="303">
                  <c:v>-377.40175557544092</c:v>
                </c:pt>
                <c:pt idx="304">
                  <c:v>-373.06690764976872</c:v>
                </c:pt>
                <c:pt idx="305">
                  <c:v>-368.61841993004629</c:v>
                </c:pt>
                <c:pt idx="306">
                  <c:v>-364.05764746872643</c:v>
                </c:pt>
                <c:pt idx="307">
                  <c:v>-359.38597952128185</c:v>
                </c:pt>
                <c:pt idx="308">
                  <c:v>-354.60483912302482</c:v>
                </c:pt>
                <c:pt idx="309">
                  <c:v>-349.71568265563684</c:v>
                </c:pt>
                <c:pt idx="310">
                  <c:v>-344.71999940354016</c:v>
                </c:pt>
                <c:pt idx="311">
                  <c:v>-339.6193111002475</c:v>
                </c:pt>
                <c:pt idx="312">
                  <c:v>-334.41517146482755</c:v>
                </c:pt>
                <c:pt idx="313">
                  <c:v>-329.10916572862664</c:v>
                </c:pt>
                <c:pt idx="314">
                  <c:v>-323.70291015239303</c:v>
                </c:pt>
                <c:pt idx="315">
                  <c:v>-318.19805153394645</c:v>
                </c:pt>
                <c:pt idx="316">
                  <c:v>-312.59626670654893</c:v>
                </c:pt>
                <c:pt idx="317">
                  <c:v>-306.89926202812421</c:v>
                </c:pt>
                <c:pt idx="318">
                  <c:v>-301.10877286148616</c:v>
                </c:pt>
                <c:pt idx="319">
                  <c:v>-295.22656304572831</c:v>
                </c:pt>
                <c:pt idx="320">
                  <c:v>-289.2544243589428</c:v>
                </c:pt>
                <c:pt idx="321">
                  <c:v>-283.19417597242705</c:v>
                </c:pt>
                <c:pt idx="322">
                  <c:v>-277.04766389654617</c:v>
                </c:pt>
                <c:pt idx="323">
                  <c:v>-270.81676041842172</c:v>
                </c:pt>
                <c:pt idx="324">
                  <c:v>-264.50336353161299</c:v>
                </c:pt>
                <c:pt idx="325">
                  <c:v>-258.10939635797092</c:v>
                </c:pt>
                <c:pt idx="326">
                  <c:v>-251.63680656183595</c:v>
                </c:pt>
                <c:pt idx="327">
                  <c:v>-245.08756575676213</c:v>
                </c:pt>
                <c:pt idx="328">
                  <c:v>-238.46366890494227</c:v>
                </c:pt>
                <c:pt idx="329">
                  <c:v>-231.76713370952453</c:v>
                </c:pt>
                <c:pt idx="330">
                  <c:v>-225.0000000000002</c:v>
                </c:pt>
                <c:pt idx="331">
                  <c:v>-218.16432911085161</c:v>
                </c:pt>
                <c:pt idx="332">
                  <c:v>-211.26220325365085</c:v>
                </c:pt>
                <c:pt idx="333">
                  <c:v>-204.29572488279615</c:v>
                </c:pt>
                <c:pt idx="334">
                  <c:v>-197.26701605508501</c:v>
                </c:pt>
                <c:pt idx="335">
                  <c:v>-190.17821778331464</c:v>
                </c:pt>
                <c:pt idx="336">
                  <c:v>-183.03148938411007</c:v>
                </c:pt>
                <c:pt idx="337">
                  <c:v>-175.82900782017325</c:v>
                </c:pt>
                <c:pt idx="338">
                  <c:v>-168.57296703716057</c:v>
                </c:pt>
                <c:pt idx="339">
                  <c:v>-161.26557729538536</c:v>
                </c:pt>
                <c:pt idx="340">
                  <c:v>-153.90906449655088</c:v>
                </c:pt>
                <c:pt idx="341">
                  <c:v>-146.5056695057205</c:v>
                </c:pt>
                <c:pt idx="342">
                  <c:v>-139.05764746872643</c:v>
                </c:pt>
                <c:pt idx="343">
                  <c:v>-131.56726712523172</c:v>
                </c:pt>
                <c:pt idx="344">
                  <c:v>-124.03681011764952</c:v>
                </c:pt>
                <c:pt idx="345">
                  <c:v>-116.4685702961343</c:v>
                </c:pt>
                <c:pt idx="346">
                  <c:v>-108.86485301985054</c:v>
                </c:pt>
                <c:pt idx="347">
                  <c:v>-101.2279744547394</c:v>
                </c:pt>
                <c:pt idx="348">
                  <c:v>-93.560260867991943</c:v>
                </c:pt>
                <c:pt idx="349">
                  <c:v>-85.864047919445099</c:v>
                </c:pt>
                <c:pt idx="350">
                  <c:v>-78.141679950118672</c:v>
                </c:pt>
                <c:pt idx="351">
                  <c:v>-70.395509268104007</c:v>
                </c:pt>
                <c:pt idx="352">
                  <c:v>-62.627895432029646</c:v>
                </c:pt>
                <c:pt idx="353">
                  <c:v>-54.841204532316254</c:v>
                </c:pt>
                <c:pt idx="354">
                  <c:v>-47.037808470444034</c:v>
                </c:pt>
                <c:pt idx="355">
                  <c:v>-39.22008423644624</c:v>
                </c:pt>
                <c:pt idx="356">
                  <c:v>-31.390413184856534</c:v>
                </c:pt>
                <c:pt idx="357">
                  <c:v>-23.551180309324966</c:v>
                </c:pt>
                <c:pt idx="358">
                  <c:v>-15.704773516125371</c:v>
                </c:pt>
                <c:pt idx="359">
                  <c:v>-7.8535828967776018</c:v>
                </c:pt>
                <c:pt idx="360">
                  <c:v>-1.102633609417758E-13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AB-43BF-BE1D-2E0B90ABD72B}"/>
            </c:ext>
          </c:extLst>
        </c:ser>
        <c:ser>
          <c:idx val="2"/>
          <c:order val="2"/>
          <c:tx>
            <c:v>地面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演算!$AG$13:$AG$14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xVal>
          <c:yVal>
            <c:numRef>
              <c:f>演算!$AH$13:$AH$14</c:f>
              <c:numCache>
                <c:formatCode>General</c:formatCode>
                <c:ptCount val="2"/>
                <c:pt idx="0">
                  <c:v>-78</c:v>
                </c:pt>
                <c:pt idx="1">
                  <c:v>-78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AB-43BF-BE1D-2E0B90ABD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0097760"/>
        <c:axId val="-1302032928"/>
      </c:scatterChart>
      <c:valAx>
        <c:axId val="-1950097760"/>
        <c:scaling>
          <c:orientation val="minMax"/>
          <c:max val="800"/>
          <c:min val="-8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032928"/>
        <c:crossesAt val="0"/>
        <c:crossBetween val="midCat"/>
        <c:majorUnit val="200"/>
        <c:minorUnit val="40"/>
      </c:valAx>
      <c:valAx>
        <c:axId val="-1302032928"/>
        <c:scaling>
          <c:orientation val="minMax"/>
          <c:max val="800"/>
          <c:min val="-8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50097760"/>
        <c:crossesAt val="0"/>
        <c:crossBetween val="midCat"/>
        <c:majorUnit val="200"/>
        <c:minorUnit val="4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33000000000002"/>
          <c:y val="3.939858474041897E-2"/>
          <c:w val="0.23833666666666667"/>
          <c:h val="0.155269950255727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機構減速比グラフ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演算!$AJ$3:$AJ$363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演算!$AK$3:$AK$363</c:f>
              <c:numCache>
                <c:formatCode>General</c:formatCode>
                <c:ptCount val="361"/>
                <c:pt idx="0">
                  <c:v>0.5719540944745406</c:v>
                </c:pt>
                <c:pt idx="1">
                  <c:v>0.57101259846338492</c:v>
                </c:pt>
                <c:pt idx="2">
                  <c:v>0.57040520205415313</c:v>
                </c:pt>
                <c:pt idx="3">
                  <c:v>0.57014084140701393</c:v>
                </c:pt>
                <c:pt idx="4">
                  <c:v>0.57022774220123695</c:v>
                </c:pt>
                <c:pt idx="5">
                  <c:v>0.57067341005048899</c:v>
                </c:pt>
                <c:pt idx="6">
                  <c:v>0.57148462758795782</c:v>
                </c:pt>
                <c:pt idx="7">
                  <c:v>0.57266745780771922</c:v>
                </c:pt>
                <c:pt idx="8">
                  <c:v>0.57422725315048562</c:v>
                </c:pt>
                <c:pt idx="9">
                  <c:v>0.57616866974034453</c:v>
                </c:pt>
                <c:pt idx="10">
                  <c:v>0.57849568613213564</c:v>
                </c:pt>
                <c:pt idx="11">
                  <c:v>0.58121162589101993</c:v>
                </c:pt>
                <c:pt idx="12">
                  <c:v>0.58431918332337551</c:v>
                </c:pt>
                <c:pt idx="13">
                  <c:v>0.58782045168062858</c:v>
                </c:pt>
                <c:pt idx="14">
                  <c:v>0.59171695318767981</c:v>
                </c:pt>
                <c:pt idx="15">
                  <c:v>0.59600967028485774</c:v>
                </c:pt>
                <c:pt idx="16">
                  <c:v>0.60069907752321816</c:v>
                </c:pt>
                <c:pt idx="17">
                  <c:v>0.60578517361092754</c:v>
                </c:pt>
                <c:pt idx="18">
                  <c:v>0.61126751316930417</c:v>
                </c:pt>
                <c:pt idx="19">
                  <c:v>0.61714523782383846</c:v>
                </c:pt>
                <c:pt idx="20">
                  <c:v>0.623417106316419</c:v>
                </c:pt>
                <c:pt idx="21">
                  <c:v>0.63008152339128454</c:v>
                </c:pt>
                <c:pt idx="22">
                  <c:v>0.63713656725963308</c:v>
                </c:pt>
                <c:pt idx="23">
                  <c:v>0.6445800155077861</c:v>
                </c:pt>
                <c:pt idx="24">
                  <c:v>0.65240936935580751</c:v>
                </c:pt>
                <c:pt idx="25">
                  <c:v>0.66062187622066137</c:v>
                </c:pt>
                <c:pt idx="26">
                  <c:v>0.66921455056927925</c:v>
                </c:pt>
                <c:pt idx="27">
                  <c:v>0.67818419308205646</c:v>
                </c:pt>
                <c:pt idx="28">
                  <c:v>0.68752740816730018</c:v>
                </c:pt>
                <c:pt idx="29">
                  <c:v>0.69724061988946895</c:v>
                </c:pt>
                <c:pt idx="30">
                  <c:v>0.70732008638781307</c:v>
                </c:pt>
                <c:pt idx="31">
                  <c:v>0.71776191287221947</c:v>
                </c:pt>
                <c:pt idx="32">
                  <c:v>0.72856206329019846</c:v>
                </c:pt>
                <c:pt idx="33">
                  <c:v>0.73971637076317465</c:v>
                </c:pt>
                <c:pt idx="34">
                  <c:v>0.75122054689051576</c:v>
                </c:pt>
                <c:pt idx="35">
                  <c:v>0.76307019001997989</c:v>
                </c:pt>
                <c:pt idx="36">
                  <c:v>0.77526079258065317</c:v>
                </c:pt>
                <c:pt idx="37">
                  <c:v>0.78778774756938608</c:v>
                </c:pt>
                <c:pt idx="38">
                  <c:v>0.80064635428043585</c:v>
                </c:pt>
                <c:pt idx="39">
                  <c:v>0.81383182335826532</c:v>
                </c:pt>
                <c:pt idx="40">
                  <c:v>0.82733928125243272</c:v>
                </c:pt>
                <c:pt idx="41">
                  <c:v>0.84116377414473686</c:v>
                </c:pt>
                <c:pt idx="42">
                  <c:v>0.8553002714138157</c:v>
                </c:pt>
                <c:pt idx="43">
                  <c:v>0.86974366869735853</c:v>
                </c:pt>
                <c:pt idx="44">
                  <c:v>0.88448879060573349</c:v>
                </c:pt>
                <c:pt idx="45">
                  <c:v>0.89953039313574779</c:v>
                </c:pt>
                <c:pt idx="46">
                  <c:v>0.91486316582870897</c:v>
                </c:pt>
                <c:pt idx="47">
                  <c:v>0.93048173371119425</c:v>
                </c:pt>
                <c:pt idx="48">
                  <c:v>0.94638065905456681</c:v>
                </c:pt>
                <c:pt idx="49">
                  <c:v>0.96255444298270554</c:v>
                </c:pt>
                <c:pt idx="50">
                  <c:v>0.97899752695650599</c:v>
                </c:pt>
                <c:pt idx="51">
                  <c:v>0.99570429415696904</c:v>
                </c:pt>
                <c:pt idx="52">
                  <c:v>1.0126690707909625</c:v>
                </c:pt>
                <c:pt idx="53">
                  <c:v>1.0298861273341817</c:v>
                </c:pt>
                <c:pt idx="54">
                  <c:v>1.0473496797295321</c:v>
                </c:pt>
                <c:pt idx="55">
                  <c:v>1.0650538905536961</c:v>
                </c:pt>
                <c:pt idx="56">
                  <c:v>1.0829928701632459</c:v>
                </c:pt>
                <c:pt idx="57">
                  <c:v>1.1011606778308236</c:v>
                </c:pt>
                <c:pt idx="58">
                  <c:v>1.1195513228790346</c:v>
                </c:pt>
                <c:pt idx="59">
                  <c:v>1.1381587658195786</c:v>
                </c:pt>
                <c:pt idx="60">
                  <c:v>1.1569769195043511</c:v>
                </c:pt>
                <c:pt idx="61">
                  <c:v>1.1759996502908041</c:v>
                </c:pt>
                <c:pt idx="62">
                  <c:v>1.1952207792293965</c:v>
                </c:pt>
                <c:pt idx="63">
                  <c:v>1.214634083271644</c:v>
                </c:pt>
                <c:pt idx="64">
                  <c:v>1.2342332965068319</c:v>
                </c:pt>
                <c:pt idx="65">
                  <c:v>1.2540121114233078</c:v>
                </c:pt>
                <c:pt idx="66">
                  <c:v>1.2739641802014674</c:v>
                </c:pt>
                <c:pt idx="67">
                  <c:v>1.2940831160345623</c:v>
                </c:pt>
                <c:pt idx="68">
                  <c:v>1.3143624944819963</c:v>
                </c:pt>
                <c:pt idx="69">
                  <c:v>1.3347958548522738</c:v>
                </c:pt>
                <c:pt idx="70">
                  <c:v>1.3553767016179699</c:v>
                </c:pt>
                <c:pt idx="71">
                  <c:v>1.3760985058605608</c:v>
                </c:pt>
                <c:pt idx="72">
                  <c:v>1.3969547067464116</c:v>
                </c:pt>
                <c:pt idx="73">
                  <c:v>1.4179387130328653</c:v>
                </c:pt>
                <c:pt idx="74">
                  <c:v>1.4390439046022943</c:v>
                </c:pt>
                <c:pt idx="75">
                  <c:v>1.4602636340263377</c:v>
                </c:pt>
                <c:pt idx="76">
                  <c:v>1.4815912281561987</c:v>
                </c:pt>
                <c:pt idx="77">
                  <c:v>1.5030199897406336</c:v>
                </c:pt>
                <c:pt idx="78">
                  <c:v>1.5245431990689071</c:v>
                </c:pt>
                <c:pt idx="79">
                  <c:v>1.5461541156380667</c:v>
                </c:pt>
                <c:pt idx="80">
                  <c:v>1.5678459798453848</c:v>
                </c:pt>
                <c:pt idx="81">
                  <c:v>1.5896120146999952</c:v>
                </c:pt>
                <c:pt idx="82">
                  <c:v>1.6114454275595063</c:v>
                </c:pt>
                <c:pt idx="83">
                  <c:v>1.6333394118841409</c:v>
                </c:pt>
                <c:pt idx="84">
                  <c:v>1.6552871490097738</c:v>
                </c:pt>
                <c:pt idx="85">
                  <c:v>1.6772818099406483</c:v>
                </c:pt>
                <c:pt idx="86">
                  <c:v>1.699316557157081</c:v>
                </c:pt>
                <c:pt idx="87">
                  <c:v>1.7213845464392503</c:v>
                </c:pt>
                <c:pt idx="88">
                  <c:v>1.7434789287058536</c:v>
                </c:pt>
                <c:pt idx="89">
                  <c:v>1.765592851864267</c:v>
                </c:pt>
                <c:pt idx="90">
                  <c:v>1.7877194626762116</c:v>
                </c:pt>
                <c:pt idx="91">
                  <c:v>1.8098519086300291</c:v>
                </c:pt>
                <c:pt idx="92">
                  <c:v>1.8319833398272829</c:v>
                </c:pt>
                <c:pt idx="93">
                  <c:v>1.854106910875589</c:v>
                </c:pt>
                <c:pt idx="94">
                  <c:v>1.8762157827905275</c:v>
                </c:pt>
                <c:pt idx="95">
                  <c:v>1.8983031249036271</c:v>
                </c:pt>
                <c:pt idx="96">
                  <c:v>1.9203621167767295</c:v>
                </c:pt>
                <c:pt idx="97">
                  <c:v>1.9423859501223923</c:v>
                </c:pt>
                <c:pt idx="98">
                  <c:v>1.9643678307252566</c:v>
                </c:pt>
                <c:pt idx="99">
                  <c:v>1.9863009803682099</c:v>
                </c:pt>
                <c:pt idx="100">
                  <c:v>2.0081786387624785</c:v>
                </c:pt>
                <c:pt idx="101">
                  <c:v>2.0299940654751616</c:v>
                </c:pt>
                <c:pt idx="102">
                  <c:v>2.0517405418566286</c:v>
                </c:pt>
                <c:pt idx="103">
                  <c:v>2.073411372974272</c:v>
                </c:pt>
                <c:pt idx="104">
                  <c:v>2.0949998895339008</c:v>
                </c:pt>
                <c:pt idx="105">
                  <c:v>2.1164994498073142</c:v>
                </c:pt>
                <c:pt idx="106">
                  <c:v>2.1379034415525293</c:v>
                </c:pt>
                <c:pt idx="107">
                  <c:v>2.1592052839311284</c:v>
                </c:pt>
                <c:pt idx="108">
                  <c:v>2.1803984294196517</c:v>
                </c:pt>
                <c:pt idx="109">
                  <c:v>2.2014763657154717</c:v>
                </c:pt>
                <c:pt idx="110">
                  <c:v>2.2224326176376348</c:v>
                </c:pt>
                <c:pt idx="111">
                  <c:v>2.2432607490173648</c:v>
                </c:pt>
                <c:pt idx="112">
                  <c:v>2.2639543645838054</c:v>
                </c:pt>
                <c:pt idx="113">
                  <c:v>2.2845071118371347</c:v>
                </c:pt>
                <c:pt idx="114">
                  <c:v>2.3049126829155169</c:v>
                </c:pt>
                <c:pt idx="115">
                  <c:v>2.3251648164489773</c:v>
                </c:pt>
                <c:pt idx="116">
                  <c:v>2.3452572994051799</c:v>
                </c:pt>
                <c:pt idx="117">
                  <c:v>2.3651839689196028</c:v>
                </c:pt>
                <c:pt idx="118">
                  <c:v>2.3849387141154921</c:v>
                </c:pt>
                <c:pt idx="119">
                  <c:v>2.4045154779100262</c:v>
                </c:pt>
                <c:pt idx="120">
                  <c:v>2.4239082588086998</c:v>
                </c:pt>
                <c:pt idx="121">
                  <c:v>2.443111112681001</c:v>
                </c:pt>
                <c:pt idx="122">
                  <c:v>2.4621181545229018</c:v>
                </c:pt>
                <c:pt idx="123">
                  <c:v>2.4809235602066924</c:v>
                </c:pt>
                <c:pt idx="124">
                  <c:v>2.4995215682078404</c:v>
                </c:pt>
                <c:pt idx="125">
                  <c:v>2.5179064813190344</c:v>
                </c:pt>
                <c:pt idx="126">
                  <c:v>2.5360726683496013</c:v>
                </c:pt>
                <c:pt idx="127">
                  <c:v>2.554014565794454</c:v>
                </c:pt>
                <c:pt idx="128">
                  <c:v>2.5717266795020235</c:v>
                </c:pt>
                <c:pt idx="129">
                  <c:v>2.5892035863051923</c:v>
                </c:pt>
                <c:pt idx="130">
                  <c:v>2.6064399356453416</c:v>
                </c:pt>
                <c:pt idx="131">
                  <c:v>2.6234304511645057</c:v>
                </c:pt>
                <c:pt idx="132">
                  <c:v>2.6401699322897443</c:v>
                </c:pt>
                <c:pt idx="133">
                  <c:v>2.6566532557836209</c:v>
                </c:pt>
                <c:pt idx="134">
                  <c:v>2.6728753772733809</c:v>
                </c:pt>
                <c:pt idx="135">
                  <c:v>2.6888313327701039</c:v>
                </c:pt>
                <c:pt idx="136">
                  <c:v>2.7045162401485134</c:v>
                </c:pt>
                <c:pt idx="137">
                  <c:v>2.7199253006107451</c:v>
                </c:pt>
                <c:pt idx="138">
                  <c:v>2.7350538001274631</c:v>
                </c:pt>
                <c:pt idx="139">
                  <c:v>2.749897110848941</c:v>
                </c:pt>
                <c:pt idx="140">
                  <c:v>2.7644506924939414</c:v>
                </c:pt>
                <c:pt idx="141">
                  <c:v>2.7787100937161937</c:v>
                </c:pt>
                <c:pt idx="142">
                  <c:v>2.7926709534331127</c:v>
                </c:pt>
                <c:pt idx="143">
                  <c:v>2.8063290021447176</c:v>
                </c:pt>
                <c:pt idx="144">
                  <c:v>2.8196800632081915</c:v>
                </c:pt>
                <c:pt idx="145">
                  <c:v>2.8327200541017099</c:v>
                </c:pt>
                <c:pt idx="146">
                  <c:v>2.8454449876424013</c:v>
                </c:pt>
                <c:pt idx="147">
                  <c:v>2.8578509731942208</c:v>
                </c:pt>
                <c:pt idx="148">
                  <c:v>2.8699342178331033</c:v>
                </c:pt>
                <c:pt idx="149">
                  <c:v>2.88169102748836</c:v>
                </c:pt>
                <c:pt idx="150">
                  <c:v>2.8931178080579456</c:v>
                </c:pt>
                <c:pt idx="151">
                  <c:v>2.9042110664865444</c:v>
                </c:pt>
                <c:pt idx="152">
                  <c:v>2.91496741182221</c:v>
                </c:pt>
                <c:pt idx="153">
                  <c:v>2.9253835562291672</c:v>
                </c:pt>
                <c:pt idx="154">
                  <c:v>2.9354563159904772</c:v>
                </c:pt>
                <c:pt idx="155">
                  <c:v>2.9451826124544542</c:v>
                </c:pt>
                <c:pt idx="156">
                  <c:v>2.9545594729760314</c:v>
                </c:pt>
                <c:pt idx="157">
                  <c:v>2.963584031795925</c:v>
                </c:pt>
                <c:pt idx="158">
                  <c:v>2.9722535309215572</c:v>
                </c:pt>
                <c:pt idx="159">
                  <c:v>2.9805653209503422</c:v>
                </c:pt>
                <c:pt idx="160">
                  <c:v>2.9885168618624767</c:v>
                </c:pt>
                <c:pt idx="161">
                  <c:v>2.9961057238077102</c:v>
                </c:pt>
                <c:pt idx="162">
                  <c:v>3.0033295878067348</c:v>
                </c:pt>
                <c:pt idx="163">
                  <c:v>3.0101862464837796</c:v>
                </c:pt>
                <c:pt idx="164">
                  <c:v>3.0166736047117819</c:v>
                </c:pt>
                <c:pt idx="165">
                  <c:v>3.0227896802503782</c:v>
                </c:pt>
                <c:pt idx="166">
                  <c:v>3.0285326043406928</c:v>
                </c:pt>
                <c:pt idx="167">
                  <c:v>3.0339006222781695</c:v>
                </c:pt>
                <c:pt idx="168">
                  <c:v>3.0388920939370312</c:v>
                </c:pt>
                <c:pt idx="169">
                  <c:v>3.0435054942570328</c:v>
                </c:pt>
                <c:pt idx="170">
                  <c:v>3.0477394137221361</c:v>
                </c:pt>
                <c:pt idx="171">
                  <c:v>3.0515925587665254</c:v>
                </c:pt>
                <c:pt idx="172">
                  <c:v>3.0550637521901662</c:v>
                </c:pt>
                <c:pt idx="173">
                  <c:v>3.0581519334708247</c:v>
                </c:pt>
                <c:pt idx="174">
                  <c:v>3.0608561591423928</c:v>
                </c:pt>
                <c:pt idx="175">
                  <c:v>3.0631756030307113</c:v>
                </c:pt>
                <c:pt idx="176">
                  <c:v>3.0651095565294559</c:v>
                </c:pt>
                <c:pt idx="177">
                  <c:v>3.0666574287950588</c:v>
                </c:pt>
                <c:pt idx="178">
                  <c:v>3.0678187469487868</c:v>
                </c:pt>
                <c:pt idx="179">
                  <c:v>3.0685931562248641</c:v>
                </c:pt>
                <c:pt idx="180">
                  <c:v>3.0689804200179482</c:v>
                </c:pt>
                <c:pt idx="181">
                  <c:v>0.93095357941209722</c:v>
                </c:pt>
                <c:pt idx="182">
                  <c:v>0.93094486098617668</c:v>
                </c:pt>
                <c:pt idx="183">
                  <c:v>0.93092742018354868</c:v>
                </c:pt>
                <c:pt idx="184">
                  <c:v>0.93090124909235217</c:v>
                </c:pt>
                <c:pt idx="185">
                  <c:v>0.93086633584113365</c:v>
                </c:pt>
                <c:pt idx="186">
                  <c:v>0.93082266458309815</c:v>
                </c:pt>
                <c:pt idx="187">
                  <c:v>0.93077021548826733</c:v>
                </c:pt>
                <c:pt idx="188">
                  <c:v>0.93070896472197406</c:v>
                </c:pt>
                <c:pt idx="189">
                  <c:v>0.93063888442723186</c:v>
                </c:pt>
                <c:pt idx="190">
                  <c:v>0.93055994270432008</c:v>
                </c:pt>
                <c:pt idx="191">
                  <c:v>0.93047210357846077</c:v>
                </c:pt>
                <c:pt idx="192">
                  <c:v>0.93037532697481851</c:v>
                </c:pt>
                <c:pt idx="193">
                  <c:v>0.93026956868359312</c:v>
                </c:pt>
                <c:pt idx="194">
                  <c:v>0.93015478032226728</c:v>
                </c:pt>
                <c:pt idx="195">
                  <c:v>0.93003090929656829</c:v>
                </c:pt>
                <c:pt idx="196">
                  <c:v>0.92989789875604412</c:v>
                </c:pt>
                <c:pt idx="197">
                  <c:v>0.92975568754620241</c:v>
                </c:pt>
                <c:pt idx="198">
                  <c:v>0.9296042101584705</c:v>
                </c:pt>
                <c:pt idx="199">
                  <c:v>0.92944339667426812</c:v>
                </c:pt>
                <c:pt idx="200">
                  <c:v>0.92927317270648246</c:v>
                </c:pt>
                <c:pt idx="201">
                  <c:v>0.92909345933764065</c:v>
                </c:pt>
                <c:pt idx="202">
                  <c:v>0.92890417305349526</c:v>
                </c:pt>
                <c:pt idx="203">
                  <c:v>0.92870522567139424</c:v>
                </c:pt>
                <c:pt idx="204">
                  <c:v>0.92849652426822316</c:v>
                </c:pt>
                <c:pt idx="205">
                  <c:v>0.92827797109963484</c:v>
                </c:pt>
                <c:pt idx="206">
                  <c:v>0.92804946351881212</c:v>
                </c:pt>
                <c:pt idx="207">
                  <c:v>0.92781089388903892</c:v>
                </c:pt>
                <c:pt idx="208">
                  <c:v>0.92756214949223381</c:v>
                </c:pt>
                <c:pt idx="209">
                  <c:v>0.92730311243345365</c:v>
                </c:pt>
                <c:pt idx="210">
                  <c:v>0.92703365954009309</c:v>
                </c:pt>
                <c:pt idx="211">
                  <c:v>0.92675366225726319</c:v>
                </c:pt>
                <c:pt idx="212">
                  <c:v>0.92646298653765491</c:v>
                </c:pt>
                <c:pt idx="213">
                  <c:v>0.92616149272685588</c:v>
                </c:pt>
                <c:pt idx="214">
                  <c:v>0.92584903544390629</c:v>
                </c:pt>
                <c:pt idx="215">
                  <c:v>0.92552546345601172</c:v>
                </c:pt>
                <c:pt idx="216">
                  <c:v>0.92519061954876258</c:v>
                </c:pt>
                <c:pt idx="217">
                  <c:v>0.92484434039096131</c:v>
                </c:pt>
                <c:pt idx="218">
                  <c:v>0.92448645639295646</c:v>
                </c:pt>
                <c:pt idx="219">
                  <c:v>0.92411679156090054</c:v>
                </c:pt>
                <c:pt idx="220">
                  <c:v>0.92373516334407979</c:v>
                </c:pt>
                <c:pt idx="221">
                  <c:v>0.92334138247674835</c:v>
                </c:pt>
                <c:pt idx="222">
                  <c:v>0.92293525281392619</c:v>
                </c:pt>
                <c:pt idx="223">
                  <c:v>0.92251657116135999</c:v>
                </c:pt>
                <c:pt idx="224">
                  <c:v>0.922085127098204</c:v>
                </c:pt>
                <c:pt idx="225">
                  <c:v>0.92164070279439114</c:v>
                </c:pt>
                <c:pt idx="226">
                  <c:v>0.92118307282093692</c:v>
                </c:pt>
                <c:pt idx="227">
                  <c:v>0.92071200395303188</c:v>
                </c:pt>
                <c:pt idx="228">
                  <c:v>0.92022725496684543</c:v>
                </c:pt>
                <c:pt idx="229">
                  <c:v>0.91972857642912775</c:v>
                </c:pt>
                <c:pt idx="230">
                  <c:v>0.91921571047961781</c:v>
                </c:pt>
                <c:pt idx="231">
                  <c:v>0.91868839060563467</c:v>
                </c:pt>
                <c:pt idx="232">
                  <c:v>0.91814634141014639</c:v>
                </c:pt>
                <c:pt idx="233">
                  <c:v>0.91758927837131465</c:v>
                </c:pt>
                <c:pt idx="234">
                  <c:v>0.91701690759462295</c:v>
                </c:pt>
                <c:pt idx="235">
                  <c:v>0.91642892555736222</c:v>
                </c:pt>
                <c:pt idx="236">
                  <c:v>0.91582501884446954</c:v>
                </c:pt>
                <c:pt idx="237">
                  <c:v>0.91520486387699218</c:v>
                </c:pt>
                <c:pt idx="238">
                  <c:v>0.91456812663164055</c:v>
                </c:pt>
                <c:pt idx="239">
                  <c:v>0.91391446235258411</c:v>
                </c:pt>
                <c:pt idx="240">
                  <c:v>0.91324351525428393</c:v>
                </c:pt>
                <c:pt idx="241">
                  <c:v>0.91255491821650359</c:v>
                </c:pt>
                <c:pt idx="242">
                  <c:v>0.9118482924700565</c:v>
                </c:pt>
                <c:pt idx="243">
                  <c:v>0.91112324727494232</c:v>
                </c:pt>
                <c:pt idx="244">
                  <c:v>0.91037937958868975</c:v>
                </c:pt>
                <c:pt idx="245">
                  <c:v>0.909616273727754</c:v>
                </c:pt>
                <c:pt idx="246">
                  <c:v>0.90883350101900418</c:v>
                </c:pt>
                <c:pt idx="247">
                  <c:v>0.90803061944385866</c:v>
                </c:pt>
                <c:pt idx="248">
                  <c:v>0.90720717327381573</c:v>
                </c:pt>
                <c:pt idx="249">
                  <c:v>0.90636269269793568</c:v>
                </c:pt>
                <c:pt idx="250">
                  <c:v>0.90549669344248773</c:v>
                </c:pt>
                <c:pt idx="251">
                  <c:v>0.9046086763833967</c:v>
                </c:pt>
                <c:pt idx="252">
                  <c:v>0.90369812715112874</c:v>
                </c:pt>
                <c:pt idx="253">
                  <c:v>0.90276451572915217</c:v>
                </c:pt>
                <c:pt idx="254">
                  <c:v>0.90180729604562671</c:v>
                </c:pt>
                <c:pt idx="255">
                  <c:v>0.90082590556038955</c:v>
                </c:pt>
                <c:pt idx="256">
                  <c:v>0.89981976484559434</c:v>
                </c:pt>
                <c:pt idx="257">
                  <c:v>0.89878827716342202</c:v>
                </c:pt>
                <c:pt idx="258">
                  <c:v>0.89773082803968318</c:v>
                </c:pt>
                <c:pt idx="259">
                  <c:v>0.89664678483523896</c:v>
                </c:pt>
                <c:pt idx="260">
                  <c:v>0.89553549631661944</c:v>
                </c:pt>
                <c:pt idx="261">
                  <c:v>0.89439629222640871</c:v>
                </c:pt>
                <c:pt idx="262">
                  <c:v>0.89322848285566137</c:v>
                </c:pt>
                <c:pt idx="263">
                  <c:v>0.89203135861930138</c:v>
                </c:pt>
                <c:pt idx="264">
                  <c:v>0.89080418963756003</c:v>
                </c:pt>
                <c:pt idx="265">
                  <c:v>0.88954622532347061</c:v>
                </c:pt>
                <c:pt idx="266">
                  <c:v>0.88825669398166884</c:v>
                </c:pt>
                <c:pt idx="267">
                  <c:v>0.88693480241839207</c:v>
                </c:pt>
                <c:pt idx="268">
                  <c:v>0.88557973556736858</c:v>
                </c:pt>
                <c:pt idx="269">
                  <c:v>0.88419065613433934</c:v>
                </c:pt>
                <c:pt idx="270">
                  <c:v>0.88276670426346582</c:v>
                </c:pt>
                <c:pt idx="271">
                  <c:v>0.88130699723034489</c:v>
                </c:pt>
                <c:pt idx="272">
                  <c:v>0.87981062916557007</c:v>
                </c:pt>
                <c:pt idx="273">
                  <c:v>0.87827667081379068</c:v>
                </c:pt>
                <c:pt idx="274">
                  <c:v>0.87670416933386508</c:v>
                </c:pt>
                <c:pt idx="275">
                  <c:v>0.87509214814595171</c:v>
                </c:pt>
                <c:pt idx="276">
                  <c:v>0.87343960683174238</c:v>
                </c:pt>
                <c:pt idx="277">
                  <c:v>0.8717455210957572</c:v>
                </c:pt>
                <c:pt idx="278">
                  <c:v>0.87000884279481427</c:v>
                </c:pt>
                <c:pt idx="279">
                  <c:v>0.86822850004431884</c:v>
                </c:pt>
                <c:pt idx="280">
                  <c:v>0.8664033974112656</c:v>
                </c:pt>
                <c:pt idx="281">
                  <c:v>0.86453241620392118</c:v>
                </c:pt>
                <c:pt idx="282">
                  <c:v>0.86261441486872803</c:v>
                </c:pt>
                <c:pt idx="283">
                  <c:v>0.86064822950773556</c:v>
                </c:pt>
                <c:pt idx="284">
                  <c:v>0.85863267452883296</c:v>
                </c:pt>
                <c:pt idx="285">
                  <c:v>0.85656654344287286</c:v>
                </c:pt>
                <c:pt idx="286">
                  <c:v>0.85444860982435633</c:v>
                </c:pt>
                <c:pt idx="287">
                  <c:v>0.85227762845097765</c:v>
                </c:pt>
                <c:pt idx="288">
                  <c:v>0.85005233664098589</c:v>
                </c:pt>
                <c:pt idx="289">
                  <c:v>0.84777145580695035</c:v>
                </c:pt>
                <c:pt idx="290">
                  <c:v>0.84543369324799134</c:v>
                </c:pt>
                <c:pt idx="291">
                  <c:v>0.8430377442011846</c:v>
                </c:pt>
                <c:pt idx="292">
                  <c:v>0.84058229417744246</c:v>
                </c:pt>
                <c:pt idx="293">
                  <c:v>0.83806602160654975</c:v>
                </c:pt>
                <c:pt idx="294">
                  <c:v>0.83548760081856044</c:v>
                </c:pt>
                <c:pt idx="295">
                  <c:v>0.83284570539058034</c:v>
                </c:pt>
                <c:pt idx="296">
                  <c:v>0.83013901188884587</c:v>
                </c:pt>
                <c:pt idx="297">
                  <c:v>0.82736620403842831</c:v>
                </c:pt>
                <c:pt idx="298">
                  <c:v>0.82452597735387712</c:v>
                </c:pt>
                <c:pt idx="299">
                  <c:v>0.82161704426614346</c:v>
                </c:pt>
                <c:pt idx="300">
                  <c:v>0.81863813978154409</c:v>
                </c:pt>
                <c:pt idx="301">
                  <c:v>0.81558802771103367</c:v>
                </c:pt>
                <c:pt idx="302">
                  <c:v>0.81246550750800473</c:v>
                </c:pt>
                <c:pt idx="303">
                  <c:v>0.8092694217538231</c:v>
                </c:pt>
                <c:pt idx="304">
                  <c:v>0.80599866433124789</c:v>
                </c:pt>
                <c:pt idx="305">
                  <c:v>0.80265218932463633</c:v>
                </c:pt>
                <c:pt idx="306">
                  <c:v>0.79922902068725388</c:v>
                </c:pt>
                <c:pt idx="307">
                  <c:v>0.79572826271219499</c:v>
                </c:pt>
                <c:pt idx="308">
                  <c:v>0.79214911134475074</c:v>
                </c:pt>
                <c:pt idx="309">
                  <c:v>0.78849086636907761</c:v>
                </c:pt>
                <c:pt idx="310">
                  <c:v>0.78475294449907473</c:v>
                </c:pt>
                <c:pt idx="311">
                  <c:v>0.78093489340012667</c:v>
                </c:pt>
                <c:pt idx="312">
                  <c:v>0.77703640666064544</c:v>
                </c:pt>
                <c:pt idx="313">
                  <c:v>0.77305733972621915</c:v>
                </c:pt>
                <c:pt idx="314">
                  <c:v>0.76899772680171463</c:v>
                </c:pt>
                <c:pt idx="315">
                  <c:v>0.76485779871357251</c:v>
                </c:pt>
                <c:pt idx="316">
                  <c:v>0.76063800171640183</c:v>
                </c:pt>
                <c:pt idx="317">
                  <c:v>0.75633901721033903</c:v>
                </c:pt>
                <c:pt idx="318">
                  <c:v>0.75196178232318478</c:v>
                </c:pt>
                <c:pt idx="319">
                  <c:v>0.74750751129102244</c:v>
                </c:pt>
                <c:pt idx="320">
                  <c:v>0.74297771755214503</c:v>
                </c:pt>
                <c:pt idx="321">
                  <c:v>0.73837423644709865</c:v>
                </c:pt>
                <c:pt idx="322">
                  <c:v>0.73369924839251388</c:v>
                </c:pt>
                <c:pt idx="323">
                  <c:v>0.72895530237153039</c:v>
                </c:pt>
                <c:pt idx="324">
                  <c:v>0.72414533955391103</c:v>
                </c:pt>
                <c:pt idx="325">
                  <c:v>0.71927271683205818</c:v>
                </c:pt>
                <c:pt idx="326">
                  <c:v>0.71434123002562966</c:v>
                </c:pt>
                <c:pt idx="327">
                  <c:v>0.70935513647938842</c:v>
                </c:pt>
                <c:pt idx="328">
                  <c:v>0.70431917674596978</c:v>
                </c:pt>
                <c:pt idx="329">
                  <c:v>0.69923859501633234</c:v>
                </c:pt>
                <c:pt idx="330">
                  <c:v>0.69411915793262235</c:v>
                </c:pt>
                <c:pt idx="331">
                  <c:v>0.68896717139231434</c:v>
                </c:pt>
                <c:pt idx="332">
                  <c:v>0.68378949493233709</c:v>
                </c:pt>
                <c:pt idx="333">
                  <c:v>0.67859355326533732</c:v>
                </c:pt>
                <c:pt idx="334">
                  <c:v>0.6733873445325389</c:v>
                </c:pt>
                <c:pt idx="335">
                  <c:v>0.66817944483517666</c:v>
                </c:pt>
                <c:pt idx="336">
                  <c:v>0.66297900861800974</c:v>
                </c:pt>
                <c:pt idx="337">
                  <c:v>0.65779576449482013</c:v>
                </c:pt>
                <c:pt idx="338">
                  <c:v>0.65264000614051909</c:v>
                </c:pt>
                <c:pt idx="339">
                  <c:v>0.64752257791774259</c:v>
                </c:pt>
                <c:pt idx="340">
                  <c:v>0.64245485496298771</c:v>
                </c:pt>
                <c:pt idx="341">
                  <c:v>0.63744871753171517</c:v>
                </c:pt>
                <c:pt idx="342">
                  <c:v>0.63251651948356058</c:v>
                </c:pt>
                <c:pt idx="343">
                  <c:v>0.62767105088831265</c:v>
                </c:pt>
                <c:pt idx="344">
                  <c:v>0.62292549484148096</c:v>
                </c:pt>
                <c:pt idx="345">
                  <c:v>0.61829337869194079</c:v>
                </c:pt>
                <c:pt idx="346">
                  <c:v>0.6137885200108889</c:v>
                </c:pt>
                <c:pt idx="347">
                  <c:v>0.60942496775197486</c:v>
                </c:pt>
                <c:pt idx="348">
                  <c:v>0.60521693917746799</c:v>
                </c:pt>
                <c:pt idx="349">
                  <c:v>0.60117875324075432</c:v>
                </c:pt>
                <c:pt idx="350">
                  <c:v>0.59732476122335632</c:v>
                </c:pt>
                <c:pt idx="351">
                  <c:v>0.5936692755128723</c:v>
                </c:pt>
                <c:pt idx="352">
                  <c:v>0.59022649748375622</c:v>
                </c:pt>
                <c:pt idx="353">
                  <c:v>0.58701044548760917</c:v>
                </c:pt>
                <c:pt idx="354">
                  <c:v>0.58403488398617109</c:v>
                </c:pt>
                <c:pt idx="355">
                  <c:v>0.58131325485301177</c:v>
                </c:pt>
                <c:pt idx="356">
                  <c:v>0.57885861183584519</c:v>
                </c:pt>
                <c:pt idx="357">
                  <c:v>0.57668355911249158</c:v>
                </c:pt>
                <c:pt idx="358">
                  <c:v>0.57480019478018574</c:v>
                </c:pt>
                <c:pt idx="359">
                  <c:v>0.57322006001166415</c:v>
                </c:pt>
                <c:pt idx="360">
                  <c:v>0.5719540944745406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1-468C-967C-19751664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02036192"/>
        <c:axId val="-1302047616"/>
      </c:lineChart>
      <c:catAx>
        <c:axId val="-130203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047616"/>
        <c:crosses val="autoZero"/>
        <c:auto val="1"/>
        <c:lblAlgn val="ctr"/>
        <c:lblOffset val="100"/>
        <c:noMultiLvlLbl val="0"/>
      </c:catAx>
      <c:valAx>
        <c:axId val="-130204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03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63501</xdr:rowOff>
    </xdr:from>
    <xdr:to>
      <xdr:col>7</xdr:col>
      <xdr:colOff>2564</xdr:colOff>
      <xdr:row>30</xdr:row>
      <xdr:rowOff>134939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595624</xdr:colOff>
      <xdr:row>13</xdr:row>
      <xdr:rowOff>1594</xdr:rowOff>
    </xdr:from>
    <xdr:to>
      <xdr:col>12</xdr:col>
      <xdr:colOff>1322158</xdr:colOff>
      <xdr:row>37</xdr:row>
      <xdr:rowOff>114356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92497</xdr:rowOff>
    </xdr:from>
    <xdr:to>
      <xdr:col>7</xdr:col>
      <xdr:colOff>37142</xdr:colOff>
      <xdr:row>47</xdr:row>
      <xdr:rowOff>145933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43542</xdr:colOff>
      <xdr:row>0</xdr:row>
      <xdr:rowOff>119743</xdr:rowOff>
    </xdr:from>
    <xdr:to>
      <xdr:col>4</xdr:col>
      <xdr:colOff>593096</xdr:colOff>
      <xdr:row>12</xdr:row>
      <xdr:rowOff>54428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5" t="6111" r="11292" b="5556"/>
        <a:stretch/>
      </xdr:blipFill>
      <xdr:spPr>
        <a:xfrm>
          <a:off x="43542" y="119743"/>
          <a:ext cx="2998840" cy="1970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160021</xdr:colOff>
      <xdr:row>3</xdr:row>
      <xdr:rowOff>30480</xdr:rowOff>
    </xdr:from>
    <xdr:to>
      <xdr:col>10</xdr:col>
      <xdr:colOff>373381</xdr:colOff>
      <xdr:row>24</xdr:row>
      <xdr:rowOff>87770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1" y="533400"/>
          <a:ext cx="6309360" cy="36158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F1:Y636"/>
  <sheetViews>
    <sheetView tabSelected="1" topLeftCell="C21" zoomScale="89" zoomScaleNormal="79" workbookViewId="0">
      <selection activeCell="G9" sqref="G9"/>
    </sheetView>
  </sheetViews>
  <sheetFormatPr defaultRowHeight="13.2" x14ac:dyDescent="0.2"/>
  <cols>
    <col min="1" max="1" width="9" customWidth="1"/>
    <col min="6" max="6" width="12.44140625" bestFit="1" customWidth="1"/>
    <col min="8" max="8" width="12.44140625" customWidth="1"/>
    <col min="10" max="10" width="11.77734375" bestFit="1" customWidth="1"/>
    <col min="11" max="12" width="9" customWidth="1"/>
    <col min="13" max="13" width="24.44140625" customWidth="1"/>
    <col min="14" max="14" width="14.77734375" customWidth="1"/>
    <col min="15" max="15" width="11.109375" customWidth="1"/>
    <col min="16" max="26" width="9" customWidth="1"/>
  </cols>
  <sheetData>
    <row r="1" spans="6:25" ht="13.8" thickBot="1" x14ac:dyDescent="0.25">
      <c r="N1" t="s">
        <v>53</v>
      </c>
      <c r="O1" t="s">
        <v>52</v>
      </c>
      <c r="P1" t="s">
        <v>54</v>
      </c>
      <c r="R1" t="s">
        <v>48</v>
      </c>
      <c r="T1" t="s">
        <v>49</v>
      </c>
      <c r="V1" t="s">
        <v>89</v>
      </c>
      <c r="Y1" t="s">
        <v>91</v>
      </c>
    </row>
    <row r="2" spans="6:25" ht="13.8" thickBot="1" x14ac:dyDescent="0.25">
      <c r="F2" s="50" t="s">
        <v>46</v>
      </c>
      <c r="G2" s="51"/>
      <c r="H2" s="50" t="s">
        <v>47</v>
      </c>
      <c r="I2" s="51"/>
      <c r="J2" s="52"/>
      <c r="K2" s="52"/>
      <c r="L2" t="s">
        <v>56</v>
      </c>
      <c r="N2">
        <f>演算!AJ3</f>
        <v>0</v>
      </c>
      <c r="O2">
        <f>演算!AK3</f>
        <v>0.5719540944745406</v>
      </c>
      <c r="P2">
        <f>演算!X4</f>
        <v>2617.5370672836652</v>
      </c>
      <c r="V2">
        <v>2021</v>
      </c>
      <c r="W2" t="s">
        <v>90</v>
      </c>
      <c r="Y2" t="s">
        <v>92</v>
      </c>
    </row>
    <row r="3" spans="6:25" x14ac:dyDescent="0.2">
      <c r="F3" s="6" t="s">
        <v>37</v>
      </c>
      <c r="G3" s="23">
        <v>15</v>
      </c>
      <c r="H3" s="19" t="s">
        <v>5</v>
      </c>
      <c r="I3" s="23">
        <v>4</v>
      </c>
      <c r="J3" s="29" t="s">
        <v>44</v>
      </c>
      <c r="K3" s="5">
        <v>185</v>
      </c>
      <c r="L3" s="35" t="s">
        <v>55</v>
      </c>
      <c r="M3" s="49" t="s">
        <v>57</v>
      </c>
      <c r="N3">
        <f>演算!AJ4</f>
        <v>1</v>
      </c>
      <c r="O3">
        <f>演算!AK4</f>
        <v>0.57101259846338492</v>
      </c>
      <c r="P3">
        <f>演算!X5</f>
        <v>2614.984247357504</v>
      </c>
      <c r="R3" s="23">
        <v>30</v>
      </c>
      <c r="T3" s="23">
        <v>20</v>
      </c>
      <c r="V3" s="23">
        <v>27</v>
      </c>
      <c r="W3" s="23">
        <v>10</v>
      </c>
      <c r="Y3" s="23">
        <v>30</v>
      </c>
    </row>
    <row r="4" spans="6:25" x14ac:dyDescent="0.2">
      <c r="F4" s="7" t="s">
        <v>38</v>
      </c>
      <c r="G4" s="21">
        <v>35</v>
      </c>
      <c r="H4" s="8" t="s">
        <v>6</v>
      </c>
      <c r="I4" s="21">
        <f>INDEX(M4:M8,MATCH(I3,L4:L8))</f>
        <v>370</v>
      </c>
      <c r="J4" s="24" t="s">
        <v>14</v>
      </c>
      <c r="K4" s="30">
        <f>INDEX(演算!$S$4:$X$364,MATCH($K$3,演算!$S$4:$S$364,0),6)</f>
        <v>4180.5592986266347</v>
      </c>
      <c r="L4" s="36">
        <v>1</v>
      </c>
      <c r="M4" s="37">
        <v>530</v>
      </c>
      <c r="N4">
        <f>演算!AJ5</f>
        <v>2</v>
      </c>
      <c r="O4">
        <f>演算!AK5</f>
        <v>0.57040520205415313</v>
      </c>
      <c r="P4">
        <f>演算!X6</f>
        <v>2613.9903588372194</v>
      </c>
      <c r="R4" s="21">
        <v>50</v>
      </c>
      <c r="T4" s="21">
        <v>45</v>
      </c>
      <c r="V4" s="21">
        <v>35</v>
      </c>
      <c r="W4" s="21">
        <v>23</v>
      </c>
      <c r="Y4" s="21">
        <v>50</v>
      </c>
    </row>
    <row r="5" spans="6:25" x14ac:dyDescent="0.2">
      <c r="F5" s="7" t="s">
        <v>39</v>
      </c>
      <c r="G5" s="21">
        <v>30</v>
      </c>
      <c r="H5" s="8" t="s">
        <v>7</v>
      </c>
      <c r="I5" s="3">
        <f>I3*I4</f>
        <v>1480</v>
      </c>
      <c r="J5" s="24" t="s">
        <v>15</v>
      </c>
      <c r="K5" s="30">
        <f>$I$6/INDEX(演算!$S$4:$X$364,MATCH($K$3,演算!$S$4:$S$364,0),4)</f>
        <v>204.79059388504942</v>
      </c>
      <c r="L5" s="36">
        <v>2</v>
      </c>
      <c r="M5" s="37">
        <v>500</v>
      </c>
      <c r="N5">
        <f>演算!AJ6</f>
        <v>3</v>
      </c>
      <c r="O5">
        <f>演算!AK6</f>
        <v>0.57014084140701393</v>
      </c>
      <c r="P5">
        <f>演算!X7</f>
        <v>2614.5969374504352</v>
      </c>
      <c r="R5" s="21">
        <v>45</v>
      </c>
      <c r="T5" s="21">
        <v>40</v>
      </c>
      <c r="V5" s="21">
        <v>35</v>
      </c>
      <c r="W5" s="21">
        <v>40</v>
      </c>
      <c r="Y5" s="21">
        <v>45</v>
      </c>
    </row>
    <row r="6" spans="6:25" ht="13.8" thickBot="1" x14ac:dyDescent="0.25">
      <c r="F6" s="7" t="s">
        <v>40</v>
      </c>
      <c r="G6" s="21">
        <v>20</v>
      </c>
      <c r="H6" s="8" t="s">
        <v>9</v>
      </c>
      <c r="I6" s="2">
        <v>220</v>
      </c>
      <c r="J6" s="9" t="s">
        <v>42</v>
      </c>
      <c r="K6" s="31">
        <f>INDEX(演算!$I$4:$X$364,MATCH($K$3,演算!$S$4:$S$364,0),1)</f>
        <v>434.99932516126529</v>
      </c>
      <c r="L6" s="36">
        <v>3</v>
      </c>
      <c r="M6" s="37">
        <v>430</v>
      </c>
      <c r="N6">
        <f>演算!AJ7</f>
        <v>4</v>
      </c>
      <c r="O6">
        <f>演算!AK7</f>
        <v>0.57022774220123695</v>
      </c>
      <c r="P6">
        <f>演算!X8</f>
        <v>2616.8422541988707</v>
      </c>
      <c r="R6" s="21">
        <v>35</v>
      </c>
      <c r="T6" s="21">
        <v>45</v>
      </c>
      <c r="V6" s="21">
        <v>27</v>
      </c>
      <c r="W6" s="21">
        <v>35</v>
      </c>
      <c r="Y6" s="21">
        <v>35</v>
      </c>
    </row>
    <row r="7" spans="6:25" x14ac:dyDescent="0.2">
      <c r="F7" s="7" t="s">
        <v>34</v>
      </c>
      <c r="G7" s="21">
        <v>-39</v>
      </c>
      <c r="H7" s="8" t="s">
        <v>30</v>
      </c>
      <c r="I7" s="3">
        <f>I6*I5</f>
        <v>325600</v>
      </c>
      <c r="J7" s="29" t="s">
        <v>45</v>
      </c>
      <c r="K7" s="5">
        <v>340</v>
      </c>
      <c r="L7" s="36">
        <v>4</v>
      </c>
      <c r="M7" s="37">
        <v>370</v>
      </c>
      <c r="N7">
        <f>演算!AJ8</f>
        <v>5</v>
      </c>
      <c r="O7">
        <f>演算!AK8</f>
        <v>0.57067341005048899</v>
      </c>
      <c r="P7">
        <f>演算!X9</f>
        <v>2620.7612601693681</v>
      </c>
      <c r="R7" s="21">
        <v>-50</v>
      </c>
      <c r="T7" s="21">
        <v>-50</v>
      </c>
      <c r="V7" s="21">
        <v>-95</v>
      </c>
      <c r="W7" s="21">
        <v>-20</v>
      </c>
      <c r="Y7" s="21">
        <v>-39</v>
      </c>
    </row>
    <row r="8" spans="6:25" ht="13.8" thickBot="1" x14ac:dyDescent="0.25">
      <c r="F8" s="8" t="s">
        <v>35</v>
      </c>
      <c r="G8" s="21">
        <v>400</v>
      </c>
      <c r="H8" s="8" t="s">
        <v>8</v>
      </c>
      <c r="I8" s="21">
        <v>0.6</v>
      </c>
      <c r="J8" s="24" t="s">
        <v>16</v>
      </c>
      <c r="K8" s="30">
        <f>INDEX(演算!$S$4:$X$364,MATCH($K$7,演算!$S$4:$S$364,0),6)</f>
        <v>2910.5588248556965</v>
      </c>
      <c r="L8" s="38">
        <v>5</v>
      </c>
      <c r="M8" s="39">
        <v>300</v>
      </c>
      <c r="N8">
        <f>演算!AJ9</f>
        <v>6</v>
      </c>
      <c r="O8">
        <f>演算!AK9</f>
        <v>0.57148462758795782</v>
      </c>
      <c r="P8">
        <f>演算!X10</f>
        <v>2626.3855613349056</v>
      </c>
      <c r="R8" s="21">
        <v>550</v>
      </c>
      <c r="T8" s="21">
        <v>300</v>
      </c>
      <c r="V8" s="21">
        <v>500</v>
      </c>
      <c r="W8" s="21">
        <v>450</v>
      </c>
      <c r="Y8" s="21">
        <v>450</v>
      </c>
    </row>
    <row r="9" spans="6:25" ht="13.8" thickBot="1" x14ac:dyDescent="0.25">
      <c r="F9" s="8" t="s">
        <v>36</v>
      </c>
      <c r="G9" s="21">
        <v>180</v>
      </c>
      <c r="H9" s="22" t="s">
        <v>41</v>
      </c>
      <c r="I9" s="25">
        <f>演算!AG18</f>
        <v>0.956789302518397</v>
      </c>
      <c r="J9" s="26" t="s">
        <v>9</v>
      </c>
      <c r="K9" s="32">
        <f>$I$6/INDEX(演算!$S$4:$X$364,MATCH($K$7,演算!$S$4:$S$364,0),4)</f>
        <v>141.34006809185729</v>
      </c>
      <c r="N9">
        <f>演算!AJ10</f>
        <v>7</v>
      </c>
      <c r="O9">
        <f>演算!AK10</f>
        <v>0.57266745780771922</v>
      </c>
      <c r="P9">
        <f>演算!X11</f>
        <v>2633.7434216307051</v>
      </c>
      <c r="R9" s="21">
        <v>180</v>
      </c>
      <c r="T9" s="21">
        <v>180</v>
      </c>
      <c r="V9" s="21">
        <v>180</v>
      </c>
      <c r="W9" s="21">
        <v>180</v>
      </c>
      <c r="Y9" s="21">
        <v>180</v>
      </c>
    </row>
    <row r="10" spans="6:25" ht="13.8" thickBot="1" x14ac:dyDescent="0.25">
      <c r="F10" s="8" t="s">
        <v>31</v>
      </c>
      <c r="G10" s="2">
        <v>78</v>
      </c>
      <c r="H10" s="19" t="s">
        <v>83</v>
      </c>
      <c r="I10" s="27">
        <f>INDEX(演算!$S$4:$AF$364,MATCH("a",演算!$AE$4:$AE$364,0),1)</f>
        <v>30</v>
      </c>
      <c r="J10" s="28" t="s">
        <v>43</v>
      </c>
      <c r="K10" s="33">
        <f>INDEX(演算!$I$4:$X$364,MATCH($K$7,演算!$S$4:$S$364,0),1)</f>
        <v>431.22296444838895</v>
      </c>
      <c r="N10">
        <f>演算!AJ11</f>
        <v>8</v>
      </c>
      <c r="O10">
        <f>演算!AK11</f>
        <v>0.57422725315048562</v>
      </c>
      <c r="P10">
        <f>演算!X12</f>
        <v>2642.8597921469477</v>
      </c>
      <c r="R10" s="2">
        <v>110</v>
      </c>
      <c r="T10" s="2">
        <v>110</v>
      </c>
      <c r="V10" s="2">
        <v>72</v>
      </c>
      <c r="W10" s="2">
        <v>74</v>
      </c>
      <c r="Y10" s="2">
        <v>74</v>
      </c>
    </row>
    <row r="11" spans="6:25" ht="13.8" thickBot="1" x14ac:dyDescent="0.25">
      <c r="F11" s="17" t="s">
        <v>32</v>
      </c>
      <c r="G11" s="18">
        <v>450</v>
      </c>
      <c r="H11" s="17" t="s">
        <v>84</v>
      </c>
      <c r="I11" s="4">
        <f>INDEX(演算!$S$4:$AF$364,MATCH("a",演算!$AF$4:$AF$364,0),1)</f>
        <v>322</v>
      </c>
      <c r="M11" s="23">
        <v>30</v>
      </c>
      <c r="N11">
        <f>演算!AJ12</f>
        <v>9</v>
      </c>
      <c r="O11">
        <f>演算!AK12</f>
        <v>0.57616866974034453</v>
      </c>
      <c r="P11">
        <f>演算!X13</f>
        <v>2653.7563639074092</v>
      </c>
      <c r="R11" s="18">
        <v>600</v>
      </c>
      <c r="T11" s="18">
        <v>300</v>
      </c>
      <c r="V11" s="18">
        <v>500</v>
      </c>
      <c r="W11" s="18">
        <v>450</v>
      </c>
      <c r="Y11" s="18">
        <v>450</v>
      </c>
    </row>
    <row r="12" spans="6:25" x14ac:dyDescent="0.2">
      <c r="F12" s="34"/>
      <c r="M12" s="21">
        <v>50</v>
      </c>
      <c r="N12">
        <f>演算!AJ13</f>
        <v>10</v>
      </c>
      <c r="O12">
        <f>演算!AK13</f>
        <v>0.57849568613213564</v>
      </c>
      <c r="P12">
        <f>演算!X14</f>
        <v>2666.4516414846853</v>
      </c>
    </row>
    <row r="13" spans="6:25" x14ac:dyDescent="0.2">
      <c r="F13" s="34"/>
      <c r="J13">
        <f>I3*2/3/G8*10*K5*0.3</f>
        <v>4.0958118777009878</v>
      </c>
      <c r="M13" s="21">
        <v>70</v>
      </c>
      <c r="N13">
        <f>演算!AJ14</f>
        <v>11</v>
      </c>
      <c r="O13">
        <f>演算!AK14</f>
        <v>0.58121162589101993</v>
      </c>
      <c r="P13">
        <f>演算!X15</f>
        <v>2680.9610345198853</v>
      </c>
      <c r="V13" t="s">
        <v>93</v>
      </c>
    </row>
    <row r="14" spans="6:25" ht="13.8" thickBot="1" x14ac:dyDescent="0.25">
      <c r="F14" s="34"/>
      <c r="M14" s="21">
        <v>50</v>
      </c>
      <c r="N14">
        <f>演算!AJ15</f>
        <v>12</v>
      </c>
      <c r="O14">
        <f>演算!AK15</f>
        <v>0.58431918332337551</v>
      </c>
      <c r="P14">
        <f>演算!X16</f>
        <v>2697.2969641915447</v>
      </c>
    </row>
    <row r="15" spans="6:25" x14ac:dyDescent="0.2">
      <c r="M15" s="21">
        <v>-50</v>
      </c>
      <c r="N15">
        <f>演算!AJ16</f>
        <v>13</v>
      </c>
      <c r="O15">
        <f>演算!AK16</f>
        <v>0.58782045168062858</v>
      </c>
      <c r="P15">
        <f>演算!X17</f>
        <v>2715.4689816741998</v>
      </c>
      <c r="T15" s="23">
        <v>30</v>
      </c>
    </row>
    <row r="16" spans="6:25" x14ac:dyDescent="0.2">
      <c r="M16" s="21">
        <v>550</v>
      </c>
      <c r="N16">
        <f>演算!AJ17</f>
        <v>14</v>
      </c>
      <c r="O16">
        <f>演算!AK17</f>
        <v>0.59171695318767981</v>
      </c>
      <c r="P16">
        <f>演算!X18</f>
        <v>2735.4838957468342</v>
      </c>
      <c r="T16" s="21">
        <v>50</v>
      </c>
    </row>
    <row r="17" spans="13:20" x14ac:dyDescent="0.2">
      <c r="M17" s="21">
        <v>180</v>
      </c>
      <c r="N17">
        <f>演算!AJ18</f>
        <v>15</v>
      </c>
      <c r="O17">
        <f>演算!AK18</f>
        <v>0.59600967028485774</v>
      </c>
      <c r="P17">
        <f>演算!X19</f>
        <v>2757.3459068621655</v>
      </c>
      <c r="T17" s="21">
        <v>80</v>
      </c>
    </row>
    <row r="18" spans="13:20" x14ac:dyDescent="0.2">
      <c r="M18" s="2">
        <v>110</v>
      </c>
      <c r="N18">
        <f>演算!AJ19</f>
        <v>16</v>
      </c>
      <c r="O18">
        <f>演算!AK19</f>
        <v>0.60069907752321816</v>
      </c>
      <c r="P18">
        <f>演算!X20</f>
        <v>2781.0567452001219</v>
      </c>
      <c r="T18" s="21">
        <v>40</v>
      </c>
    </row>
    <row r="19" spans="13:20" ht="13.8" thickBot="1" x14ac:dyDescent="0.25">
      <c r="M19" s="18">
        <v>600</v>
      </c>
      <c r="N19">
        <f>演算!AJ20</f>
        <v>17</v>
      </c>
      <c r="O19">
        <f>演算!AK20</f>
        <v>0.60578517361092754</v>
      </c>
      <c r="P19">
        <f>演算!X21</f>
        <v>2806.6158104730316</v>
      </c>
      <c r="T19" s="21">
        <v>-50</v>
      </c>
    </row>
    <row r="20" spans="13:20" x14ac:dyDescent="0.2">
      <c r="N20">
        <f>演算!AJ21</f>
        <v>18</v>
      </c>
      <c r="O20">
        <f>演算!AK21</f>
        <v>0.61126751316930417</v>
      </c>
      <c r="P20">
        <f>演算!X22</f>
        <v>2834.0203115079162</v>
      </c>
      <c r="T20" s="21">
        <v>300</v>
      </c>
    </row>
    <row r="21" spans="13:20" x14ac:dyDescent="0.2">
      <c r="N21">
        <f>演算!AJ22</f>
        <v>19</v>
      </c>
      <c r="O21">
        <f>演算!AK22</f>
        <v>0.61714523782383846</v>
      </c>
      <c r="P21">
        <f>演算!X23</f>
        <v>2863.2654039173326</v>
      </c>
      <c r="T21" s="21">
        <v>180</v>
      </c>
    </row>
    <row r="22" spans="13:20" x14ac:dyDescent="0.2">
      <c r="N22">
        <f>演算!AJ23</f>
        <v>20</v>
      </c>
      <c r="O22">
        <f>演算!AK23</f>
        <v>0.623417106316419</v>
      </c>
      <c r="P22">
        <f>演算!X24</f>
        <v>2894.3443244306004</v>
      </c>
      <c r="T22" s="2">
        <v>148.35499999999999</v>
      </c>
    </row>
    <row r="23" spans="13:20" ht="13.8" thickBot="1" x14ac:dyDescent="0.25">
      <c r="N23">
        <f>演算!AJ24</f>
        <v>21</v>
      </c>
      <c r="O23">
        <f>演算!AK24</f>
        <v>0.63008152339128454</v>
      </c>
      <c r="P23">
        <f>演算!X25</f>
        <v>2927.2485207443974</v>
      </c>
      <c r="T23" s="18">
        <v>300</v>
      </c>
    </row>
    <row r="24" spans="13:20" x14ac:dyDescent="0.2">
      <c r="N24">
        <f>演算!AJ25</f>
        <v>22</v>
      </c>
      <c r="O24">
        <f>演算!AK25</f>
        <v>0.63713656725963308</v>
      </c>
      <c r="P24">
        <f>演算!X26</f>
        <v>2961.9677759766914</v>
      </c>
    </row>
    <row r="25" spans="13:20" ht="13.8" thickBot="1" x14ac:dyDescent="0.25">
      <c r="N25">
        <f>演算!AJ26</f>
        <v>23</v>
      </c>
      <c r="O25">
        <f>演算!AK26</f>
        <v>0.6445800155077861</v>
      </c>
      <c r="P25">
        <f>演算!X27</f>
        <v>2998.490327070343</v>
      </c>
      <c r="T25" t="s">
        <v>50</v>
      </c>
    </row>
    <row r="26" spans="13:20" x14ac:dyDescent="0.2">
      <c r="N26">
        <f>演算!AJ27</f>
        <v>24</v>
      </c>
      <c r="O26">
        <f>演算!AK27</f>
        <v>0.65240936935580751</v>
      </c>
      <c r="P26">
        <f>演算!X28</f>
        <v>3036.8029766741074</v>
      </c>
      <c r="T26" s="23">
        <v>10</v>
      </c>
    </row>
    <row r="27" spans="13:20" x14ac:dyDescent="0.2">
      <c r="N27">
        <f>演算!AJ28</f>
        <v>25</v>
      </c>
      <c r="O27">
        <f>演算!AK28</f>
        <v>0.66062187622066137</v>
      </c>
      <c r="P27">
        <f>演算!X29</f>
        <v>3076.8911982367945</v>
      </c>
      <c r="T27" s="21">
        <v>20</v>
      </c>
    </row>
    <row r="28" spans="13:20" x14ac:dyDescent="0.2">
      <c r="N28">
        <f>演算!AJ29</f>
        <v>26</v>
      </c>
      <c r="O28">
        <f>演算!AK29</f>
        <v>0.66921455056927925</v>
      </c>
      <c r="P28">
        <f>演算!X30</f>
        <v>3118.739234186768</v>
      </c>
      <c r="T28" s="21">
        <v>50</v>
      </c>
    </row>
    <row r="29" spans="13:20" x14ac:dyDescent="0.2">
      <c r="N29">
        <f>演算!AJ30</f>
        <v>27</v>
      </c>
      <c r="O29">
        <f>演算!AK30</f>
        <v>0.67818419308205646</v>
      </c>
      <c r="P29">
        <f>演算!X31</f>
        <v>3162.3301872256984</v>
      </c>
      <c r="T29" s="21">
        <v>40</v>
      </c>
    </row>
    <row r="30" spans="13:20" x14ac:dyDescent="0.2">
      <c r="N30">
        <f>演算!AJ31</f>
        <v>28</v>
      </c>
      <c r="O30">
        <f>演算!AK31</f>
        <v>0.68752740816730018</v>
      </c>
      <c r="P30">
        <f>演算!X32</f>
        <v>3207.6461048538254</v>
      </c>
      <c r="T30" s="21">
        <v>-50</v>
      </c>
    </row>
    <row r="31" spans="13:20" x14ac:dyDescent="0.2">
      <c r="N31">
        <f>演算!AJ32</f>
        <v>29</v>
      </c>
      <c r="O31">
        <f>演算!AK32</f>
        <v>0.69724061988946895</v>
      </c>
      <c r="P31">
        <f>演算!X33</f>
        <v>3254.6680573449248</v>
      </c>
      <c r="T31" s="21">
        <v>300</v>
      </c>
    </row>
    <row r="32" spans="13:20" x14ac:dyDescent="0.2">
      <c r="N32">
        <f>演算!AJ33</f>
        <v>30</v>
      </c>
      <c r="O32">
        <f>演算!AK33</f>
        <v>0.70732008638781307</v>
      </c>
      <c r="P32">
        <f>演算!X34</f>
        <v>3303.3762094520007</v>
      </c>
      <c r="T32" s="21">
        <v>180</v>
      </c>
    </row>
    <row r="33" spans="14:20" x14ac:dyDescent="0.2">
      <c r="N33">
        <f>演算!AJ34</f>
        <v>31</v>
      </c>
      <c r="O33">
        <f>演算!AK34</f>
        <v>0.71776191287221947</v>
      </c>
      <c r="P33">
        <f>演算!X35</f>
        <v>3353.749886172312</v>
      </c>
      <c r="T33" s="2">
        <v>110</v>
      </c>
    </row>
    <row r="34" spans="14:20" ht="13.8" thickBot="1" x14ac:dyDescent="0.25">
      <c r="N34">
        <f>演算!AJ35</f>
        <v>32</v>
      </c>
      <c r="O34">
        <f>演算!AK35</f>
        <v>0.72856206329019846</v>
      </c>
      <c r="P34">
        <f>演算!X36</f>
        <v>3405.7676329347755</v>
      </c>
      <c r="T34" s="18">
        <v>300</v>
      </c>
    </row>
    <row r="35" spans="14:20" x14ac:dyDescent="0.2">
      <c r="N35">
        <f>演算!AJ36</f>
        <v>33</v>
      </c>
      <c r="O35">
        <f>演算!AK36</f>
        <v>0.73971637076317465</v>
      </c>
      <c r="P35">
        <f>演算!X37</f>
        <v>3459.4072705946951</v>
      </c>
    </row>
    <row r="36" spans="14:20" x14ac:dyDescent="0.2">
      <c r="N36">
        <f>演算!AJ37</f>
        <v>34</v>
      </c>
      <c r="O36">
        <f>演算!AK37</f>
        <v>0.75122054689051576</v>
      </c>
      <c r="P36">
        <f>演算!X38</f>
        <v>3514.6459456249017</v>
      </c>
    </row>
    <row r="37" spans="14:20" x14ac:dyDescent="0.2">
      <c r="N37">
        <f>演算!AJ38</f>
        <v>35</v>
      </c>
      <c r="O37">
        <f>演算!AK38</f>
        <v>0.76307019001997989</v>
      </c>
      <c r="P37">
        <f>演算!X39</f>
        <v>3571.4601758970266</v>
      </c>
    </row>
    <row r="38" spans="14:20" x14ac:dyDescent="0.2">
      <c r="N38">
        <f>演算!AJ39</f>
        <v>36</v>
      </c>
      <c r="O38">
        <f>演算!AK39</f>
        <v>0.77526079258065317</v>
      </c>
      <c r="P38">
        <f>演算!X40</f>
        <v>3629.8258924382753</v>
      </c>
    </row>
    <row r="39" spans="14:20" x14ac:dyDescent="0.2">
      <c r="N39">
        <f>演算!AJ40</f>
        <v>37</v>
      </c>
      <c r="O39">
        <f>演算!AK40</f>
        <v>0.78778774756938608</v>
      </c>
      <c r="P39">
        <f>演算!X41</f>
        <v>3689.7184775295477</v>
      </c>
    </row>
    <row r="40" spans="14:20" x14ac:dyDescent="0.2">
      <c r="N40">
        <f>演算!AJ41</f>
        <v>38</v>
      </c>
      <c r="O40">
        <f>演算!AK41</f>
        <v>0.80064635428043585</v>
      </c>
      <c r="P40">
        <f>演算!X42</f>
        <v>3751.1127995088659</v>
      </c>
    </row>
    <row r="41" spans="14:20" x14ac:dyDescent="0.2">
      <c r="N41">
        <f>演算!AJ42</f>
        <v>39</v>
      </c>
      <c r="O41">
        <f>演算!AK42</f>
        <v>0.81383182335826532</v>
      </c>
      <c r="P41">
        <f>演算!X43</f>
        <v>3813.9832446027503</v>
      </c>
    </row>
    <row r="42" spans="14:20" x14ac:dyDescent="0.2">
      <c r="N42">
        <f>演算!AJ43</f>
        <v>40</v>
      </c>
      <c r="O42">
        <f>演算!AK43</f>
        <v>0.82733928125243272</v>
      </c>
      <c r="P42">
        <f>演算!X44</f>
        <v>3878.3037461076356</v>
      </c>
    </row>
    <row r="43" spans="14:20" x14ac:dyDescent="0.2">
      <c r="N43">
        <f>演算!AJ44</f>
        <v>41</v>
      </c>
      <c r="O43">
        <f>演算!AK44</f>
        <v>0.84116377414473686</v>
      </c>
      <c r="P43">
        <f>演算!X45</f>
        <v>3944.0478112064525</v>
      </c>
    </row>
    <row r="44" spans="14:20" x14ac:dyDescent="0.2">
      <c r="N44">
        <f>演算!AJ45</f>
        <v>42</v>
      </c>
      <c r="O44">
        <f>演算!AK45</f>
        <v>0.8553002714138157</v>
      </c>
      <c r="P44">
        <f>演算!X46</f>
        <v>4011.1885456862024</v>
      </c>
    </row>
    <row r="45" spans="14:20" x14ac:dyDescent="0.2">
      <c r="N45">
        <f>演算!AJ46</f>
        <v>43</v>
      </c>
      <c r="O45">
        <f>演算!AK46</f>
        <v>0.86974366869735853</v>
      </c>
      <c r="P45">
        <f>演算!X47</f>
        <v>4079.6986768025208</v>
      </c>
    </row>
    <row r="46" spans="14:20" x14ac:dyDescent="0.2">
      <c r="N46">
        <f>演算!AJ47</f>
        <v>44</v>
      </c>
      <c r="O46">
        <f>演算!AK47</f>
        <v>0.88448879060573349</v>
      </c>
      <c r="P46">
        <f>演算!X48</f>
        <v>4149.5505745108594</v>
      </c>
    </row>
    <row r="47" spans="14:20" x14ac:dyDescent="0.2">
      <c r="N47">
        <f>演算!AJ48</f>
        <v>45</v>
      </c>
      <c r="O47">
        <f>演算!AK48</f>
        <v>0.89953039313574779</v>
      </c>
      <c r="P47">
        <f>演算!X49</f>
        <v>4220.7162712634254</v>
      </c>
    </row>
    <row r="48" spans="14:20" x14ac:dyDescent="0.2">
      <c r="N48">
        <f>演算!AJ49</f>
        <v>46</v>
      </c>
      <c r="O48">
        <f>演算!AK49</f>
        <v>0.91486316582870897</v>
      </c>
      <c r="P48">
        <f>演算!X50</f>
        <v>4293.1674805526982</v>
      </c>
    </row>
    <row r="49" spans="14:16" x14ac:dyDescent="0.2">
      <c r="N49">
        <f>演算!AJ50</f>
        <v>47</v>
      </c>
      <c r="O49">
        <f>演算!AK50</f>
        <v>0.93048173371119425</v>
      </c>
      <c r="P49">
        <f>演算!X51</f>
        <v>4366.8756143580749</v>
      </c>
    </row>
    <row r="50" spans="14:16" x14ac:dyDescent="0.2">
      <c r="N50">
        <f>演算!AJ51</f>
        <v>48</v>
      </c>
      <c r="O50">
        <f>演算!AK51</f>
        <v>0.94638065905456681</v>
      </c>
      <c r="P50">
        <f>演算!X52</f>
        <v>4441.8117996436167</v>
      </c>
    </row>
    <row r="51" spans="14:16" x14ac:dyDescent="0.2">
      <c r="N51">
        <f>演算!AJ52</f>
        <v>49</v>
      </c>
      <c r="O51">
        <f>演算!AK52</f>
        <v>0.96255444298270554</v>
      </c>
      <c r="P51">
        <f>演算!X53</f>
        <v>4517.946894026386</v>
      </c>
    </row>
    <row r="52" spans="14:16" x14ac:dyDescent="0.2">
      <c r="N52">
        <f>演算!AJ53</f>
        <v>50</v>
      </c>
      <c r="O52">
        <f>演算!AK53</f>
        <v>0.97899752695650599</v>
      </c>
      <c r="P52">
        <f>演算!X54</f>
        <v>4595.2515007325974</v>
      </c>
    </row>
    <row r="53" spans="14:16" x14ac:dyDescent="0.2">
      <c r="N53">
        <f>演算!AJ54</f>
        <v>51</v>
      </c>
      <c r="O53">
        <f>演算!AK54</f>
        <v>0.99570429415696904</v>
      </c>
      <c r="P53">
        <f>演算!X55</f>
        <v>4673.6959829291136</v>
      </c>
    </row>
    <row r="54" spans="14:16" x14ac:dyDescent="0.2">
      <c r="N54">
        <f>演算!AJ55</f>
        <v>52</v>
      </c>
      <c r="O54">
        <f>演算!AK55</f>
        <v>1.0126690707909625</v>
      </c>
      <c r="P54">
        <f>演算!X56</f>
        <v>4753.250477530074</v>
      </c>
    </row>
    <row r="55" spans="14:16" x14ac:dyDescent="0.2">
      <c r="N55">
        <f>演算!AJ56</f>
        <v>53</v>
      </c>
      <c r="O55">
        <f>演算!AK56</f>
        <v>1.0298861273341817</v>
      </c>
      <c r="P55">
        <f>演算!X57</f>
        <v>4833.8849085351449</v>
      </c>
    </row>
    <row r="56" spans="14:16" x14ac:dyDescent="0.2">
      <c r="N56">
        <f>演算!AJ57</f>
        <v>54</v>
      </c>
      <c r="O56">
        <f>演算!AK57</f>
        <v>1.0473496797295321</v>
      </c>
      <c r="P56">
        <f>演算!X58</f>
        <v>4915.5689999744982</v>
      </c>
    </row>
    <row r="57" spans="14:16" x14ac:dyDescent="0.2">
      <c r="N57">
        <f>演算!AJ58</f>
        <v>55</v>
      </c>
      <c r="O57">
        <f>演算!AK58</f>
        <v>1.0650538905536961</v>
      </c>
      <c r="P57">
        <f>演算!X59</f>
        <v>4998.2722885112789</v>
      </c>
    </row>
    <row r="58" spans="14:16" x14ac:dyDescent="0.2">
      <c r="N58">
        <f>演算!AJ59</f>
        <v>56</v>
      </c>
      <c r="O58">
        <f>演算!AK59</f>
        <v>1.0829928701632459</v>
      </c>
      <c r="P58">
        <f>演算!X60</f>
        <v>5081.9641357466789</v>
      </c>
    </row>
    <row r="59" spans="14:16" x14ac:dyDescent="0.2">
      <c r="N59">
        <f>演算!AJ60</f>
        <v>57</v>
      </c>
      <c r="O59">
        <f>演算!AK60</f>
        <v>1.1011606778308236</v>
      </c>
      <c r="P59">
        <f>演算!X61</f>
        <v>5166.6137402699169</v>
      </c>
    </row>
    <row r="60" spans="14:16" x14ac:dyDescent="0.2">
      <c r="N60">
        <f>演算!AJ61</f>
        <v>58</v>
      </c>
      <c r="O60">
        <f>演算!AK61</f>
        <v>1.1195513228790346</v>
      </c>
      <c r="P60">
        <f>演算!X62</f>
        <v>5252.1901494825697</v>
      </c>
    </row>
    <row r="61" spans="14:16" x14ac:dyDescent="0.2">
      <c r="N61">
        <f>演算!AJ62</f>
        <v>59</v>
      </c>
      <c r="O61">
        <f>演算!AK62</f>
        <v>1.1381587658195786</v>
      </c>
      <c r="P61">
        <f>演算!X63</f>
        <v>5338.6622712270582</v>
      </c>
    </row>
    <row r="62" spans="14:16" x14ac:dyDescent="0.2">
      <c r="N62">
        <f>演算!AJ63</f>
        <v>60</v>
      </c>
      <c r="O62">
        <f>演算!AK63</f>
        <v>1.1569769195043511</v>
      </c>
      <c r="P62">
        <f>演算!X64</f>
        <v>5425.9988852459446</v>
      </c>
    </row>
    <row r="63" spans="14:16" x14ac:dyDescent="0.2">
      <c r="N63">
        <f>演算!AJ64</f>
        <v>61</v>
      </c>
      <c r="O63">
        <f>演算!AK64</f>
        <v>1.1759996502908041</v>
      </c>
      <c r="P63">
        <f>演算!X65</f>
        <v>5514.1686544785125</v>
      </c>
    </row>
    <row r="64" spans="14:16" x14ac:dyDescent="0.2">
      <c r="N64">
        <f>演算!AJ65</f>
        <v>62</v>
      </c>
      <c r="O64">
        <f>演算!AK65</f>
        <v>1.1952207792293965</v>
      </c>
      <c r="P64">
        <f>演算!X66</f>
        <v>5603.1401362275565</v>
      </c>
    </row>
    <row r="65" spans="14:16" x14ac:dyDescent="0.2">
      <c r="N65">
        <f>演算!AJ66</f>
        <v>63</v>
      </c>
      <c r="O65">
        <f>演算!AK66</f>
        <v>1.214634083271644</v>
      </c>
      <c r="P65">
        <f>演算!X67</f>
        <v>5692.881793186245</v>
      </c>
    </row>
    <row r="66" spans="14:16" x14ac:dyDescent="0.2">
      <c r="N66">
        <f>演算!AJ67</f>
        <v>64</v>
      </c>
      <c r="O66">
        <f>演算!AK67</f>
        <v>1.2342332965068319</v>
      </c>
      <c r="P66">
        <f>演算!X68</f>
        <v>5783.3620043599885</v>
      </c>
    </row>
    <row r="67" spans="14:16" x14ac:dyDescent="0.2">
      <c r="N67">
        <f>演算!AJ68</f>
        <v>65</v>
      </c>
      <c r="O67">
        <f>演算!AK68</f>
        <v>1.2540121114233078</v>
      </c>
      <c r="P67">
        <f>演算!X69</f>
        <v>5874.5490758618298</v>
      </c>
    </row>
    <row r="68" spans="14:16" x14ac:dyDescent="0.2">
      <c r="N68">
        <f>演算!AJ69</f>
        <v>66</v>
      </c>
      <c r="O68">
        <f>演算!AK69</f>
        <v>1.2739641802014674</v>
      </c>
      <c r="P68">
        <f>演算!X70</f>
        <v>5966.411251612707</v>
      </c>
    </row>
    <row r="69" spans="14:16" x14ac:dyDescent="0.2">
      <c r="N69">
        <f>演算!AJ70</f>
        <v>67</v>
      </c>
      <c r="O69">
        <f>演算!AK70</f>
        <v>1.2940831160345623</v>
      </c>
      <c r="P69">
        <f>演算!X71</f>
        <v>6058.9167239267981</v>
      </c>
    </row>
    <row r="70" spans="14:16" x14ac:dyDescent="0.2">
      <c r="N70">
        <f>演算!AJ71</f>
        <v>68</v>
      </c>
      <c r="O70">
        <f>演算!AK71</f>
        <v>1.3143624944819963</v>
      </c>
      <c r="P70">
        <f>演算!X72</f>
        <v>6152.0336440025139</v>
      </c>
    </row>
    <row r="71" spans="14:16" x14ac:dyDescent="0.2">
      <c r="N71">
        <f>演算!AJ72</f>
        <v>69</v>
      </c>
      <c r="O71">
        <f>演算!AK72</f>
        <v>1.3347958548522738</v>
      </c>
      <c r="P71">
        <f>演算!X73</f>
        <v>6245.7301323048459</v>
      </c>
    </row>
    <row r="72" spans="14:16" x14ac:dyDescent="0.2">
      <c r="N72">
        <f>演算!AJ73</f>
        <v>70</v>
      </c>
      <c r="O72">
        <f>演算!AK73</f>
        <v>1.3553767016179699</v>
      </c>
      <c r="P72">
        <f>演算!X74</f>
        <v>6339.9742888494939</v>
      </c>
    </row>
    <row r="73" spans="14:16" x14ac:dyDescent="0.2">
      <c r="N73">
        <f>演算!AJ74</f>
        <v>71</v>
      </c>
      <c r="O73">
        <f>演算!AK74</f>
        <v>1.3760985058605608</v>
      </c>
      <c r="P73">
        <f>演算!X75</f>
        <v>6434.7342033782097</v>
      </c>
    </row>
    <row r="74" spans="14:16" x14ac:dyDescent="0.2">
      <c r="N74">
        <f>演算!AJ75</f>
        <v>72</v>
      </c>
      <c r="O74">
        <f>演算!AK75</f>
        <v>1.3969547067464116</v>
      </c>
      <c r="P74">
        <f>演算!X76</f>
        <v>6529.9779654313015</v>
      </c>
    </row>
    <row r="75" spans="14:16" x14ac:dyDescent="0.2">
      <c r="N75">
        <f>演算!AJ76</f>
        <v>73</v>
      </c>
      <c r="O75">
        <f>演算!AK76</f>
        <v>1.4179387130328653</v>
      </c>
      <c r="P75">
        <f>演算!X77</f>
        <v>6625.6736743124893</v>
      </c>
    </row>
    <row r="76" spans="14:16" x14ac:dyDescent="0.2">
      <c r="N76">
        <f>演算!AJ77</f>
        <v>74</v>
      </c>
      <c r="O76">
        <f>演算!AK77</f>
        <v>1.4390439046022943</v>
      </c>
      <c r="P76">
        <f>演算!X78</f>
        <v>6721.7894489364198</v>
      </c>
    </row>
    <row r="77" spans="14:16" x14ac:dyDescent="0.2">
      <c r="N77">
        <f>演算!AJ78</f>
        <v>75</v>
      </c>
      <c r="O77">
        <f>演算!AK78</f>
        <v>1.4602636340263377</v>
      </c>
      <c r="P77">
        <f>演算!X79</f>
        <v>6818.2934375699342</v>
      </c>
    </row>
    <row r="78" spans="14:16" x14ac:dyDescent="0.2">
      <c r="N78">
        <f>演算!AJ79</f>
        <v>76</v>
      </c>
      <c r="O78">
        <f>演算!AK79</f>
        <v>1.4815912281561987</v>
      </c>
      <c r="P78">
        <f>演算!X80</f>
        <v>6915.1538274485692</v>
      </c>
    </row>
    <row r="79" spans="14:16" x14ac:dyDescent="0.2">
      <c r="N79">
        <f>演算!AJ80</f>
        <v>77</v>
      </c>
      <c r="O79">
        <f>演算!AK80</f>
        <v>1.5030199897406336</v>
      </c>
      <c r="P79">
        <f>演算!X81</f>
        <v>7012.3388542770635</v>
      </c>
    </row>
    <row r="80" spans="14:16" x14ac:dyDescent="0.2">
      <c r="N80">
        <f>演算!AJ81</f>
        <v>78</v>
      </c>
      <c r="O80">
        <f>演算!AK81</f>
        <v>1.5245431990689071</v>
      </c>
      <c r="P80">
        <f>演算!X82</f>
        <v>7109.8168116024071</v>
      </c>
    </row>
    <row r="81" spans="14:16" x14ac:dyDescent="0.2">
      <c r="N81">
        <f>演算!AJ82</f>
        <v>79</v>
      </c>
      <c r="O81">
        <f>演算!AK82</f>
        <v>1.5461541156380667</v>
      </c>
      <c r="P81">
        <f>演算!X83</f>
        <v>7207.556060057962</v>
      </c>
    </row>
    <row r="82" spans="14:16" x14ac:dyDescent="0.2">
      <c r="N82">
        <f>演算!AJ83</f>
        <v>80</v>
      </c>
      <c r="O82">
        <f>演算!AK83</f>
        <v>1.5678459798453848</v>
      </c>
      <c r="P82">
        <f>演算!X84</f>
        <v>7305.525036484365</v>
      </c>
    </row>
    <row r="83" spans="14:16" x14ac:dyDescent="0.2">
      <c r="N83">
        <f>演算!AJ84</f>
        <v>81</v>
      </c>
      <c r="O83">
        <f>演算!AK84</f>
        <v>1.5896120146999952</v>
      </c>
      <c r="P83">
        <f>演算!X85</f>
        <v>7403.6922629012915</v>
      </c>
    </row>
    <row r="84" spans="14:16" x14ac:dyDescent="0.2">
      <c r="N84">
        <f>演算!AJ85</f>
        <v>82</v>
      </c>
      <c r="O84">
        <f>演算!AK85</f>
        <v>1.6114454275595063</v>
      </c>
      <c r="P84">
        <f>演算!X86</f>
        <v>7502.0263553592276</v>
      </c>
    </row>
    <row r="85" spans="14:16" x14ac:dyDescent="0.2">
      <c r="N85">
        <f>演算!AJ86</f>
        <v>83</v>
      </c>
      <c r="O85">
        <f>演算!AK86</f>
        <v>1.6333394118841409</v>
      </c>
      <c r="P85">
        <f>演算!X87</f>
        <v>7600.4960326388518</v>
      </c>
    </row>
    <row r="86" spans="14:16" x14ac:dyDescent="0.2">
      <c r="N86">
        <f>演算!AJ87</f>
        <v>84</v>
      </c>
      <c r="O86">
        <f>演算!AK87</f>
        <v>1.6552871490097738</v>
      </c>
      <c r="P86">
        <f>演算!X88</f>
        <v>7699.0701248070682</v>
      </c>
    </row>
    <row r="87" spans="14:16" x14ac:dyDescent="0.2">
      <c r="N87">
        <f>演算!AJ88</f>
        <v>85</v>
      </c>
      <c r="O87">
        <f>演算!AK88</f>
        <v>1.6772818099406483</v>
      </c>
      <c r="P87">
        <f>演算!X89</f>
        <v>7797.7175816359922</v>
      </c>
    </row>
    <row r="88" spans="14:16" x14ac:dyDescent="0.2">
      <c r="N88">
        <f>演算!AJ89</f>
        <v>86</v>
      </c>
      <c r="O88">
        <f>演算!AK89</f>
        <v>1.699316557157081</v>
      </c>
      <c r="P88">
        <f>演算!X90</f>
        <v>7896.4074808660571</v>
      </c>
    </row>
    <row r="89" spans="14:16" x14ac:dyDescent="0.2">
      <c r="N89">
        <f>演算!AJ90</f>
        <v>87</v>
      </c>
      <c r="O89">
        <f>演算!AK90</f>
        <v>1.7213845464392503</v>
      </c>
      <c r="P89">
        <f>演算!X91</f>
        <v>7995.1090363214907</v>
      </c>
    </row>
    <row r="90" spans="14:16" x14ac:dyDescent="0.2">
      <c r="N90">
        <f>演算!AJ91</f>
        <v>88</v>
      </c>
      <c r="O90">
        <f>演算!AK91</f>
        <v>1.7434789287058536</v>
      </c>
      <c r="P90">
        <f>演算!X92</f>
        <v>8093.7916058757382</v>
      </c>
    </row>
    <row r="91" spans="14:16" x14ac:dyDescent="0.2">
      <c r="N91">
        <f>演算!AJ92</f>
        <v>89</v>
      </c>
      <c r="O91">
        <f>演算!AK92</f>
        <v>1.765592851864267</v>
      </c>
      <c r="P91">
        <f>演算!X93</f>
        <v>8192.4246992547742</v>
      </c>
    </row>
    <row r="92" spans="14:16" x14ac:dyDescent="0.2">
      <c r="N92">
        <f>演算!AJ93</f>
        <v>90</v>
      </c>
      <c r="O92">
        <f>演算!AK93</f>
        <v>1.7877194626762116</v>
      </c>
      <c r="P92">
        <f>演算!X94</f>
        <v>8290.9779857004705</v>
      </c>
    </row>
    <row r="93" spans="14:16" x14ac:dyDescent="0.2">
      <c r="N93">
        <f>演算!AJ94</f>
        <v>91</v>
      </c>
      <c r="O93">
        <f>演算!AK94</f>
        <v>1.8098519086300291</v>
      </c>
      <c r="P93">
        <f>演算!X95</f>
        <v>8389.4213014565721</v>
      </c>
    </row>
    <row r="94" spans="14:16" x14ac:dyDescent="0.2">
      <c r="N94">
        <f>演算!AJ95</f>
        <v>92</v>
      </c>
      <c r="O94">
        <f>演算!AK95</f>
        <v>1.8319833398272829</v>
      </c>
      <c r="P94">
        <f>演算!X96</f>
        <v>8487.7246571170344</v>
      </c>
    </row>
    <row r="95" spans="14:16" x14ac:dyDescent="0.2">
      <c r="N95">
        <f>演算!AJ96</f>
        <v>93</v>
      </c>
      <c r="O95">
        <f>演算!AK96</f>
        <v>1.854106910875589</v>
      </c>
      <c r="P95">
        <f>演算!X97</f>
        <v>8585.8582448032685</v>
      </c>
    </row>
    <row r="96" spans="14:16" x14ac:dyDescent="0.2">
      <c r="N96">
        <f>演算!AJ97</f>
        <v>94</v>
      </c>
      <c r="O96">
        <f>演算!AK97</f>
        <v>1.8762157827905275</v>
      </c>
      <c r="P96">
        <f>演算!X98</f>
        <v>8683.792445187808</v>
      </c>
    </row>
    <row r="97" spans="14:16" x14ac:dyDescent="0.2">
      <c r="N97">
        <f>演算!AJ98</f>
        <v>95</v>
      </c>
      <c r="O97">
        <f>演算!AK98</f>
        <v>1.8983031249036271</v>
      </c>
      <c r="P97">
        <f>演算!X99</f>
        <v>8781.497834354841</v>
      </c>
    </row>
    <row r="98" spans="14:16" x14ac:dyDescent="0.2">
      <c r="N98">
        <f>演算!AJ99</f>
        <v>96</v>
      </c>
      <c r="O98">
        <f>演算!AK99</f>
        <v>1.9203621167767295</v>
      </c>
      <c r="P98">
        <f>演算!X100</f>
        <v>8878.9451905035367</v>
      </c>
    </row>
    <row r="99" spans="14:16" x14ac:dyDescent="0.2">
      <c r="N99">
        <f>演算!AJ100</f>
        <v>97</v>
      </c>
      <c r="O99">
        <f>演算!AK100</f>
        <v>1.9423859501223923</v>
      </c>
      <c r="P99">
        <f>演算!X101</f>
        <v>8976.1055004972604</v>
      </c>
    </row>
    <row r="100" spans="14:16" x14ac:dyDescent="0.2">
      <c r="N100">
        <f>演算!AJ101</f>
        <v>98</v>
      </c>
      <c r="O100">
        <f>演算!AK101</f>
        <v>1.9643678307252566</v>
      </c>
      <c r="P100">
        <f>演算!X102</f>
        <v>9072.9499662399394</v>
      </c>
    </row>
    <row r="101" spans="14:16" x14ac:dyDescent="0.2">
      <c r="N101">
        <f>演算!AJ102</f>
        <v>99</v>
      </c>
      <c r="O101">
        <f>演算!AK102</f>
        <v>1.9863009803682099</v>
      </c>
      <c r="P101">
        <f>演算!X103</f>
        <v>9169.4500109022429</v>
      </c>
    </row>
    <row r="102" spans="14:16" x14ac:dyDescent="0.2">
      <c r="N102">
        <f>演算!AJ103</f>
        <v>100</v>
      </c>
      <c r="O102">
        <f>演算!AK103</f>
        <v>2.0081786387624785</v>
      </c>
      <c r="P102">
        <f>演算!X104</f>
        <v>9265.5772849984187</v>
      </c>
    </row>
    <row r="103" spans="14:16" x14ac:dyDescent="0.2">
      <c r="N103">
        <f>演算!AJ104</f>
        <v>101</v>
      </c>
      <c r="O103">
        <f>演算!AK104</f>
        <v>2.0299940654751616</v>
      </c>
      <c r="P103">
        <f>演算!X105</f>
        <v>9361.3036722890392</v>
      </c>
    </row>
    <row r="104" spans="14:16" x14ac:dyDescent="0.2">
      <c r="N104">
        <f>演算!AJ105</f>
        <v>102</v>
      </c>
      <c r="O104">
        <f>演算!AK105</f>
        <v>2.0517405418566286</v>
      </c>
      <c r="P104">
        <f>演算!X106</f>
        <v>9456.6012955259357</v>
      </c>
    </row>
    <row r="105" spans="14:16" x14ac:dyDescent="0.2">
      <c r="N105">
        <f>演算!AJ106</f>
        <v>103</v>
      </c>
      <c r="O105">
        <f>演算!AK106</f>
        <v>2.073411372974272</v>
      </c>
      <c r="P105">
        <f>演算!X107</f>
        <v>9551.4425220745125</v>
      </c>
    </row>
    <row r="106" spans="14:16" x14ac:dyDescent="0.2">
      <c r="N106">
        <f>演算!AJ107</f>
        <v>104</v>
      </c>
      <c r="O106">
        <f>演算!AK107</f>
        <v>2.0949998895339008</v>
      </c>
      <c r="P106">
        <f>演算!X108</f>
        <v>9645.7999693324873</v>
      </c>
    </row>
    <row r="107" spans="14:16" x14ac:dyDescent="0.2">
      <c r="N107">
        <f>演算!AJ108</f>
        <v>105</v>
      </c>
      <c r="O107">
        <f>演算!AK108</f>
        <v>2.1164994498073142</v>
      </c>
      <c r="P107">
        <f>演算!X109</f>
        <v>9739.6465100359401</v>
      </c>
    </row>
    <row r="108" spans="14:16" x14ac:dyDescent="0.2">
      <c r="N108">
        <f>演算!AJ109</f>
        <v>106</v>
      </c>
      <c r="O108">
        <f>演算!AK109</f>
        <v>2.1379034415525293</v>
      </c>
      <c r="P108">
        <f>演算!X110</f>
        <v>9832.955277395733</v>
      </c>
    </row>
    <row r="109" spans="14:16" x14ac:dyDescent="0.2">
      <c r="N109">
        <f>演算!AJ110</f>
        <v>107</v>
      </c>
      <c r="O109">
        <f>演算!AK110</f>
        <v>2.1592052839311284</v>
      </c>
      <c r="P109">
        <f>演算!X111</f>
        <v>9925.6996700904656</v>
      </c>
    </row>
    <row r="110" spans="14:16" x14ac:dyDescent="0.2">
      <c r="N110">
        <f>演算!AJ111</f>
        <v>108</v>
      </c>
      <c r="O110">
        <f>演算!AK111</f>
        <v>2.1803984294196517</v>
      </c>
      <c r="P110">
        <f>演算!X112</f>
        <v>10017.85335710734</v>
      </c>
    </row>
    <row r="111" spans="14:16" x14ac:dyDescent="0.2">
      <c r="N111">
        <f>演算!AJ112</f>
        <v>109</v>
      </c>
      <c r="O111">
        <f>演算!AK112</f>
        <v>2.2014763657154717</v>
      </c>
      <c r="P111">
        <f>演算!X113</f>
        <v>10109.390282438568</v>
      </c>
    </row>
    <row r="112" spans="14:16" x14ac:dyDescent="0.2">
      <c r="N112">
        <f>演算!AJ113</f>
        <v>110</v>
      </c>
      <c r="O112">
        <f>演算!AK113</f>
        <v>2.2224326176376348</v>
      </c>
      <c r="P112">
        <f>演算!X114</f>
        <v>10200.284669641203</v>
      </c>
    </row>
    <row r="113" spans="14:16" x14ac:dyDescent="0.2">
      <c r="N113">
        <f>演算!AJ114</f>
        <v>111</v>
      </c>
      <c r="O113">
        <f>演算!AK114</f>
        <v>2.2432607490173648</v>
      </c>
      <c r="P113">
        <f>演算!X115</f>
        <v>10290.511026241706</v>
      </c>
    </row>
    <row r="114" spans="14:16" x14ac:dyDescent="0.2">
      <c r="N114">
        <f>演算!AJ115</f>
        <v>112</v>
      </c>
      <c r="O114">
        <f>演算!AK115</f>
        <v>2.2639543645838054</v>
      </c>
      <c r="P114">
        <f>演算!X116</f>
        <v>10380.044148016519</v>
      </c>
    </row>
    <row r="115" spans="14:16" x14ac:dyDescent="0.2">
      <c r="N115">
        <f>演算!AJ116</f>
        <v>113</v>
      </c>
      <c r="O115">
        <f>演算!AK116</f>
        <v>2.2845071118371347</v>
      </c>
      <c r="P115">
        <f>演算!X117</f>
        <v>10468.85912311836</v>
      </c>
    </row>
    <row r="116" spans="14:16" x14ac:dyDescent="0.2">
      <c r="N116">
        <f>演算!AJ117</f>
        <v>114</v>
      </c>
      <c r="O116">
        <f>演算!AK117</f>
        <v>2.3049126829155169</v>
      </c>
      <c r="P116">
        <f>演算!X118</f>
        <v>10556.931336083524</v>
      </c>
    </row>
    <row r="117" spans="14:16" x14ac:dyDescent="0.2">
      <c r="N117">
        <f>演算!AJ118</f>
        <v>115</v>
      </c>
      <c r="O117">
        <f>演算!AK118</f>
        <v>2.3251648164489773</v>
      </c>
      <c r="P117">
        <f>演算!X119</f>
        <v>10644.236471694321</v>
      </c>
    </row>
    <row r="118" spans="14:16" x14ac:dyDescent="0.2">
      <c r="N118">
        <f>演算!AJ119</f>
        <v>116</v>
      </c>
      <c r="O118">
        <f>演算!AK119</f>
        <v>2.3452572994051799</v>
      </c>
      <c r="P118">
        <f>演算!X120</f>
        <v>10730.750518725192</v>
      </c>
    </row>
    <row r="119" spans="14:16" x14ac:dyDescent="0.2">
      <c r="N119">
        <f>演算!AJ120</f>
        <v>117</v>
      </c>
      <c r="O119">
        <f>演算!AK120</f>
        <v>2.3651839689196028</v>
      </c>
      <c r="P119">
        <f>演算!X121</f>
        <v>10816.449773543822</v>
      </c>
    </row>
    <row r="120" spans="14:16" x14ac:dyDescent="0.2">
      <c r="N120">
        <f>演算!AJ121</f>
        <v>118</v>
      </c>
      <c r="O120">
        <f>演算!AK121</f>
        <v>2.3849387141154921</v>
      </c>
      <c r="P120">
        <f>演算!X122</f>
        <v>10901.310843597725</v>
      </c>
    </row>
    <row r="121" spans="14:16" x14ac:dyDescent="0.2">
      <c r="N121">
        <f>演算!AJ122</f>
        <v>119</v>
      </c>
      <c r="O121">
        <f>演算!AK122</f>
        <v>2.4045154779100262</v>
      </c>
      <c r="P121">
        <f>演算!X123</f>
        <v>10985.310650775644</v>
      </c>
    </row>
    <row r="122" spans="14:16" x14ac:dyDescent="0.2">
      <c r="N122">
        <f>演算!AJ123</f>
        <v>120</v>
      </c>
      <c r="O122">
        <f>演算!AK123</f>
        <v>2.4239082588086998</v>
      </c>
      <c r="P122">
        <f>演算!X124</f>
        <v>11068.426434658597</v>
      </c>
    </row>
    <row r="123" spans="14:16" x14ac:dyDescent="0.2">
      <c r="N123">
        <f>演算!AJ124</f>
        <v>121</v>
      </c>
      <c r="O123">
        <f>演算!AK124</f>
        <v>2.443111112681001</v>
      </c>
      <c r="P123">
        <f>演算!X125</f>
        <v>11150.635755634723</v>
      </c>
    </row>
    <row r="124" spans="14:16" x14ac:dyDescent="0.2">
      <c r="N124">
        <f>演算!AJ125</f>
        <v>122</v>
      </c>
      <c r="O124">
        <f>演算!AK125</f>
        <v>2.4621181545229018</v>
      </c>
      <c r="P124">
        <f>演算!X126</f>
        <v>11231.916497908682</v>
      </c>
    </row>
    <row r="125" spans="14:16" x14ac:dyDescent="0.2">
      <c r="N125">
        <f>演算!AJ126</f>
        <v>123</v>
      </c>
      <c r="O125">
        <f>演算!AK126</f>
        <v>2.4809235602066924</v>
      </c>
      <c r="P125">
        <f>演算!X127</f>
        <v>11312.246872413742</v>
      </c>
    </row>
    <row r="126" spans="14:16" x14ac:dyDescent="0.2">
      <c r="N126">
        <f>演算!AJ127</f>
        <v>124</v>
      </c>
      <c r="O126">
        <f>演算!AK127</f>
        <v>2.4995215682078404</v>
      </c>
      <c r="P126">
        <f>演算!X128</f>
        <v>11391.605419584981</v>
      </c>
    </row>
    <row r="127" spans="14:16" x14ac:dyDescent="0.2">
      <c r="N127">
        <f>演算!AJ128</f>
        <v>125</v>
      </c>
      <c r="O127">
        <f>演算!AK128</f>
        <v>2.5179064813190344</v>
      </c>
      <c r="P127">
        <f>演算!X129</f>
        <v>11469.971012045527</v>
      </c>
    </row>
    <row r="128" spans="14:16" x14ac:dyDescent="0.2">
      <c r="N128">
        <f>演算!AJ129</f>
        <v>126</v>
      </c>
      <c r="O128">
        <f>演算!AK129</f>
        <v>2.5360726683496013</v>
      </c>
      <c r="P128">
        <f>演算!X130</f>
        <v>11547.322857203077</v>
      </c>
    </row>
    <row r="129" spans="14:16" x14ac:dyDescent="0.2">
      <c r="N129">
        <f>演算!AJ130</f>
        <v>127</v>
      </c>
      <c r="O129">
        <f>演算!AK130</f>
        <v>2.554014565794454</v>
      </c>
      <c r="P129">
        <f>演算!X131</f>
        <v>11623.640499689915</v>
      </c>
    </row>
    <row r="130" spans="14:16" x14ac:dyDescent="0.2">
      <c r="N130">
        <f>演算!AJ131</f>
        <v>128</v>
      </c>
      <c r="O130">
        <f>演算!AK131</f>
        <v>2.5717266795020235</v>
      </c>
      <c r="P130">
        <f>演算!X132</f>
        <v>11698.90382378606</v>
      </c>
    </row>
    <row r="131" spans="14:16" x14ac:dyDescent="0.2">
      <c r="N131">
        <f>演算!AJ132</f>
        <v>129</v>
      </c>
      <c r="O131">
        <f>演算!AK132</f>
        <v>2.5892035863051923</v>
      </c>
      <c r="P131">
        <f>演算!X133</f>
        <v>11773.093055666983</v>
      </c>
    </row>
    <row r="132" spans="14:16" x14ac:dyDescent="0.2">
      <c r="N132">
        <f>演算!AJ133</f>
        <v>130</v>
      </c>
      <c r="O132">
        <f>演算!AK133</f>
        <v>2.6064399356453416</v>
      </c>
      <c r="P132">
        <f>演算!X134</f>
        <v>11846.18876561825</v>
      </c>
    </row>
    <row r="133" spans="14:16" x14ac:dyDescent="0.2">
      <c r="N133">
        <f>演算!AJ134</f>
        <v>131</v>
      </c>
      <c r="O133">
        <f>演算!AK134</f>
        <v>2.6234304511645057</v>
      </c>
      <c r="P133">
        <f>演算!X135</f>
        <v>11918.171870108594</v>
      </c>
    </row>
    <row r="134" spans="14:16" x14ac:dyDescent="0.2">
      <c r="N134">
        <f>演算!AJ135</f>
        <v>132</v>
      </c>
      <c r="O134">
        <f>演算!AK135</f>
        <v>2.6401699322897443</v>
      </c>
      <c r="P134">
        <f>演算!X136</f>
        <v>11989.023633836156</v>
      </c>
    </row>
    <row r="135" spans="14:16" x14ac:dyDescent="0.2">
      <c r="N135">
        <f>演算!AJ136</f>
        <v>133</v>
      </c>
      <c r="O135">
        <f>演算!AK136</f>
        <v>2.6566532557836209</v>
      </c>
      <c r="P135">
        <f>演算!X137</f>
        <v>12058.725671634256</v>
      </c>
    </row>
    <row r="136" spans="14:16" x14ac:dyDescent="0.2">
      <c r="N136">
        <f>演算!AJ137</f>
        <v>134</v>
      </c>
      <c r="O136">
        <f>演算!AK137</f>
        <v>2.6728753772733809</v>
      </c>
      <c r="P136">
        <f>演算!X138</f>
        <v>12127.259950299145</v>
      </c>
    </row>
    <row r="137" spans="14:16" x14ac:dyDescent="0.2">
      <c r="N137">
        <f>演算!AJ138</f>
        <v>135</v>
      </c>
      <c r="O137">
        <f>演算!AK138</f>
        <v>2.6888313327701039</v>
      </c>
      <c r="P137">
        <f>演算!X139</f>
        <v>12194.608790395569</v>
      </c>
    </row>
    <row r="138" spans="14:16" x14ac:dyDescent="0.2">
      <c r="N138">
        <f>演算!AJ139</f>
        <v>136</v>
      </c>
      <c r="O138">
        <f>演算!AK139</f>
        <v>2.7045162401485134</v>
      </c>
      <c r="P138">
        <f>演算!X140</f>
        <v>12260.754867912192</v>
      </c>
    </row>
    <row r="139" spans="14:16" x14ac:dyDescent="0.2">
      <c r="N139">
        <f>演算!AJ140</f>
        <v>137</v>
      </c>
      <c r="O139">
        <f>演算!AK140</f>
        <v>2.7199253006107451</v>
      </c>
      <c r="P139">
        <f>演算!X141</f>
        <v>12325.681215877255</v>
      </c>
    </row>
    <row r="140" spans="14:16" x14ac:dyDescent="0.2">
      <c r="N140">
        <f>演算!AJ141</f>
        <v>138</v>
      </c>
      <c r="O140">
        <f>演算!AK141</f>
        <v>2.7350538001274631</v>
      </c>
      <c r="P140">
        <f>演算!X142</f>
        <v>12389.371225909306</v>
      </c>
    </row>
    <row r="141" spans="14:16" x14ac:dyDescent="0.2">
      <c r="N141">
        <f>演算!AJ142</f>
        <v>139</v>
      </c>
      <c r="O141">
        <f>演算!AK142</f>
        <v>2.749897110848941</v>
      </c>
      <c r="P141">
        <f>演算!X143</f>
        <v>12451.808649673989</v>
      </c>
    </row>
    <row r="142" spans="14:16" x14ac:dyDescent="0.2">
      <c r="N142">
        <f>演算!AJ143</f>
        <v>140</v>
      </c>
      <c r="O142">
        <f>演算!AK143</f>
        <v>2.7644506924939414</v>
      </c>
      <c r="P142">
        <f>演算!X144</f>
        <v>12512.977600287168</v>
      </c>
    </row>
    <row r="143" spans="14:16" x14ac:dyDescent="0.2">
      <c r="N143">
        <f>演算!AJ144</f>
        <v>141</v>
      </c>
      <c r="O143">
        <f>演算!AK144</f>
        <v>2.7787100937161937</v>
      </c>
      <c r="P143">
        <f>演算!X145</f>
        <v>12572.862553667688</v>
      </c>
    </row>
    <row r="144" spans="14:16" x14ac:dyDescent="0.2">
      <c r="N144">
        <f>演算!AJ145</f>
        <v>142</v>
      </c>
      <c r="O144">
        <f>演算!AK145</f>
        <v>2.7926709534331127</v>
      </c>
      <c r="P144">
        <f>演算!X146</f>
        <v>12631.448349774788</v>
      </c>
    </row>
    <row r="145" spans="14:16" x14ac:dyDescent="0.2">
      <c r="N145">
        <f>演算!AJ146</f>
        <v>143</v>
      </c>
      <c r="O145">
        <f>演算!AK146</f>
        <v>2.8063290021447176</v>
      </c>
      <c r="P145">
        <f>演算!X147</f>
        <v>12688.720193860925</v>
      </c>
    </row>
    <row r="146" spans="14:16" x14ac:dyDescent="0.2">
      <c r="N146">
        <f>演算!AJ147</f>
        <v>144</v>
      </c>
      <c r="O146">
        <f>演算!AK147</f>
        <v>2.8196800632081915</v>
      </c>
      <c r="P146">
        <f>演算!X148</f>
        <v>12744.6636575878</v>
      </c>
    </row>
    <row r="147" spans="14:16" x14ac:dyDescent="0.2">
      <c r="N147">
        <f>演算!AJ148</f>
        <v>145</v>
      </c>
      <c r="O147">
        <f>演算!AK148</f>
        <v>2.8327200541017099</v>
      </c>
      <c r="P147">
        <f>演算!X149</f>
        <v>12799.264680161827</v>
      </c>
    </row>
    <row r="148" spans="14:16" x14ac:dyDescent="0.2">
      <c r="N148">
        <f>演算!AJ149</f>
        <v>146</v>
      </c>
      <c r="O148">
        <f>演算!AK149</f>
        <v>2.8454449876424013</v>
      </c>
      <c r="P148">
        <f>演算!X150</f>
        <v>12852.509569334137</v>
      </c>
    </row>
    <row r="149" spans="14:16" x14ac:dyDescent="0.2">
      <c r="N149">
        <f>演算!AJ150</f>
        <v>147</v>
      </c>
      <c r="O149">
        <f>演算!AK150</f>
        <v>2.8578509731942208</v>
      </c>
      <c r="P149">
        <f>演算!X151</f>
        <v>12904.385002430816</v>
      </c>
    </row>
    <row r="150" spans="14:16" x14ac:dyDescent="0.2">
      <c r="N150">
        <f>演算!AJ151</f>
        <v>148</v>
      </c>
      <c r="O150">
        <f>演算!AK151</f>
        <v>2.8699342178331033</v>
      </c>
      <c r="P150">
        <f>演算!X152</f>
        <v>12954.878027269589</v>
      </c>
    </row>
    <row r="151" spans="14:16" x14ac:dyDescent="0.2">
      <c r="N151">
        <f>演算!AJ152</f>
        <v>149</v>
      </c>
      <c r="O151">
        <f>演算!AK152</f>
        <v>2.88169102748836</v>
      </c>
      <c r="P151">
        <f>演算!X153</f>
        <v>13003.976063052514</v>
      </c>
    </row>
    <row r="152" spans="14:16" x14ac:dyDescent="0.2">
      <c r="N152">
        <f>演算!AJ153</f>
        <v>150</v>
      </c>
      <c r="O152">
        <f>演算!AK153</f>
        <v>2.8931178080579456</v>
      </c>
      <c r="P152">
        <f>演算!X154</f>
        <v>13051.666901227391</v>
      </c>
    </row>
    <row r="153" spans="14:16" x14ac:dyDescent="0.2">
      <c r="N153">
        <f>演算!AJ154</f>
        <v>151</v>
      </c>
      <c r="O153">
        <f>演算!AK154</f>
        <v>2.9042110664865444</v>
      </c>
      <c r="P153">
        <f>演算!X155</f>
        <v>13097.938706271625</v>
      </c>
    </row>
    <row r="154" spans="14:16" x14ac:dyDescent="0.2">
      <c r="N154">
        <f>演算!AJ155</f>
        <v>152</v>
      </c>
      <c r="O154">
        <f>演算!AK155</f>
        <v>2.91496741182221</v>
      </c>
      <c r="P154">
        <f>演算!X156</f>
        <v>13142.780016472947</v>
      </c>
    </row>
    <row r="155" spans="14:16" x14ac:dyDescent="0.2">
      <c r="N155">
        <f>演算!AJ156</f>
        <v>153</v>
      </c>
      <c r="O155">
        <f>演算!AK156</f>
        <v>2.9253835562291672</v>
      </c>
      <c r="P155">
        <f>演算!X157</f>
        <v>13186.179744609197</v>
      </c>
    </row>
    <row r="156" spans="14:16" x14ac:dyDescent="0.2">
      <c r="N156">
        <f>演算!AJ157</f>
        <v>154</v>
      </c>
      <c r="O156">
        <f>演算!AK157</f>
        <v>2.9354563159904772</v>
      </c>
      <c r="P156">
        <f>演算!X158</f>
        <v>13228.127178682509</v>
      </c>
    </row>
    <row r="157" spans="14:16" x14ac:dyDescent="0.2">
      <c r="N157">
        <f>演算!AJ158</f>
        <v>155</v>
      </c>
      <c r="O157">
        <f>演算!AK158</f>
        <v>2.9451826124544542</v>
      </c>
      <c r="P157">
        <f>演算!X159</f>
        <v>13268.611982502951</v>
      </c>
    </row>
    <row r="158" spans="14:16" x14ac:dyDescent="0.2">
      <c r="N158">
        <f>演算!AJ159</f>
        <v>156</v>
      </c>
      <c r="O158">
        <f>演算!AK159</f>
        <v>2.9545594729760314</v>
      </c>
      <c r="P158">
        <f>演算!X160</f>
        <v>13307.624196355498</v>
      </c>
    </row>
    <row r="159" spans="14:16" x14ac:dyDescent="0.2">
      <c r="N159">
        <f>演算!AJ160</f>
        <v>157</v>
      </c>
      <c r="O159">
        <f>演算!AK160</f>
        <v>2.963584031795925</v>
      </c>
      <c r="P159">
        <f>演算!X161</f>
        <v>13345.154237495612</v>
      </c>
    </row>
    <row r="160" spans="14:16" x14ac:dyDescent="0.2">
      <c r="N160">
        <f>演算!AJ161</f>
        <v>158</v>
      </c>
      <c r="O160">
        <f>演算!AK161</f>
        <v>2.9722535309215572</v>
      </c>
      <c r="P160">
        <f>演算!X162</f>
        <v>13381.192900764461</v>
      </c>
    </row>
    <row r="161" spans="14:16" x14ac:dyDescent="0.2">
      <c r="N161">
        <f>演算!AJ162</f>
        <v>159</v>
      </c>
      <c r="O161">
        <f>演算!AK162</f>
        <v>2.9805653209503422</v>
      </c>
      <c r="P161">
        <f>演算!X163</f>
        <v>13415.731359058849</v>
      </c>
    </row>
    <row r="162" spans="14:16" x14ac:dyDescent="0.2">
      <c r="N162">
        <f>演算!AJ163</f>
        <v>160</v>
      </c>
      <c r="O162">
        <f>演算!AK163</f>
        <v>2.9885168618624767</v>
      </c>
      <c r="P162">
        <f>演算!X164</f>
        <v>13448.761163780702</v>
      </c>
    </row>
    <row r="163" spans="14:16" x14ac:dyDescent="0.2">
      <c r="N163">
        <f>演算!AJ164</f>
        <v>161</v>
      </c>
      <c r="O163">
        <f>演算!AK164</f>
        <v>2.9961057238077102</v>
      </c>
      <c r="P163">
        <f>演算!X165</f>
        <v>13480.274245378763</v>
      </c>
    </row>
    <row r="164" spans="14:16" x14ac:dyDescent="0.2">
      <c r="N164">
        <f>演算!AJ165</f>
        <v>162</v>
      </c>
      <c r="O164">
        <f>演算!AK165</f>
        <v>3.0033295878067348</v>
      </c>
      <c r="P164">
        <f>演算!X166</f>
        <v>13510.26291362767</v>
      </c>
    </row>
    <row r="165" spans="14:16" x14ac:dyDescent="0.2">
      <c r="N165">
        <f>演算!AJ166</f>
        <v>163</v>
      </c>
      <c r="O165">
        <f>演算!AK166</f>
        <v>3.0101862464837796</v>
      </c>
      <c r="P165">
        <f>演算!X167</f>
        <v>13538.719858171291</v>
      </c>
    </row>
    <row r="166" spans="14:16" x14ac:dyDescent="0.2">
      <c r="N166">
        <f>演算!AJ167</f>
        <v>164</v>
      </c>
      <c r="O166">
        <f>演算!AK167</f>
        <v>3.0166736047117819</v>
      </c>
      <c r="P166">
        <f>演算!X168</f>
        <v>13565.638148798762</v>
      </c>
    </row>
    <row r="167" spans="14:16" x14ac:dyDescent="0.2">
      <c r="N167">
        <f>演算!AJ168</f>
        <v>165</v>
      </c>
      <c r="O167">
        <f>演算!AK168</f>
        <v>3.0227896802503782</v>
      </c>
      <c r="P167">
        <f>演算!X169</f>
        <v>13591.011235816222</v>
      </c>
    </row>
    <row r="168" spans="14:16" x14ac:dyDescent="0.2">
      <c r="N168">
        <f>演算!AJ169</f>
        <v>166</v>
      </c>
      <c r="O168">
        <f>演算!AK169</f>
        <v>3.0285326043406928</v>
      </c>
      <c r="P168">
        <f>演算!X170</f>
        <v>13614.832950354199</v>
      </c>
    </row>
    <row r="169" spans="14:16" x14ac:dyDescent="0.2">
      <c r="N169">
        <f>演算!AJ170</f>
        <v>167</v>
      </c>
      <c r="O169">
        <f>演算!AK170</f>
        <v>3.0339006222781695</v>
      </c>
      <c r="P169">
        <f>演算!X171</f>
        <v>13637.097504707994</v>
      </c>
    </row>
    <row r="170" spans="14:16" x14ac:dyDescent="0.2">
      <c r="N170">
        <f>演算!AJ171</f>
        <v>168</v>
      </c>
      <c r="O170">
        <f>演算!AK171</f>
        <v>3.0388920939370312</v>
      </c>
      <c r="P170">
        <f>演算!X172</f>
        <v>13657.799492593978</v>
      </c>
    </row>
    <row r="171" spans="14:16" x14ac:dyDescent="0.2">
      <c r="N171">
        <f>演算!AJ172</f>
        <v>169</v>
      </c>
      <c r="O171">
        <f>演算!AK172</f>
        <v>3.0435054942570328</v>
      </c>
      <c r="P171">
        <f>演算!X173</f>
        <v>13676.933889371463</v>
      </c>
    </row>
    <row r="172" spans="14:16" x14ac:dyDescent="0.2">
      <c r="N172">
        <f>演算!AJ173</f>
        <v>170</v>
      </c>
      <c r="O172">
        <f>演算!AK173</f>
        <v>3.0477394137221361</v>
      </c>
      <c r="P172">
        <f>演算!X174</f>
        <v>13694.496052364737</v>
      </c>
    </row>
    <row r="173" spans="14:16" x14ac:dyDescent="0.2">
      <c r="N173">
        <f>演算!AJ174</f>
        <v>171</v>
      </c>
      <c r="O173">
        <f>演算!AK174</f>
        <v>3.0515925587665254</v>
      </c>
      <c r="P173">
        <f>演算!X175</f>
        <v>13710.481720996457</v>
      </c>
    </row>
    <row r="174" spans="14:16" x14ac:dyDescent="0.2">
      <c r="N174">
        <f>演算!AJ175</f>
        <v>172</v>
      </c>
      <c r="O174">
        <f>演算!AK175</f>
        <v>3.0550637521901662</v>
      </c>
      <c r="P174">
        <f>演算!X176</f>
        <v>13724.887017103063</v>
      </c>
    </row>
    <row r="175" spans="14:16" x14ac:dyDescent="0.2">
      <c r="N175">
        <f>演算!AJ176</f>
        <v>173</v>
      </c>
      <c r="O175">
        <f>演算!AK176</f>
        <v>3.0581519334708247</v>
      </c>
      <c r="P175">
        <f>演算!X177</f>
        <v>13737.708444925358</v>
      </c>
    </row>
    <row r="176" spans="14:16" x14ac:dyDescent="0.2">
      <c r="N176">
        <f>演算!AJ177</f>
        <v>174</v>
      </c>
      <c r="O176">
        <f>演算!AK177</f>
        <v>3.0608561591423928</v>
      </c>
      <c r="P176">
        <f>演算!X178</f>
        <v>13748.942891538303</v>
      </c>
    </row>
    <row r="177" spans="14:16" x14ac:dyDescent="0.2">
      <c r="N177">
        <f>演算!AJ178</f>
        <v>175</v>
      </c>
      <c r="O177">
        <f>演算!AK178</f>
        <v>3.0631756030307113</v>
      </c>
      <c r="P177">
        <f>演算!X179</f>
        <v>13758.587626783004</v>
      </c>
    </row>
    <row r="178" spans="14:16" x14ac:dyDescent="0.2">
      <c r="N178">
        <f>演算!AJ179</f>
        <v>176</v>
      </c>
      <c r="O178">
        <f>演算!AK179</f>
        <v>3.0651095565294559</v>
      </c>
      <c r="P178">
        <f>演算!X180</f>
        <v>13766.640303521846</v>
      </c>
    </row>
    <row r="179" spans="14:16" x14ac:dyDescent="0.2">
      <c r="N179">
        <f>演算!AJ180</f>
        <v>177</v>
      </c>
      <c r="O179">
        <f>演算!AK180</f>
        <v>3.0666574287950588</v>
      </c>
      <c r="P179">
        <f>演算!X181</f>
        <v>13773.098957673832</v>
      </c>
    </row>
    <row r="180" spans="14:16" x14ac:dyDescent="0.2">
      <c r="N180">
        <f>演算!AJ181</f>
        <v>178</v>
      </c>
      <c r="O180">
        <f>演算!AK181</f>
        <v>3.0678187469487868</v>
      </c>
      <c r="P180">
        <f>演算!X182</f>
        <v>13777.962008426699</v>
      </c>
    </row>
    <row r="181" spans="14:16" x14ac:dyDescent="0.2">
      <c r="N181">
        <f>演算!AJ182</f>
        <v>179</v>
      </c>
      <c r="O181">
        <f>演算!AK182</f>
        <v>3.0685931562248641</v>
      </c>
      <c r="P181">
        <f>演算!X183</f>
        <v>13781.228258351646</v>
      </c>
    </row>
    <row r="182" spans="14:16" x14ac:dyDescent="0.2">
      <c r="N182">
        <f>演算!AJ183</f>
        <v>180</v>
      </c>
      <c r="O182">
        <f>演算!AK183</f>
        <v>3.0689804200179482</v>
      </c>
      <c r="P182">
        <f>演算!X184</f>
        <v>13782.896893211642</v>
      </c>
    </row>
    <row r="183" spans="14:16" x14ac:dyDescent="0.2">
      <c r="N183">
        <f>演算!AJ184</f>
        <v>181</v>
      </c>
      <c r="O183">
        <f>演算!AK184</f>
        <v>0.93095357941209722</v>
      </c>
      <c r="P183">
        <f>演算!X185</f>
        <v>4180.9448861514547</v>
      </c>
    </row>
    <row r="184" spans="14:16" x14ac:dyDescent="0.2">
      <c r="N184">
        <f>演算!AJ185</f>
        <v>182</v>
      </c>
      <c r="O184">
        <f>演算!AK185</f>
        <v>0.93094486098617668</v>
      </c>
      <c r="P184">
        <f>演算!X186</f>
        <v>4180.9065090232498</v>
      </c>
    </row>
    <row r="185" spans="14:16" x14ac:dyDescent="0.2">
      <c r="N185">
        <f>演算!AJ186</f>
        <v>183</v>
      </c>
      <c r="O185">
        <f>演算!AK186</f>
        <v>0.93092742018354868</v>
      </c>
      <c r="P185">
        <f>演算!X187</f>
        <v>4180.8294782446765</v>
      </c>
    </row>
    <row r="186" spans="14:16" x14ac:dyDescent="0.2">
      <c r="N186">
        <f>演算!AJ187</f>
        <v>184</v>
      </c>
      <c r="O186">
        <f>演算!AK187</f>
        <v>0.93090124909235217</v>
      </c>
      <c r="P186">
        <f>演算!X188</f>
        <v>4180.7137589207241</v>
      </c>
    </row>
    <row r="187" spans="14:16" x14ac:dyDescent="0.2">
      <c r="N187">
        <f>演算!AJ188</f>
        <v>185</v>
      </c>
      <c r="O187">
        <f>演算!AK188</f>
        <v>0.93086633584113365</v>
      </c>
      <c r="P187">
        <f>演算!X189</f>
        <v>4180.5592986266347</v>
      </c>
    </row>
    <row r="188" spans="14:16" x14ac:dyDescent="0.2">
      <c r="N188">
        <f>演算!AJ189</f>
        <v>186</v>
      </c>
      <c r="O188">
        <f>演算!AK189</f>
        <v>0.93082266458309815</v>
      </c>
      <c r="P188">
        <f>演算!X190</f>
        <v>4180.3660273380219</v>
      </c>
    </row>
    <row r="189" spans="14:16" x14ac:dyDescent="0.2">
      <c r="N189">
        <f>演算!AJ190</f>
        <v>187</v>
      </c>
      <c r="O189">
        <f>演算!AK190</f>
        <v>0.93077021548826733</v>
      </c>
      <c r="P189">
        <f>演算!X191</f>
        <v>4180.1338573967487</v>
      </c>
    </row>
    <row r="190" spans="14:16" x14ac:dyDescent="0.2">
      <c r="N190">
        <f>演算!AJ191</f>
        <v>188</v>
      </c>
      <c r="O190">
        <f>演算!AK191</f>
        <v>0.93070896472197406</v>
      </c>
      <c r="P190">
        <f>演算!X192</f>
        <v>4179.8626834156739</v>
      </c>
    </row>
    <row r="191" spans="14:16" x14ac:dyDescent="0.2">
      <c r="N191">
        <f>演算!AJ192</f>
        <v>189</v>
      </c>
      <c r="O191">
        <f>演算!AK192</f>
        <v>0.93063888442723186</v>
      </c>
      <c r="P191">
        <f>演算!X193</f>
        <v>4179.5523822010427</v>
      </c>
    </row>
    <row r="192" spans="14:16" x14ac:dyDescent="0.2">
      <c r="N192">
        <f>演算!AJ193</f>
        <v>190</v>
      </c>
      <c r="O192">
        <f>演算!AK193</f>
        <v>0.93055994270432008</v>
      </c>
      <c r="P192">
        <f>演算!X194</f>
        <v>4179.2028126626383</v>
      </c>
    </row>
    <row r="193" spans="14:16" x14ac:dyDescent="0.2">
      <c r="N193">
        <f>演算!AJ194</f>
        <v>191</v>
      </c>
      <c r="O193">
        <f>演算!AK194</f>
        <v>0.93047210357846077</v>
      </c>
      <c r="P193">
        <f>演算!X195</f>
        <v>4178.8138156706727</v>
      </c>
    </row>
    <row r="194" spans="14:16" x14ac:dyDescent="0.2">
      <c r="N194">
        <f>演算!AJ195</f>
        <v>192</v>
      </c>
      <c r="O194">
        <f>演算!AK195</f>
        <v>0.93037532697481851</v>
      </c>
      <c r="P194">
        <f>演算!X196</f>
        <v>4178.3852139458386</v>
      </c>
    </row>
    <row r="195" spans="14:16" x14ac:dyDescent="0.2">
      <c r="N195">
        <f>演算!AJ196</f>
        <v>193</v>
      </c>
      <c r="O195">
        <f>演算!AK196</f>
        <v>0.93026956868359312</v>
      </c>
      <c r="P195">
        <f>演算!X197</f>
        <v>4177.9168119051137</v>
      </c>
    </row>
    <row r="196" spans="14:16" x14ac:dyDescent="0.2">
      <c r="N196">
        <f>演算!AJ197</f>
        <v>194</v>
      </c>
      <c r="O196">
        <f>演算!AK197</f>
        <v>0.93015478032226728</v>
      </c>
      <c r="P196">
        <f>演算!X198</f>
        <v>4177.4083954950474</v>
      </c>
    </row>
    <row r="197" spans="14:16" x14ac:dyDescent="0.2">
      <c r="N197">
        <f>演算!AJ198</f>
        <v>195</v>
      </c>
      <c r="O197">
        <f>演算!AK198</f>
        <v>0.93003090929656829</v>
      </c>
      <c r="P197">
        <f>演算!X199</f>
        <v>4176.8597320195377</v>
      </c>
    </row>
    <row r="198" spans="14:16" x14ac:dyDescent="0.2">
      <c r="N198">
        <f>演算!AJ199</f>
        <v>196</v>
      </c>
      <c r="O198">
        <f>演算!AK199</f>
        <v>0.92989789875604412</v>
      </c>
      <c r="P198">
        <f>演算!X200</f>
        <v>4176.2705699436838</v>
      </c>
    </row>
    <row r="199" spans="14:16" x14ac:dyDescent="0.2">
      <c r="N199">
        <f>演算!AJ200</f>
        <v>197</v>
      </c>
      <c r="O199">
        <f>演算!AK200</f>
        <v>0.92975568754620241</v>
      </c>
      <c r="P199">
        <f>演算!X201</f>
        <v>4175.6406386824829</v>
      </c>
    </row>
    <row r="200" spans="14:16" x14ac:dyDescent="0.2">
      <c r="N200">
        <f>演算!AJ201</f>
        <v>198</v>
      </c>
      <c r="O200">
        <f>演算!AK201</f>
        <v>0.9296042101584705</v>
      </c>
      <c r="P200">
        <f>演算!X202</f>
        <v>4174.9696483800099</v>
      </c>
    </row>
    <row r="201" spans="14:16" x14ac:dyDescent="0.2">
      <c r="N201">
        <f>演算!AJ202</f>
        <v>199</v>
      </c>
      <c r="O201">
        <f>演算!AK202</f>
        <v>0.92944339667426812</v>
      </c>
      <c r="P201">
        <f>演算!X203</f>
        <v>4174.2572896624442</v>
      </c>
    </row>
    <row r="202" spans="14:16" x14ac:dyDescent="0.2">
      <c r="N202">
        <f>演算!AJ203</f>
        <v>200</v>
      </c>
      <c r="O202">
        <f>演算!AK203</f>
        <v>0.92927317270648246</v>
      </c>
      <c r="P202">
        <f>演算!X204</f>
        <v>4173.5032333797208</v>
      </c>
    </row>
    <row r="203" spans="14:16" x14ac:dyDescent="0.2">
      <c r="N203">
        <f>演算!AJ204</f>
        <v>201</v>
      </c>
      <c r="O203">
        <f>演算!AK204</f>
        <v>0.92909345933764065</v>
      </c>
      <c r="P203">
        <f>演算!X205</f>
        <v>4172.7071303326475</v>
      </c>
    </row>
    <row r="204" spans="14:16" x14ac:dyDescent="0.2">
      <c r="N204">
        <f>演算!AJ205</f>
        <v>202</v>
      </c>
      <c r="O204">
        <f>演算!AK205</f>
        <v>0.92890417305349526</v>
      </c>
      <c r="P204">
        <f>演算!X206</f>
        <v>4171.8686109797191</v>
      </c>
    </row>
    <row r="205" spans="14:16" x14ac:dyDescent="0.2">
      <c r="N205">
        <f>演算!AJ206</f>
        <v>203</v>
      </c>
      <c r="O205">
        <f>演算!AK206</f>
        <v>0.92870522567139424</v>
      </c>
      <c r="P205">
        <f>演算!X207</f>
        <v>4170.9872851208202</v>
      </c>
    </row>
    <row r="206" spans="14:16" x14ac:dyDescent="0.2">
      <c r="N206">
        <f>演算!AJ207</f>
        <v>204</v>
      </c>
      <c r="O206">
        <f>演算!AK207</f>
        <v>0.92849652426822316</v>
      </c>
      <c r="P206">
        <f>演算!X208</f>
        <v>4170.0627415793379</v>
      </c>
    </row>
    <row r="207" spans="14:16" x14ac:dyDescent="0.2">
      <c r="N207">
        <f>演算!AJ208</f>
        <v>205</v>
      </c>
      <c r="O207">
        <f>演算!AK208</f>
        <v>0.92827797109963484</v>
      </c>
      <c r="P207">
        <f>演算!X209</f>
        <v>4169.0945478454587</v>
      </c>
    </row>
    <row r="208" spans="14:16" x14ac:dyDescent="0.2">
      <c r="N208">
        <f>演算!AJ209</f>
        <v>206</v>
      </c>
      <c r="O208">
        <f>演算!AK209</f>
        <v>0.92804946351881212</v>
      </c>
      <c r="P208">
        <f>演算!X210</f>
        <v>4168.0822497177023</v>
      </c>
    </row>
    <row r="209" spans="14:16" x14ac:dyDescent="0.2">
      <c r="N209">
        <f>演算!AJ210</f>
        <v>207</v>
      </c>
      <c r="O209">
        <f>演算!AK210</f>
        <v>0.92781089388903892</v>
      </c>
      <c r="P209">
        <f>演算!X211</f>
        <v>4167.0253709170202</v>
      </c>
    </row>
    <row r="210" spans="14:16" x14ac:dyDescent="0.2">
      <c r="N210">
        <f>演算!AJ211</f>
        <v>208</v>
      </c>
      <c r="O210">
        <f>演算!AK211</f>
        <v>0.92756214949223381</v>
      </c>
      <c r="P210">
        <f>演算!X212</f>
        <v>4165.9234126830843</v>
      </c>
    </row>
    <row r="211" spans="14:16" x14ac:dyDescent="0.2">
      <c r="N211">
        <f>演算!AJ212</f>
        <v>209</v>
      </c>
      <c r="O211">
        <f>演算!AK212</f>
        <v>0.92730311243345365</v>
      </c>
      <c r="P211">
        <f>演算!X213</f>
        <v>4164.7758533528731</v>
      </c>
    </row>
    <row r="212" spans="14:16" x14ac:dyDescent="0.2">
      <c r="N212">
        <f>演算!AJ213</f>
        <v>210</v>
      </c>
      <c r="O212">
        <f>演算!AK213</f>
        <v>0.92703365954009309</v>
      </c>
      <c r="P212">
        <f>演算!X214</f>
        <v>4163.5821479157858</v>
      </c>
    </row>
    <row r="213" spans="14:16" x14ac:dyDescent="0.2">
      <c r="N213">
        <f>演算!AJ214</f>
        <v>211</v>
      </c>
      <c r="O213">
        <f>演算!AK214</f>
        <v>0.92675366225726319</v>
      </c>
      <c r="P213">
        <f>演算!X215</f>
        <v>4162.3417275520233</v>
      </c>
    </row>
    <row r="214" spans="14:16" x14ac:dyDescent="0.2">
      <c r="N214">
        <f>演算!AJ215</f>
        <v>212</v>
      </c>
      <c r="O214">
        <f>演算!AK215</f>
        <v>0.92646298653765491</v>
      </c>
      <c r="P214">
        <f>演算!X216</f>
        <v>4161.0539991465639</v>
      </c>
    </row>
    <row r="215" spans="14:16" x14ac:dyDescent="0.2">
      <c r="N215">
        <f>演算!AJ216</f>
        <v>213</v>
      </c>
      <c r="O215">
        <f>演算!AK216</f>
        <v>0.92616149272685588</v>
      </c>
      <c r="P215">
        <f>演算!X217</f>
        <v>4159.7183447831649</v>
      </c>
    </row>
    <row r="216" spans="14:16" x14ac:dyDescent="0.2">
      <c r="N216">
        <f>演算!AJ217</f>
        <v>214</v>
      </c>
      <c r="O216">
        <f>演算!AK217</f>
        <v>0.92584903544390629</v>
      </c>
      <c r="P216">
        <f>演算!X218</f>
        <v>4158.3341212174</v>
      </c>
    </row>
    <row r="217" spans="14:16" x14ac:dyDescent="0.2">
      <c r="N217">
        <f>演算!AJ218</f>
        <v>215</v>
      </c>
      <c r="O217">
        <f>演算!AK218</f>
        <v>0.92552546345601172</v>
      </c>
      <c r="P217">
        <f>演算!X219</f>
        <v>4156.9006593238973</v>
      </c>
    </row>
    <row r="218" spans="14:16" x14ac:dyDescent="0.2">
      <c r="N218">
        <f>演算!AJ219</f>
        <v>216</v>
      </c>
      <c r="O218">
        <f>演算!AK219</f>
        <v>0.92519061954876258</v>
      </c>
      <c r="P218">
        <f>演算!X220</f>
        <v>4155.4172635238629</v>
      </c>
    </row>
    <row r="219" spans="14:16" x14ac:dyDescent="0.2">
      <c r="N219">
        <f>演算!AJ220</f>
        <v>217</v>
      </c>
      <c r="O219">
        <f>演算!AK220</f>
        <v>0.92484434039096131</v>
      </c>
      <c r="P219">
        <f>演算!X221</f>
        <v>4153.8832111888669</v>
      </c>
    </row>
    <row r="220" spans="14:16" x14ac:dyDescent="0.2">
      <c r="N220">
        <f>演算!AJ221</f>
        <v>218</v>
      </c>
      <c r="O220">
        <f>演算!AK221</f>
        <v>0.92448645639295646</v>
      </c>
      <c r="P220">
        <f>演算!X222</f>
        <v>4152.2977520159429</v>
      </c>
    </row>
    <row r="221" spans="14:16" x14ac:dyDescent="0.2">
      <c r="N221">
        <f>演算!AJ222</f>
        <v>219</v>
      </c>
      <c r="O221">
        <f>演算!AK222</f>
        <v>0.92411679156090054</v>
      </c>
      <c r="P221">
        <f>演算!X223</f>
        <v>4150.6601073849133</v>
      </c>
    </row>
    <row r="222" spans="14:16" x14ac:dyDescent="0.2">
      <c r="N222">
        <f>演算!AJ223</f>
        <v>220</v>
      </c>
      <c r="O222">
        <f>演算!AK223</f>
        <v>0.92373516334407979</v>
      </c>
      <c r="P222">
        <f>演算!X224</f>
        <v>4148.9694696851157</v>
      </c>
    </row>
    <row r="223" spans="14:16" x14ac:dyDescent="0.2">
      <c r="N223">
        <f>演算!AJ224</f>
        <v>221</v>
      </c>
      <c r="O223">
        <f>演算!AK224</f>
        <v>0.92334138247674835</v>
      </c>
      <c r="P223">
        <f>演算!X225</f>
        <v>4147.2250016179951</v>
      </c>
    </row>
    <row r="224" spans="14:16" x14ac:dyDescent="0.2">
      <c r="N224">
        <f>演算!AJ225</f>
        <v>222</v>
      </c>
      <c r="O224">
        <f>演算!AK225</f>
        <v>0.92293525281392619</v>
      </c>
      <c r="P224">
        <f>演算!X226</f>
        <v>4145.4258354731674</v>
      </c>
    </row>
    <row r="225" spans="14:16" x14ac:dyDescent="0.2">
      <c r="N225">
        <f>演算!AJ226</f>
        <v>223</v>
      </c>
      <c r="O225">
        <f>演算!AK226</f>
        <v>0.92251657116135999</v>
      </c>
      <c r="P225">
        <f>演算!X227</f>
        <v>4143.5710723788443</v>
      </c>
    </row>
    <row r="226" spans="14:16" x14ac:dyDescent="0.2">
      <c r="N226">
        <f>演算!AJ227</f>
        <v>224</v>
      </c>
      <c r="O226">
        <f>演算!AK227</f>
        <v>0.922085127098204</v>
      </c>
      <c r="P226">
        <f>演算!X228</f>
        <v>4141.6597815201812</v>
      </c>
    </row>
    <row r="227" spans="14:16" x14ac:dyDescent="0.2">
      <c r="N227">
        <f>演算!AJ228</f>
        <v>225</v>
      </c>
      <c r="O227">
        <f>演算!AK228</f>
        <v>0.92164070279439114</v>
      </c>
      <c r="P227">
        <f>演算!X229</f>
        <v>4139.6909993344161</v>
      </c>
    </row>
    <row r="228" spans="14:16" x14ac:dyDescent="0.2">
      <c r="N228">
        <f>演算!AJ229</f>
        <v>226</v>
      </c>
      <c r="O228">
        <f>演算!AK229</f>
        <v>0.92118307282093692</v>
      </c>
      <c r="P228">
        <f>演算!X230</f>
        <v>4137.6637286749283</v>
      </c>
    </row>
    <row r="229" spans="14:16" x14ac:dyDescent="0.2">
      <c r="N229">
        <f>演算!AJ230</f>
        <v>227</v>
      </c>
      <c r="O229">
        <f>演算!AK230</f>
        <v>0.92071200395303188</v>
      </c>
      <c r="P229">
        <f>演算!X231</f>
        <v>4135.5769379435869</v>
      </c>
    </row>
    <row r="230" spans="14:16" x14ac:dyDescent="0.2">
      <c r="N230">
        <f>演算!AJ231</f>
        <v>228</v>
      </c>
      <c r="O230">
        <f>演算!AK231</f>
        <v>0.92022725496684543</v>
      </c>
      <c r="P230">
        <f>演算!X232</f>
        <v>4133.4295601955855</v>
      </c>
    </row>
    <row r="231" spans="14:16" x14ac:dyDescent="0.2">
      <c r="N231">
        <f>演算!AJ232</f>
        <v>229</v>
      </c>
      <c r="O231">
        <f>演算!AK232</f>
        <v>0.91972857642912775</v>
      </c>
      <c r="P231">
        <f>演算!X233</f>
        <v>4131.220492212653</v>
      </c>
    </row>
    <row r="232" spans="14:16" x14ac:dyDescent="0.2">
      <c r="N232">
        <f>演算!AJ233</f>
        <v>230</v>
      </c>
      <c r="O232">
        <f>演算!AK233</f>
        <v>0.91921571047961781</v>
      </c>
      <c r="P232">
        <f>演算!X234</f>
        <v>4128.9485935447401</v>
      </c>
    </row>
    <row r="233" spans="14:16" x14ac:dyDescent="0.2">
      <c r="N233">
        <f>演算!AJ234</f>
        <v>231</v>
      </c>
      <c r="O233">
        <f>演算!AK234</f>
        <v>0.91868839060563467</v>
      </c>
      <c r="P233">
        <f>演算!X235</f>
        <v>4126.6126855173979</v>
      </c>
    </row>
    <row r="234" spans="14:16" x14ac:dyDescent="0.2">
      <c r="N234">
        <f>演算!AJ235</f>
        <v>232</v>
      </c>
      <c r="O234">
        <f>演算!AK235</f>
        <v>0.91814634141014639</v>
      </c>
      <c r="P234">
        <f>演算!X236</f>
        <v>4124.2115502106835</v>
      </c>
    </row>
    <row r="235" spans="14:16" x14ac:dyDescent="0.2">
      <c r="N235">
        <f>演算!AJ236</f>
        <v>233</v>
      </c>
      <c r="O235">
        <f>演算!AK236</f>
        <v>0.91758927837131465</v>
      </c>
      <c r="P235">
        <f>演算!X237</f>
        <v>4121.7439294006699</v>
      </c>
    </row>
    <row r="236" spans="14:16" x14ac:dyDescent="0.2">
      <c r="N236">
        <f>演算!AJ237</f>
        <v>234</v>
      </c>
      <c r="O236">
        <f>演算!AK237</f>
        <v>0.91701690759462295</v>
      </c>
      <c r="P236">
        <f>演算!X238</f>
        <v>4119.2085234685201</v>
      </c>
    </row>
    <row r="237" spans="14:16" x14ac:dyDescent="0.2">
      <c r="N237">
        <f>演算!AJ238</f>
        <v>235</v>
      </c>
      <c r="O237">
        <f>演算!AK238</f>
        <v>0.91642892555736222</v>
      </c>
      <c r="P237">
        <f>演算!X239</f>
        <v>4116.6039902762041</v>
      </c>
    </row>
    <row r="238" spans="14:16" x14ac:dyDescent="0.2">
      <c r="N238">
        <f>演算!AJ239</f>
        <v>236</v>
      </c>
      <c r="O238">
        <f>演算!AK239</f>
        <v>0.91582501884446954</v>
      </c>
      <c r="P238">
        <f>演算!X240</f>
        <v>4113.9289440043276</v>
      </c>
    </row>
    <row r="239" spans="14:16" x14ac:dyDescent="0.2">
      <c r="N239">
        <f>演算!AJ240</f>
        <v>237</v>
      </c>
      <c r="O239">
        <f>演算!AK240</f>
        <v>0.91520486387699218</v>
      </c>
      <c r="P239">
        <f>演算!X241</f>
        <v>4111.1819539578746</v>
      </c>
    </row>
    <row r="240" spans="14:16" x14ac:dyDescent="0.2">
      <c r="N240">
        <f>演算!AJ241</f>
        <v>238</v>
      </c>
      <c r="O240">
        <f>演算!AK241</f>
        <v>0.91456812663164055</v>
      </c>
      <c r="P240">
        <f>演算!X242</f>
        <v>4108.361543332986</v>
      </c>
    </row>
    <row r="241" spans="14:16" x14ac:dyDescent="0.2">
      <c r="N241">
        <f>演算!AJ242</f>
        <v>239</v>
      </c>
      <c r="O241">
        <f>演算!AK242</f>
        <v>0.91391446235258411</v>
      </c>
      <c r="P241">
        <f>演算!X243</f>
        <v>4105.4661879499699</v>
      </c>
    </row>
    <row r="242" spans="14:16" x14ac:dyDescent="0.2">
      <c r="N242">
        <f>演算!AJ243</f>
        <v>240</v>
      </c>
      <c r="O242">
        <f>演算!AK243</f>
        <v>0.91324351525428393</v>
      </c>
      <c r="P242">
        <f>演算!X244</f>
        <v>4102.4943149472438</v>
      </c>
    </row>
    <row r="243" spans="14:16" x14ac:dyDescent="0.2">
      <c r="N243">
        <f>演算!AJ244</f>
        <v>241</v>
      </c>
      <c r="O243">
        <f>演算!AK244</f>
        <v>0.91255491821650359</v>
      </c>
      <c r="P243">
        <f>演算!X245</f>
        <v>4099.4443014413046</v>
      </c>
    </row>
    <row r="244" spans="14:16" x14ac:dyDescent="0.2">
      <c r="N244">
        <f>演算!AJ245</f>
        <v>242</v>
      </c>
      <c r="O244">
        <f>演算!AK245</f>
        <v>0.9118482924700565</v>
      </c>
      <c r="P244">
        <f>演算!X246</f>
        <v>4096.3144731463499</v>
      </c>
    </row>
    <row r="245" spans="14:16" x14ac:dyDescent="0.2">
      <c r="N245">
        <f>演算!AJ246</f>
        <v>243</v>
      </c>
      <c r="O245">
        <f>演算!AK246</f>
        <v>0.91112324727494232</v>
      </c>
      <c r="P245">
        <f>演算!X247</f>
        <v>4093.1031029610117</v>
      </c>
    </row>
    <row r="246" spans="14:16" x14ac:dyDescent="0.2">
      <c r="N246">
        <f>演算!AJ247</f>
        <v>244</v>
      </c>
      <c r="O246">
        <f>演算!AK247</f>
        <v>0.91037937958868975</v>
      </c>
      <c r="P246">
        <f>演算!X248</f>
        <v>4089.8084095124318</v>
      </c>
    </row>
    <row r="247" spans="14:16" x14ac:dyDescent="0.2">
      <c r="N247">
        <f>演算!AJ248</f>
        <v>245</v>
      </c>
      <c r="O247">
        <f>演算!AK248</f>
        <v>0.909616273727754</v>
      </c>
      <c r="P247">
        <f>演算!X249</f>
        <v>4086.4285556705713</v>
      </c>
    </row>
    <row r="248" spans="14:16" x14ac:dyDescent="0.2">
      <c r="N248">
        <f>演算!AJ249</f>
        <v>246</v>
      </c>
      <c r="O248">
        <f>演算!AK249</f>
        <v>0.90883350101900418</v>
      </c>
      <c r="P248">
        <f>演算!X250</f>
        <v>4082.9616470194433</v>
      </c>
    </row>
    <row r="249" spans="14:16" x14ac:dyDescent="0.2">
      <c r="N249">
        <f>演算!AJ250</f>
        <v>247</v>
      </c>
      <c r="O249">
        <f>演算!AK250</f>
        <v>0.90803061944385866</v>
      </c>
      <c r="P249">
        <f>演算!X251</f>
        <v>4079.4057302968636</v>
      </c>
    </row>
    <row r="250" spans="14:16" x14ac:dyDescent="0.2">
      <c r="N250">
        <f>演算!AJ251</f>
        <v>248</v>
      </c>
      <c r="O250">
        <f>演算!AK251</f>
        <v>0.90720717327381573</v>
      </c>
      <c r="P250">
        <f>演算!X252</f>
        <v>4075.7587917971214</v>
      </c>
    </row>
    <row r="251" spans="14:16" x14ac:dyDescent="0.2">
      <c r="N251">
        <f>演算!AJ252</f>
        <v>249</v>
      </c>
      <c r="O251">
        <f>演算!AK252</f>
        <v>0.90636269269793568</v>
      </c>
      <c r="P251">
        <f>演算!X253</f>
        <v>4072.0187557391619</v>
      </c>
    </row>
    <row r="252" spans="14:16" x14ac:dyDescent="0.2">
      <c r="N252">
        <f>演算!AJ253</f>
        <v>250</v>
      </c>
      <c r="O252">
        <f>演算!AK253</f>
        <v>0.90549669344248773</v>
      </c>
      <c r="P252">
        <f>演算!X254</f>
        <v>4068.1834826012787</v>
      </c>
    </row>
    <row r="253" spans="14:16" x14ac:dyDescent="0.2">
      <c r="N253">
        <f>演算!AJ254</f>
        <v>251</v>
      </c>
      <c r="O253">
        <f>演算!AK254</f>
        <v>0.9046086763833967</v>
      </c>
      <c r="P253">
        <f>演算!X255</f>
        <v>4064.2507674252624</v>
      </c>
    </row>
    <row r="254" spans="14:16" x14ac:dyDescent="0.2">
      <c r="N254">
        <f>演算!AJ255</f>
        <v>252</v>
      </c>
      <c r="O254">
        <f>演算!AK255</f>
        <v>0.90369812715112874</v>
      </c>
      <c r="P254">
        <f>演算!X256</f>
        <v>4060.2183380884467</v>
      </c>
    </row>
    <row r="255" spans="14:16" x14ac:dyDescent="0.2">
      <c r="N255">
        <f>演算!AJ256</f>
        <v>253</v>
      </c>
      <c r="O255">
        <f>演算!AK256</f>
        <v>0.90276451572915217</v>
      </c>
      <c r="P255">
        <f>演算!X257</f>
        <v>4056.0838535488188</v>
      </c>
    </row>
    <row r="256" spans="14:16" x14ac:dyDescent="0.2">
      <c r="N256">
        <f>演算!AJ257</f>
        <v>254</v>
      </c>
      <c r="O256">
        <f>演算!AK257</f>
        <v>0.90180729604562671</v>
      </c>
      <c r="P256">
        <f>演算!X258</f>
        <v>4051.8449020617463</v>
      </c>
    </row>
    <row r="257" spans="14:16" x14ac:dyDescent="0.2">
      <c r="N257">
        <f>演算!AJ258</f>
        <v>255</v>
      </c>
      <c r="O257">
        <f>演算!AK258</f>
        <v>0.90082590556038955</v>
      </c>
      <c r="P257">
        <f>演算!X259</f>
        <v>4047.4989993776599</v>
      </c>
    </row>
    <row r="258" spans="14:16" x14ac:dyDescent="0.2">
      <c r="N258">
        <f>演算!AJ259</f>
        <v>256</v>
      </c>
      <c r="O258">
        <f>演算!AK259</f>
        <v>0.89981976484559434</v>
      </c>
      <c r="P258">
        <f>演算!X260</f>
        <v>4043.0435869134153</v>
      </c>
    </row>
    <row r="259" spans="14:16" x14ac:dyDescent="0.2">
      <c r="N259">
        <f>演算!AJ260</f>
        <v>257</v>
      </c>
      <c r="O259">
        <f>演算!AK260</f>
        <v>0.89878827716342202</v>
      </c>
      <c r="P259">
        <f>演算!X261</f>
        <v>4038.4760299127661</v>
      </c>
    </row>
    <row r="260" spans="14:16" x14ac:dyDescent="0.2">
      <c r="N260">
        <f>演算!AJ261</f>
        <v>258</v>
      </c>
      <c r="O260">
        <f>演算!AK261</f>
        <v>0.89773082803968318</v>
      </c>
      <c r="P260">
        <f>演算!X262</f>
        <v>4033.7936155907419</v>
      </c>
    </row>
    <row r="261" spans="14:16" x14ac:dyDescent="0.2">
      <c r="N261">
        <f>演算!AJ262</f>
        <v>259</v>
      </c>
      <c r="O261">
        <f>演算!AK262</f>
        <v>0.89664678483523896</v>
      </c>
      <c r="P261">
        <f>演算!X263</f>
        <v>4028.9935512706734</v>
      </c>
    </row>
    <row r="262" spans="14:16" x14ac:dyDescent="0.2">
      <c r="N262">
        <f>演算!AJ263</f>
        <v>260</v>
      </c>
      <c r="O262">
        <f>演算!AK263</f>
        <v>0.89553549631661944</v>
      </c>
      <c r="P262">
        <f>演算!X264</f>
        <v>4024.072962520173</v>
      </c>
    </row>
    <row r="263" spans="14:16" x14ac:dyDescent="0.2">
      <c r="N263">
        <f>演算!AJ264</f>
        <v>261</v>
      </c>
      <c r="O263">
        <f>演算!AK264</f>
        <v>0.89439629222640871</v>
      </c>
      <c r="P263">
        <f>演算!X265</f>
        <v>4019.028891288704</v>
      </c>
    </row>
    <row r="264" spans="14:16" x14ac:dyDescent="0.2">
      <c r="N264">
        <f>演算!AJ265</f>
        <v>262</v>
      </c>
      <c r="O264">
        <f>演算!AK265</f>
        <v>0.89322848285566137</v>
      </c>
      <c r="P264">
        <f>演算!X266</f>
        <v>4013.8582940570336</v>
      </c>
    </row>
    <row r="265" spans="14:16" x14ac:dyDescent="0.2">
      <c r="N265">
        <f>演算!AJ266</f>
        <v>263</v>
      </c>
      <c r="O265">
        <f>演算!AK266</f>
        <v>0.89203135861930138</v>
      </c>
      <c r="P265">
        <f>演算!X267</f>
        <v>4008.5580400029276</v>
      </c>
    </row>
    <row r="266" spans="14:16" x14ac:dyDescent="0.2">
      <c r="N266">
        <f>演算!AJ267</f>
        <v>264</v>
      </c>
      <c r="O266">
        <f>演算!AK267</f>
        <v>0.89080418963756003</v>
      </c>
      <c r="P266">
        <f>演算!X268</f>
        <v>4003.1249091969607</v>
      </c>
    </row>
    <row r="267" spans="14:16" x14ac:dyDescent="0.2">
      <c r="N267">
        <f>演算!AJ268</f>
        <v>265</v>
      </c>
      <c r="O267">
        <f>演算!AK268</f>
        <v>0.88954622532347061</v>
      </c>
      <c r="P267">
        <f>演算!X269</f>
        <v>3997.5555908285842</v>
      </c>
    </row>
    <row r="268" spans="14:16" x14ac:dyDescent="0.2">
      <c r="N268">
        <f>演算!AJ269</f>
        <v>266</v>
      </c>
      <c r="O268">
        <f>演算!AK269</f>
        <v>0.88825669398166884</v>
      </c>
      <c r="P268">
        <f>演算!X270</f>
        <v>3991.846681486194</v>
      </c>
    </row>
    <row r="269" spans="14:16" x14ac:dyDescent="0.2">
      <c r="N269">
        <f>演算!AJ270</f>
        <v>267</v>
      </c>
      <c r="O269">
        <f>演算!AK270</f>
        <v>0.88693480241839207</v>
      </c>
      <c r="P269">
        <f>演算!X271</f>
        <v>3985.9946834908069</v>
      </c>
    </row>
    <row r="270" spans="14:16" x14ac:dyDescent="0.2">
      <c r="N270">
        <f>演算!AJ271</f>
        <v>268</v>
      </c>
      <c r="O270">
        <f>演算!AK271</f>
        <v>0.88557973556736858</v>
      </c>
      <c r="P270">
        <f>演算!X272</f>
        <v>3979.9960033045481</v>
      </c>
    </row>
    <row r="271" spans="14:16" x14ac:dyDescent="0.2">
      <c r="N271">
        <f>演算!AJ272</f>
        <v>269</v>
      </c>
      <c r="O271">
        <f>演算!AK272</f>
        <v>0.88419065613433934</v>
      </c>
      <c r="P271">
        <f>演算!X273</f>
        <v>3973.8469500264005</v>
      </c>
    </row>
    <row r="272" spans="14:16" x14ac:dyDescent="0.2">
      <c r="N272">
        <f>演算!AJ273</f>
        <v>270</v>
      </c>
      <c r="O272">
        <f>演算!AK273</f>
        <v>0.88276670426346582</v>
      </c>
      <c r="P272">
        <f>演算!X274</f>
        <v>3967.543733989939</v>
      </c>
    </row>
    <row r="273" spans="14:16" x14ac:dyDescent="0.2">
      <c r="N273">
        <f>演算!AJ274</f>
        <v>271</v>
      </c>
      <c r="O273">
        <f>演算!AK274</f>
        <v>0.88130699723034489</v>
      </c>
      <c r="P273">
        <f>演算!X275</f>
        <v>3961.0824654844196</v>
      </c>
    </row>
    <row r="274" spans="14:16" x14ac:dyDescent="0.2">
      <c r="N274">
        <f>演算!AJ275</f>
        <v>272</v>
      </c>
      <c r="O274">
        <f>演算!AK275</f>
        <v>0.87981062916557007</v>
      </c>
      <c r="P274">
        <f>演算!X276</f>
        <v>3954.4591536170124</v>
      </c>
    </row>
    <row r="275" spans="14:16" x14ac:dyDescent="0.2">
      <c r="N275">
        <f>演算!AJ276</f>
        <v>273</v>
      </c>
      <c r="O275">
        <f>演算!AK276</f>
        <v>0.87827667081379068</v>
      </c>
      <c r="P275">
        <f>演算!X277</f>
        <v>3947.6697053385897</v>
      </c>
    </row>
    <row r="276" spans="14:16" x14ac:dyDescent="0.2">
      <c r="N276">
        <f>演算!AJ277</f>
        <v>274</v>
      </c>
      <c r="O276">
        <f>演算!AK277</f>
        <v>0.87670416933386508</v>
      </c>
      <c r="P276">
        <f>演算!X278</f>
        <v>3940.7099246583243</v>
      </c>
    </row>
    <row r="277" spans="14:16" x14ac:dyDescent="0.2">
      <c r="N277">
        <f>演算!AJ278</f>
        <v>275</v>
      </c>
      <c r="O277">
        <f>演算!AK278</f>
        <v>0.87509214814595171</v>
      </c>
      <c r="P277">
        <f>演算!X279</f>
        <v>3933.5755120734962</v>
      </c>
    </row>
    <row r="278" spans="14:16" x14ac:dyDescent="0.2">
      <c r="N278">
        <f>演算!AJ279</f>
        <v>276</v>
      </c>
      <c r="O278">
        <f>演算!AK279</f>
        <v>0.87343960683174238</v>
      </c>
      <c r="P278">
        <f>演算!X280</f>
        <v>3926.2620642425263</v>
      </c>
    </row>
    <row r="279" spans="14:16" x14ac:dyDescent="0.2">
      <c r="N279">
        <f>演算!AJ280</f>
        <v>277</v>
      </c>
      <c r="O279">
        <f>演算!AK280</f>
        <v>0.8717455210957572</v>
      </c>
      <c r="P279">
        <f>演算!X281</f>
        <v>3918.7650739369356</v>
      </c>
    </row>
    <row r="280" spans="14:16" x14ac:dyDescent="0.2">
      <c r="N280">
        <f>演算!AJ281</f>
        <v>278</v>
      </c>
      <c r="O280">
        <f>演算!AK281</f>
        <v>0.87000884279481427</v>
      </c>
      <c r="P280">
        <f>演算!X282</f>
        <v>3911.0799303043605</v>
      </c>
    </row>
    <row r="281" spans="14:16" x14ac:dyDescent="0.2">
      <c r="N281">
        <f>演算!AJ282</f>
        <v>279</v>
      </c>
      <c r="O281">
        <f>演算!AK282</f>
        <v>0.86822850004431884</v>
      </c>
      <c r="P281">
        <f>演算!X283</f>
        <v>3903.2019194815593</v>
      </c>
    </row>
    <row r="282" spans="14:16" x14ac:dyDescent="0.2">
      <c r="N282">
        <f>演算!AJ283</f>
        <v>280</v>
      </c>
      <c r="O282">
        <f>演算!AK283</f>
        <v>0.8664033974112656</v>
      </c>
      <c r="P282">
        <f>演算!X284</f>
        <v>3895.1262256020482</v>
      </c>
    </row>
    <row r="283" spans="14:16" x14ac:dyDescent="0.2">
      <c r="N283">
        <f>演算!AJ284</f>
        <v>281</v>
      </c>
      <c r="O283">
        <f>演算!AK284</f>
        <v>0.86453241620392118</v>
      </c>
      <c r="P283">
        <f>演算!X285</f>
        <v>3886.8479322432513</v>
      </c>
    </row>
    <row r="284" spans="14:16" x14ac:dyDescent="0.2">
      <c r="N284">
        <f>演算!AJ285</f>
        <v>282</v>
      </c>
      <c r="O284">
        <f>演算!AK285</f>
        <v>0.86261441486872803</v>
      </c>
      <c r="P284">
        <f>演算!X286</f>
        <v>3878.3620243606902</v>
      </c>
    </row>
    <row r="285" spans="14:16" x14ac:dyDescent="0.2">
      <c r="N285">
        <f>演算!AJ286</f>
        <v>283</v>
      </c>
      <c r="O285">
        <f>演算!AK286</f>
        <v>0.86064822950773556</v>
      </c>
      <c r="P285">
        <f>演算!X287</f>
        <v>3869.6633907691225</v>
      </c>
    </row>
    <row r="286" spans="14:16" x14ac:dyDescent="0.2">
      <c r="N286">
        <f>演算!AJ287</f>
        <v>284</v>
      </c>
      <c r="O286">
        <f>演算!AK287</f>
        <v>0.85863267452883296</v>
      </c>
      <c r="P286">
        <f>演算!X288</f>
        <v>3860.7468272259111</v>
      </c>
    </row>
    <row r="287" spans="14:16" x14ac:dyDescent="0.2">
      <c r="N287">
        <f>演算!AJ288</f>
        <v>285</v>
      </c>
      <c r="O287">
        <f>演算!AK288</f>
        <v>0.85656654344287286</v>
      </c>
      <c r="P287">
        <f>演算!X289</f>
        <v>3851.6070401800944</v>
      </c>
    </row>
    <row r="288" spans="14:16" x14ac:dyDescent="0.2">
      <c r="N288">
        <f>演算!AJ289</f>
        <v>286</v>
      </c>
      <c r="O288">
        <f>演算!AK289</f>
        <v>0.85444860982435633</v>
      </c>
      <c r="P288">
        <f>演算!X290</f>
        <v>3842.238651262162</v>
      </c>
    </row>
    <row r="289" spans="14:16" x14ac:dyDescent="0.2">
      <c r="N289">
        <f>演算!AJ290</f>
        <v>287</v>
      </c>
      <c r="O289">
        <f>演算!AK290</f>
        <v>0.85227762845097765</v>
      </c>
      <c r="P289">
        <f>演算!X291</f>
        <v>3832.6362025834205</v>
      </c>
    </row>
    <row r="290" spans="14:16" x14ac:dyDescent="0.2">
      <c r="N290">
        <f>演算!AJ291</f>
        <v>288</v>
      </c>
      <c r="O290">
        <f>演算!AK291</f>
        <v>0.85005233664098589</v>
      </c>
      <c r="P290">
        <f>演算!X292</f>
        <v>3822.7941629302804</v>
      </c>
    </row>
    <row r="291" spans="14:16" x14ac:dyDescent="0.2">
      <c r="N291">
        <f>演算!AJ292</f>
        <v>289</v>
      </c>
      <c r="O291">
        <f>演算!AK292</f>
        <v>0.84777145580695035</v>
      </c>
      <c r="P291">
        <f>演算!X293</f>
        <v>3812.7069349370695</v>
      </c>
    </row>
    <row r="292" spans="14:16" x14ac:dyDescent="0.2">
      <c r="N292">
        <f>演算!AJ293</f>
        <v>290</v>
      </c>
      <c r="O292">
        <f>演算!AK293</f>
        <v>0.84543369324799134</v>
      </c>
      <c r="P292">
        <f>演算!X294</f>
        <v>3802.368863336686</v>
      </c>
    </row>
    <row r="293" spans="14:16" x14ac:dyDescent="0.2">
      <c r="N293">
        <f>演算!AJ294</f>
        <v>291</v>
      </c>
      <c r="O293">
        <f>演算!AK294</f>
        <v>0.8430377442011846</v>
      </c>
      <c r="P293">
        <f>演算!X295</f>
        <v>3791.7742443822208</v>
      </c>
    </row>
    <row r="294" spans="14:16" x14ac:dyDescent="0.2">
      <c r="N294">
        <f>演算!AJ295</f>
        <v>292</v>
      </c>
      <c r="O294">
        <f>演算!AK295</f>
        <v>0.84058229417744246</v>
      </c>
      <c r="P294">
        <f>演算!X296</f>
        <v>3780.9173365534134</v>
      </c>
    </row>
    <row r="295" spans="14:16" x14ac:dyDescent="0.2">
      <c r="N295">
        <f>演算!AJ296</f>
        <v>293</v>
      </c>
      <c r="O295">
        <f>演算!AK296</f>
        <v>0.83806602160654975</v>
      </c>
      <c r="P295">
        <f>演算!X297</f>
        <v>3769.7923726589497</v>
      </c>
    </row>
    <row r="296" spans="14:16" x14ac:dyDescent="0.2">
      <c r="N296">
        <f>演算!AJ297</f>
        <v>294</v>
      </c>
      <c r="O296">
        <f>演算!AK297</f>
        <v>0.83548760081856044</v>
      </c>
      <c r="P296">
        <f>演算!X298</f>
        <v>3758.3935734569855</v>
      </c>
    </row>
    <row r="297" spans="14:16" x14ac:dyDescent="0.2">
      <c r="N297">
        <f>演算!AJ298</f>
        <v>295</v>
      </c>
      <c r="O297">
        <f>演算!AK298</f>
        <v>0.83284570539058034</v>
      </c>
      <c r="P297">
        <f>演算!X299</f>
        <v>3746.7151629244677</v>
      </c>
    </row>
    <row r="298" spans="14:16" x14ac:dyDescent="0.2">
      <c r="N298">
        <f>演算!AJ299</f>
        <v>296</v>
      </c>
      <c r="O298">
        <f>演算!AK299</f>
        <v>0.83013901188884587</v>
      </c>
      <c r="P298">
        <f>演算!X300</f>
        <v>3734.7513853098217</v>
      </c>
    </row>
    <row r="299" spans="14:16" x14ac:dyDescent="0.2">
      <c r="N299">
        <f>演算!AJ300</f>
        <v>297</v>
      </c>
      <c r="O299">
        <f>演算!AK300</f>
        <v>0.82736620403842831</v>
      </c>
      <c r="P299">
        <f>演算!X301</f>
        <v>3722.4965241144064</v>
      </c>
    </row>
    <row r="300" spans="14:16" x14ac:dyDescent="0.2">
      <c r="N300">
        <f>演算!AJ301</f>
        <v>298</v>
      </c>
      <c r="O300">
        <f>演算!AK301</f>
        <v>0.82452597735387712</v>
      </c>
      <c r="P300">
        <f>演算!X302</f>
        <v>3709.9449231526555</v>
      </c>
    </row>
    <row r="301" spans="14:16" x14ac:dyDescent="0.2">
      <c r="N301">
        <f>演算!AJ302</f>
        <v>299</v>
      </c>
      <c r="O301">
        <f>演算!AK302</f>
        <v>0.82161704426614346</v>
      </c>
      <c r="P301">
        <f>演算!X303</f>
        <v>3697.0910098498975</v>
      </c>
    </row>
    <row r="302" spans="14:16" x14ac:dyDescent="0.2">
      <c r="N302">
        <f>演算!AJ303</f>
        <v>300</v>
      </c>
      <c r="O302">
        <f>演算!AK303</f>
        <v>0.81863813978154409</v>
      </c>
      <c r="P302">
        <f>演算!X304</f>
        <v>3683.9293209387633</v>
      </c>
    </row>
    <row r="303" spans="14:16" x14ac:dyDescent="0.2">
      <c r="N303">
        <f>演算!AJ304</f>
        <v>301</v>
      </c>
      <c r="O303">
        <f>演算!AK304</f>
        <v>0.81558802771103367</v>
      </c>
      <c r="P303">
        <f>演算!X305</f>
        <v>3670.4545307264443</v>
      </c>
    </row>
    <row r="304" spans="14:16" x14ac:dyDescent="0.2">
      <c r="N304">
        <f>演算!AJ305</f>
        <v>302</v>
      </c>
      <c r="O304">
        <f>演算!AK305</f>
        <v>0.81246550750800473</v>
      </c>
      <c r="P304">
        <f>演算!X306</f>
        <v>3656.6614821048074</v>
      </c>
    </row>
    <row r="305" spans="14:16" x14ac:dyDescent="0.2">
      <c r="N305">
        <f>演算!AJ306</f>
        <v>303</v>
      </c>
      <c r="O305">
        <f>演算!AK306</f>
        <v>0.8092694217538231</v>
      </c>
      <c r="P305">
        <f>演算!X307</f>
        <v>3642.5452204799562</v>
      </c>
    </row>
    <row r="306" spans="14:16" x14ac:dyDescent="0.2">
      <c r="N306">
        <f>演算!AJ307</f>
        <v>304</v>
      </c>
      <c r="O306">
        <f>演算!AK307</f>
        <v>0.80599866433124789</v>
      </c>
      <c r="P306">
        <f>演算!X308</f>
        <v>3628.1010308020377</v>
      </c>
    </row>
    <row r="307" spans="14:16" x14ac:dyDescent="0.2">
      <c r="N307">
        <f>演算!AJ308</f>
        <v>305</v>
      </c>
      <c r="O307">
        <f>演算!AK308</f>
        <v>0.80265218932463633</v>
      </c>
      <c r="P307">
        <f>演算!X309</f>
        <v>3613.3244778706385</v>
      </c>
    </row>
    <row r="308" spans="14:16" x14ac:dyDescent="0.2">
      <c r="N308">
        <f>演算!AJ309</f>
        <v>306</v>
      </c>
      <c r="O308">
        <f>演算!AK309</f>
        <v>0.79922902068725388</v>
      </c>
      <c r="P308">
        <f>演算!X310</f>
        <v>3598.2114500975013</v>
      </c>
    </row>
    <row r="309" spans="14:16" x14ac:dyDescent="0.2">
      <c r="N309">
        <f>演算!AJ310</f>
        <v>307</v>
      </c>
      <c r="O309">
        <f>演算!AK310</f>
        <v>0.79572826271219499</v>
      </c>
      <c r="P309">
        <f>演算!X311</f>
        <v>3582.7582068913334</v>
      </c>
    </row>
    <row r="310" spans="14:16" x14ac:dyDescent="0.2">
      <c r="N310">
        <f>演算!AJ311</f>
        <v>308</v>
      </c>
      <c r="O310">
        <f>演算!AK311</f>
        <v>0.79214911134475074</v>
      </c>
      <c r="P310">
        <f>演算!X312</f>
        <v>3566.9614298355291</v>
      </c>
    </row>
    <row r="311" spans="14:16" x14ac:dyDescent="0.2">
      <c r="N311">
        <f>演算!AJ312</f>
        <v>309</v>
      </c>
      <c r="O311">
        <f>演算!AK312</f>
        <v>0.78849086636907761</v>
      </c>
      <c r="P311">
        <f>演算!X313</f>
        <v>3550.8182778074065</v>
      </c>
    </row>
    <row r="312" spans="14:16" x14ac:dyDescent="0.2">
      <c r="N312">
        <f>演算!AJ313</f>
        <v>310</v>
      </c>
      <c r="O312">
        <f>演算!AK313</f>
        <v>0.78475294449907473</v>
      </c>
      <c r="P312">
        <f>演算!X314</f>
        <v>3534.3264461744425</v>
      </c>
    </row>
    <row r="313" spans="14:16" x14ac:dyDescent="0.2">
      <c r="N313">
        <f>演算!AJ314</f>
        <v>311</v>
      </c>
      <c r="O313">
        <f>演算!AK314</f>
        <v>0.78093489340012667</v>
      </c>
      <c r="P313">
        <f>演算!X315</f>
        <v>3517.4842301886379</v>
      </c>
    </row>
    <row r="314" spans="14:16" x14ac:dyDescent="0.2">
      <c r="N314">
        <f>演算!AJ315</f>
        <v>312</v>
      </c>
      <c r="O314">
        <f>演算!AK315</f>
        <v>0.77703640666064544</v>
      </c>
      <c r="P314">
        <f>演算!X316</f>
        <v>3500.2905926655371</v>
      </c>
    </row>
    <row r="315" spans="14:16" x14ac:dyDescent="0.2">
      <c r="N315">
        <f>演算!AJ316</f>
        <v>313</v>
      </c>
      <c r="O315">
        <f>演算!AK316</f>
        <v>0.77305733972621915</v>
      </c>
      <c r="P315">
        <f>演算!X317</f>
        <v>3482.7452360072152</v>
      </c>
    </row>
    <row r="316" spans="14:16" x14ac:dyDescent="0.2">
      <c r="N316">
        <f>演算!AJ317</f>
        <v>314</v>
      </c>
      <c r="O316">
        <f>演算!AK317</f>
        <v>0.76899772680171463</v>
      </c>
      <c r="P316">
        <f>演算!X318</f>
        <v>3464.84867859521</v>
      </c>
    </row>
    <row r="317" spans="14:16" x14ac:dyDescent="0.2">
      <c r="N317">
        <f>演算!AJ318</f>
        <v>315</v>
      </c>
      <c r="O317">
        <f>演算!AK318</f>
        <v>0.76485779871357251</v>
      </c>
      <c r="P317">
        <f>演算!X319</f>
        <v>3446.6023355207603</v>
      </c>
    </row>
    <row r="318" spans="14:16" x14ac:dyDescent="0.2">
      <c r="N318">
        <f>演算!AJ319</f>
        <v>316</v>
      </c>
      <c r="O318">
        <f>演算!AK319</f>
        <v>0.76063800171640183</v>
      </c>
      <c r="P318">
        <f>演算!X320</f>
        <v>3428.0086035834292</v>
      </c>
    </row>
    <row r="319" spans="14:16" x14ac:dyDescent="0.2">
      <c r="N319">
        <f>演算!AJ320</f>
        <v>317</v>
      </c>
      <c r="O319">
        <f>演算!AK320</f>
        <v>0.75633901721033903</v>
      </c>
      <c r="P319">
        <f>演算!X321</f>
        <v>3409.0709504102456</v>
      </c>
    </row>
    <row r="320" spans="14:16" x14ac:dyDescent="0.2">
      <c r="N320">
        <f>演算!AJ321</f>
        <v>318</v>
      </c>
      <c r="O320">
        <f>演算!AK321</f>
        <v>0.75196178232318478</v>
      </c>
      <c r="P320">
        <f>演算!X322</f>
        <v>3389.7940074917947</v>
      </c>
    </row>
    <row r="321" spans="14:16" x14ac:dyDescent="0.2">
      <c r="N321">
        <f>演算!AJ322</f>
        <v>319</v>
      </c>
      <c r="O321">
        <f>演算!AK322</f>
        <v>0.74750751129102244</v>
      </c>
      <c r="P321">
        <f>演算!X323</f>
        <v>3370.1836668407768</v>
      </c>
    </row>
    <row r="322" spans="14:16" x14ac:dyDescent="0.2">
      <c r="N322">
        <f>演算!AJ323</f>
        <v>320</v>
      </c>
      <c r="O322">
        <f>演算!AK323</f>
        <v>0.74297771755214503</v>
      </c>
      <c r="P322">
        <f>演算!X324</f>
        <v>3350.2471808939745</v>
      </c>
    </row>
    <row r="323" spans="14:16" x14ac:dyDescent="0.2">
      <c r="N323">
        <f>演算!AJ324</f>
        <v>321</v>
      </c>
      <c r="O323">
        <f>演算!AK324</f>
        <v>0.73837423644709865</v>
      </c>
      <c r="P323">
        <f>演算!X325</f>
        <v>3329.993265179914</v>
      </c>
    </row>
    <row r="324" spans="14:16" x14ac:dyDescent="0.2">
      <c r="N324">
        <f>演算!AJ325</f>
        <v>322</v>
      </c>
      <c r="O324">
        <f>演算!AK325</f>
        <v>0.73369924839251388</v>
      </c>
      <c r="P324">
        <f>演算!X326</f>
        <v>3309.4322031617726</v>
      </c>
    </row>
    <row r="325" spans="14:16" x14ac:dyDescent="0.2">
      <c r="N325">
        <f>演算!AJ326</f>
        <v>323</v>
      </c>
      <c r="O325">
        <f>演算!AK326</f>
        <v>0.72895530237153039</v>
      </c>
      <c r="P325">
        <f>演算!X327</f>
        <v>3288.5759525535041</v>
      </c>
    </row>
    <row r="326" spans="14:16" x14ac:dyDescent="0.2">
      <c r="N326">
        <f>演算!AJ327</f>
        <v>324</v>
      </c>
      <c r="O326">
        <f>演算!AK327</f>
        <v>0.72414533955391103</v>
      </c>
      <c r="P326">
        <f>演算!X328</f>
        <v>3267.4382522737274</v>
      </c>
    </row>
    <row r="327" spans="14:16" x14ac:dyDescent="0.2">
      <c r="N327">
        <f>演算!AJ328</f>
        <v>325</v>
      </c>
      <c r="O327">
        <f>演算!AK328</f>
        <v>0.71927271683205818</v>
      </c>
      <c r="P327">
        <f>演算!X329</f>
        <v>3246.0347290811246</v>
      </c>
    </row>
    <row r="328" spans="14:16" x14ac:dyDescent="0.2">
      <c r="N328">
        <f>演算!AJ329</f>
        <v>326</v>
      </c>
      <c r="O328">
        <f>演算!AK329</f>
        <v>0.71434123002562966</v>
      </c>
      <c r="P328">
        <f>演算!X330</f>
        <v>3224.383002784265</v>
      </c>
    </row>
    <row r="329" spans="14:16" x14ac:dyDescent="0.2">
      <c r="N329">
        <f>演算!AJ330</f>
        <v>327</v>
      </c>
      <c r="O329">
        <f>演算!AK330</f>
        <v>0.70935513647938842</v>
      </c>
      <c r="P329">
        <f>演算!X331</f>
        <v>3202.5027887923593</v>
      </c>
    </row>
    <row r="330" spans="14:16" x14ac:dyDescent="0.2">
      <c r="N330">
        <f>演算!AJ331</f>
        <v>328</v>
      </c>
      <c r="O330">
        <f>演算!AK331</f>
        <v>0.70431917674596978</v>
      </c>
      <c r="P330">
        <f>演算!X332</f>
        <v>3180.415996624783</v>
      </c>
    </row>
    <row r="331" spans="14:16" x14ac:dyDescent="0.2">
      <c r="N331">
        <f>演算!AJ332</f>
        <v>329</v>
      </c>
      <c r="O331">
        <f>演算!AK332</f>
        <v>0.69923859501633234</v>
      </c>
      <c r="P331">
        <f>演算!X333</f>
        <v>3158.1468228664448</v>
      </c>
    </row>
    <row r="332" spans="14:16" x14ac:dyDescent="0.2">
      <c r="N332">
        <f>演算!AJ333</f>
        <v>330</v>
      </c>
      <c r="O332">
        <f>演算!AK333</f>
        <v>0.69411915793262235</v>
      </c>
      <c r="P332">
        <f>演算!X334</f>
        <v>3135.7218369289603</v>
      </c>
    </row>
    <row r="333" spans="14:16" x14ac:dyDescent="0.2">
      <c r="N333">
        <f>演算!AJ334</f>
        <v>331</v>
      </c>
      <c r="O333">
        <f>演算!AK334</f>
        <v>0.68896717139231434</v>
      </c>
      <c r="P333">
        <f>演算!X335</f>
        <v>3113.1700578598366</v>
      </c>
    </row>
    <row r="334" spans="14:16" x14ac:dyDescent="0.2">
      <c r="N334">
        <f>演算!AJ335</f>
        <v>332</v>
      </c>
      <c r="O334">
        <f>演算!AK335</f>
        <v>0.68378949493233709</v>
      </c>
      <c r="P334">
        <f>演算!X336</f>
        <v>3090.5230203494684</v>
      </c>
    </row>
    <row r="335" spans="14:16" x14ac:dyDescent="0.2">
      <c r="N335">
        <f>演算!AJ336</f>
        <v>333</v>
      </c>
      <c r="O335">
        <f>演算!AK336</f>
        <v>0.67859355326533732</v>
      </c>
      <c r="P335">
        <f>演算!X337</f>
        <v>3067.8148280089658</v>
      </c>
    </row>
    <row r="336" spans="14:16" x14ac:dyDescent="0.2">
      <c r="N336">
        <f>演算!AJ337</f>
        <v>334</v>
      </c>
      <c r="O336">
        <f>演算!AK337</f>
        <v>0.6733873445325389</v>
      </c>
      <c r="P336">
        <f>演算!X338</f>
        <v>3045.0821919545319</v>
      </c>
    </row>
    <row r="337" spans="14:16" x14ac:dyDescent="0.2">
      <c r="N337">
        <f>演算!AJ338</f>
        <v>335</v>
      </c>
      <c r="O337">
        <f>演算!AK338</f>
        <v>0.66817944483517666</v>
      </c>
      <c r="P337">
        <f>演算!X339</f>
        <v>3022.3644527195911</v>
      </c>
    </row>
    <row r="338" spans="14:16" x14ac:dyDescent="0.2">
      <c r="N338">
        <f>演算!AJ339</f>
        <v>336</v>
      </c>
      <c r="O338">
        <f>演算!AK339</f>
        <v>0.66297900861800974</v>
      </c>
      <c r="P338">
        <f>演算!X340</f>
        <v>2999.703583563944</v>
      </c>
    </row>
    <row r="339" spans="14:16" x14ac:dyDescent="0.2">
      <c r="N339">
        <f>演算!AJ340</f>
        <v>337</v>
      </c>
      <c r="O339">
        <f>演算!AK340</f>
        <v>0.65779576449482013</v>
      </c>
      <c r="P339">
        <f>演算!X341</f>
        <v>2977.1441733185129</v>
      </c>
    </row>
    <row r="340" spans="14:16" x14ac:dyDescent="0.2">
      <c r="N340">
        <f>演算!AJ341</f>
        <v>338</v>
      </c>
      <c r="O340">
        <f>演算!AK341</f>
        <v>0.65264000614051909</v>
      </c>
      <c r="P340">
        <f>演算!X342</f>
        <v>2954.7333870555553</v>
      </c>
    </row>
    <row r="341" spans="14:16" x14ac:dyDescent="0.2">
      <c r="N341">
        <f>演算!AJ342</f>
        <v>339</v>
      </c>
      <c r="O341">
        <f>演算!AK342</f>
        <v>0.64752257791774259</v>
      </c>
      <c r="P341">
        <f>演算!X343</f>
        <v>2932.5209030633509</v>
      </c>
    </row>
    <row r="342" spans="14:16" x14ac:dyDescent="0.2">
      <c r="N342">
        <f>演算!AJ343</f>
        <v>340</v>
      </c>
      <c r="O342">
        <f>演算!AK343</f>
        <v>0.64245485496298771</v>
      </c>
      <c r="P342">
        <f>演算!X344</f>
        <v>2910.5588248556965</v>
      </c>
    </row>
    <row r="343" spans="14:16" x14ac:dyDescent="0.2">
      <c r="N343">
        <f>演算!AJ344</f>
        <v>341</v>
      </c>
      <c r="O343">
        <f>演算!AK344</f>
        <v>0.63744871753171517</v>
      </c>
      <c r="P343">
        <f>演算!X345</f>
        <v>2888.9015672750893</v>
      </c>
    </row>
    <row r="344" spans="14:16" x14ac:dyDescent="0.2">
      <c r="N344">
        <f>演算!AJ345</f>
        <v>342</v>
      </c>
      <c r="O344">
        <f>演算!AK345</f>
        <v>0.63251651948356058</v>
      </c>
      <c r="P344">
        <f>演算!X346</f>
        <v>2867.6057161097365</v>
      </c>
    </row>
    <row r="345" spans="14:16" x14ac:dyDescent="0.2">
      <c r="N345">
        <f>演算!AJ346</f>
        <v>343</v>
      </c>
      <c r="O345">
        <f>演算!AK346</f>
        <v>0.62767105088831265</v>
      </c>
      <c r="P345">
        <f>演算!X347</f>
        <v>2846.7298610861221</v>
      </c>
    </row>
    <row r="346" spans="14:16" x14ac:dyDescent="0.2">
      <c r="N346">
        <f>演算!AJ347</f>
        <v>344</v>
      </c>
      <c r="O346">
        <f>演算!AK347</f>
        <v>0.62292549484148096</v>
      </c>
      <c r="P346">
        <f>演算!X348</f>
        <v>2826.3344025795745</v>
      </c>
    </row>
    <row r="347" spans="14:16" x14ac:dyDescent="0.2">
      <c r="N347">
        <f>演算!AJ348</f>
        <v>345</v>
      </c>
      <c r="O347">
        <f>演算!AK348</f>
        <v>0.61829337869194079</v>
      </c>
      <c r="P347">
        <f>演算!X349</f>
        <v>2806.4813328912446</v>
      </c>
    </row>
    <row r="348" spans="14:16" x14ac:dyDescent="0.2">
      <c r="N348">
        <f>演算!AJ349</f>
        <v>346</v>
      </c>
      <c r="O348">
        <f>演算!AK349</f>
        <v>0.6137885200108889</v>
      </c>
      <c r="P348">
        <f>演算!X350</f>
        <v>2787.233993505783</v>
      </c>
    </row>
    <row r="349" spans="14:16" x14ac:dyDescent="0.2">
      <c r="N349">
        <f>演算!AJ350</f>
        <v>347</v>
      </c>
      <c r="O349">
        <f>演算!AK350</f>
        <v>0.60942496775197486</v>
      </c>
      <c r="P349">
        <f>演算!X351</f>
        <v>2768.6568102833453</v>
      </c>
    </row>
    <row r="350" spans="14:16" x14ac:dyDescent="0.2">
      <c r="N350">
        <f>演算!AJ351</f>
        <v>348</v>
      </c>
      <c r="O350">
        <f>演算!AK351</f>
        <v>0.60521693917746799</v>
      </c>
      <c r="P350">
        <f>演算!X352</f>
        <v>2750.8150091001821</v>
      </c>
    </row>
    <row r="351" spans="14:16" x14ac:dyDescent="0.2">
      <c r="N351">
        <f>演算!AJ352</f>
        <v>349</v>
      </c>
      <c r="O351">
        <f>演算!AK352</f>
        <v>0.60117875324075432</v>
      </c>
      <c r="P351">
        <f>演算!X353</f>
        <v>2733.7743149713683</v>
      </c>
    </row>
    <row r="352" spans="14:16" x14ac:dyDescent="0.2">
      <c r="N352">
        <f>演算!AJ353</f>
        <v>350</v>
      </c>
      <c r="O352">
        <f>演算!AK353</f>
        <v>0.59732476122335632</v>
      </c>
      <c r="P352">
        <f>演算!X354</f>
        <v>2717.600638176862</v>
      </c>
    </row>
    <row r="353" spans="14:16" x14ac:dyDescent="0.2">
      <c r="N353">
        <f>演算!AJ354</f>
        <v>351</v>
      </c>
      <c r="O353">
        <f>演算!AK354</f>
        <v>0.5936692755128723</v>
      </c>
      <c r="P353">
        <f>演算!X355</f>
        <v>2702.3597513131649</v>
      </c>
    </row>
    <row r="354" spans="14:16" x14ac:dyDescent="0.2">
      <c r="N354">
        <f>演算!AJ355</f>
        <v>352</v>
      </c>
      <c r="O354">
        <f>演算!AK355</f>
        <v>0.59022649748375622</v>
      </c>
      <c r="P354">
        <f>演算!X356</f>
        <v>2688.1169615396198</v>
      </c>
    </row>
    <row r="355" spans="14:16" x14ac:dyDescent="0.2">
      <c r="N355">
        <f>演算!AJ356</f>
        <v>353</v>
      </c>
      <c r="O355">
        <f>演算!AK356</f>
        <v>0.58701044548760917</v>
      </c>
      <c r="P355">
        <f>演算!X357</f>
        <v>2674.9367824988954</v>
      </c>
    </row>
    <row r="356" spans="14:16" x14ac:dyDescent="0.2">
      <c r="N356">
        <f>演算!AJ357</f>
        <v>354</v>
      </c>
      <c r="O356">
        <f>演算!AK357</f>
        <v>0.58403488398617109</v>
      </c>
      <c r="P356">
        <f>演算!X358</f>
        <v>2662.8826105224293</v>
      </c>
    </row>
    <row r="357" spans="14:16" x14ac:dyDescent="0.2">
      <c r="N357">
        <f>演算!AJ358</f>
        <v>355</v>
      </c>
      <c r="O357">
        <f>演算!AK358</f>
        <v>0.58131325485301177</v>
      </c>
      <c r="P357">
        <f>演算!X359</f>
        <v>2652.0164097132242</v>
      </c>
    </row>
    <row r="358" spans="14:16" x14ac:dyDescent="0.2">
      <c r="N358">
        <f>演算!AJ359</f>
        <v>356</v>
      </c>
      <c r="O358">
        <f>演算!AK359</f>
        <v>0.57885861183584519</v>
      </c>
      <c r="P358">
        <f>演算!X360</f>
        <v>2642.3984103611288</v>
      </c>
    </row>
    <row r="359" spans="14:16" x14ac:dyDescent="0.2">
      <c r="N359">
        <f>演算!AJ360</f>
        <v>357</v>
      </c>
      <c r="O359">
        <f>演算!AK360</f>
        <v>0.57668355911249158</v>
      </c>
      <c r="P359">
        <f>演算!X361</f>
        <v>2634.0868248985594</v>
      </c>
    </row>
    <row r="360" spans="14:16" x14ac:dyDescent="0.2">
      <c r="N360">
        <f>演算!AJ361</f>
        <v>358</v>
      </c>
      <c r="O360">
        <f>演算!AK361</f>
        <v>0.57480019478018574</v>
      </c>
      <c r="P360">
        <f>演算!X362</f>
        <v>2627.1375852032024</v>
      </c>
    </row>
    <row r="361" spans="14:16" x14ac:dyDescent="0.2">
      <c r="N361">
        <f>演算!AJ362</f>
        <v>359</v>
      </c>
      <c r="O361">
        <f>演算!AK362</f>
        <v>0.57322006001166415</v>
      </c>
      <c r="P361">
        <f>演算!X363</f>
        <v>2621.6041045957832</v>
      </c>
    </row>
    <row r="362" spans="14:16" x14ac:dyDescent="0.2">
      <c r="N362">
        <f>演算!AJ363</f>
        <v>360</v>
      </c>
      <c r="O362">
        <f>演算!AK363</f>
        <v>0.5719540944745406</v>
      </c>
      <c r="P362">
        <f>演算!X364</f>
        <v>2617.5370672836652</v>
      </c>
    </row>
    <row r="617" spans="14:14" x14ac:dyDescent="0.2">
      <c r="N617">
        <f>演算!AJ618</f>
        <v>0</v>
      </c>
    </row>
    <row r="618" spans="14:14" x14ac:dyDescent="0.2">
      <c r="N618">
        <f>演算!AJ619</f>
        <v>0</v>
      </c>
    </row>
    <row r="619" spans="14:14" x14ac:dyDescent="0.2">
      <c r="N619">
        <f>演算!AJ620</f>
        <v>0</v>
      </c>
    </row>
    <row r="620" spans="14:14" x14ac:dyDescent="0.2">
      <c r="N620">
        <f>演算!AJ621</f>
        <v>0</v>
      </c>
    </row>
    <row r="621" spans="14:14" x14ac:dyDescent="0.2">
      <c r="N621">
        <f>演算!AJ622</f>
        <v>0</v>
      </c>
    </row>
    <row r="622" spans="14:14" x14ac:dyDescent="0.2">
      <c r="N622">
        <f>演算!AJ623</f>
        <v>0</v>
      </c>
    </row>
    <row r="623" spans="14:14" x14ac:dyDescent="0.2">
      <c r="N623">
        <f>演算!AJ624</f>
        <v>0</v>
      </c>
    </row>
    <row r="624" spans="14:14" x14ac:dyDescent="0.2">
      <c r="N624">
        <f>演算!AJ625</f>
        <v>0</v>
      </c>
    </row>
    <row r="625" spans="14:14" x14ac:dyDescent="0.2">
      <c r="N625">
        <f>演算!AJ626</f>
        <v>0</v>
      </c>
    </row>
    <row r="626" spans="14:14" x14ac:dyDescent="0.2">
      <c r="N626">
        <f>演算!AJ627</f>
        <v>0</v>
      </c>
    </row>
    <row r="627" spans="14:14" x14ac:dyDescent="0.2">
      <c r="N627">
        <f>演算!AJ628</f>
        <v>0</v>
      </c>
    </row>
    <row r="628" spans="14:14" x14ac:dyDescent="0.2">
      <c r="N628">
        <f>演算!AJ629</f>
        <v>0</v>
      </c>
    </row>
    <row r="629" spans="14:14" x14ac:dyDescent="0.2">
      <c r="N629">
        <f>演算!AJ630</f>
        <v>0</v>
      </c>
    </row>
    <row r="630" spans="14:14" x14ac:dyDescent="0.2">
      <c r="N630">
        <f>演算!AJ631</f>
        <v>0</v>
      </c>
    </row>
    <row r="631" spans="14:14" x14ac:dyDescent="0.2">
      <c r="N631">
        <f>演算!AJ632</f>
        <v>0</v>
      </c>
    </row>
    <row r="632" spans="14:14" x14ac:dyDescent="0.2">
      <c r="N632">
        <f>演算!AJ633</f>
        <v>0</v>
      </c>
    </row>
    <row r="633" spans="14:14" x14ac:dyDescent="0.2">
      <c r="N633">
        <f>演算!AJ634</f>
        <v>0</v>
      </c>
    </row>
    <row r="634" spans="14:14" x14ac:dyDescent="0.2">
      <c r="N634">
        <f>演算!AJ635</f>
        <v>0</v>
      </c>
    </row>
    <row r="635" spans="14:14" x14ac:dyDescent="0.2">
      <c r="N635">
        <f>演算!AJ636</f>
        <v>0</v>
      </c>
    </row>
    <row r="636" spans="14:14" x14ac:dyDescent="0.2">
      <c r="N636">
        <f>演算!AJ637</f>
        <v>0</v>
      </c>
    </row>
  </sheetData>
  <mergeCells count="3">
    <mergeCell ref="F2:G2"/>
    <mergeCell ref="H2:I2"/>
    <mergeCell ref="J2:K2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AK365"/>
  <sheetViews>
    <sheetView topLeftCell="AA12" workbookViewId="0">
      <selection activeCell="AG18" sqref="AG18"/>
    </sheetView>
  </sheetViews>
  <sheetFormatPr defaultColWidth="9" defaultRowHeight="13.2" x14ac:dyDescent="0.2"/>
  <cols>
    <col min="1" max="21" width="9" style="10" customWidth="1"/>
    <col min="22" max="22" width="9" style="10"/>
    <col min="23" max="34" width="9" style="10" customWidth="1"/>
    <col min="35" max="16384" width="9" style="10"/>
  </cols>
  <sheetData>
    <row r="2" spans="2:37" x14ac:dyDescent="0.2">
      <c r="AJ2" s="10" t="s">
        <v>51</v>
      </c>
      <c r="AK2" s="10" t="s">
        <v>52</v>
      </c>
    </row>
    <row r="3" spans="2:37" x14ac:dyDescent="0.2">
      <c r="B3" s="11" t="s">
        <v>0</v>
      </c>
      <c r="C3" s="11" t="s">
        <v>25</v>
      </c>
      <c r="D3" s="11" t="s">
        <v>26</v>
      </c>
      <c r="E3" s="11" t="s">
        <v>19</v>
      </c>
      <c r="F3" s="11" t="s">
        <v>17</v>
      </c>
      <c r="G3" s="11" t="s">
        <v>20</v>
      </c>
      <c r="H3" s="11" t="s">
        <v>21</v>
      </c>
      <c r="I3" s="11" t="s">
        <v>18</v>
      </c>
      <c r="J3" s="11"/>
      <c r="K3" s="11"/>
      <c r="L3" s="11"/>
      <c r="M3" s="11" t="s">
        <v>24</v>
      </c>
      <c r="N3" s="11" t="s">
        <v>27</v>
      </c>
      <c r="O3" s="11" t="s">
        <v>28</v>
      </c>
      <c r="P3" s="11" t="s">
        <v>29</v>
      </c>
      <c r="Q3" s="12" t="s">
        <v>22</v>
      </c>
      <c r="R3" s="12" t="s">
        <v>23</v>
      </c>
      <c r="S3" s="11" t="s">
        <v>0</v>
      </c>
      <c r="T3" s="12" t="s">
        <v>33</v>
      </c>
      <c r="U3" s="12" t="s">
        <v>12</v>
      </c>
      <c r="V3" s="1" t="s">
        <v>13</v>
      </c>
      <c r="W3" s="1" t="s">
        <v>11</v>
      </c>
      <c r="X3" s="11" t="s">
        <v>10</v>
      </c>
      <c r="Y3" s="11" t="s">
        <v>1</v>
      </c>
      <c r="Z3" s="11" t="s">
        <v>2</v>
      </c>
      <c r="AA3" s="11" t="s">
        <v>3</v>
      </c>
      <c r="AB3" s="11" t="s">
        <v>4</v>
      </c>
      <c r="AC3" s="1"/>
      <c r="AD3" s="1"/>
      <c r="AE3" s="1"/>
      <c r="AF3" s="1"/>
      <c r="AJ3" s="10">
        <v>0</v>
      </c>
      <c r="AK3" s="10">
        <f>1/V4</f>
        <v>0.5719540944745406</v>
      </c>
    </row>
    <row r="4" spans="2:37" x14ac:dyDescent="0.2">
      <c r="B4" s="1">
        <v>0</v>
      </c>
      <c r="C4" s="13">
        <f t="shared" ref="C4:C67" si="0">$AI$8*COS(RADIANS(B4))</f>
        <v>35</v>
      </c>
      <c r="D4" s="13">
        <f t="shared" ref="D4:D67" si="1">-$AI$8*SIN(RADIANS(B4))</f>
        <v>0</v>
      </c>
      <c r="E4" s="13">
        <f>演算!U4</f>
        <v>-138.59037789072914</v>
      </c>
      <c r="F4" s="13">
        <f t="shared" ref="F4:F67" si="2">IF(E4&gt;0,(180-$AI$10)-E4,(180-$AI$10)-E4)</f>
        <v>138.59037789072914</v>
      </c>
      <c r="G4" s="13">
        <f t="shared" ref="G4:G67" si="3">-$AI$9*COS(RADIANS(F4))+C4</f>
        <v>335</v>
      </c>
      <c r="H4" s="13">
        <f t="shared" ref="H4:H67" si="4">-$AI$9*SIN(RADIANS(F4))+D4</f>
        <v>-264.57513110645908</v>
      </c>
      <c r="I4" s="14">
        <f>(((G4)^2)+((H4)^2))^(1/2)</f>
        <v>426.8782027698299</v>
      </c>
      <c r="J4" s="13">
        <f>-DEGREES(ATAN((H4/(G4))))</f>
        <v>38.300850349784902</v>
      </c>
      <c r="K4" s="13" t="str">
        <f>IF(AND(J3&gt;0,J4&lt;0),1,"")</f>
        <v/>
      </c>
      <c r="L4" s="13">
        <f>COUNTIF($K$4:K4,1)</f>
        <v>0</v>
      </c>
      <c r="M4" s="13">
        <f>IF(L4=0,J4,IF(L4=1,180+J4,360+J4))</f>
        <v>38.300850349784902</v>
      </c>
      <c r="N4" s="14">
        <f t="shared" ref="N4:N67" si="5">$AI$7+M4</f>
        <v>-0.69914965021509801</v>
      </c>
      <c r="O4" s="14">
        <f>I4*COS(RADIANS(N4))</f>
        <v>426.84642205806409</v>
      </c>
      <c r="P4" s="14">
        <f>-I4*SIN(RADIANS(N4))</f>
        <v>5.2088363603622829</v>
      </c>
      <c r="Q4" s="13">
        <f t="shared" ref="Q4:Q67" si="6">COS(RADIANS(B4))*$AI$12</f>
        <v>450</v>
      </c>
      <c r="R4" s="13">
        <f t="shared" ref="R4:R67" si="7">SIN(RADIANS(B4))*$AI$12</f>
        <v>0</v>
      </c>
      <c r="S4" s="15">
        <v>0</v>
      </c>
      <c r="T4" s="1">
        <f t="shared" ref="T4:T35" si="8">AA4+AB4</f>
        <v>41.409622109270856</v>
      </c>
      <c r="U4" s="1">
        <f t="shared" ref="U4:U67" si="9">T4-(180-S4)</f>
        <v>-138.59037789072914</v>
      </c>
      <c r="V4" s="1">
        <f>ABS(360+U4-U363)</f>
        <v>1.7483920644343129</v>
      </c>
      <c r="W4" s="1">
        <f>入力・結果!$I$7/V4</f>
        <v>186228.25316091039</v>
      </c>
      <c r="X4" s="14">
        <f>(W4/I4*10)*入力・結果!$I$8</f>
        <v>2617.5370672836652</v>
      </c>
      <c r="Y4" s="13">
        <f>DEGREES(ACOS((入力・結果!$G$3-(入力・結果!$G$4*COS(RADIANS(S4))))/(((入力・結果!$G$3^2)+(入力・結果!$G$4^2)-(2*入力・結果!$G$3*入力・結果!$G$4*COS(RADIANS(S4))))^(1/2))))</f>
        <v>180</v>
      </c>
      <c r="Z4" s="13">
        <f>DEGREES(ACOS(((入力・結果!$G$3^2)+(入力・結果!$G$4^2)-(入力・結果!$G$5^2)+(入力・結果!$G$6^2)-(2*入力・結果!$G$3*入力・結果!$G$4*COS(RADIANS(S4))))/(2*入力・結果!$G$6*((入力・結果!$G$3^2)+(入力・結果!$G$4^2)-(2*入力・結果!$G$3*入力・結果!$G$4*(COS(RADIANS(S4)))))^(1/2))))</f>
        <v>97.180755781458288</v>
      </c>
      <c r="AA4" s="13">
        <f>DEGREES(ACOS((入力・結果!$G$4-(入力・結果!$G$3*COS(RADIANS(S4))))/(((入力・結果!$G$3^2)+(入力・結果!$G$4^2)-(2*入力・結果!$G$3*入力・結果!$G$4*COS(RADIANS(S4))))^(1/2))))</f>
        <v>0</v>
      </c>
      <c r="AB4" s="13">
        <f>DEGREES(ACOS(((入力・結果!$G$3^2)+(入力・結果!$G$4^2)+(入力・結果!$G$5^2)-(入力・結果!$G$6^2)-(2*入力・結果!$G$3*入力・結果!$G$4*COS(RADIANS(S4))))/(2*入力・結果!$G$5*((入力・結果!$G$3^2)+(入力・結果!$G$4^2)-(2*入力・結果!$G$3*入力・結果!$G$4*(COS(RADIANS(S4)))))^(1/2))))</f>
        <v>41.409622109270856</v>
      </c>
      <c r="AC4" s="1">
        <f>X4-3300</f>
        <v>-682.46293271633476</v>
      </c>
      <c r="AD4" s="1">
        <f t="shared" ref="AD4:AD67" si="10">IF(AC4&lt;0,0,AC4)</f>
        <v>0</v>
      </c>
      <c r="AE4" s="1" t="str">
        <f t="shared" ref="AE4:AE67" si="11">IF(AND(AD3=0,AD4&gt;0),"a","")</f>
        <v/>
      </c>
      <c r="AF4" s="1" t="str">
        <f t="shared" ref="AF4:AF67" si="12">IF(AND(AD5=0,AD4&gt;0),"a","")</f>
        <v/>
      </c>
      <c r="AJ4" s="10">
        <v>1</v>
      </c>
      <c r="AK4" s="10">
        <f t="shared" ref="AK4:AK67" si="13">1/V5</f>
        <v>0.57101259846338492</v>
      </c>
    </row>
    <row r="5" spans="2:37" x14ac:dyDescent="0.2">
      <c r="B5" s="1">
        <v>1</v>
      </c>
      <c r="C5" s="13">
        <f t="shared" si="0"/>
        <v>34.994669330473691</v>
      </c>
      <c r="D5" s="13">
        <f t="shared" si="1"/>
        <v>-0.61083422530492293</v>
      </c>
      <c r="E5" s="13">
        <f>演算!U5</f>
        <v>-136.83910304549624</v>
      </c>
      <c r="F5" s="13">
        <f t="shared" si="2"/>
        <v>136.83910304549624</v>
      </c>
      <c r="G5" s="13">
        <f t="shared" si="3"/>
        <v>326.76892740987091</v>
      </c>
      <c r="H5" s="13">
        <f t="shared" si="4"/>
        <v>-274.23061114615786</v>
      </c>
      <c r="I5" s="14">
        <f t="shared" ref="I5:I68" si="14">(((G5)^2)+((H5)^2))^(1/2)</f>
        <v>426.59156110991313</v>
      </c>
      <c r="J5" s="13">
        <f t="shared" ref="J5:J68" si="15">-DEGREES(ATAN((H5/(G5))))</f>
        <v>40.004004878541252</v>
      </c>
      <c r="K5" s="13" t="str">
        <f t="shared" ref="K5:K68" si="16">IF(AND(J4&gt;0,J5&lt;0),1,"")</f>
        <v/>
      </c>
      <c r="L5" s="13">
        <f>COUNTIF($K$4:K5,1)</f>
        <v>0</v>
      </c>
      <c r="M5" s="13">
        <f t="shared" ref="M5:M68" si="17">IF(L5=0,J5,IF(L5=1,180+J5,360+J5))</f>
        <v>40.004004878541252</v>
      </c>
      <c r="N5" s="14">
        <f t="shared" si="5"/>
        <v>1.0040048785412523</v>
      </c>
      <c r="O5" s="14">
        <f t="shared" ref="O5:O68" si="18">I5*COS(RADIANS(N5))</f>
        <v>426.52606771054326</v>
      </c>
      <c r="P5" s="14">
        <f t="shared" ref="P5:P68" si="19">-I5*SIN(RADIANS(N5))</f>
        <v>-7.4748627795976708</v>
      </c>
      <c r="Q5" s="13">
        <f t="shared" si="6"/>
        <v>449.93146282037605</v>
      </c>
      <c r="R5" s="13">
        <f t="shared" si="7"/>
        <v>7.8535828967775805</v>
      </c>
      <c r="S5" s="15">
        <v>1</v>
      </c>
      <c r="T5" s="1">
        <f t="shared" si="8"/>
        <v>42.160896954503755</v>
      </c>
      <c r="U5" s="1">
        <f t="shared" si="9"/>
        <v>-136.83910304549624</v>
      </c>
      <c r="V5" s="1">
        <f t="shared" ref="V5:V68" si="20">ABS(U5-U4)</f>
        <v>1.7512748452328992</v>
      </c>
      <c r="W5" s="1">
        <f>入力・結果!$I$7/V5</f>
        <v>185921.70205967812</v>
      </c>
      <c r="X5" s="14">
        <f>(W5/I5*10)*入力・結果!$I$8</f>
        <v>2614.984247357504</v>
      </c>
      <c r="Y5" s="13">
        <f>DEGREES(ACOS((入力・結果!$G$3-(入力・結果!$G$4*COS(RADIANS(S5))))/(((入力・結果!$G$3^2)+(入力・結果!$G$4^2)-(2*入力・結果!$G$3*入力・結果!$G$4*COS(RADIANS(S5))))^(1/2))))</f>
        <v>178.25016654516497</v>
      </c>
      <c r="Z5" s="13">
        <f>DEGREES(ACOS(((入力・結果!$G$3^2)+(入力・結果!$G$4^2)-(入力・結果!$G$5^2)+(入力・結果!$G$6^2)-(2*入力・結果!$G$3*入力・結果!$G$4*COS(RADIANS(S5))))/(2*入力・結果!$G$6*((入力・結果!$G$3^2)+(入力・結果!$G$4^2)-(2*入力・結果!$G$3*入力・結果!$G$4*(COS(RADIANS(S5)))))^(1/2))))</f>
        <v>97.167771734486251</v>
      </c>
      <c r="AA5" s="13">
        <f>DEGREES(ACOS((入力・結果!$G$4-(入力・結果!$G$3*COS(RADIANS(S5))))/(((入力・結果!$G$3^2)+(入力・結果!$G$4^2)-(2*入力・結果!$G$3*入力・結果!$G$4*COS(RADIANS(S5))))^(1/2))))</f>
        <v>0.74983345483361197</v>
      </c>
      <c r="AB5" s="13">
        <f>DEGREES(ACOS(((入力・結果!$G$3^2)+(入力・結果!$G$4^2)+(入力・結果!$G$5^2)-(入力・結果!$G$6^2)-(2*入力・結果!$G$3*入力・結果!$G$4*COS(RADIANS(S5))))/(2*入力・結果!$G$5*((入力・結果!$G$3^2)+(入力・結果!$G$4^2)-(2*入力・結果!$G$3*入力・結果!$G$4*(COS(RADIANS(S5)))))^(1/2))))</f>
        <v>41.411063499670142</v>
      </c>
      <c r="AC5" s="1">
        <f>X5-3300</f>
        <v>-685.01575264249595</v>
      </c>
      <c r="AD5" s="1">
        <f t="shared" si="10"/>
        <v>0</v>
      </c>
      <c r="AE5" s="1" t="str">
        <f t="shared" si="11"/>
        <v/>
      </c>
      <c r="AF5" s="1" t="str">
        <f t="shared" si="12"/>
        <v/>
      </c>
      <c r="AJ5" s="10">
        <v>2</v>
      </c>
      <c r="AK5" s="10">
        <f t="shared" si="13"/>
        <v>0.57040520205415313</v>
      </c>
    </row>
    <row r="6" spans="2:37" x14ac:dyDescent="0.2">
      <c r="B6" s="1">
        <v>2</v>
      </c>
      <c r="C6" s="13">
        <f t="shared" si="0"/>
        <v>34.978678945668349</v>
      </c>
      <c r="D6" s="13">
        <f t="shared" si="1"/>
        <v>-1.221482384587534</v>
      </c>
      <c r="E6" s="13">
        <f>演算!U6</f>
        <v>-135.08596335392474</v>
      </c>
      <c r="F6" s="13">
        <f t="shared" si="2"/>
        <v>135.08596335392474</v>
      </c>
      <c r="G6" s="13">
        <f t="shared" si="3"/>
        <v>318.24543416004167</v>
      </c>
      <c r="H6" s="13">
        <f t="shared" si="4"/>
        <v>-283.63951543191308</v>
      </c>
      <c r="I6" s="14">
        <f t="shared" si="14"/>
        <v>426.29981360324786</v>
      </c>
      <c r="J6" s="13">
        <f t="shared" si="15"/>
        <v>41.709350276571151</v>
      </c>
      <c r="K6" s="13" t="str">
        <f t="shared" si="16"/>
        <v/>
      </c>
      <c r="L6" s="13">
        <f>COUNTIF($K$4:K6,1)</f>
        <v>0</v>
      </c>
      <c r="M6" s="13">
        <f t="shared" si="17"/>
        <v>41.709350276571151</v>
      </c>
      <c r="N6" s="14">
        <f t="shared" si="5"/>
        <v>2.7093502765711506</v>
      </c>
      <c r="O6" s="14">
        <f t="shared" si="18"/>
        <v>425.8232846783946</v>
      </c>
      <c r="P6" s="14">
        <f t="shared" si="19"/>
        <v>-20.150962852100715</v>
      </c>
      <c r="Q6" s="13">
        <f t="shared" si="6"/>
        <v>449.72587215859312</v>
      </c>
      <c r="R6" s="13">
        <f t="shared" si="7"/>
        <v>15.704773516125437</v>
      </c>
      <c r="S6" s="15">
        <v>2</v>
      </c>
      <c r="T6" s="1">
        <f t="shared" si="8"/>
        <v>42.914036646075246</v>
      </c>
      <c r="U6" s="1">
        <f t="shared" si="9"/>
        <v>-135.08596335392474</v>
      </c>
      <c r="V6" s="1">
        <f t="shared" si="20"/>
        <v>1.753139691571505</v>
      </c>
      <c r="W6" s="1">
        <f>入力・結果!$I$7/V6</f>
        <v>185723.93378883225</v>
      </c>
      <c r="X6" s="14">
        <f>(W6/I6*10)*入力・結果!$I$8</f>
        <v>2613.9903588372194</v>
      </c>
      <c r="Y6" s="13">
        <f>DEGREES(ACOS((入力・結果!$G$3-(入力・結果!$G$4*COS(RADIANS(S6))))/(((入力・結果!$G$3^2)+(入力・結果!$G$4^2)-(2*入力・結果!$G$3*入力・結果!$G$4*COS(RADIANS(S6))))^(1/2))))</f>
        <v>176.5013313428787</v>
      </c>
      <c r="Z6" s="13">
        <f>DEGREES(ACOS(((入力・結果!$G$3^2)+(入力・結果!$G$4^2)-(入力・結果!$G$5^2)+(入力・結果!$G$6^2)-(2*入力・結果!$G$3*入力・結果!$G$4*COS(RADIANS(S6))))/(2*入力・結果!$G$6*((入力・結果!$G$3^2)+(入力・結果!$G$4^2)-(2*入力・結果!$G$3*入力・結果!$G$4*(COS(RADIANS(S6)))))^(1/2))))</f>
        <v>97.128858589782539</v>
      </c>
      <c r="AA6" s="13">
        <f>DEGREES(ACOS((入力・結果!$G$4-(入力・結果!$G$3*COS(RADIANS(S6))))/(((入力・結果!$G$3^2)+(入力・結果!$G$4^2)-(2*入力・結果!$G$3*入力・結果!$G$4*COS(RADIANS(S6))))^(1/2))))</f>
        <v>1.4986686571210532</v>
      </c>
      <c r="AB6" s="13">
        <f>DEGREES(ACOS(((入力・結果!$G$3^2)+(入力・結果!$G$4^2)+(入力・結果!$G$5^2)-(入力・結果!$G$6^2)-(2*入力・結果!$G$3*入力・結果!$G$4*COS(RADIANS(S6))))/(2*入力・結果!$G$5*((入力・結果!$G$3^2)+(入力・結果!$G$4^2)-(2*入力・結果!$G$3*入力・結果!$G$4*(COS(RADIANS(S6)))))^(1/2))))</f>
        <v>41.415367988954195</v>
      </c>
      <c r="AC6" s="1">
        <f t="shared" ref="AC6:AC69" si="21">X6-3300</f>
        <v>-686.00964116278055</v>
      </c>
      <c r="AD6" s="1">
        <f t="shared" si="10"/>
        <v>0</v>
      </c>
      <c r="AE6" s="1" t="str">
        <f t="shared" si="11"/>
        <v/>
      </c>
      <c r="AF6" s="1" t="str">
        <f t="shared" si="12"/>
        <v/>
      </c>
      <c r="AJ6" s="10">
        <v>3</v>
      </c>
      <c r="AK6" s="10">
        <f t="shared" si="13"/>
        <v>0.57014084140701393</v>
      </c>
    </row>
    <row r="7" spans="2:37" x14ac:dyDescent="0.2">
      <c r="B7" s="1">
        <v>3</v>
      </c>
      <c r="C7" s="13">
        <f t="shared" si="0"/>
        <v>34.952033716410085</v>
      </c>
      <c r="D7" s="13">
        <f t="shared" si="1"/>
        <v>-1.8317584685030341</v>
      </c>
      <c r="E7" s="13">
        <f>演算!U7</f>
        <v>-133.33201077348485</v>
      </c>
      <c r="F7" s="13">
        <f t="shared" si="2"/>
        <v>133.33201077348485</v>
      </c>
      <c r="G7" s="13">
        <f t="shared" si="3"/>
        <v>309.44197279751046</v>
      </c>
      <c r="H7" s="13">
        <f t="shared" si="4"/>
        <v>-292.78755123306343</v>
      </c>
      <c r="I7" s="14">
        <f t="shared" si="14"/>
        <v>426.00338576808161</v>
      </c>
      <c r="J7" s="13">
        <f t="shared" si="15"/>
        <v>43.415911405817823</v>
      </c>
      <c r="K7" s="13" t="str">
        <f t="shared" si="16"/>
        <v/>
      </c>
      <c r="L7" s="13">
        <f>COUNTIF($K$4:K7,1)</f>
        <v>0</v>
      </c>
      <c r="M7" s="13">
        <f t="shared" si="17"/>
        <v>43.415911405817823</v>
      </c>
      <c r="N7" s="14">
        <f t="shared" si="5"/>
        <v>4.4159114058178233</v>
      </c>
      <c r="O7" s="14">
        <f t="shared" si="18"/>
        <v>424.73875570137892</v>
      </c>
      <c r="P7" s="14">
        <f t="shared" si="19"/>
        <v>-32.800519677488793</v>
      </c>
      <c r="Q7" s="13">
        <f t="shared" si="6"/>
        <v>449.3832906395582</v>
      </c>
      <c r="R7" s="13">
        <f t="shared" si="7"/>
        <v>23.551180309324725</v>
      </c>
      <c r="S7" s="15">
        <v>3</v>
      </c>
      <c r="T7" s="1">
        <f t="shared" si="8"/>
        <v>43.667989226515132</v>
      </c>
      <c r="U7" s="1">
        <f t="shared" si="9"/>
        <v>-133.33201077348485</v>
      </c>
      <c r="V7" s="1">
        <f t="shared" si="20"/>
        <v>1.7539525804398863</v>
      </c>
      <c r="W7" s="1">
        <f>入力・結果!$I$7/V7</f>
        <v>185637.85796212373</v>
      </c>
      <c r="X7" s="14">
        <f>(W7/I7*10)*入力・結果!$I$8</f>
        <v>2614.5969374504352</v>
      </c>
      <c r="Y7" s="13">
        <f>DEGREES(ACOS((入力・結果!$G$3-(入力・結果!$G$4*COS(RADIANS(S7))))/(((入力・結果!$G$3^2)+(入力・結果!$G$4^2)-(2*入力・結果!$G$3*入力・結果!$G$4*COS(RADIANS(S7))))^(1/2))))</f>
        <v>174.75448756733016</v>
      </c>
      <c r="Z7" s="13">
        <f>DEGREES(ACOS(((入力・結果!$G$3^2)+(入力・結果!$G$4^2)-(入力・結果!$G$5^2)+(入力・結果!$G$6^2)-(2*入力・結果!$G$3*入力・結果!$G$4*COS(RADIANS(S7))))/(2*入力・結果!$G$6*((入力・結果!$G$3^2)+(入力・結果!$G$4^2)-(2*入力・結果!$G$3*入力・結果!$G$4*(COS(RADIANS(S7)))))^(1/2))))</f>
        <v>97.064132912553703</v>
      </c>
      <c r="AA7" s="13">
        <f>DEGREES(ACOS((入力・結果!$G$4-(入力・結果!$G$3*COS(RADIANS(S7))))/(((入力・結果!$G$3^2)+(入力・結果!$G$4^2)-(2*入力・結果!$G$3*入力・結果!$G$4*COS(RADIANS(S7))))^(1/2))))</f>
        <v>2.2455124326699005</v>
      </c>
      <c r="AB7" s="13">
        <f>DEGREES(ACOS(((入力・結果!$G$3^2)+(入力・結果!$G$4^2)+(入力・結果!$G$5^2)-(入力・結果!$G$6^2)-(2*入力・結果!$G$3*入力・結果!$G$4*COS(RADIANS(S7))))/(2*入力・結果!$G$5*((入力・結果!$G$3^2)+(入力・結果!$G$4^2)-(2*入力・結果!$G$3*入力・結果!$G$4*(COS(RADIANS(S7)))))^(1/2))))</f>
        <v>41.422476793845235</v>
      </c>
      <c r="AC7" s="1">
        <f t="shared" si="21"/>
        <v>-685.40306254956477</v>
      </c>
      <c r="AD7" s="1">
        <f t="shared" si="10"/>
        <v>0</v>
      </c>
      <c r="AE7" s="1" t="str">
        <f t="shared" si="11"/>
        <v/>
      </c>
      <c r="AF7" s="1" t="str">
        <f t="shared" si="12"/>
        <v/>
      </c>
      <c r="AG7" s="20">
        <f>入力・結果!K3</f>
        <v>185</v>
      </c>
      <c r="AH7" s="1">
        <v>0</v>
      </c>
      <c r="AI7" s="16">
        <f>入力・結果!G7</f>
        <v>-39</v>
      </c>
      <c r="AJ7" s="10">
        <v>4</v>
      </c>
      <c r="AK7" s="10">
        <f t="shared" si="13"/>
        <v>0.57022774220123695</v>
      </c>
    </row>
    <row r="8" spans="2:37" x14ac:dyDescent="0.2">
      <c r="B8" s="1">
        <v>4</v>
      </c>
      <c r="C8" s="13">
        <f t="shared" si="0"/>
        <v>34.91474175909385</v>
      </c>
      <c r="D8" s="13">
        <f t="shared" si="1"/>
        <v>-2.4414765810443857</v>
      </c>
      <c r="E8" s="13">
        <f>演算!U8</f>
        <v>-131.57832548953195</v>
      </c>
      <c r="F8" s="13">
        <f t="shared" si="2"/>
        <v>131.57832548953195</v>
      </c>
      <c r="G8" s="13">
        <f t="shared" si="3"/>
        <v>300.37205353461655</v>
      </c>
      <c r="H8" s="13">
        <f t="shared" si="4"/>
        <v>-301.66115445152298</v>
      </c>
      <c r="I8" s="14">
        <f t="shared" si="14"/>
        <v>425.70273977228305</v>
      </c>
      <c r="J8" s="13">
        <f t="shared" si="15"/>
        <v>45.122684144403699</v>
      </c>
      <c r="K8" s="13" t="str">
        <f t="shared" si="16"/>
        <v/>
      </c>
      <c r="L8" s="13">
        <f>COUNTIF($K$4:K8,1)</f>
        <v>0</v>
      </c>
      <c r="M8" s="13">
        <f t="shared" si="17"/>
        <v>45.122684144403699</v>
      </c>
      <c r="N8" s="14">
        <f t="shared" si="5"/>
        <v>6.1226841444036992</v>
      </c>
      <c r="O8" s="14">
        <f t="shared" si="18"/>
        <v>423.27444402294213</v>
      </c>
      <c r="P8" s="14">
        <f t="shared" si="19"/>
        <v>-45.404489719601024</v>
      </c>
      <c r="Q8" s="13">
        <f t="shared" si="6"/>
        <v>448.90382261692088</v>
      </c>
      <c r="R8" s="13">
        <f t="shared" si="7"/>
        <v>31.390413184856385</v>
      </c>
      <c r="S8" s="15">
        <v>4</v>
      </c>
      <c r="T8" s="1">
        <f t="shared" si="8"/>
        <v>44.421674510468051</v>
      </c>
      <c r="U8" s="1">
        <f t="shared" si="9"/>
        <v>-131.57832548953195</v>
      </c>
      <c r="V8" s="1">
        <f t="shared" si="20"/>
        <v>1.7536852839529047</v>
      </c>
      <c r="W8" s="1">
        <f>入力・結果!$I$7/V8</f>
        <v>185666.15286072277</v>
      </c>
      <c r="X8" s="14">
        <f>(W8/I8*10)*入力・結果!$I$8</f>
        <v>2616.8422541988707</v>
      </c>
      <c r="Y8" s="13">
        <f>DEGREES(ACOS((入力・結果!$G$3-(入力・結果!$G$4*COS(RADIANS(S8))))/(((入力・結果!$G$3^2)+(入力・結果!$G$4^2)-(2*入力・結果!$G$3*入力・結果!$G$4*COS(RADIANS(S8))))^(1/2))))</f>
        <v>173.01061830026759</v>
      </c>
      <c r="Z8" s="13">
        <f>DEGREES(ACOS(((入力・結果!$G$3^2)+(入力・結果!$G$4^2)-(入力・結果!$G$5^2)+(入力・結果!$G$6^2)-(2*入力・結果!$G$3*入力・結果!$G$4*COS(RADIANS(S8))))/(2*入力・結果!$G$6*((入力・結果!$G$3^2)+(入力・結果!$G$4^2)-(2*入力・結果!$G$3*入力・結果!$G$4*(COS(RADIANS(S8)))))^(1/2))))</f>
        <v>96.973787576186467</v>
      </c>
      <c r="AA8" s="13">
        <f>DEGREES(ACOS((入力・結果!$G$4-(入力・結果!$G$3*COS(RADIANS(S8))))/(((入力・結果!$G$3^2)+(入力・結果!$G$4^2)-(2*入力・結果!$G$3*入力・結果!$G$4*COS(RADIANS(S8))))^(1/2))))</f>
        <v>2.9893816997325513</v>
      </c>
      <c r="AB8" s="13">
        <f>DEGREES(ACOS(((入力・結果!$G$3^2)+(入力・結果!$G$4^2)+(入力・結果!$G$5^2)-(入力・結果!$G$6^2)-(2*入力・結果!$G$3*入力・結果!$G$4*COS(RADIANS(S8))))/(2*入力・結果!$G$5*((入力・結果!$G$3^2)+(入力・結果!$G$4^2)-(2*入力・結果!$G$3*入力・結果!$G$4*(COS(RADIANS(S8)))))^(1/2))))</f>
        <v>41.432292810735497</v>
      </c>
      <c r="AC8" s="1">
        <f t="shared" si="21"/>
        <v>-683.15774580112929</v>
      </c>
      <c r="AD8" s="1">
        <f t="shared" si="10"/>
        <v>0</v>
      </c>
      <c r="AE8" s="1" t="str">
        <f t="shared" si="11"/>
        <v/>
      </c>
      <c r="AF8" s="1" t="str">
        <f t="shared" si="12"/>
        <v/>
      </c>
      <c r="AG8" s="20">
        <f>AG7</f>
        <v>185</v>
      </c>
      <c r="AH8" s="1">
        <v>6000</v>
      </c>
      <c r="AI8" s="16">
        <f>入力・結果!G4</f>
        <v>35</v>
      </c>
      <c r="AJ8" s="10">
        <v>5</v>
      </c>
      <c r="AK8" s="10">
        <f t="shared" si="13"/>
        <v>0.57067341005048899</v>
      </c>
    </row>
    <row r="9" spans="2:37" x14ac:dyDescent="0.2">
      <c r="B9" s="1">
        <v>5</v>
      </c>
      <c r="C9" s="13">
        <f t="shared" si="0"/>
        <v>34.866814433211097</v>
      </c>
      <c r="D9" s="13">
        <f t="shared" si="1"/>
        <v>-3.0504509961680357</v>
      </c>
      <c r="E9" s="13">
        <f>演算!U9</f>
        <v>-129.8260097474834</v>
      </c>
      <c r="F9" s="13">
        <f t="shared" si="2"/>
        <v>129.8260097474834</v>
      </c>
      <c r="G9" s="13">
        <f t="shared" si="3"/>
        <v>291.05017452366576</v>
      </c>
      <c r="H9" s="13">
        <f t="shared" si="4"/>
        <v>-310.24759618597034</v>
      </c>
      <c r="I9" s="14">
        <f t="shared" si="14"/>
        <v>425.3983721518328</v>
      </c>
      <c r="J9" s="13">
        <f t="shared" si="15"/>
        <v>46.828640977593608</v>
      </c>
      <c r="K9" s="13" t="str">
        <f t="shared" si="16"/>
        <v/>
      </c>
      <c r="L9" s="13">
        <f>COUNTIF($K$4:K9,1)</f>
        <v>0</v>
      </c>
      <c r="M9" s="13">
        <f t="shared" si="17"/>
        <v>46.828640977593608</v>
      </c>
      <c r="N9" s="14">
        <f t="shared" si="5"/>
        <v>7.8286409775936079</v>
      </c>
      <c r="O9" s="14">
        <f t="shared" si="18"/>
        <v>421.43360626644034</v>
      </c>
      <c r="P9" s="14">
        <f t="shared" si="19"/>
        <v>-57.943856781303197</v>
      </c>
      <c r="Q9" s="13">
        <f t="shared" si="6"/>
        <v>448.28761414128547</v>
      </c>
      <c r="R9" s="13">
        <f t="shared" si="7"/>
        <v>39.220084236446176</v>
      </c>
      <c r="S9" s="15">
        <v>5</v>
      </c>
      <c r="T9" s="1">
        <f t="shared" si="8"/>
        <v>45.17399025251661</v>
      </c>
      <c r="U9" s="1">
        <f t="shared" si="9"/>
        <v>-129.8260097474834</v>
      </c>
      <c r="V9" s="1">
        <f t="shared" si="20"/>
        <v>1.7523157420485518</v>
      </c>
      <c r="W9" s="1">
        <f>入力・結果!$I$7/V9</f>
        <v>185811.26231243921</v>
      </c>
      <c r="X9" s="14">
        <f>(W9/I9*10)*入力・結果!$I$8</f>
        <v>2620.7612601693681</v>
      </c>
      <c r="Y9" s="13">
        <f>DEGREES(ACOS((入力・結果!$G$3-(入力・結果!$G$4*COS(RADIANS(S9))))/(((入力・結果!$G$3^2)+(入力・結果!$G$4^2)-(2*入力・結果!$G$3*入力・結果!$G$4*COS(RADIANS(S9))))^(1/2))))</f>
        <v>171.27069164395357</v>
      </c>
      <c r="Z9" s="13">
        <f>DEGREES(ACOS(((入力・結果!$G$3^2)+(入力・結果!$G$4^2)-(入力・結果!$G$5^2)+(入力・結果!$G$6^2)-(2*入力・結果!$G$3*入力・結果!$G$4*COS(RADIANS(S9))))/(2*入力・結果!$G$6*((入力・結果!$G$3^2)+(入力・結果!$G$4^2)-(2*入力・結果!$G$3*入力・結果!$G$4*(COS(RADIANS(S9)))))^(1/2))))</f>
        <v>96.858089692126256</v>
      </c>
      <c r="AA9" s="13">
        <f>DEGREES(ACOS((入力・結果!$G$4-(入力・結果!$G$3*COS(RADIANS(S9))))/(((入力・結果!$G$3^2)+(入力・結果!$G$4^2)-(2*入力・結果!$G$3*入力・結果!$G$4*COS(RADIANS(S9))))^(1/2))))</f>
        <v>3.7293083560466429</v>
      </c>
      <c r="AB9" s="13">
        <f>DEGREES(ACOS(((入力・結果!$G$3^2)+(入力・結果!$G$4^2)+(入力・結果!$G$5^2)-(入力・結果!$G$6^2)-(2*入力・結果!$G$3*入力・結果!$G$4*COS(RADIANS(S9))))/(2*入力・結果!$G$5*((入力・結果!$G$3^2)+(入力・結果!$G$4^2)-(2*入力・結果!$G$3*入力・結果!$G$4*(COS(RADIANS(S9)))))^(1/2))))</f>
        <v>41.444681896469966</v>
      </c>
      <c r="AC9" s="1">
        <f t="shared" si="21"/>
        <v>-679.23873983063186</v>
      </c>
      <c r="AD9" s="1">
        <f t="shared" si="10"/>
        <v>0</v>
      </c>
      <c r="AE9" s="1" t="str">
        <f t="shared" si="11"/>
        <v/>
      </c>
      <c r="AF9" s="1" t="str">
        <f t="shared" si="12"/>
        <v/>
      </c>
      <c r="AG9" s="20">
        <f>入力・結果!K7</f>
        <v>340</v>
      </c>
      <c r="AH9" s="1">
        <v>0</v>
      </c>
      <c r="AI9" s="16">
        <f>入力・結果!G8</f>
        <v>400</v>
      </c>
      <c r="AJ9" s="10">
        <v>6</v>
      </c>
      <c r="AK9" s="10">
        <f t="shared" si="13"/>
        <v>0.57148462758795782</v>
      </c>
    </row>
    <row r="10" spans="2:37" x14ac:dyDescent="0.2">
      <c r="B10" s="1">
        <v>6</v>
      </c>
      <c r="C10" s="13">
        <f t="shared" si="0"/>
        <v>34.808266337889563</v>
      </c>
      <c r="D10" s="13">
        <f t="shared" si="1"/>
        <v>-3.6584962143678714</v>
      </c>
      <c r="E10" s="13">
        <f>演算!U10</f>
        <v>-128.07618140263244</v>
      </c>
      <c r="F10" s="13">
        <f t="shared" si="2"/>
        <v>128.07618140263244</v>
      </c>
      <c r="G10" s="13">
        <f t="shared" si="3"/>
        <v>281.49173944015308</v>
      </c>
      <c r="H10" s="13">
        <f t="shared" si="4"/>
        <v>-318.53508171764861</v>
      </c>
      <c r="I10" s="14">
        <f t="shared" si="14"/>
        <v>425.09081107207209</v>
      </c>
      <c r="J10" s="13">
        <f t="shared" si="15"/>
        <v>48.532736883871642</v>
      </c>
      <c r="K10" s="13" t="str">
        <f t="shared" si="16"/>
        <v/>
      </c>
      <c r="L10" s="13">
        <f>COUNTIF($K$4:K10,1)</f>
        <v>0</v>
      </c>
      <c r="M10" s="13">
        <f t="shared" si="17"/>
        <v>48.532736883871642</v>
      </c>
      <c r="N10" s="14">
        <f t="shared" si="5"/>
        <v>9.5327368838716424</v>
      </c>
      <c r="O10" s="14">
        <f t="shared" si="18"/>
        <v>419.22079067905543</v>
      </c>
      <c r="P10" s="14">
        <f t="shared" si="19"/>
        <v>-70.399760797460758</v>
      </c>
      <c r="Q10" s="13">
        <f t="shared" si="6"/>
        <v>447.53485291572298</v>
      </c>
      <c r="R10" s="13">
        <f t="shared" si="7"/>
        <v>47.037808470444062</v>
      </c>
      <c r="S10" s="15">
        <v>6</v>
      </c>
      <c r="T10" s="1">
        <f t="shared" si="8"/>
        <v>45.923818597367557</v>
      </c>
      <c r="U10" s="1">
        <f t="shared" si="9"/>
        <v>-128.07618140263244</v>
      </c>
      <c r="V10" s="1">
        <f t="shared" si="20"/>
        <v>1.749828344850954</v>
      </c>
      <c r="W10" s="1">
        <f>入力・結果!$I$7/V10</f>
        <v>186075.39474263907</v>
      </c>
      <c r="X10" s="14">
        <f>(W10/I10*10)*入力・結果!$I$8</f>
        <v>2626.3855613349056</v>
      </c>
      <c r="Y10" s="13">
        <f>DEGREES(ACOS((入力・結果!$G$3-(入力・結果!$G$4*COS(RADIANS(S10))))/(((入力・結果!$G$3^2)+(入力・結果!$G$4^2)-(2*入力・結果!$G$3*入力・結果!$G$4*COS(RADIANS(S10))))^(1/2))))</f>
        <v>169.53565602095736</v>
      </c>
      <c r="Z10" s="13">
        <f>DEGREES(ACOS(((入力・結果!$G$3^2)+(入力・結果!$G$4^2)-(入力・結果!$G$5^2)+(入力・結果!$G$6^2)-(2*入力・結果!$G$3*入力・結果!$G$4*COS(RADIANS(S10))))/(2*入力・結果!$G$6*((入力・結果!$G$3^2)+(入力・結果!$G$4^2)-(2*入力・結果!$G$3*入力・結果!$G$4*(COS(RADIANS(S10)))))^(1/2))))</f>
        <v>96.717377776069981</v>
      </c>
      <c r="AA10" s="13">
        <f>DEGREES(ACOS((入力・結果!$G$4-(入力・結果!$G$3*COS(RADIANS(S10))))/(((入力・結果!$G$3^2)+(入力・結果!$G$4^2)-(2*入力・結果!$G$3*入力・結果!$G$4*COS(RADIANS(S10))))^(1/2))))</f>
        <v>4.4643439790425656</v>
      </c>
      <c r="AB10" s="13">
        <f>DEGREES(ACOS(((入力・結果!$G$3^2)+(入力・結果!$G$4^2)+(入力・結果!$G$5^2)-(入力・結果!$G$6^2)-(2*入力・結果!$G$3*入力・結果!$G$4*COS(RADIANS(S10))))/(2*入力・結果!$G$5*((入力・結果!$G$3^2)+(入力・結果!$G$4^2)-(2*入力・結果!$G$3*入力・結果!$G$4*(COS(RADIANS(S10)))))^(1/2))))</f>
        <v>41.45947461832499</v>
      </c>
      <c r="AC10" s="1">
        <f t="shared" si="21"/>
        <v>-673.61443866509444</v>
      </c>
      <c r="AD10" s="1">
        <f t="shared" si="10"/>
        <v>0</v>
      </c>
      <c r="AE10" s="1" t="str">
        <f t="shared" si="11"/>
        <v/>
      </c>
      <c r="AF10" s="1" t="str">
        <f t="shared" si="12"/>
        <v/>
      </c>
      <c r="AG10" s="20">
        <f>AG9</f>
        <v>340</v>
      </c>
      <c r="AH10" s="1">
        <v>6000</v>
      </c>
      <c r="AI10" s="16">
        <f>入力・結果!G9</f>
        <v>180</v>
      </c>
      <c r="AJ10" s="10">
        <v>7</v>
      </c>
      <c r="AK10" s="10">
        <f t="shared" si="13"/>
        <v>0.57266745780771922</v>
      </c>
    </row>
    <row r="11" spans="2:37" x14ac:dyDescent="0.2">
      <c r="B11" s="1">
        <v>7</v>
      </c>
      <c r="C11" s="13">
        <f t="shared" si="0"/>
        <v>34.739115307446269</v>
      </c>
      <c r="D11" s="13">
        <f t="shared" si="1"/>
        <v>-4.2654270191801613</v>
      </c>
      <c r="E11" s="13">
        <f>演算!U11</f>
        <v>-126.32996728418368</v>
      </c>
      <c r="F11" s="13">
        <f t="shared" si="2"/>
        <v>126.32996728418368</v>
      </c>
      <c r="G11" s="13">
        <f t="shared" si="3"/>
        <v>271.7129635805702</v>
      </c>
      <c r="H11" s="13">
        <f t="shared" si="4"/>
        <v>-326.51284009588187</v>
      </c>
      <c r="I11" s="14">
        <f t="shared" si="14"/>
        <v>424.78061317015772</v>
      </c>
      <c r="J11" s="13">
        <f t="shared" si="15"/>
        <v>50.233915429643083</v>
      </c>
      <c r="K11" s="13" t="str">
        <f t="shared" si="16"/>
        <v/>
      </c>
      <c r="L11" s="13">
        <f>COUNTIF($K$4:K11,1)</f>
        <v>0</v>
      </c>
      <c r="M11" s="13">
        <f t="shared" si="17"/>
        <v>50.233915429643083</v>
      </c>
      <c r="N11" s="14">
        <f t="shared" si="5"/>
        <v>11.233915429643083</v>
      </c>
      <c r="O11" s="14">
        <f t="shared" si="18"/>
        <v>416.64182053407853</v>
      </c>
      <c r="P11" s="14">
        <f t="shared" si="19"/>
        <v>-82.753626550525624</v>
      </c>
      <c r="Q11" s="13">
        <f t="shared" si="6"/>
        <v>446.64576823859488</v>
      </c>
      <c r="R11" s="13">
        <f t="shared" si="7"/>
        <v>54.841204532316361</v>
      </c>
      <c r="S11" s="15">
        <v>7</v>
      </c>
      <c r="T11" s="1">
        <f t="shared" si="8"/>
        <v>46.670032715816312</v>
      </c>
      <c r="U11" s="1">
        <f t="shared" si="9"/>
        <v>-126.32996728418368</v>
      </c>
      <c r="V11" s="1">
        <f t="shared" si="20"/>
        <v>1.7462141184487621</v>
      </c>
      <c r="W11" s="1">
        <f>入力・結果!$I$7/V11</f>
        <v>186460.52426219336</v>
      </c>
      <c r="X11" s="14">
        <f>(W11/I11*10)*入力・結果!$I$8</f>
        <v>2633.7434216307051</v>
      </c>
      <c r="Y11" s="13">
        <f>DEGREES(ACOS((入力・結果!$G$3-(入力・結果!$G$4*COS(RADIANS(S11))))/(((入力・結果!$G$3^2)+(入力・結果!$G$4^2)-(2*入力・結果!$G$3*入力・結果!$G$4*COS(RADIANS(S11))))^(1/2))))</f>
        <v>167.80643571625808</v>
      </c>
      <c r="Z11" s="13">
        <f>DEGREES(ACOS(((入力・結果!$G$3^2)+(入力・結果!$G$4^2)-(入力・結果!$G$5^2)+(入力・結果!$G$6^2)-(2*入力・結果!$G$3*入力・結果!$G$4*COS(RADIANS(S11))))/(2*入力・結果!$G$6*((入力・結果!$G$3^2)+(入力・結果!$G$4^2)-(2*入力・結果!$G$3*入力・結果!$G$4*(COS(RADIANS(S11)))))^(1/2))))</f>
        <v>96.55205821195014</v>
      </c>
      <c r="AA11" s="13">
        <f>DEGREES(ACOS((入力・結果!$G$4-(入力・結果!$G$3*COS(RADIANS(S11))))/(((入力・結果!$G$3^2)+(入力・結果!$G$4^2)-(2*入力・結果!$G$3*入力・結果!$G$4*COS(RADIANS(S11))))^(1/2))))</f>
        <v>5.1935642837418925</v>
      </c>
      <c r="AB11" s="13">
        <f>DEGREES(ACOS(((入力・結果!$G$3^2)+(入力・結果!$G$4^2)+(入力・結果!$G$5^2)-(入力・結果!$G$6^2)-(2*入力・結果!$G$3*入力・結果!$G$4*COS(RADIANS(S11))))/(2*入力・結果!$G$5*((入力・結果!$G$3^2)+(入力・結果!$G$4^2)-(2*入力・結果!$G$3*入力・結果!$G$4*(COS(RADIANS(S11)))))^(1/2))))</f>
        <v>41.476468432074419</v>
      </c>
      <c r="AC11" s="1">
        <f t="shared" si="21"/>
        <v>-666.25657836929486</v>
      </c>
      <c r="AD11" s="1">
        <f t="shared" si="10"/>
        <v>0</v>
      </c>
      <c r="AE11" s="1" t="str">
        <f t="shared" si="11"/>
        <v/>
      </c>
      <c r="AF11" s="1" t="str">
        <f t="shared" si="12"/>
        <v/>
      </c>
      <c r="AG11" s="20">
        <v>0</v>
      </c>
      <c r="AH11" s="1">
        <v>3300</v>
      </c>
      <c r="AI11" s="16">
        <f>入力・結果!G10</f>
        <v>78</v>
      </c>
      <c r="AJ11" s="10">
        <v>8</v>
      </c>
      <c r="AK11" s="10">
        <f t="shared" si="13"/>
        <v>0.57422725315048562</v>
      </c>
    </row>
    <row r="12" spans="2:37" x14ac:dyDescent="0.2">
      <c r="B12" s="1">
        <v>8</v>
      </c>
      <c r="C12" s="13">
        <f t="shared" si="0"/>
        <v>34.659382405954965</v>
      </c>
      <c r="D12" s="13">
        <f t="shared" si="1"/>
        <v>-4.87105853360229</v>
      </c>
      <c r="E12" s="13">
        <f>演算!U12</f>
        <v>-124.5884964736056</v>
      </c>
      <c r="F12" s="13">
        <f t="shared" si="2"/>
        <v>124.5884964736056</v>
      </c>
      <c r="G12" s="13">
        <f t="shared" si="3"/>
        <v>261.73076996175917</v>
      </c>
      <c r="H12" s="13">
        <f t="shared" si="4"/>
        <v>-334.17120270830776</v>
      </c>
      <c r="I12" s="14">
        <f t="shared" si="14"/>
        <v>424.46836002733136</v>
      </c>
      <c r="J12" s="13">
        <f t="shared" si="15"/>
        <v>51.931114982023985</v>
      </c>
      <c r="K12" s="13" t="str">
        <f t="shared" si="16"/>
        <v/>
      </c>
      <c r="L12" s="13">
        <f>COUNTIF($K$4:K12,1)</f>
        <v>0</v>
      </c>
      <c r="M12" s="13">
        <f t="shared" si="17"/>
        <v>51.931114982023985</v>
      </c>
      <c r="N12" s="14">
        <f t="shared" si="5"/>
        <v>12.931114982023985</v>
      </c>
      <c r="O12" s="14">
        <f t="shared" si="18"/>
        <v>413.70376283079133</v>
      </c>
      <c r="P12" s="14">
        <f t="shared" si="19"/>
        <v>-94.987290117870828</v>
      </c>
      <c r="Q12" s="13">
        <f t="shared" si="6"/>
        <v>445.62063093370665</v>
      </c>
      <c r="R12" s="13">
        <f t="shared" si="7"/>
        <v>62.627895432029447</v>
      </c>
      <c r="S12" s="15">
        <v>8</v>
      </c>
      <c r="T12" s="1">
        <f t="shared" si="8"/>
        <v>47.411503526394391</v>
      </c>
      <c r="U12" s="1">
        <f t="shared" si="9"/>
        <v>-124.5884964736056</v>
      </c>
      <c r="V12" s="1">
        <f t="shared" si="20"/>
        <v>1.741470810578079</v>
      </c>
      <c r="W12" s="1">
        <f>入力・結果!$I$7/V12</f>
        <v>186968.39362579814</v>
      </c>
      <c r="X12" s="14">
        <f>(W12/I12*10)*入力・結果!$I$8</f>
        <v>2642.8597921469477</v>
      </c>
      <c r="Y12" s="13">
        <f>DEGREES(ACOS((入力・結果!$G$3-(入力・結果!$G$4*COS(RADIANS(S12))))/(((入力・結果!$G$3^2)+(入力・結果!$G$4^2)-(2*入力・結果!$G$3*入力・結果!$G$4*COS(RADIANS(S12))))^(1/2))))</f>
        <v>166.0839267116344</v>
      </c>
      <c r="Z12" s="13">
        <f>DEGREES(ACOS(((入力・結果!$G$3^2)+(入力・結果!$G$4^2)-(入力・結果!$G$5^2)+(入力・結果!$G$6^2)-(2*入力・結果!$G$3*入力・結果!$G$4*COS(RADIANS(S12))))/(2*入力・結果!$G$6*((入力・結果!$G$3^2)+(入力・結果!$G$4^2)-(2*入力・結果!$G$3*入力・結果!$G$4*(COS(RADIANS(S12)))))^(1/2))))</f>
        <v>96.362601088815097</v>
      </c>
      <c r="AA12" s="13">
        <f>DEGREES(ACOS((入力・結果!$G$4-(入力・結果!$G$3*COS(RADIANS(S12))))/(((入力・結果!$G$3^2)+(入力・結果!$G$4^2)-(2*入力・結果!$G$3*入力・結果!$G$4*COS(RADIANS(S12))))^(1/2))))</f>
        <v>5.9160732883655447</v>
      </c>
      <c r="AB12" s="13">
        <f>DEGREES(ACOS(((入力・結果!$G$3^2)+(入力・結果!$G$4^2)+(入力・結果!$G$5^2)-(入力・結果!$G$6^2)-(2*入力・結果!$G$3*入力・結果!$G$4*COS(RADIANS(S12))))/(2*入力・結果!$G$5*((入力・結果!$G$3^2)+(入力・結果!$G$4^2)-(2*入力・結果!$G$3*入力・結果!$G$4*(COS(RADIANS(S12)))))^(1/2))))</f>
        <v>41.495430238028845</v>
      </c>
      <c r="AC12" s="1">
        <f t="shared" si="21"/>
        <v>-657.14020785305229</v>
      </c>
      <c r="AD12" s="1">
        <f t="shared" si="10"/>
        <v>0</v>
      </c>
      <c r="AE12" s="1" t="str">
        <f t="shared" si="11"/>
        <v/>
      </c>
      <c r="AF12" s="1" t="str">
        <f t="shared" si="12"/>
        <v/>
      </c>
      <c r="AG12" s="20">
        <v>360</v>
      </c>
      <c r="AH12" s="1">
        <v>3300</v>
      </c>
      <c r="AI12" s="16">
        <f>入力・結果!G11</f>
        <v>450</v>
      </c>
      <c r="AJ12" s="10">
        <v>9</v>
      </c>
      <c r="AK12" s="10">
        <f t="shared" si="13"/>
        <v>0.57616866974034453</v>
      </c>
    </row>
    <row r="13" spans="2:37" x14ac:dyDescent="0.2">
      <c r="B13" s="1">
        <v>9</v>
      </c>
      <c r="C13" s="13">
        <f t="shared" si="0"/>
        <v>34.56909192082982</v>
      </c>
      <c r="D13" s="13">
        <f t="shared" si="1"/>
        <v>-5.4752062764080804</v>
      </c>
      <c r="E13" s="13">
        <f>演算!U13</f>
        <v>-122.85289359806109</v>
      </c>
      <c r="F13" s="13">
        <f t="shared" si="2"/>
        <v>122.85289359806109</v>
      </c>
      <c r="G13" s="13">
        <f t="shared" si="3"/>
        <v>251.56267714456175</v>
      </c>
      <c r="H13" s="13">
        <f t="shared" si="4"/>
        <v>-341.50166947797049</v>
      </c>
      <c r="I13" s="14">
        <f t="shared" si="14"/>
        <v>424.154654328324</v>
      </c>
      <c r="J13" s="13">
        <f t="shared" si="15"/>
        <v>53.623274947679803</v>
      </c>
      <c r="K13" s="13" t="str">
        <f t="shared" si="16"/>
        <v/>
      </c>
      <c r="L13" s="13">
        <f>COUNTIF($K$4:K13,1)</f>
        <v>0</v>
      </c>
      <c r="M13" s="13">
        <f t="shared" si="17"/>
        <v>53.623274947679803</v>
      </c>
      <c r="N13" s="14">
        <f t="shared" si="5"/>
        <v>14.623274947679803</v>
      </c>
      <c r="O13" s="14">
        <f t="shared" si="18"/>
        <v>410.41488277624876</v>
      </c>
      <c r="P13" s="14">
        <f t="shared" si="19"/>
        <v>-107.08312091145847</v>
      </c>
      <c r="Q13" s="13">
        <f t="shared" si="6"/>
        <v>444.459753267812</v>
      </c>
      <c r="R13" s="13">
        <f t="shared" si="7"/>
        <v>70.395509268103893</v>
      </c>
      <c r="S13" s="15">
        <v>9</v>
      </c>
      <c r="T13" s="1">
        <f t="shared" si="8"/>
        <v>48.147106401938906</v>
      </c>
      <c r="U13" s="1">
        <f t="shared" si="9"/>
        <v>-122.85289359806109</v>
      </c>
      <c r="V13" s="1">
        <f t="shared" si="20"/>
        <v>1.7356028755445152</v>
      </c>
      <c r="W13" s="1">
        <f>入力・結果!$I$7/V13</f>
        <v>187600.51886745618</v>
      </c>
      <c r="X13" s="14">
        <f>(W13/I13*10)*入力・結果!$I$8</f>
        <v>2653.7563639074092</v>
      </c>
      <c r="Y13" s="13">
        <f>DEGREES(ACOS((入力・結果!$G$3-(入力・結果!$G$4*COS(RADIANS(S13))))/(((入力・結果!$G$3^2)+(入力・結果!$G$4^2)-(2*入力・結果!$G$3*入力・結果!$G$4*COS(RADIANS(S13))))^(1/2))))</f>
        <v>164.36899285583007</v>
      </c>
      <c r="Z13" s="13">
        <f>DEGREES(ACOS(((入力・結果!$G$3^2)+(入力・結果!$G$4^2)-(入力・結果!$G$5^2)+(入力・結果!$G$6^2)-(2*入力・結果!$G$3*入力・結果!$G$4*COS(RADIANS(S13))))/(2*入力・結果!$G$6*((入力・結果!$G$3^2)+(入力・結果!$G$4^2)-(2*入力・結果!$G$3*入力・結果!$G$4*(COS(RADIANS(S13)))))^(1/2))))</f>
        <v>96.149535496684678</v>
      </c>
      <c r="AA13" s="13">
        <f>DEGREES(ACOS((入力・結果!$G$4-(入力・結果!$G$3*COS(RADIANS(S13))))/(((入力・結果!$G$3^2)+(入力・結果!$G$4^2)-(2*入力・結果!$G$3*入力・結果!$G$4*COS(RADIANS(S13))))^(1/2))))</f>
        <v>6.6310071441699074</v>
      </c>
      <c r="AB13" s="13">
        <f>DEGREES(ACOS(((入力・結果!$G$3^2)+(入力・結果!$G$4^2)+(入力・結果!$G$5^2)-(入力・結果!$G$6^2)-(2*入力・結果!$G$3*入力・結果!$G$4*COS(RADIANS(S13))))/(2*入力・結果!$G$5*((入力・結果!$G$3^2)+(入力・結果!$G$4^2)-(2*入力・結果!$G$3*入力・結果!$G$4*(COS(RADIANS(S13)))))^(1/2))))</f>
        <v>41.516099257769</v>
      </c>
      <c r="AC13" s="1">
        <f t="shared" si="21"/>
        <v>-646.2436360925908</v>
      </c>
      <c r="AD13" s="1">
        <f t="shared" si="10"/>
        <v>0</v>
      </c>
      <c r="AE13" s="1" t="str">
        <f t="shared" si="11"/>
        <v/>
      </c>
      <c r="AF13" s="1" t="str">
        <f t="shared" si="12"/>
        <v/>
      </c>
      <c r="AG13" s="20">
        <v>-1000</v>
      </c>
      <c r="AH13" s="1">
        <f>AI11*-1</f>
        <v>-78</v>
      </c>
      <c r="AI13" s="1"/>
      <c r="AJ13" s="10">
        <v>10</v>
      </c>
      <c r="AK13" s="10">
        <f t="shared" si="13"/>
        <v>0.57849568613213564</v>
      </c>
    </row>
    <row r="14" spans="2:37" x14ac:dyDescent="0.2">
      <c r="B14" s="1">
        <v>10</v>
      </c>
      <c r="C14" s="13">
        <f t="shared" si="0"/>
        <v>34.468271355427284</v>
      </c>
      <c r="D14" s="13">
        <f t="shared" si="1"/>
        <v>-6.0776862183425617</v>
      </c>
      <c r="E14" s="13">
        <f>演算!U14</f>
        <v>-121.12427223756993</v>
      </c>
      <c r="F14" s="13">
        <f t="shared" si="2"/>
        <v>121.12427223756993</v>
      </c>
      <c r="G14" s="13">
        <f t="shared" si="3"/>
        <v>241.22668068644631</v>
      </c>
      <c r="H14" s="13">
        <f t="shared" si="4"/>
        <v>-348.49696162629436</v>
      </c>
      <c r="I14" s="14">
        <f t="shared" si="14"/>
        <v>423.84011577216188</v>
      </c>
      <c r="J14" s="13">
        <f t="shared" si="15"/>
        <v>55.309341946690097</v>
      </c>
      <c r="K14" s="13" t="str">
        <f t="shared" si="16"/>
        <v/>
      </c>
      <c r="L14" s="13">
        <f>COUNTIF($K$4:K14,1)</f>
        <v>0</v>
      </c>
      <c r="M14" s="13">
        <f t="shared" si="17"/>
        <v>55.309341946690097</v>
      </c>
      <c r="N14" s="14">
        <f t="shared" si="5"/>
        <v>16.309341946690097</v>
      </c>
      <c r="O14" s="14">
        <f t="shared" si="18"/>
        <v>406.78458486148173</v>
      </c>
      <c r="P14" s="14">
        <f t="shared" si="19"/>
        <v>-119.02413728665097</v>
      </c>
      <c r="Q14" s="13">
        <f t="shared" si="6"/>
        <v>443.1634888554936</v>
      </c>
      <c r="R14" s="13">
        <f t="shared" si="7"/>
        <v>78.141679950118643</v>
      </c>
      <c r="S14" s="15">
        <v>10</v>
      </c>
      <c r="T14" s="1">
        <f t="shared" si="8"/>
        <v>48.875727762430074</v>
      </c>
      <c r="U14" s="1">
        <f t="shared" si="9"/>
        <v>-121.12427223756993</v>
      </c>
      <c r="V14" s="1">
        <f t="shared" si="20"/>
        <v>1.7286213604911609</v>
      </c>
      <c r="W14" s="1">
        <f>入力・結果!$I$7/V14</f>
        <v>188358.19540462337</v>
      </c>
      <c r="X14" s="14">
        <f>(W14/I14*10)*入力・結果!$I$8</f>
        <v>2666.4516414846853</v>
      </c>
      <c r="Y14" s="13">
        <f>DEGREES(ACOS((入力・結果!$G$3-(入力・結果!$G$4*COS(RADIANS(S14))))/(((入力・結果!$G$3^2)+(入力・結果!$G$4^2)-(2*入力・結果!$G$3*入力・結果!$G$4*COS(RADIANS(S14))))^(1/2))))</f>
        <v>162.66246240672749</v>
      </c>
      <c r="Z14" s="13">
        <f>DEGREES(ACOS(((入力・結果!$G$3^2)+(入力・結果!$G$4^2)-(入力・結果!$G$5^2)+(入力・結果!$G$6^2)-(2*入力・結果!$G$3*入力・結果!$G$4*COS(RADIANS(S14))))/(2*入力・結果!$G$6*((入力・結果!$G$3^2)+(入力・結果!$G$4^2)-(2*入力・結果!$G$3*入力・結果!$G$4*(COS(RADIANS(S14)))))^(1/2))))</f>
        <v>95.913444375503403</v>
      </c>
      <c r="AA14" s="13">
        <f>DEGREES(ACOS((入力・結果!$G$4-(入力・結果!$G$3*COS(RADIANS(S14))))/(((入力・結果!$G$3^2)+(入力・結果!$G$4^2)-(2*入力・結果!$G$3*入力・結果!$G$4*COS(RADIANS(S14))))^(1/2))))</f>
        <v>7.3375375932725495</v>
      </c>
      <c r="AB14" s="13">
        <f>DEGREES(ACOS(((入力・結果!$G$3^2)+(入力・結果!$G$4^2)+(入力・結果!$G$5^2)-(入力・結果!$G$6^2)-(2*入力・結果!$G$3*入力・結果!$G$4*COS(RADIANS(S14))))/(2*入力・結果!$G$5*((入力・結果!$G$3^2)+(入力・結果!$G$4^2)-(2*入力・結果!$G$3*入力・結果!$G$4*(COS(RADIANS(S14)))))^(1/2))))</f>
        <v>41.538190169157524</v>
      </c>
      <c r="AC14" s="1">
        <f t="shared" si="21"/>
        <v>-633.5483585153147</v>
      </c>
      <c r="AD14" s="1">
        <f t="shared" si="10"/>
        <v>0</v>
      </c>
      <c r="AE14" s="1" t="str">
        <f t="shared" si="11"/>
        <v/>
      </c>
      <c r="AF14" s="1" t="str">
        <f t="shared" si="12"/>
        <v/>
      </c>
      <c r="AG14" s="20">
        <v>1000</v>
      </c>
      <c r="AH14" s="1">
        <f>AH13</f>
        <v>-78</v>
      </c>
      <c r="AI14" s="1"/>
      <c r="AJ14" s="10">
        <v>11</v>
      </c>
      <c r="AK14" s="10">
        <f t="shared" si="13"/>
        <v>0.58121162589101993</v>
      </c>
    </row>
    <row r="15" spans="2:37" x14ac:dyDescent="0.2">
      <c r="B15" s="1">
        <v>11</v>
      </c>
      <c r="C15" s="13">
        <f t="shared" si="0"/>
        <v>34.356951420668238</v>
      </c>
      <c r="D15" s="13">
        <f t="shared" si="1"/>
        <v>-6.6783148381790678</v>
      </c>
      <c r="E15" s="13">
        <f>演算!U15</f>
        <v>-119.40372853979554</v>
      </c>
      <c r="F15" s="13">
        <f t="shared" si="2"/>
        <v>119.40372853979554</v>
      </c>
      <c r="G15" s="13">
        <f t="shared" si="3"/>
        <v>230.74113024949219</v>
      </c>
      <c r="H15" s="13">
        <f t="shared" si="4"/>
        <v>-355.1510602656063</v>
      </c>
      <c r="I15" s="14">
        <f t="shared" si="14"/>
        <v>423.52537680355999</v>
      </c>
      <c r="J15" s="13">
        <f t="shared" si="15"/>
        <v>56.988275833873494</v>
      </c>
      <c r="K15" s="13" t="str">
        <f t="shared" si="16"/>
        <v/>
      </c>
      <c r="L15" s="13">
        <f>COUNTIF($K$4:K15,1)</f>
        <v>0</v>
      </c>
      <c r="M15" s="13">
        <f t="shared" si="17"/>
        <v>56.988275833873494</v>
      </c>
      <c r="N15" s="14">
        <f t="shared" si="5"/>
        <v>17.988275833873494</v>
      </c>
      <c r="O15" s="14">
        <f t="shared" si="18"/>
        <v>402.82334164352557</v>
      </c>
      <c r="P15" s="14">
        <f t="shared" si="19"/>
        <v>-130.79411387268533</v>
      </c>
      <c r="Q15" s="13">
        <f t="shared" si="6"/>
        <v>441.73223255144882</v>
      </c>
      <c r="R15" s="13">
        <f t="shared" si="7"/>
        <v>85.864047919445156</v>
      </c>
      <c r="S15" s="15">
        <v>11</v>
      </c>
      <c r="T15" s="1">
        <f t="shared" si="8"/>
        <v>49.596271460204456</v>
      </c>
      <c r="U15" s="1">
        <f t="shared" si="9"/>
        <v>-119.40372853979554</v>
      </c>
      <c r="V15" s="1">
        <f t="shared" si="20"/>
        <v>1.7205436977743886</v>
      </c>
      <c r="W15" s="1">
        <f>入力・結果!$I$7/V15</f>
        <v>189242.50539011607</v>
      </c>
      <c r="X15" s="14">
        <f>(W15/I15*10)*入力・結果!$I$8</f>
        <v>2680.9610345198853</v>
      </c>
      <c r="Y15" s="13">
        <f>DEGREES(ACOS((入力・結果!$G$3-(入力・結果!$G$4*COS(RADIANS(S15))))/(((入力・結果!$G$3^2)+(入力・結果!$G$4^2)-(2*入力・結果!$G$3*入力・結果!$G$4*COS(RADIANS(S15))))^(1/2))))</f>
        <v>160.96512497399277</v>
      </c>
      <c r="Z15" s="13">
        <f>DEGREES(ACOS(((入力・結果!$G$3^2)+(入力・結果!$G$4^2)-(入力・結果!$G$5^2)+(入力・結果!$G$6^2)-(2*入力・結果!$G$3*入力・結果!$G$4*COS(RADIANS(S15))))/(2*入力・結果!$G$6*((入力・結果!$G$3^2)+(入力・結果!$G$4^2)-(2*入力・結果!$G$3*入力・結果!$G$4*(COS(RADIANS(S15)))))^(1/2))))</f>
        <v>95.654959016288601</v>
      </c>
      <c r="AA15" s="13">
        <f>DEGREES(ACOS((入力・結果!$G$4-(入力・結果!$G$3*COS(RADIANS(S15))))/(((入力・結果!$G$3^2)+(入力・結果!$G$4^2)-(2*入力・結果!$G$3*入力・結果!$G$4*COS(RADIANS(S15))))^(1/2))))</f>
        <v>8.0348750260072421</v>
      </c>
      <c r="AB15" s="13">
        <f>DEGREES(ACOS(((入力・結果!$G$3^2)+(入力・結果!$G$4^2)+(入力・結果!$G$5^2)-(入力・結果!$G$6^2)-(2*入力・結果!$G$3*入力・結果!$G$4*COS(RADIANS(S15))))/(2*入力・結果!$G$5*((入力・結果!$G$3^2)+(入力・結果!$G$4^2)-(2*入力・結果!$G$3*入力・結果!$G$4*(COS(RADIANS(S15)))))^(1/2))))</f>
        <v>41.561396434197214</v>
      </c>
      <c r="AC15" s="1">
        <f t="shared" si="21"/>
        <v>-619.03896548011471</v>
      </c>
      <c r="AD15" s="1">
        <f t="shared" si="10"/>
        <v>0</v>
      </c>
      <c r="AE15" s="1" t="str">
        <f t="shared" si="11"/>
        <v/>
      </c>
      <c r="AF15" s="1" t="str">
        <f t="shared" si="12"/>
        <v/>
      </c>
      <c r="AJ15" s="10">
        <v>12</v>
      </c>
      <c r="AK15" s="10">
        <f t="shared" si="13"/>
        <v>0.58431918332337551</v>
      </c>
    </row>
    <row r="16" spans="2:37" x14ac:dyDescent="0.2">
      <c r="B16" s="1">
        <v>12</v>
      </c>
      <c r="C16" s="13">
        <f t="shared" si="0"/>
        <v>34.235166025683199</v>
      </c>
      <c r="D16" s="13">
        <f t="shared" si="1"/>
        <v>-7.2769091786215769</v>
      </c>
      <c r="E16" s="13">
        <f>演算!U16</f>
        <v>-117.6923351292414</v>
      </c>
      <c r="F16" s="13">
        <f t="shared" si="2"/>
        <v>117.6923351292414</v>
      </c>
      <c r="G16" s="13">
        <f t="shared" si="3"/>
        <v>220.12460444866895</v>
      </c>
      <c r="H16" s="13">
        <f t="shared" si="4"/>
        <v>-361.45923042403177</v>
      </c>
      <c r="I16" s="14">
        <f t="shared" si="14"/>
        <v>423.21107823687254</v>
      </c>
      <c r="J16" s="13">
        <f t="shared" si="15"/>
        <v>58.659055485656658</v>
      </c>
      <c r="K16" s="13" t="str">
        <f t="shared" si="16"/>
        <v/>
      </c>
      <c r="L16" s="13">
        <f>COUNTIF($K$4:K16,1)</f>
        <v>0</v>
      </c>
      <c r="M16" s="13">
        <f t="shared" si="17"/>
        <v>58.659055485656658</v>
      </c>
      <c r="N16" s="14">
        <f t="shared" si="5"/>
        <v>19.659055485656658</v>
      </c>
      <c r="O16" s="14">
        <f t="shared" si="18"/>
        <v>398.5426116036212</v>
      </c>
      <c r="P16" s="14">
        <f t="shared" si="19"/>
        <v>-142.37767900405379</v>
      </c>
      <c r="Q16" s="13">
        <f t="shared" si="6"/>
        <v>440.16642033021253</v>
      </c>
      <c r="R16" s="13">
        <f t="shared" si="7"/>
        <v>93.560260867991701</v>
      </c>
      <c r="S16" s="15">
        <v>12</v>
      </c>
      <c r="T16" s="1">
        <f t="shared" si="8"/>
        <v>50.307664870758607</v>
      </c>
      <c r="U16" s="1">
        <f t="shared" si="9"/>
        <v>-117.6923351292414</v>
      </c>
      <c r="V16" s="1">
        <f t="shared" si="20"/>
        <v>1.7113934105541375</v>
      </c>
      <c r="W16" s="1">
        <f>入力・結果!$I$7/V16</f>
        <v>190254.32609009108</v>
      </c>
      <c r="X16" s="14">
        <f>(W16/I16*10)*入力・結果!$I$8</f>
        <v>2697.2969641915447</v>
      </c>
      <c r="Y16" s="13">
        <f>DEGREES(ACOS((入力・結果!$G$3-(入力・結果!$G$4*COS(RADIANS(S16))))/(((入力・結果!$G$3^2)+(入力・結果!$G$4^2)-(2*入力・結果!$G$3*入力・結果!$G$4*COS(RADIANS(S16))))^(1/2))))</f>
        <v>159.27772888262686</v>
      </c>
      <c r="Z16" s="13">
        <f>DEGREES(ACOS(((入力・結果!$G$3^2)+(入力・結果!$G$4^2)-(入力・結果!$G$5^2)+(入力・結果!$G$6^2)-(2*入力・結果!$G$3*入力・結果!$G$4*COS(RADIANS(S16))))/(2*入力・結果!$G$6*((入力・結果!$G$3^2)+(入力・結果!$G$4^2)-(2*入力・結果!$G$3*入力・結果!$G$4*(COS(RADIANS(S16)))))^(1/2))))</f>
        <v>95.374753315488519</v>
      </c>
      <c r="AA16" s="13">
        <f>DEGREES(ACOS((入力・結果!$G$4-(入力・結果!$G$3*COS(RADIANS(S16))))/(((入力・結果!$G$3^2)+(入力・結果!$G$4^2)-(2*入力・結果!$G$3*入力・結果!$G$4*COS(RADIANS(S16))))^(1/2))))</f>
        <v>8.7222711173731309</v>
      </c>
      <c r="AB16" s="13">
        <f>DEGREES(ACOS(((入力・結果!$G$3^2)+(入力・結果!$G$4^2)+(入力・結果!$G$5^2)-(入力・結果!$G$6^2)-(2*入力・結果!$G$3*入力・結果!$G$4*COS(RADIANS(S16))))/(2*入力・結果!$G$5*((入力・結果!$G$3^2)+(入力・結果!$G$4^2)-(2*入力・結果!$G$3*入力・結果!$G$4*(COS(RADIANS(S16)))))^(1/2))))</f>
        <v>41.585393753385475</v>
      </c>
      <c r="AC16" s="1">
        <f t="shared" si="21"/>
        <v>-602.7030358084553</v>
      </c>
      <c r="AD16" s="1">
        <f t="shared" si="10"/>
        <v>0</v>
      </c>
      <c r="AE16" s="1" t="str">
        <f t="shared" si="11"/>
        <v/>
      </c>
      <c r="AF16" s="1" t="str">
        <f t="shared" si="12"/>
        <v/>
      </c>
      <c r="AG16" s="1">
        <f>MAX(I4:I364)</f>
        <v>435</v>
      </c>
      <c r="AJ16" s="10">
        <v>13</v>
      </c>
      <c r="AK16" s="10">
        <f t="shared" si="13"/>
        <v>0.58782045168062858</v>
      </c>
    </row>
    <row r="17" spans="2:37" x14ac:dyDescent="0.2">
      <c r="B17" s="1">
        <v>13</v>
      </c>
      <c r="C17" s="13">
        <f t="shared" si="0"/>
        <v>34.102952267483232</v>
      </c>
      <c r="D17" s="13">
        <f t="shared" si="1"/>
        <v>-7.8732869020352751</v>
      </c>
      <c r="E17" s="13">
        <f>演算!U17</f>
        <v>-115.99113538850268</v>
      </c>
      <c r="F17" s="13">
        <f t="shared" si="2"/>
        <v>115.99113538850268</v>
      </c>
      <c r="G17" s="13">
        <f t="shared" si="3"/>
        <v>209.39578552039319</v>
      </c>
      <c r="H17" s="13">
        <f t="shared" si="4"/>
        <v>-367.41803044610026</v>
      </c>
      <c r="I17" s="14">
        <f t="shared" si="14"/>
        <v>422.89786484515849</v>
      </c>
      <c r="J17" s="13">
        <f t="shared" si="15"/>
        <v>60.320684278159526</v>
      </c>
      <c r="K17" s="13" t="str">
        <f t="shared" si="16"/>
        <v/>
      </c>
      <c r="L17" s="13">
        <f>COUNTIF($K$4:K17,1)</f>
        <v>0</v>
      </c>
      <c r="M17" s="13">
        <f t="shared" si="17"/>
        <v>60.320684278159526</v>
      </c>
      <c r="N17" s="14">
        <f t="shared" si="5"/>
        <v>21.320684278159526</v>
      </c>
      <c r="O17" s="14">
        <f t="shared" si="18"/>
        <v>393.95474766238448</v>
      </c>
      <c r="P17" s="14">
        <f t="shared" si="19"/>
        <v>-153.76040089977946</v>
      </c>
      <c r="Q17" s="13">
        <f t="shared" si="6"/>
        <v>438.46652915335585</v>
      </c>
      <c r="R17" s="13">
        <f t="shared" si="7"/>
        <v>101.22797445473925</v>
      </c>
      <c r="S17" s="15">
        <v>13</v>
      </c>
      <c r="T17" s="1">
        <f t="shared" si="8"/>
        <v>51.008864611497316</v>
      </c>
      <c r="U17" s="1">
        <f t="shared" si="9"/>
        <v>-115.99113538850268</v>
      </c>
      <c r="V17" s="1">
        <f t="shared" si="20"/>
        <v>1.7011997407387156</v>
      </c>
      <c r="W17" s="1">
        <f>入力・結果!$I$7/V17</f>
        <v>191394.33906721266</v>
      </c>
      <c r="X17" s="14">
        <f>(W17/I17*10)*入力・結果!$I$8</f>
        <v>2715.4689816741998</v>
      </c>
      <c r="Y17" s="13">
        <f>DEGREES(ACOS((入力・結果!$G$3-(入力・結果!$G$4*COS(RADIANS(S17))))/(((入力・結果!$G$3^2)+(入力・結果!$G$4^2)-(2*入力・結果!$G$3*入力・結果!$G$4*COS(RADIANS(S17))))^(1/2))))</f>
        <v>157.60097896979576</v>
      </c>
      <c r="Z17" s="13">
        <f>DEGREES(ACOS(((入力・結果!$G$3^2)+(入力・結果!$G$4^2)-(入力・結果!$G$5^2)+(入力・結果!$G$6^2)-(2*入力・結果!$G$3*入力・結果!$G$4*COS(RADIANS(S17))))/(2*入力・結果!$G$6*((入力・結果!$G$3^2)+(入力・結果!$G$4^2)-(2*入力・結果!$G$3*入力・結果!$G$4*(COS(RADIANS(S17)))))^(1/2))))</f>
        <v>95.073537882569411</v>
      </c>
      <c r="AA17" s="13">
        <f>DEGREES(ACOS((入力・結果!$G$4-(入力・結果!$G$3*COS(RADIANS(S17))))/(((入力・結果!$G$3^2)+(入力・結果!$G$4^2)-(2*入力・結果!$G$3*入力・結果!$G$4*COS(RADIANS(S17))))^(1/2))))</f>
        <v>9.3990210302042101</v>
      </c>
      <c r="AB17" s="13">
        <f>DEGREES(ACOS(((入力・結果!$G$3^2)+(入力・結果!$G$4^2)+(入力・結果!$G$5^2)-(入力・結果!$G$6^2)-(2*入力・結果!$G$3*入力・結果!$G$4*COS(RADIANS(S17))))/(2*入力・結果!$G$5*((入力・結果!$G$3^2)+(入力・結果!$G$4^2)-(2*入力・結果!$G$3*入力・結果!$G$4*(COS(RADIANS(S17)))))^(1/2))))</f>
        <v>41.609843581293106</v>
      </c>
      <c r="AC17" s="1">
        <f t="shared" si="21"/>
        <v>-584.53101832580023</v>
      </c>
      <c r="AD17" s="1">
        <f t="shared" si="10"/>
        <v>0</v>
      </c>
      <c r="AE17" s="1" t="str">
        <f t="shared" si="11"/>
        <v/>
      </c>
      <c r="AF17" s="1" t="str">
        <f t="shared" si="12"/>
        <v/>
      </c>
      <c r="AG17" s="1">
        <f>MIN(I4:I364)</f>
        <v>416.20334659550269</v>
      </c>
      <c r="AJ17" s="10">
        <v>14</v>
      </c>
      <c r="AK17" s="10">
        <f t="shared" si="13"/>
        <v>0.59171695318767981</v>
      </c>
    </row>
    <row r="18" spans="2:37" x14ac:dyDescent="0.2">
      <c r="B18" s="1">
        <v>14</v>
      </c>
      <c r="C18" s="13">
        <f t="shared" si="0"/>
        <v>33.960350419659875</v>
      </c>
      <c r="D18" s="13">
        <f t="shared" si="1"/>
        <v>-8.4672663459883708</v>
      </c>
      <c r="E18" s="13">
        <f>演算!U18</f>
        <v>-114.30113817849741</v>
      </c>
      <c r="F18" s="13">
        <f t="shared" si="2"/>
        <v>114.30113817849741</v>
      </c>
      <c r="G18" s="13">
        <f t="shared" si="3"/>
        <v>198.57333582590064</v>
      </c>
      <c r="H18" s="13">
        <f t="shared" si="4"/>
        <v>-373.02530704135523</v>
      </c>
      <c r="I18" s="14">
        <f t="shared" si="14"/>
        <v>422.58638098538302</v>
      </c>
      <c r="J18" s="13">
        <f t="shared" si="15"/>
        <v>61.972195191307684</v>
      </c>
      <c r="K18" s="13" t="str">
        <f t="shared" si="16"/>
        <v/>
      </c>
      <c r="L18" s="13">
        <f>COUNTIF($K$4:K18,1)</f>
        <v>0</v>
      </c>
      <c r="M18" s="13">
        <f t="shared" si="17"/>
        <v>61.972195191307684</v>
      </c>
      <c r="N18" s="14">
        <f t="shared" si="5"/>
        <v>22.972195191307684</v>
      </c>
      <c r="O18" s="14">
        <f t="shared" si="18"/>
        <v>389.07289808888885</v>
      </c>
      <c r="P18" s="14">
        <f t="shared" si="19"/>
        <v>-164.92886153440938</v>
      </c>
      <c r="Q18" s="13">
        <f t="shared" si="6"/>
        <v>436.63307682419844</v>
      </c>
      <c r="R18" s="13">
        <f t="shared" si="7"/>
        <v>108.86485301985047</v>
      </c>
      <c r="S18" s="15">
        <v>14</v>
      </c>
      <c r="T18" s="1">
        <f t="shared" si="8"/>
        <v>51.698861821502582</v>
      </c>
      <c r="U18" s="1">
        <f t="shared" si="9"/>
        <v>-114.30113817849741</v>
      </c>
      <c r="V18" s="1">
        <f t="shared" si="20"/>
        <v>1.6899972100052736</v>
      </c>
      <c r="W18" s="1">
        <f>入力・結果!$I$7/V18</f>
        <v>192663.03995790856</v>
      </c>
      <c r="X18" s="14">
        <f>(W18/I18*10)*入力・結果!$I$8</f>
        <v>2735.4838957468342</v>
      </c>
      <c r="Y18" s="13">
        <f>DEGREES(ACOS((入力・結果!$G$3-(入力・結果!$G$4*COS(RADIANS(S18))))/(((入力・結果!$G$3^2)+(入力・結果!$G$4^2)-(2*入力・結果!$G$3*入力・結果!$G$4*COS(RADIANS(S18))))^(1/2))))</f>
        <v>155.93553481947137</v>
      </c>
      <c r="Z18" s="13">
        <f>DEGREES(ACOS(((入力・結果!$G$3^2)+(入力・結果!$G$4^2)-(入力・結果!$G$5^2)+(入力・結果!$G$6^2)-(2*入力・結果!$G$3*入力・結果!$G$4*COS(RADIANS(S18))))/(2*入力・結果!$G$6*((入力・結果!$G$3^2)+(入力・結果!$G$4^2)-(2*入力・結果!$G$3*入力・結果!$G$4*(COS(RADIANS(S18)))))^(1/2))))</f>
        <v>94.752054097198652</v>
      </c>
      <c r="AA18" s="13">
        <f>DEGREES(ACOS((入力・結果!$G$4-(入力・結果!$G$3*COS(RADIANS(S18))))/(((入力・結果!$G$3^2)+(入力・結果!$G$4^2)-(2*入力・結果!$G$3*入力・結果!$G$4*COS(RADIANS(S18))))^(1/2))))</f>
        <v>10.064465180528671</v>
      </c>
      <c r="AB18" s="13">
        <f>DEGREES(ACOS(((入力・結果!$G$3^2)+(入力・結果!$G$4^2)+(入力・結果!$G$5^2)-(入力・結果!$G$6^2)-(2*入力・結果!$G$3*入力・結果!$G$4*COS(RADIANS(S18))))/(2*入力・結果!$G$5*((入力・結果!$G$3^2)+(入力・結果!$G$4^2)-(2*入力・結果!$G$3*入力・結果!$G$4*(COS(RADIANS(S18)))))^(1/2))))</f>
        <v>41.634396640973911</v>
      </c>
      <c r="AC18" s="1">
        <f t="shared" si="21"/>
        <v>-564.51610425316585</v>
      </c>
      <c r="AD18" s="1">
        <f t="shared" si="10"/>
        <v>0</v>
      </c>
      <c r="AE18" s="1" t="str">
        <f t="shared" si="11"/>
        <v/>
      </c>
      <c r="AF18" s="1" t="str">
        <f t="shared" si="12"/>
        <v/>
      </c>
      <c r="AG18" s="1">
        <f>AG17/AG16</f>
        <v>0.956789302518397</v>
      </c>
      <c r="AJ18" s="10">
        <v>15</v>
      </c>
      <c r="AK18" s="10">
        <f t="shared" si="13"/>
        <v>0.59600967028485774</v>
      </c>
    </row>
    <row r="19" spans="2:37" x14ac:dyDescent="0.2">
      <c r="B19" s="1">
        <v>15</v>
      </c>
      <c r="C19" s="13">
        <f t="shared" si="0"/>
        <v>33.807403920117387</v>
      </c>
      <c r="D19" s="13">
        <f t="shared" si="1"/>
        <v>-9.0586665785882268</v>
      </c>
      <c r="E19" s="13">
        <f>演算!U19</f>
        <v>-112.62331305273719</v>
      </c>
      <c r="F19" s="13">
        <f t="shared" si="2"/>
        <v>112.62331305273719</v>
      </c>
      <c r="G19" s="13">
        <f t="shared" si="3"/>
        <v>187.67577808332325</v>
      </c>
      <c r="H19" s="13">
        <f t="shared" si="4"/>
        <v>-378.28017655921172</v>
      </c>
      <c r="I19" s="14">
        <f t="shared" si="14"/>
        <v>422.27726632729019</v>
      </c>
      <c r="J19" s="13">
        <f t="shared" si="15"/>
        <v>63.612655484094901</v>
      </c>
      <c r="K19" s="13" t="str">
        <f t="shared" si="16"/>
        <v/>
      </c>
      <c r="L19" s="13">
        <f>COUNTIF($K$4:K19,1)</f>
        <v>0</v>
      </c>
      <c r="M19" s="13">
        <f t="shared" si="17"/>
        <v>63.612655484094901</v>
      </c>
      <c r="N19" s="14">
        <f t="shared" si="5"/>
        <v>24.612655484094901</v>
      </c>
      <c r="O19" s="14">
        <f t="shared" si="18"/>
        <v>383.91090163939396</v>
      </c>
      <c r="P19" s="14">
        <f t="shared" si="19"/>
        <v>-175.87071745824181</v>
      </c>
      <c r="Q19" s="13">
        <f t="shared" si="6"/>
        <v>434.66662183008071</v>
      </c>
      <c r="R19" s="13">
        <f t="shared" si="7"/>
        <v>116.46857029613433</v>
      </c>
      <c r="S19" s="15">
        <v>15</v>
      </c>
      <c r="T19" s="1">
        <f t="shared" si="8"/>
        <v>52.376686947262819</v>
      </c>
      <c r="U19" s="1">
        <f t="shared" si="9"/>
        <v>-112.62331305273719</v>
      </c>
      <c r="V19" s="1">
        <f t="shared" si="20"/>
        <v>1.6778251257602221</v>
      </c>
      <c r="W19" s="1">
        <f>入力・結果!$I$7/V19</f>
        <v>194060.74864474969</v>
      </c>
      <c r="X19" s="14">
        <f>(W19/I19*10)*入力・結果!$I$8</f>
        <v>2757.3459068621655</v>
      </c>
      <c r="Y19" s="13">
        <f>DEGREES(ACOS((入力・結果!$G$3-(入力・結果!$G$4*COS(RADIANS(S19))))/(((入力・結果!$G$3^2)+(入力・結果!$G$4^2)-(2*入力・結果!$G$3*入力・結果!$G$4*COS(RADIANS(S19))))^(1/2))))</f>
        <v>154.28200943197999</v>
      </c>
      <c r="Z19" s="13">
        <f>DEGREES(ACOS(((入力・結果!$G$3^2)+(入力・結果!$G$4^2)-(入力・結果!$G$5^2)+(入力・結果!$G$6^2)-(2*入力・結果!$G$3*入力・結果!$G$4*COS(RADIANS(S19))))/(2*入力・結果!$G$6*((入力・結果!$G$3^2)+(入力・結果!$G$4^2)-(2*入力・結果!$G$3*入力・結果!$G$4*(COS(RADIANS(S19)))))^(1/2))))</f>
        <v>94.41106820643266</v>
      </c>
      <c r="AA19" s="13">
        <f>DEGREES(ACOS((入力・結果!$G$4-(入力・結果!$G$3*COS(RADIANS(S19))))/(((入力・結果!$G$3^2)+(入力・結果!$G$4^2)-(2*入力・結果!$G$3*入力・結果!$G$4*COS(RADIANS(S19))))^(1/2))))</f>
        <v>10.717990568019992</v>
      </c>
      <c r="AB19" s="13">
        <f>DEGREES(ACOS(((入力・結果!$G$3^2)+(入力・結果!$G$4^2)+(入力・結果!$G$5^2)-(入力・結果!$G$6^2)-(2*入力・結果!$G$3*入力・結果!$G$4*COS(RADIANS(S19))))/(2*入力・結果!$G$5*((入力・結果!$G$3^2)+(入力・結果!$G$4^2)-(2*入力・結果!$G$3*入力・結果!$G$4*(COS(RADIANS(S19)))))^(1/2))))</f>
        <v>41.658696379242826</v>
      </c>
      <c r="AC19" s="1">
        <f t="shared" si="21"/>
        <v>-542.65409313783448</v>
      </c>
      <c r="AD19" s="1">
        <f t="shared" si="10"/>
        <v>0</v>
      </c>
      <c r="AE19" s="1" t="str">
        <f t="shared" si="11"/>
        <v/>
      </c>
      <c r="AF19" s="1" t="str">
        <f t="shared" si="12"/>
        <v/>
      </c>
      <c r="AJ19" s="10">
        <v>16</v>
      </c>
      <c r="AK19" s="10">
        <f t="shared" si="13"/>
        <v>0.60069907752321816</v>
      </c>
    </row>
    <row r="20" spans="2:37" x14ac:dyDescent="0.2">
      <c r="B20" s="1">
        <v>16</v>
      </c>
      <c r="C20" s="13">
        <f t="shared" si="0"/>
        <v>33.644159357841161</v>
      </c>
      <c r="D20" s="13">
        <f t="shared" si="1"/>
        <v>-9.647307453594971</v>
      </c>
      <c r="E20" s="13">
        <f>演算!U20</f>
        <v>-110.95858600816911</v>
      </c>
      <c r="F20" s="13">
        <f t="shared" si="2"/>
        <v>110.95858600816911</v>
      </c>
      <c r="G20" s="13">
        <f t="shared" si="3"/>
        <v>176.72138105412211</v>
      </c>
      <c r="H20" s="13">
        <f t="shared" si="4"/>
        <v>-383.18299334140045</v>
      </c>
      <c r="I20" s="14">
        <f t="shared" si="14"/>
        <v>421.97115174825871</v>
      </c>
      <c r="J20" s="13">
        <f t="shared" si="15"/>
        <v>65.24117089717808</v>
      </c>
      <c r="K20" s="13" t="str">
        <f t="shared" si="16"/>
        <v/>
      </c>
      <c r="L20" s="13">
        <f>COUNTIF($K$4:K20,1)</f>
        <v>0</v>
      </c>
      <c r="M20" s="13">
        <f t="shared" si="17"/>
        <v>65.24117089717808</v>
      </c>
      <c r="N20" s="14">
        <f t="shared" si="5"/>
        <v>26.24117089717808</v>
      </c>
      <c r="O20" s="14">
        <f t="shared" si="18"/>
        <v>378.48317880256684</v>
      </c>
      <c r="P20" s="14">
        <f t="shared" si="19"/>
        <v>-186.5747471424153</v>
      </c>
      <c r="Q20" s="13">
        <f t="shared" si="6"/>
        <v>432.56776317224353</v>
      </c>
      <c r="R20" s="13">
        <f t="shared" si="7"/>
        <v>124.03681011764962</v>
      </c>
      <c r="S20" s="15">
        <v>16</v>
      </c>
      <c r="T20" s="1">
        <f t="shared" si="8"/>
        <v>53.0414139918309</v>
      </c>
      <c r="U20" s="1">
        <f t="shared" si="9"/>
        <v>-110.95858600816911</v>
      </c>
      <c r="V20" s="1">
        <f t="shared" si="20"/>
        <v>1.6647270445680817</v>
      </c>
      <c r="W20" s="1">
        <f>入力・結果!$I$7/V20</f>
        <v>195587.61964155984</v>
      </c>
      <c r="X20" s="14">
        <f>(W20/I20*10)*入力・結果!$I$8</f>
        <v>2781.0567452001219</v>
      </c>
      <c r="Y20" s="13">
        <f>DEGREES(ACOS((入力・結果!$G$3-(入力・結果!$G$4*COS(RADIANS(S20))))/(((入力・結果!$G$3^2)+(入力・結果!$G$4^2)-(2*入力・結果!$G$3*入力・結果!$G$4*COS(RADIANS(S20))))^(1/2))))</f>
        <v>152.64096831871518</v>
      </c>
      <c r="Z20" s="13">
        <f>DEGREES(ACOS(((入力・結果!$G$3^2)+(入力・結果!$G$4^2)-(入力・結果!$G$5^2)+(入力・結果!$G$6^2)-(2*入力・結果!$G$3*入力・結果!$G$4*COS(RADIANS(S20))))/(2*入力・結果!$G$6*((入力・結果!$G$3^2)+(入力・結果!$G$4^2)-(2*入力・結果!$G$3*入力・結果!$G$4*(COS(RADIANS(S20)))))^(1/2))))</f>
        <v>94.051365544466492</v>
      </c>
      <c r="AA20" s="13">
        <f>DEGREES(ACOS((入力・結果!$G$4-(入力・結果!$G$3*COS(RADIANS(S20))))/(((入力・結果!$G$3^2)+(入力・結果!$G$4^2)-(2*入力・結果!$G$3*入力・結果!$G$4*COS(RADIANS(S20))))^(1/2))))</f>
        <v>11.359031681284867</v>
      </c>
      <c r="AB20" s="13">
        <f>DEGREES(ACOS(((入力・結果!$G$3^2)+(入力・結果!$G$4^2)+(入力・結果!$G$5^2)-(入力・結果!$G$6^2)-(2*入力・結果!$G$3*入力・結果!$G$4*COS(RADIANS(S20))))/(2*入力・結果!$G$5*((入力・結果!$G$3^2)+(入力・結果!$G$4^2)-(2*入力・結果!$G$3*入力・結果!$G$4*(COS(RADIANS(S20)))))^(1/2))))</f>
        <v>41.682382310546032</v>
      </c>
      <c r="AC20" s="1">
        <f t="shared" si="21"/>
        <v>-518.9432547998781</v>
      </c>
      <c r="AD20" s="1">
        <f t="shared" si="10"/>
        <v>0</v>
      </c>
      <c r="AE20" s="1" t="str">
        <f t="shared" si="11"/>
        <v/>
      </c>
      <c r="AF20" s="1" t="str">
        <f t="shared" si="12"/>
        <v/>
      </c>
      <c r="AJ20" s="10">
        <v>17</v>
      </c>
      <c r="AK20" s="10">
        <f t="shared" si="13"/>
        <v>0.60578517361092754</v>
      </c>
    </row>
    <row r="21" spans="2:37" x14ac:dyDescent="0.2">
      <c r="B21" s="1">
        <v>17</v>
      </c>
      <c r="C21" s="13">
        <f t="shared" si="0"/>
        <v>33.470666458706241</v>
      </c>
      <c r="D21" s="13">
        <f t="shared" si="1"/>
        <v>-10.233009665295787</v>
      </c>
      <c r="E21" s="13">
        <f>演算!U21</f>
        <v>-109.30783580238368</v>
      </c>
      <c r="F21" s="13">
        <f t="shared" si="2"/>
        <v>109.30783580238368</v>
      </c>
      <c r="G21" s="13">
        <f t="shared" si="3"/>
        <v>165.72805220280122</v>
      </c>
      <c r="H21" s="13">
        <f t="shared" si="4"/>
        <v>-387.73530623597583</v>
      </c>
      <c r="I21" s="14">
        <f t="shared" si="14"/>
        <v>421.66865544979788</v>
      </c>
      <c r="J21" s="13">
        <f t="shared" si="15"/>
        <v>66.856889350386396</v>
      </c>
      <c r="K21" s="13" t="str">
        <f t="shared" si="16"/>
        <v/>
      </c>
      <c r="L21" s="13">
        <f>COUNTIF($K$4:K21,1)</f>
        <v>0</v>
      </c>
      <c r="M21" s="13">
        <f t="shared" si="17"/>
        <v>66.856889350386396</v>
      </c>
      <c r="N21" s="14">
        <f t="shared" si="5"/>
        <v>27.856889350386396</v>
      </c>
      <c r="O21" s="14">
        <f t="shared" si="18"/>
        <v>372.80462101378976</v>
      </c>
      <c r="P21" s="14">
        <f t="shared" si="19"/>
        <v>-197.03088473537579</v>
      </c>
      <c r="Q21" s="13">
        <f t="shared" si="6"/>
        <v>430.33714018336593</v>
      </c>
      <c r="R21" s="13">
        <f t="shared" si="7"/>
        <v>131.56726712523155</v>
      </c>
      <c r="S21" s="15">
        <v>17</v>
      </c>
      <c r="T21" s="1">
        <f t="shared" si="8"/>
        <v>53.692164197616322</v>
      </c>
      <c r="U21" s="1">
        <f t="shared" si="9"/>
        <v>-109.30783580238368</v>
      </c>
      <c r="V21" s="1">
        <f t="shared" si="20"/>
        <v>1.6507502057854282</v>
      </c>
      <c r="W21" s="1">
        <f>入力・結果!$I$7/V21</f>
        <v>197243.65252771802</v>
      </c>
      <c r="X21" s="14">
        <f>(W21/I21*10)*入力・結果!$I$8</f>
        <v>2806.6158104730316</v>
      </c>
      <c r="Y21" s="13">
        <f>DEGREES(ACOS((入力・結果!$G$3-(入力・結果!$G$4*COS(RADIANS(S21))))/(((入力・結果!$G$3^2)+(入力・結果!$G$4^2)-(2*入力・結果!$G$3*入力・結果!$G$4*COS(RADIANS(S21))))^(1/2))))</f>
        <v>151.0129290061528</v>
      </c>
      <c r="Z21" s="13">
        <f>DEGREES(ACOS(((入力・結果!$G$3^2)+(入力・結果!$G$4^2)-(入力・結果!$G$5^2)+(入力・結果!$G$6^2)-(2*入力・結果!$G$3*入力・結果!$G$4*COS(RADIANS(S21))))/(2*入力・結果!$G$6*((入力・結果!$G$3^2)+(入力・結果!$G$4^2)-(2*入力・結果!$G$3*入力・結果!$G$4*(COS(RADIANS(S21)))))^(1/2))))</f>
        <v>93.673744948204828</v>
      </c>
      <c r="AA21" s="13">
        <f>DEGREES(ACOS((入力・結果!$G$4-(入力・結果!$G$3*COS(RADIANS(S21))))/(((入力・結果!$G$3^2)+(入力・結果!$G$4^2)-(2*入力・結果!$G$3*入力・結果!$G$4*COS(RADIANS(S21))))^(1/2))))</f>
        <v>11.98707099384718</v>
      </c>
      <c r="AB21" s="13">
        <f>DEGREES(ACOS(((入力・結果!$G$3^2)+(入力・結果!$G$4^2)+(入力・結果!$G$5^2)-(入力・結果!$G$6^2)-(2*入力・結果!$G$3*入力・結果!$G$4*COS(RADIANS(S21))))/(2*入力・結果!$G$5*((入力・結果!$G$3^2)+(入力・結果!$G$4^2)-(2*入力・結果!$G$3*入力・結果!$G$4*(COS(RADIANS(S21)))))^(1/2))))</f>
        <v>41.705093203769138</v>
      </c>
      <c r="AC21" s="1">
        <f t="shared" si="21"/>
        <v>-493.38418952696838</v>
      </c>
      <c r="AD21" s="1">
        <f t="shared" si="10"/>
        <v>0</v>
      </c>
      <c r="AE21" s="1" t="str">
        <f t="shared" si="11"/>
        <v/>
      </c>
      <c r="AF21" s="1" t="str">
        <f t="shared" si="12"/>
        <v/>
      </c>
      <c r="AJ21" s="10">
        <v>18</v>
      </c>
      <c r="AK21" s="10">
        <f t="shared" si="13"/>
        <v>0.61126751316930417</v>
      </c>
    </row>
    <row r="22" spans="2:37" x14ac:dyDescent="0.2">
      <c r="B22" s="1">
        <v>18</v>
      </c>
      <c r="C22" s="13">
        <f t="shared" si="0"/>
        <v>33.28697807033037</v>
      </c>
      <c r="D22" s="13">
        <f t="shared" si="1"/>
        <v>-10.815594803123158</v>
      </c>
      <c r="E22" s="13">
        <f>演算!U22</f>
        <v>-107.67189085445868</v>
      </c>
      <c r="F22" s="13">
        <f t="shared" si="2"/>
        <v>107.67189085445868</v>
      </c>
      <c r="G22" s="13">
        <f t="shared" si="3"/>
        <v>154.71323861366201</v>
      </c>
      <c r="H22" s="13">
        <f t="shared" si="4"/>
        <v>-391.93980454380983</v>
      </c>
      <c r="I22" s="14">
        <f t="shared" si="14"/>
        <v>421.37037934359807</v>
      </c>
      <c r="J22" s="13">
        <f t="shared" si="15"/>
        <v>68.459004114083015</v>
      </c>
      <c r="K22" s="13" t="str">
        <f t="shared" si="16"/>
        <v/>
      </c>
      <c r="L22" s="13">
        <f>COUNTIF($K$4:K22,1)</f>
        <v>0</v>
      </c>
      <c r="M22" s="13">
        <f t="shared" si="17"/>
        <v>68.459004114083015</v>
      </c>
      <c r="N22" s="14">
        <f t="shared" si="5"/>
        <v>29.459004114083015</v>
      </c>
      <c r="O22" s="14">
        <f t="shared" si="18"/>
        <v>366.89047963604338</v>
      </c>
      <c r="P22" s="14">
        <f t="shared" si="19"/>
        <v>-207.23024041051968</v>
      </c>
      <c r="Q22" s="13">
        <f t="shared" si="6"/>
        <v>427.97543233281908</v>
      </c>
      <c r="R22" s="13">
        <f t="shared" si="7"/>
        <v>139.05764746872632</v>
      </c>
      <c r="S22" s="15">
        <v>18</v>
      </c>
      <c r="T22" s="1">
        <f t="shared" si="8"/>
        <v>54.328109145541319</v>
      </c>
      <c r="U22" s="1">
        <f t="shared" si="9"/>
        <v>-107.67189085445868</v>
      </c>
      <c r="V22" s="1">
        <f t="shared" si="20"/>
        <v>1.6359449479249975</v>
      </c>
      <c r="W22" s="1">
        <f>入力・結果!$I$7/V22</f>
        <v>199028.70228792544</v>
      </c>
      <c r="X22" s="14">
        <f>(W22/I22*10)*入力・結果!$I$8</f>
        <v>2834.0203115079162</v>
      </c>
      <c r="Y22" s="13">
        <f>DEGREES(ACOS((入力・結果!$G$3-(入力・結果!$G$4*COS(RADIANS(S22))))/(((入力・結果!$G$3^2)+(入力・結果!$G$4^2)-(2*入力・結果!$G$3*入力・結果!$G$4*COS(RADIANS(S22))))^(1/2))))</f>
        <v>149.39836092802412</v>
      </c>
      <c r="Z22" s="13">
        <f>DEGREES(ACOS(((入力・結果!$G$3^2)+(入力・結果!$G$4^2)-(入力・結果!$G$5^2)+(入力・結果!$G$6^2)-(2*入力・結果!$G$3*入力・結果!$G$4*COS(RADIANS(S22))))/(2*入力・結果!$G$6*((入力・結果!$G$3^2)+(入力・結果!$G$4^2)-(2*入力・結果!$G$3*入力・結果!$G$4*(COS(RADIANS(S22)))))^(1/2))))</f>
        <v>93.279013431628186</v>
      </c>
      <c r="AA22" s="13">
        <f>DEGREES(ACOS((入力・結果!$G$4-(入力・結果!$G$3*COS(RADIANS(S22))))/(((入力・結果!$G$3^2)+(入力・結果!$G$4^2)-(2*入力・結果!$G$3*入力・結果!$G$4*COS(RADIANS(S22))))^(1/2))))</f>
        <v>12.601639071975885</v>
      </c>
      <c r="AB22" s="13">
        <f>DEGREES(ACOS(((入力・結果!$G$3^2)+(入力・結果!$G$4^2)+(入力・結果!$G$5^2)-(入力・結果!$G$6^2)-(2*入力・結果!$G$3*入力・結果!$G$4*COS(RADIANS(S22))))/(2*入力・結果!$G$5*((入力・結果!$G$3^2)+(入力・結果!$G$4^2)-(2*入力・結果!$G$3*入力・結果!$G$4*(COS(RADIANS(S22)))))^(1/2))))</f>
        <v>41.726470073565437</v>
      </c>
      <c r="AC22" s="1">
        <f t="shared" si="21"/>
        <v>-465.97968849208382</v>
      </c>
      <c r="AD22" s="1">
        <f t="shared" si="10"/>
        <v>0</v>
      </c>
      <c r="AE22" s="1" t="str">
        <f t="shared" si="11"/>
        <v/>
      </c>
      <c r="AF22" s="1" t="str">
        <f t="shared" si="12"/>
        <v/>
      </c>
      <c r="AJ22" s="10">
        <v>19</v>
      </c>
      <c r="AK22" s="10">
        <f t="shared" si="13"/>
        <v>0.61714523782383846</v>
      </c>
    </row>
    <row r="23" spans="2:37" x14ac:dyDescent="0.2">
      <c r="B23" s="1">
        <v>19</v>
      </c>
      <c r="C23" s="13">
        <f t="shared" si="0"/>
        <v>33.09315014597609</v>
      </c>
      <c r="D23" s="13">
        <f t="shared" si="1"/>
        <v>-11.394885406000485</v>
      </c>
      <c r="E23" s="13">
        <f>演算!U23</f>
        <v>-106.05152673478051</v>
      </c>
      <c r="F23" s="13">
        <f t="shared" si="2"/>
        <v>106.05152673478051</v>
      </c>
      <c r="G23" s="13">
        <f t="shared" si="3"/>
        <v>143.69383719523827</v>
      </c>
      <c r="H23" s="13">
        <f t="shared" si="4"/>
        <v>-395.8002548068859</v>
      </c>
      <c r="I23" s="14">
        <f t="shared" si="14"/>
        <v>421.07690574654822</v>
      </c>
      <c r="J23" s="13">
        <f t="shared" si="15"/>
        <v>70.046756444272759</v>
      </c>
      <c r="K23" s="13" t="str">
        <f t="shared" si="16"/>
        <v/>
      </c>
      <c r="L23" s="13">
        <f>COUNTIF($K$4:K23,1)</f>
        <v>0</v>
      </c>
      <c r="M23" s="13">
        <f t="shared" si="17"/>
        <v>70.046756444272759</v>
      </c>
      <c r="N23" s="14">
        <f t="shared" si="5"/>
        <v>31.046756444272759</v>
      </c>
      <c r="O23" s="14">
        <f t="shared" si="18"/>
        <v>360.75625639522957</v>
      </c>
      <c r="P23" s="14">
        <f t="shared" si="19"/>
        <v>-217.16510775165244</v>
      </c>
      <c r="Q23" s="13">
        <f t="shared" si="6"/>
        <v>425.48335901969256</v>
      </c>
      <c r="R23" s="13">
        <f t="shared" si="7"/>
        <v>146.5056695057205</v>
      </c>
      <c r="S23" s="15">
        <v>19</v>
      </c>
      <c r="T23" s="1">
        <f t="shared" si="8"/>
        <v>54.948473265219498</v>
      </c>
      <c r="U23" s="1">
        <f t="shared" si="9"/>
        <v>-106.05152673478051</v>
      </c>
      <c r="V23" s="1">
        <f t="shared" si="20"/>
        <v>1.6203641196781717</v>
      </c>
      <c r="W23" s="1">
        <f>入力・結果!$I$7/V23</f>
        <v>200942.48943544182</v>
      </c>
      <c r="X23" s="14">
        <f>(W23/I23*10)*入力・結果!$I$8</f>
        <v>2863.2654039173326</v>
      </c>
      <c r="Y23" s="13">
        <f>DEGREES(ACOS((入力・結果!$G$3-(入力・結果!$G$4*COS(RADIANS(S23))))/(((入力・結果!$G$3^2)+(入力・結果!$G$4^2)-(2*入力・結果!$G$3*入力・結果!$G$4*COS(RADIANS(S23))))^(1/2))))</f>
        <v>147.79768568010473</v>
      </c>
      <c r="Z23" s="13">
        <f>DEGREES(ACOS(((入力・結果!$G$3^2)+(入力・結果!$G$4^2)-(入力・結果!$G$5^2)+(入力・結果!$G$6^2)-(2*入力・結果!$G$3*入力・結果!$G$4*COS(RADIANS(S23))))/(2*入力・結果!$G$6*((入力・結果!$G$3^2)+(入力・結果!$G$4^2)-(2*入力・結果!$G$3*入力・結果!$G$4*(COS(RADIANS(S23)))))^(1/2))))</f>
        <v>92.867981171098236</v>
      </c>
      <c r="AA23" s="13">
        <f>DEGREES(ACOS((入力・結果!$G$4-(入力・結果!$G$3*COS(RADIANS(S23))))/(((入力・結果!$G$3^2)+(入力・結果!$G$4^2)-(2*入力・結果!$G$3*入力・結果!$G$4*COS(RADIANS(S23))))^(1/2))))</f>
        <v>13.202314319895249</v>
      </c>
      <c r="AB23" s="13">
        <f>DEGREES(ACOS(((入力・結果!$G$3^2)+(入力・結果!$G$4^2)+(入力・結果!$G$5^2)-(入力・結果!$G$6^2)-(2*入力・結果!$G$3*入力・結果!$G$4*COS(RADIANS(S23))))/(2*入力・結果!$G$5*((入力・結果!$G$3^2)+(入力・結果!$G$4^2)-(2*入力・結果!$G$3*入力・結果!$G$4*(COS(RADIANS(S23)))))^(1/2))))</f>
        <v>41.746158945324247</v>
      </c>
      <c r="AC23" s="1">
        <f t="shared" si="21"/>
        <v>-436.73459608266739</v>
      </c>
      <c r="AD23" s="1">
        <f t="shared" si="10"/>
        <v>0</v>
      </c>
      <c r="AE23" s="1" t="str">
        <f t="shared" si="11"/>
        <v/>
      </c>
      <c r="AF23" s="1" t="str">
        <f t="shared" si="12"/>
        <v/>
      </c>
      <c r="AJ23" s="10">
        <v>20</v>
      </c>
      <c r="AK23" s="10">
        <f t="shared" si="13"/>
        <v>0.623417106316419</v>
      </c>
    </row>
    <row r="24" spans="2:37" x14ac:dyDescent="0.2">
      <c r="B24" s="1">
        <v>20</v>
      </c>
      <c r="C24" s="13">
        <f t="shared" si="0"/>
        <v>32.889241727506793</v>
      </c>
      <c r="D24" s="13">
        <f t="shared" si="1"/>
        <v>-11.970705016398405</v>
      </c>
      <c r="E24" s="13">
        <f>演算!U24</f>
        <v>-104.44746423815013</v>
      </c>
      <c r="F24" s="13">
        <f t="shared" si="2"/>
        <v>104.44746423815013</v>
      </c>
      <c r="G24" s="13">
        <f t="shared" si="3"/>
        <v>132.68611494207809</v>
      </c>
      <c r="H24" s="13">
        <f t="shared" si="4"/>
        <v>-399.32142993710227</v>
      </c>
      <c r="I24" s="14">
        <f t="shared" si="14"/>
        <v>420.78879441524396</v>
      </c>
      <c r="J24" s="13">
        <f t="shared" si="15"/>
        <v>71.619437681620781</v>
      </c>
      <c r="K24" s="13" t="str">
        <f t="shared" si="16"/>
        <v/>
      </c>
      <c r="L24" s="13">
        <f>COUNTIF($K$4:K24,1)</f>
        <v>0</v>
      </c>
      <c r="M24" s="13">
        <f t="shared" si="17"/>
        <v>71.619437681620781</v>
      </c>
      <c r="N24" s="14">
        <f t="shared" si="5"/>
        <v>32.619437681620781</v>
      </c>
      <c r="O24" s="14">
        <f t="shared" si="18"/>
        <v>354.41759681124887</v>
      </c>
      <c r="P24" s="14">
        <f t="shared" si="19"/>
        <v>-226.82895885660955</v>
      </c>
      <c r="Q24" s="13">
        <f t="shared" si="6"/>
        <v>422.86167935365881</v>
      </c>
      <c r="R24" s="13">
        <f t="shared" si="7"/>
        <v>153.90906449655091</v>
      </c>
      <c r="S24" s="15">
        <v>20</v>
      </c>
      <c r="T24" s="1">
        <f t="shared" si="8"/>
        <v>55.552535761849867</v>
      </c>
      <c r="U24" s="1">
        <f t="shared" si="9"/>
        <v>-104.44746423815013</v>
      </c>
      <c r="V24" s="1">
        <f t="shared" si="20"/>
        <v>1.6040624966303767</v>
      </c>
      <c r="W24" s="1">
        <f>入力・結果!$I$7/V24</f>
        <v>202984.60981662601</v>
      </c>
      <c r="X24" s="14">
        <f>(W24/I24*10)*入力・結果!$I$8</f>
        <v>2894.3443244306004</v>
      </c>
      <c r="Y24" s="13">
        <f>DEGREES(ACOS((入力・結果!$G$3-(入力・結果!$G$4*COS(RADIANS(S24))))/(((入力・結果!$G$3^2)+(入力・結果!$G$4^2)-(2*入力・結果!$G$3*入力・結果!$G$4*COS(RADIANS(S24))))^(1/2))))</f>
        <v>146.21127760860597</v>
      </c>
      <c r="Z24" s="13">
        <f>DEGREES(ACOS(((入力・結果!$G$3^2)+(入力・結果!$G$4^2)-(入力・結果!$G$5^2)+(入力・結果!$G$6^2)-(2*入力・結果!$G$3*入力・結果!$G$4*COS(RADIANS(S24))))/(2*入力・結果!$G$6*((入力・結果!$G$3^2)+(入力・結果!$G$4^2)-(2*入力・結果!$G$3*入力・結果!$G$4*(COS(RADIANS(S24)))))^(1/2))))</f>
        <v>92.441456842780269</v>
      </c>
      <c r="AA24" s="13">
        <f>DEGREES(ACOS((入力・結果!$G$4-(入力・結果!$G$3*COS(RADIANS(S24))))/(((入力・結果!$G$3^2)+(入力・結果!$G$4^2)-(2*入力・結果!$G$3*入力・結果!$G$4*COS(RADIANS(S24))))^(1/2))))</f>
        <v>13.788722391394051</v>
      </c>
      <c r="AB24" s="13">
        <f>DEGREES(ACOS(((入力・結果!$G$3^2)+(入力・結果!$G$4^2)+(入力・結果!$G$5^2)-(入力・結果!$G$6^2)-(2*入力・結果!$G$3*入力・結果!$G$4*COS(RADIANS(S24))))/(2*入力・結果!$G$5*((入力・結果!$G$3^2)+(入力・結果!$G$4^2)-(2*入力・結果!$G$3*入力・結果!$G$4*(COS(RADIANS(S24)))))^(1/2))))</f>
        <v>41.763813370455814</v>
      </c>
      <c r="AC24" s="1">
        <f t="shared" si="21"/>
        <v>-405.65567556939959</v>
      </c>
      <c r="AD24" s="1">
        <f t="shared" si="10"/>
        <v>0</v>
      </c>
      <c r="AE24" s="1" t="str">
        <f t="shared" si="11"/>
        <v/>
      </c>
      <c r="AF24" s="1" t="str">
        <f t="shared" si="12"/>
        <v/>
      </c>
      <c r="AJ24" s="10">
        <v>21</v>
      </c>
      <c r="AK24" s="10">
        <f t="shared" si="13"/>
        <v>0.63008152339128454</v>
      </c>
    </row>
    <row r="25" spans="2:37" x14ac:dyDescent="0.2">
      <c r="B25" s="1">
        <v>21</v>
      </c>
      <c r="C25" s="13">
        <f t="shared" si="0"/>
        <v>32.675314927402063</v>
      </c>
      <c r="D25" s="13">
        <f t="shared" si="1"/>
        <v>-12.54287823408551</v>
      </c>
      <c r="E25" s="13">
        <f>演算!U25</f>
        <v>-102.8603680246035</v>
      </c>
      <c r="F25" s="13">
        <f t="shared" si="2"/>
        <v>102.8603680246035</v>
      </c>
      <c r="G25" s="13">
        <f t="shared" si="3"/>
        <v>121.70563976431504</v>
      </c>
      <c r="H25" s="13">
        <f t="shared" si="4"/>
        <v>-402.50903222624129</v>
      </c>
      <c r="I25" s="14">
        <f t="shared" si="14"/>
        <v>420.50657994155875</v>
      </c>
      <c r="J25" s="13">
        <f t="shared" si="15"/>
        <v>73.176390823881377</v>
      </c>
      <c r="K25" s="13" t="str">
        <f t="shared" si="16"/>
        <v/>
      </c>
      <c r="L25" s="13">
        <f>COUNTIF($K$4:K25,1)</f>
        <v>0</v>
      </c>
      <c r="M25" s="13">
        <f t="shared" si="17"/>
        <v>73.176390823881377</v>
      </c>
      <c r="N25" s="14">
        <f t="shared" si="5"/>
        <v>34.176390823881377</v>
      </c>
      <c r="O25" s="14">
        <f t="shared" si="18"/>
        <v>347.89018799108408</v>
      </c>
      <c r="P25" s="14">
        <f t="shared" si="19"/>
        <v>-236.21642803512782</v>
      </c>
      <c r="Q25" s="13">
        <f t="shared" si="6"/>
        <v>420.11119192374076</v>
      </c>
      <c r="R25" s="13">
        <f t="shared" si="7"/>
        <v>161.26557729538513</v>
      </c>
      <c r="S25" s="15">
        <v>21</v>
      </c>
      <c r="T25" s="1">
        <f t="shared" si="8"/>
        <v>56.139631975396497</v>
      </c>
      <c r="U25" s="1">
        <f t="shared" si="9"/>
        <v>-102.8603680246035</v>
      </c>
      <c r="V25" s="1">
        <f t="shared" si="20"/>
        <v>1.58709621354663</v>
      </c>
      <c r="W25" s="1">
        <f>入力・結果!$I$7/V25</f>
        <v>205154.54401620224</v>
      </c>
      <c r="X25" s="14">
        <f>(W25/I25*10)*入力・結果!$I$8</f>
        <v>2927.2485207443974</v>
      </c>
      <c r="Y25" s="13">
        <f>DEGREES(ACOS((入力・結果!$G$3-(入力・結果!$G$4*COS(RADIANS(S25))))/(((入力・結果!$G$3^2)+(入力・結果!$G$4^2)-(2*入力・結果!$G$3*入力・結果!$G$4*COS(RADIANS(S25))))^(1/2))))</f>
        <v>144.63946470059801</v>
      </c>
      <c r="Z25" s="13">
        <f>DEGREES(ACOS(((入力・結果!$G$3^2)+(入力・結果!$G$4^2)-(入力・結果!$G$5^2)+(入力・結果!$G$6^2)-(2*入力・結果!$G$3*入力・結果!$G$4*COS(RADIANS(S25))))/(2*入力・結果!$G$6*((入力・結果!$G$3^2)+(入力・結果!$G$4^2)-(2*入力・結果!$G$3*入力・結果!$G$4*(COS(RADIANS(S25)))))^(1/2))))</f>
        <v>92.000243342618788</v>
      </c>
      <c r="AA25" s="13">
        <f>DEGREES(ACOS((入力・結果!$G$4-(入力・結果!$G$3*COS(RADIANS(S25))))/(((入力・結果!$G$3^2)+(入力・結果!$G$4^2)-(2*入力・結果!$G$3*入力・結果!$G$4*COS(RADIANS(S25))))^(1/2))))</f>
        <v>14.360535299401986</v>
      </c>
      <c r="AB25" s="13">
        <f>DEGREES(ACOS(((入力・結果!$G$3^2)+(入力・結果!$G$4^2)+(入力・結果!$G$5^2)-(入力・結果!$G$6^2)-(2*入力・結果!$G$3*入力・結果!$G$4*COS(RADIANS(S25))))/(2*入力・結果!$G$5*((入力・結果!$G$3^2)+(入力・結果!$G$4^2)-(2*入力・結果!$G$3*入力・結果!$G$4*(COS(RADIANS(S25)))))^(1/2))))</f>
        <v>41.779096675994509</v>
      </c>
      <c r="AC25" s="1">
        <f t="shared" si="21"/>
        <v>-372.75147925560259</v>
      </c>
      <c r="AD25" s="1">
        <f t="shared" si="10"/>
        <v>0</v>
      </c>
      <c r="AE25" s="1" t="str">
        <f t="shared" si="11"/>
        <v/>
      </c>
      <c r="AF25" s="1" t="str">
        <f t="shared" si="12"/>
        <v/>
      </c>
      <c r="AJ25" s="10">
        <v>22</v>
      </c>
      <c r="AK25" s="10">
        <f t="shared" si="13"/>
        <v>0.63713656725963308</v>
      </c>
    </row>
    <row r="26" spans="2:37" x14ac:dyDescent="0.2">
      <c r="B26" s="1">
        <v>22</v>
      </c>
      <c r="C26" s="13">
        <f t="shared" si="0"/>
        <v>32.451434909837559</v>
      </c>
      <c r="D26" s="13">
        <f t="shared" si="1"/>
        <v>-13.11123076955692</v>
      </c>
      <c r="E26" s="13">
        <f>演算!U26</f>
        <v>-101.29084580380072</v>
      </c>
      <c r="F26" s="13">
        <f t="shared" si="2"/>
        <v>101.29084580380072</v>
      </c>
      <c r="G26" s="13">
        <f t="shared" si="3"/>
        <v>110.76722214621962</v>
      </c>
      <c r="H26" s="13">
        <f t="shared" si="4"/>
        <v>-405.36961177568116</v>
      </c>
      <c r="I26" s="14">
        <f t="shared" si="14"/>
        <v>420.23076952212392</v>
      </c>
      <c r="J26" s="13">
        <f t="shared" si="15"/>
        <v>74.717011589475916</v>
      </c>
      <c r="K26" s="13" t="str">
        <f t="shared" si="16"/>
        <v/>
      </c>
      <c r="L26" s="13">
        <f>COUNTIF($K$4:K26,1)</f>
        <v>0</v>
      </c>
      <c r="M26" s="13">
        <f t="shared" si="17"/>
        <v>74.717011589475916</v>
      </c>
      <c r="N26" s="14">
        <f t="shared" si="5"/>
        <v>35.717011589475916</v>
      </c>
      <c r="O26" s="14">
        <f t="shared" si="18"/>
        <v>341.18966195513411</v>
      </c>
      <c r="P26" s="14">
        <f t="shared" si="19"/>
        <v>-245.32328513228768</v>
      </c>
      <c r="Q26" s="13">
        <f t="shared" si="6"/>
        <v>417.23273455505432</v>
      </c>
      <c r="R26" s="13">
        <f t="shared" si="7"/>
        <v>168.5729670371604</v>
      </c>
      <c r="S26" s="15">
        <v>22</v>
      </c>
      <c r="T26" s="1">
        <f t="shared" si="8"/>
        <v>56.709154196199272</v>
      </c>
      <c r="U26" s="1">
        <f t="shared" si="9"/>
        <v>-101.29084580380072</v>
      </c>
      <c r="V26" s="1">
        <f t="shared" si="20"/>
        <v>1.5695222208027815</v>
      </c>
      <c r="W26" s="1">
        <f>入力・結果!$I$7/V26</f>
        <v>207451.66629973651</v>
      </c>
      <c r="X26" s="14">
        <f>(W26/I26*10)*入力・結果!$I$8</f>
        <v>2961.9677759766914</v>
      </c>
      <c r="Y26" s="13">
        <f>DEGREES(ACOS((入力・結果!$G$3-(入力・結果!$G$4*COS(RADIANS(S26))))/(((入力・結果!$G$3^2)+(入力・結果!$G$4^2)-(2*入力・結果!$G$3*入力・結果!$G$4*COS(RADIANS(S26))))^(1/2))))</f>
        <v>143.08252974321221</v>
      </c>
      <c r="Z26" s="13">
        <f>DEGREES(ACOS(((入力・結果!$G$3^2)+(入力・結果!$G$4^2)-(入力・結果!$G$5^2)+(入力・結果!$G$6^2)-(2*入力・結果!$G$3*入力・結果!$G$4*COS(RADIANS(S26))))/(2*入力・結果!$G$6*((入力・結果!$G$3^2)+(入力・結果!$G$4^2)-(2*入力・結果!$G$3*入力・結果!$G$4*(COS(RADIANS(S26)))))^(1/2))))</f>
        <v>91.545133909087625</v>
      </c>
      <c r="AA26" s="13">
        <f>DEGREES(ACOS((入力・結果!$G$4-(入力・結果!$G$3*COS(RADIANS(S26))))/(((入力・結果!$G$3^2)+(入力・結果!$G$4^2)-(2*入力・結果!$G$3*入力・結果!$G$4*COS(RADIANS(S26))))^(1/2))))</f>
        <v>14.917470256787803</v>
      </c>
      <c r="AB26" s="13">
        <f>DEGREES(ACOS(((入力・結果!$G$3^2)+(入力・結果!$G$4^2)+(入力・結果!$G$5^2)-(入力・結果!$G$6^2)-(2*入力・結果!$G$3*入力・結果!$G$4*COS(RADIANS(S26))))/(2*入力・結果!$G$5*((入力・結果!$G$3^2)+(入力・結果!$G$4^2)-(2*入力・結果!$G$3*入力・結果!$G$4*(COS(RADIANS(S26)))))^(1/2))))</f>
        <v>41.79168393941147</v>
      </c>
      <c r="AC26" s="1">
        <f t="shared" si="21"/>
        <v>-338.03222402330857</v>
      </c>
      <c r="AD26" s="1">
        <f t="shared" si="10"/>
        <v>0</v>
      </c>
      <c r="AE26" s="1" t="str">
        <f t="shared" si="11"/>
        <v/>
      </c>
      <c r="AF26" s="1" t="str">
        <f t="shared" si="12"/>
        <v/>
      </c>
      <c r="AJ26" s="10">
        <v>23</v>
      </c>
      <c r="AK26" s="10">
        <f t="shared" si="13"/>
        <v>0.6445800155077861</v>
      </c>
    </row>
    <row r="27" spans="2:37" x14ac:dyDescent="0.2">
      <c r="B27" s="1">
        <v>23</v>
      </c>
      <c r="C27" s="13">
        <f t="shared" si="0"/>
        <v>32.217669870835415</v>
      </c>
      <c r="D27" s="13">
        <f t="shared" si="1"/>
        <v>-13.675589497124582</v>
      </c>
      <c r="E27" s="13">
        <f>演算!U27</f>
        <v>-99.739448031699112</v>
      </c>
      <c r="F27" s="13">
        <f t="shared" si="2"/>
        <v>99.739448031699112</v>
      </c>
      <c r="G27" s="13">
        <f t="shared" si="3"/>
        <v>99.884867662848734</v>
      </c>
      <c r="H27" s="13">
        <f t="shared" si="4"/>
        <v>-407.91048184301593</v>
      </c>
      <c r="I27" s="14">
        <f t="shared" si="14"/>
        <v>419.96184110633936</v>
      </c>
      <c r="J27" s="13">
        <f t="shared" si="15"/>
        <v>76.240748996968364</v>
      </c>
      <c r="K27" s="13" t="str">
        <f t="shared" si="16"/>
        <v/>
      </c>
      <c r="L27" s="13">
        <f>COUNTIF($K$4:K27,1)</f>
        <v>0</v>
      </c>
      <c r="M27" s="13">
        <f t="shared" si="17"/>
        <v>76.240748996968364</v>
      </c>
      <c r="N27" s="14">
        <f t="shared" si="5"/>
        <v>37.240748996968364</v>
      </c>
      <c r="O27" s="14">
        <f t="shared" si="18"/>
        <v>334.33150546162125</v>
      </c>
      <c r="P27" s="14">
        <f t="shared" si="19"/>
        <v>-254.14639962272167</v>
      </c>
      <c r="Q27" s="13">
        <f t="shared" si="6"/>
        <v>414.22718405359819</v>
      </c>
      <c r="R27" s="13">
        <f t="shared" si="7"/>
        <v>175.82900782017319</v>
      </c>
      <c r="S27" s="15">
        <v>23</v>
      </c>
      <c r="T27" s="1">
        <f t="shared" si="8"/>
        <v>57.260551968300888</v>
      </c>
      <c r="U27" s="1">
        <f t="shared" si="9"/>
        <v>-99.739448031699112</v>
      </c>
      <c r="V27" s="1">
        <f t="shared" si="20"/>
        <v>1.551397772101609</v>
      </c>
      <c r="W27" s="1">
        <f>入力・結果!$I$7/V27</f>
        <v>209875.25304933518</v>
      </c>
      <c r="X27" s="14">
        <f>(W27/I27*10)*入力・結果!$I$8</f>
        <v>2998.490327070343</v>
      </c>
      <c r="Y27" s="13">
        <f>DEGREES(ACOS((入力・結果!$G$3-(入力・結果!$G$4*COS(RADIANS(S27))))/(((入力・結果!$G$3^2)+(入力・結果!$G$4^2)-(2*入力・結果!$G$3*入力・結果!$G$4*COS(RADIANS(S27))))^(1/2))))</f>
        <v>141.54071171751988</v>
      </c>
      <c r="Z27" s="13">
        <f>DEGREES(ACOS(((入力・結果!$G$3^2)+(入力・結果!$G$4^2)-(入力・結果!$G$5^2)+(入力・結果!$G$6^2)-(2*入力・結果!$G$3*入力・結果!$G$4*COS(RADIANS(S27))))/(2*入力・結果!$G$6*((入力・結果!$G$3^2)+(入力・結果!$G$4^2)-(2*入力・結果!$G$3*入力・結果!$G$4*(COS(RADIANS(S27)))))^(1/2))))</f>
        <v>91.076908659487202</v>
      </c>
      <c r="AA27" s="13">
        <f>DEGREES(ACOS((入力・結果!$G$4-(入力・結果!$G$3*COS(RADIANS(S27))))/(((入力・結果!$G$3^2)+(入力・結果!$G$4^2)-(2*入力・結果!$G$3*入力・結果!$G$4*COS(RADIANS(S27))))^(1/2))))</f>
        <v>15.459288282480088</v>
      </c>
      <c r="AB27" s="13">
        <f>DEGREES(ACOS(((入力・結果!$G$3^2)+(入力・結果!$G$4^2)+(入力・結果!$G$5^2)-(入力・結果!$G$6^2)-(2*入力・結果!$G$3*入力・結果!$G$4*COS(RADIANS(S27))))/(2*入力・結果!$G$5*((入力・結果!$G$3^2)+(入力・結果!$G$4^2)-(2*入力・結果!$G$3*入力・結果!$G$4*(COS(RADIANS(S27)))))^(1/2))))</f>
        <v>41.8012636858208</v>
      </c>
      <c r="AC27" s="1">
        <f t="shared" si="21"/>
        <v>-301.50967292965697</v>
      </c>
      <c r="AD27" s="1">
        <f t="shared" si="10"/>
        <v>0</v>
      </c>
      <c r="AE27" s="1" t="str">
        <f t="shared" si="11"/>
        <v/>
      </c>
      <c r="AF27" s="1" t="str">
        <f t="shared" si="12"/>
        <v/>
      </c>
      <c r="AJ27" s="10">
        <v>24</v>
      </c>
      <c r="AK27" s="10">
        <f t="shared" si="13"/>
        <v>0.65240936935580751</v>
      </c>
    </row>
    <row r="28" spans="2:37" x14ac:dyDescent="0.2">
      <c r="B28" s="1">
        <v>24</v>
      </c>
      <c r="C28" s="13">
        <f t="shared" si="0"/>
        <v>31.97409101749103</v>
      </c>
      <c r="D28" s="13">
        <f t="shared" si="1"/>
        <v>-14.235782507653008</v>
      </c>
      <c r="E28" s="13">
        <f>演算!U28</f>
        <v>-98.206668082527926</v>
      </c>
      <c r="F28" s="13">
        <f t="shared" si="2"/>
        <v>98.206668082527926</v>
      </c>
      <c r="G28" s="13">
        <f t="shared" si="3"/>
        <v>89.071740174314641</v>
      </c>
      <c r="H28" s="13">
        <f t="shared" si="4"/>
        <v>-410.13963252778643</v>
      </c>
      <c r="I28" s="14">
        <f t="shared" si="14"/>
        <v>419.70024192000216</v>
      </c>
      <c r="J28" s="13">
        <f t="shared" si="15"/>
        <v>77.747105490931759</v>
      </c>
      <c r="K28" s="13" t="str">
        <f t="shared" si="16"/>
        <v/>
      </c>
      <c r="L28" s="13">
        <f>COUNTIF($K$4:K28,1)</f>
        <v>0</v>
      </c>
      <c r="M28" s="13">
        <f t="shared" si="17"/>
        <v>77.747105490931759</v>
      </c>
      <c r="N28" s="14">
        <f t="shared" si="5"/>
        <v>38.747105490931759</v>
      </c>
      <c r="O28" s="14">
        <f t="shared" si="18"/>
        <v>327.33097708383644</v>
      </c>
      <c r="P28" s="14">
        <f t="shared" si="19"/>
        <v>-262.6836966944262</v>
      </c>
      <c r="Q28" s="13">
        <f t="shared" si="6"/>
        <v>411.09545593917039</v>
      </c>
      <c r="R28" s="13">
        <f t="shared" si="7"/>
        <v>183.0314893841101</v>
      </c>
      <c r="S28" s="15">
        <v>24</v>
      </c>
      <c r="T28" s="1">
        <f t="shared" si="8"/>
        <v>57.793331917472067</v>
      </c>
      <c r="U28" s="1">
        <f t="shared" si="9"/>
        <v>-98.206668082527926</v>
      </c>
      <c r="V28" s="1">
        <f t="shared" si="20"/>
        <v>1.5327799491711858</v>
      </c>
      <c r="W28" s="1">
        <f>入力・結果!$I$7/V28</f>
        <v>212424.49066225093</v>
      </c>
      <c r="X28" s="14">
        <f>(W28/I28*10)*入力・結果!$I$8</f>
        <v>3036.8029766741074</v>
      </c>
      <c r="Y28" s="13">
        <f>DEGREES(ACOS((入力・結果!$G$3-(入力・結果!$G$4*COS(RADIANS(S28))))/(((入力・結果!$G$3^2)+(入力・結果!$G$4^2)-(2*入力・結果!$G$3*入力・結果!$G$4*COS(RADIANS(S28))))^(1/2))))</f>
        <v>140.01420739287613</v>
      </c>
      <c r="Z28" s="13">
        <f>DEGREES(ACOS(((入力・結果!$G$3^2)+(入力・結果!$G$4^2)-(入力・結果!$G$5^2)+(入力・結果!$G$6^2)-(2*入力・結果!$G$3*入力・結果!$G$4*COS(RADIANS(S28))))/(2*入力・結果!$G$6*((入力・結果!$G$3^2)+(入力・結果!$G$4^2)-(2*入力・結果!$G$3*入力・結果!$G$4*(COS(RADIANS(S28)))))^(1/2))))</f>
        <v>90.596331542053207</v>
      </c>
      <c r="AA28" s="13">
        <f>DEGREES(ACOS((入力・結果!$G$4-(入力・結果!$G$3*COS(RADIANS(S28))))/(((入力・結果!$G$3^2)+(入力・結果!$G$4^2)-(2*入力・結果!$G$3*入力・結果!$G$4*COS(RADIANS(S28))))^(1/2))))</f>
        <v>15.985792607123896</v>
      </c>
      <c r="AB28" s="13">
        <f>DEGREES(ACOS(((入力・結果!$G$3^2)+(入力・結果!$G$4^2)+(入力・結果!$G$5^2)-(入力・結果!$G$6^2)-(2*入力・結果!$G$3*入力・結果!$G$4*COS(RADIANS(S28))))/(2*入力・結果!$G$5*((入力・結果!$G$3^2)+(入力・結果!$G$4^2)-(2*入力・結果!$G$3*入力・結果!$G$4*(COS(RADIANS(S28)))))^(1/2))))</f>
        <v>41.807539310348169</v>
      </c>
      <c r="AC28" s="1">
        <f t="shared" si="21"/>
        <v>-263.19702332589259</v>
      </c>
      <c r="AD28" s="1">
        <f t="shared" si="10"/>
        <v>0</v>
      </c>
      <c r="AE28" s="1" t="str">
        <f t="shared" si="11"/>
        <v/>
      </c>
      <c r="AF28" s="1" t="str">
        <f t="shared" si="12"/>
        <v/>
      </c>
      <c r="AJ28" s="10">
        <v>25</v>
      </c>
      <c r="AK28" s="10">
        <f t="shared" si="13"/>
        <v>0.66062187622066137</v>
      </c>
    </row>
    <row r="29" spans="2:37" x14ac:dyDescent="0.2">
      <c r="B29" s="1">
        <v>25</v>
      </c>
      <c r="C29" s="13">
        <f t="shared" si="0"/>
        <v>31.720772546282749</v>
      </c>
      <c r="D29" s="13">
        <f t="shared" si="1"/>
        <v>-14.791639160924481</v>
      </c>
      <c r="E29" s="13">
        <f>演算!U29</f>
        <v>-96.692942854836588</v>
      </c>
      <c r="F29" s="13">
        <f t="shared" si="2"/>
        <v>96.692942854836588</v>
      </c>
      <c r="G29" s="13">
        <f t="shared" si="3"/>
        <v>78.340135334164287</v>
      </c>
      <c r="H29" s="13">
        <f t="shared" si="4"/>
        <v>-412.06564411625993</v>
      </c>
      <c r="I29" s="14">
        <f t="shared" si="14"/>
        <v>419.4463873549555</v>
      </c>
      <c r="J29" s="13">
        <f t="shared" si="15"/>
        <v>79.235636649153548</v>
      </c>
      <c r="K29" s="13" t="str">
        <f t="shared" si="16"/>
        <v/>
      </c>
      <c r="L29" s="13">
        <f>COUNTIF($K$4:K29,1)</f>
        <v>0</v>
      </c>
      <c r="M29" s="13">
        <f t="shared" si="17"/>
        <v>79.235636649153548</v>
      </c>
      <c r="N29" s="14">
        <f t="shared" si="5"/>
        <v>40.235636649153548</v>
      </c>
      <c r="O29" s="14">
        <f t="shared" si="18"/>
        <v>320.20303208838618</v>
      </c>
      <c r="P29" s="14">
        <f t="shared" si="19"/>
        <v>-270.93410657672337</v>
      </c>
      <c r="Q29" s="13">
        <f t="shared" si="6"/>
        <v>407.8385041664925</v>
      </c>
      <c r="R29" s="13">
        <f t="shared" si="7"/>
        <v>190.17821778331475</v>
      </c>
      <c r="S29" s="15">
        <v>25</v>
      </c>
      <c r="T29" s="1">
        <f t="shared" si="8"/>
        <v>58.307057145163412</v>
      </c>
      <c r="U29" s="1">
        <f t="shared" si="9"/>
        <v>-96.692942854836588</v>
      </c>
      <c r="V29" s="1">
        <f t="shared" si="20"/>
        <v>1.5137252276913387</v>
      </c>
      <c r="W29" s="1">
        <f>入力・結果!$I$7/V29</f>
        <v>215098.48289744733</v>
      </c>
      <c r="X29" s="14">
        <f>(W29/I29*10)*入力・結果!$I$8</f>
        <v>3076.8911982367945</v>
      </c>
      <c r="Y29" s="13">
        <f>DEGREES(ACOS((入力・結果!$G$3-(入力・結果!$G$4*COS(RADIANS(S29))))/(((入力・結果!$G$3^2)+(入力・結果!$G$4^2)-(2*入力・結果!$G$3*入力・結果!$G$4*COS(RADIANS(S29))))^(1/2))))</f>
        <v>138.50317308807109</v>
      </c>
      <c r="Z29" s="13">
        <f>DEGREES(ACOS(((入力・結果!$G$3^2)+(入力・結果!$G$4^2)-(入力・結果!$G$5^2)+(入力・結果!$G$6^2)-(2*入力・結果!$G$3*入力・結果!$G$4*COS(RADIANS(S29))))/(2*入力・結果!$G$6*((入力・結果!$G$3^2)+(入力・結果!$G$4^2)-(2*入力・結果!$G$3*入力・結果!$G$4*(COS(RADIANS(S29)))))^(1/2))))</f>
        <v>90.104147698688266</v>
      </c>
      <c r="AA29" s="13">
        <f>DEGREES(ACOS((入力・結果!$G$4-(入力・結果!$G$3*COS(RADIANS(S29))))/(((入力・結果!$G$3^2)+(入力・結果!$G$4^2)-(2*入力・結果!$G$3*入力・結果!$G$4*COS(RADIANS(S29))))^(1/2))))</f>
        <v>16.496826911928903</v>
      </c>
      <c r="AB29" s="13">
        <f>DEGREES(ACOS(((入力・結果!$G$3^2)+(入力・結果!$G$4^2)+(入力・結果!$G$5^2)-(入力・結果!$G$6^2)-(2*入力・結果!$G$3*入力・結果!$G$4*COS(RADIANS(S29))))/(2*入力・結果!$G$5*((入力・結果!$G$3^2)+(入力・結果!$G$4^2)-(2*入力・結果!$G$3*入力・結果!$G$4*(COS(RADIANS(S29)))))^(1/2))))</f>
        <v>41.810230233234506</v>
      </c>
      <c r="AC29" s="1">
        <f t="shared" si="21"/>
        <v>-223.10880176320552</v>
      </c>
      <c r="AD29" s="1">
        <f t="shared" si="10"/>
        <v>0</v>
      </c>
      <c r="AE29" s="1" t="str">
        <f t="shared" si="11"/>
        <v/>
      </c>
      <c r="AF29" s="1" t="str">
        <f t="shared" si="12"/>
        <v/>
      </c>
      <c r="AJ29" s="10">
        <v>26</v>
      </c>
      <c r="AK29" s="10">
        <f t="shared" si="13"/>
        <v>0.66921455056927925</v>
      </c>
    </row>
    <row r="30" spans="2:37" x14ac:dyDescent="0.2">
      <c r="B30" s="1">
        <v>26</v>
      </c>
      <c r="C30" s="13">
        <f t="shared" si="0"/>
        <v>31.457791620470847</v>
      </c>
      <c r="D30" s="13">
        <f t="shared" si="1"/>
        <v>-15.34299013761771</v>
      </c>
      <c r="E30" s="13">
        <f>演算!U30</f>
        <v>-95.198653767503785</v>
      </c>
      <c r="F30" s="13">
        <f t="shared" si="2"/>
        <v>95.198653767503785</v>
      </c>
      <c r="G30" s="13">
        <f t="shared" si="3"/>
        <v>67.701463894134193</v>
      </c>
      <c r="H30" s="13">
        <f t="shared" si="4"/>
        <v>-413.69760128215978</v>
      </c>
      <c r="I30" s="14">
        <f t="shared" si="14"/>
        <v>419.20066020942954</v>
      </c>
      <c r="J30" s="13">
        <f t="shared" si="15"/>
        <v>80.705950509351965</v>
      </c>
      <c r="K30" s="13" t="str">
        <f t="shared" si="16"/>
        <v/>
      </c>
      <c r="L30" s="13">
        <f>COUNTIF($K$4:K30,1)</f>
        <v>0</v>
      </c>
      <c r="M30" s="13">
        <f t="shared" si="17"/>
        <v>80.705950509351965</v>
      </c>
      <c r="N30" s="14">
        <f t="shared" si="5"/>
        <v>41.705950509351965</v>
      </c>
      <c r="O30" s="14">
        <f t="shared" si="18"/>
        <v>312.96225546531986</v>
      </c>
      <c r="P30" s="14">
        <f t="shared" si="19"/>
        <v>-278.89750836836367</v>
      </c>
      <c r="Q30" s="13">
        <f t="shared" si="6"/>
        <v>404.45732083462519</v>
      </c>
      <c r="R30" s="13">
        <f t="shared" si="7"/>
        <v>197.26701605508484</v>
      </c>
      <c r="S30" s="15">
        <v>26</v>
      </c>
      <c r="T30" s="1">
        <f t="shared" si="8"/>
        <v>58.801346232496215</v>
      </c>
      <c r="U30" s="1">
        <f t="shared" si="9"/>
        <v>-95.198653767503785</v>
      </c>
      <c r="V30" s="1">
        <f t="shared" si="20"/>
        <v>1.4942890873328025</v>
      </c>
      <c r="W30" s="1">
        <f>入力・結果!$I$7/V30</f>
        <v>217896.25766535735</v>
      </c>
      <c r="X30" s="14">
        <f>(W30/I30*10)*入力・結果!$I$8</f>
        <v>3118.739234186768</v>
      </c>
      <c r="Y30" s="13">
        <f>DEGREES(ACOS((入力・結果!$G$3-(入力・結果!$G$4*COS(RADIANS(S30))))/(((入力・結果!$G$3^2)+(入力・結果!$G$4^2)-(2*入力・結果!$G$3*入力・結果!$G$4*COS(RADIANS(S30))))^(1/2))))</f>
        <v>137.00772656674755</v>
      </c>
      <c r="Z30" s="13">
        <f>DEGREES(ACOS(((入力・結果!$G$3^2)+(入力・結果!$G$4^2)-(入力・結果!$G$5^2)+(入力・結果!$G$6^2)-(2*入力・結果!$G$3*入力・結果!$G$4*COS(RADIANS(S30))))/(2*入力・結果!$G$6*((入力・結果!$G$3^2)+(入力・結果!$G$4^2)-(2*入力・結果!$G$3*入力・結果!$G$4*(COS(RADIANS(S30)))))^(1/2))))</f>
        <v>89.601081226788637</v>
      </c>
      <c r="AA30" s="13">
        <f>DEGREES(ACOS((入力・結果!$G$4-(入力・結果!$G$3*COS(RADIANS(S30))))/(((入力・結果!$G$3^2)+(入力・結果!$G$4^2)-(2*入力・結果!$G$3*入力・結果!$G$4*COS(RADIANS(S30))))^(1/2))))</f>
        <v>16.992273433252404</v>
      </c>
      <c r="AB30" s="13">
        <f>DEGREES(ACOS(((入力・結果!$G$3^2)+(入力・結果!$G$4^2)+(入力・結果!$G$5^2)-(入力・結果!$G$6^2)-(2*入力・結果!$G$3*入力・結果!$G$4*COS(RADIANS(S30))))/(2*入力・結果!$G$5*((入力・結果!$G$3^2)+(入力・結果!$G$4^2)-(2*入力・結果!$G$3*入力・結果!$G$4*(COS(RADIANS(S30)))))^(1/2))))</f>
        <v>41.809072799243815</v>
      </c>
      <c r="AC30" s="1">
        <f t="shared" si="21"/>
        <v>-181.26076581323196</v>
      </c>
      <c r="AD30" s="1">
        <f t="shared" si="10"/>
        <v>0</v>
      </c>
      <c r="AE30" s="1" t="str">
        <f t="shared" si="11"/>
        <v/>
      </c>
      <c r="AF30" s="1" t="str">
        <f t="shared" si="12"/>
        <v/>
      </c>
      <c r="AJ30" s="10">
        <v>27</v>
      </c>
      <c r="AK30" s="10">
        <f t="shared" si="13"/>
        <v>0.67818419308205646</v>
      </c>
    </row>
    <row r="31" spans="2:37" x14ac:dyDescent="0.2">
      <c r="B31" s="1">
        <v>27</v>
      </c>
      <c r="C31" s="13">
        <f t="shared" si="0"/>
        <v>31.185228346592876</v>
      </c>
      <c r="D31" s="13">
        <f t="shared" si="1"/>
        <v>-15.889667490884136</v>
      </c>
      <c r="E31" s="13">
        <f>演算!U31</f>
        <v>-93.724128099992384</v>
      </c>
      <c r="F31" s="13">
        <f t="shared" si="2"/>
        <v>93.724128099992384</v>
      </c>
      <c r="G31" s="13">
        <f t="shared" si="3"/>
        <v>57.166244163266057</v>
      </c>
      <c r="H31" s="13">
        <f t="shared" si="4"/>
        <v>-415.04500920277178</v>
      </c>
      <c r="I31" s="14">
        <f t="shared" si="14"/>
        <v>418.96341025901421</v>
      </c>
      <c r="J31" s="13">
        <f t="shared" si="15"/>
        <v>82.157706555622951</v>
      </c>
      <c r="K31" s="13" t="str">
        <f t="shared" si="16"/>
        <v/>
      </c>
      <c r="L31" s="13">
        <f>COUNTIF($K$4:K31,1)</f>
        <v>0</v>
      </c>
      <c r="M31" s="13">
        <f t="shared" si="17"/>
        <v>82.157706555622951</v>
      </c>
      <c r="N31" s="14">
        <f t="shared" si="5"/>
        <v>43.157706555622951</v>
      </c>
      <c r="O31" s="14">
        <f t="shared" si="18"/>
        <v>305.622803277917</v>
      </c>
      <c r="P31" s="14">
        <f t="shared" si="19"/>
        <v>-286.57466959312836</v>
      </c>
      <c r="Q31" s="13">
        <f t="shared" si="6"/>
        <v>400.95293588476557</v>
      </c>
      <c r="R31" s="13">
        <f t="shared" si="7"/>
        <v>204.29572488279604</v>
      </c>
      <c r="S31" s="15">
        <v>27</v>
      </c>
      <c r="T31" s="1">
        <f t="shared" si="8"/>
        <v>59.275871900007616</v>
      </c>
      <c r="U31" s="1">
        <f t="shared" si="9"/>
        <v>-93.724128099992384</v>
      </c>
      <c r="V31" s="1">
        <f t="shared" si="20"/>
        <v>1.4745256675114007</v>
      </c>
      <c r="W31" s="1">
        <f>入力・結果!$I$7/V31</f>
        <v>220816.77326751759</v>
      </c>
      <c r="X31" s="14">
        <f>(W31/I31*10)*入力・結果!$I$8</f>
        <v>3162.3301872256984</v>
      </c>
      <c r="Y31" s="13">
        <f>DEGREES(ACOS((入力・結果!$G$3-(入力・結果!$G$4*COS(RADIANS(S31))))/(((入力・結果!$G$3^2)+(入力・結果!$G$4^2)-(2*入力・結果!$G$3*入力・結果!$G$4*COS(RADIANS(S31))))^(1/2))))</f>
        <v>135.52794903612437</v>
      </c>
      <c r="Z31" s="13">
        <f>DEGREES(ACOS(((入力・結果!$G$3^2)+(入力・結果!$G$4^2)-(入力・結果!$G$5^2)+(入力・結果!$G$6^2)-(2*入力・結果!$G$3*入力・結果!$G$4*COS(RADIANS(S31))))/(2*入力・結果!$G$6*((入力・結果!$G$3^2)+(入力・結果!$G$4^2)-(2*入力・結果!$G$3*入力・結果!$G$4*(COS(RADIANS(S31)))))^(1/2))))</f>
        <v>89.087833323423041</v>
      </c>
      <c r="AA31" s="13">
        <f>DEGREES(ACOS((入力・結果!$G$4-(入力・結果!$G$3*COS(RADIANS(S31))))/(((入力・結果!$G$3^2)+(入力・結果!$G$4^2)-(2*入力・結果!$G$3*入力・結果!$G$4*COS(RADIANS(S31))))^(1/2))))</f>
        <v>17.472050963875656</v>
      </c>
      <c r="AB31" s="13">
        <f>DEGREES(ACOS(((入力・結果!$G$3^2)+(入力・結果!$G$4^2)+(入力・結果!$G$5^2)-(入力・結果!$G$6^2)-(2*入力・結果!$G$3*入力・結果!$G$4*COS(RADIANS(S31))))/(2*入力・結果!$G$5*((入力・結果!$G$3^2)+(入力・結果!$G$4^2)-(2*入力・結果!$G$3*入力・結果!$G$4*(COS(RADIANS(S31)))))^(1/2))))</f>
        <v>41.803820936131963</v>
      </c>
      <c r="AC31" s="1">
        <f t="shared" si="21"/>
        <v>-137.66981277430159</v>
      </c>
      <c r="AD31" s="1">
        <f t="shared" si="10"/>
        <v>0</v>
      </c>
      <c r="AE31" s="1" t="str">
        <f t="shared" si="11"/>
        <v/>
      </c>
      <c r="AF31" s="1" t="str">
        <f t="shared" si="12"/>
        <v/>
      </c>
      <c r="AJ31" s="10">
        <v>28</v>
      </c>
      <c r="AK31" s="10">
        <f t="shared" si="13"/>
        <v>0.68752740816730018</v>
      </c>
    </row>
    <row r="32" spans="2:37" x14ac:dyDescent="0.2">
      <c r="B32" s="1">
        <v>28</v>
      </c>
      <c r="C32" s="13">
        <f t="shared" si="0"/>
        <v>30.903165750062445</v>
      </c>
      <c r="D32" s="13">
        <f t="shared" si="1"/>
        <v>-16.431504697506178</v>
      </c>
      <c r="E32" s="13">
        <f>演算!U32</f>
        <v>-92.269640630662778</v>
      </c>
      <c r="F32" s="13">
        <f t="shared" si="2"/>
        <v>92.269640630662778</v>
      </c>
      <c r="G32" s="13">
        <f t="shared" si="3"/>
        <v>46.744102884636213</v>
      </c>
      <c r="H32" s="13">
        <f t="shared" si="4"/>
        <v>-416.11771250395338</v>
      </c>
      <c r="I32" s="14">
        <f t="shared" si="14"/>
        <v>418.73495413448859</v>
      </c>
      <c r="J32" s="13">
        <f t="shared" si="15"/>
        <v>83.590614405832284</v>
      </c>
      <c r="K32" s="13" t="str">
        <f t="shared" si="16"/>
        <v/>
      </c>
      <c r="L32" s="13">
        <f>COUNTIF($K$4:K32,1)</f>
        <v>0</v>
      </c>
      <c r="M32" s="13">
        <f t="shared" si="17"/>
        <v>83.590614405832284</v>
      </c>
      <c r="N32" s="14">
        <f t="shared" si="5"/>
        <v>44.590614405832284</v>
      </c>
      <c r="O32" s="14">
        <f t="shared" si="18"/>
        <v>298.19835233447594</v>
      </c>
      <c r="P32" s="14">
        <f t="shared" si="19"/>
        <v>-293.96718265652714</v>
      </c>
      <c r="Q32" s="13">
        <f t="shared" si="6"/>
        <v>397.32641678651714</v>
      </c>
      <c r="R32" s="13">
        <f t="shared" si="7"/>
        <v>211.26220325365085</v>
      </c>
      <c r="S32" s="15">
        <v>28</v>
      </c>
      <c r="T32" s="1">
        <f t="shared" si="8"/>
        <v>59.730359369337222</v>
      </c>
      <c r="U32" s="1">
        <f t="shared" si="9"/>
        <v>-92.269640630662778</v>
      </c>
      <c r="V32" s="1">
        <f t="shared" si="20"/>
        <v>1.4544874693296066</v>
      </c>
      <c r="W32" s="1">
        <f>入力・結果!$I$7/V32</f>
        <v>223858.92409927296</v>
      </c>
      <c r="X32" s="14">
        <f>(W32/I32*10)*入力・結果!$I$8</f>
        <v>3207.6461048538254</v>
      </c>
      <c r="Y32" s="13">
        <f>DEGREES(ACOS((入力・結果!$G$3-(入力・結果!$G$4*COS(RADIANS(S32))))/(((入力・結果!$G$3^2)+(入力・結果!$G$4^2)-(2*入力・結果!$G$3*入力・結果!$G$4*COS(RADIANS(S32))))^(1/2))))</f>
        <v>134.06388722001148</v>
      </c>
      <c r="Z32" s="13">
        <f>DEGREES(ACOS(((入力・結果!$G$3^2)+(入力・結果!$G$4^2)-(入力・結果!$G$5^2)+(入力・結果!$G$6^2)-(2*入力・結果!$G$3*入力・結果!$G$4*COS(RADIANS(S32))))/(2*入力・結果!$G$6*((入力・結果!$G$3^2)+(入力・結果!$G$4^2)-(2*入力・結果!$G$3*入力・結果!$G$4*(COS(RADIANS(S32)))))^(1/2))))</f>
        <v>88.565080790998508</v>
      </c>
      <c r="AA32" s="13">
        <f>DEGREES(ACOS((入力・結果!$G$4-(入力・結果!$G$3*COS(RADIANS(S32))))/(((入力・結果!$G$3^2)+(入力・結果!$G$4^2)-(2*入力・結果!$G$3*入力・結果!$G$4*COS(RADIANS(S32))))^(1/2))))</f>
        <v>17.936112779988516</v>
      </c>
      <c r="AB32" s="13">
        <f>DEGREES(ACOS(((入力・結果!$G$3^2)+(入力・結果!$G$4^2)+(入力・結果!$G$5^2)-(入力・結果!$G$6^2)-(2*入力・結果!$G$3*入力・結果!$G$4*COS(RADIANS(S32))))/(2*入力・結果!$G$5*((入力・結果!$G$3^2)+(入力・結果!$G$4^2)-(2*入力・結果!$G$3*入力・結果!$G$4*(COS(RADIANS(S32)))))^(1/2))))</f>
        <v>41.794246589348703</v>
      </c>
      <c r="AC32" s="1">
        <f t="shared" si="21"/>
        <v>-92.353895146174636</v>
      </c>
      <c r="AD32" s="1">
        <f t="shared" si="10"/>
        <v>0</v>
      </c>
      <c r="AE32" s="1" t="str">
        <f t="shared" si="11"/>
        <v/>
      </c>
      <c r="AF32" s="1" t="str">
        <f t="shared" si="12"/>
        <v/>
      </c>
      <c r="AJ32" s="10">
        <v>29</v>
      </c>
      <c r="AK32" s="10">
        <f t="shared" si="13"/>
        <v>0.69724061988946895</v>
      </c>
    </row>
    <row r="33" spans="2:37" x14ac:dyDescent="0.2">
      <c r="B33" s="1">
        <v>29</v>
      </c>
      <c r="C33" s="13">
        <f t="shared" si="0"/>
        <v>30.611689749878852</v>
      </c>
      <c r="D33" s="13">
        <f t="shared" si="1"/>
        <v>-16.968336708621798</v>
      </c>
      <c r="E33" s="13">
        <f>演算!U33</f>
        <v>-90.83541552748602</v>
      </c>
      <c r="F33" s="13">
        <f t="shared" si="2"/>
        <v>90.83541552748602</v>
      </c>
      <c r="G33" s="13">
        <f t="shared" si="3"/>
        <v>36.443783726626123</v>
      </c>
      <c r="H33" s="13">
        <f t="shared" si="4"/>
        <v>-416.92581779860762</v>
      </c>
      <c r="I33" s="14">
        <f t="shared" si="14"/>
        <v>418.51557547999437</v>
      </c>
      <c r="J33" s="13">
        <f t="shared" si="15"/>
        <v>85.004432241212129</v>
      </c>
      <c r="K33" s="13" t="str">
        <f t="shared" si="16"/>
        <v/>
      </c>
      <c r="L33" s="13">
        <f>COUNTIF($K$4:K33,1)</f>
        <v>0</v>
      </c>
      <c r="M33" s="13">
        <f t="shared" si="17"/>
        <v>85.004432241212129</v>
      </c>
      <c r="N33" s="14">
        <f t="shared" si="5"/>
        <v>46.004432241212129</v>
      </c>
      <c r="O33" s="14">
        <f t="shared" si="18"/>
        <v>290.70205803915184</v>
      </c>
      <c r="P33" s="14">
        <f t="shared" si="19"/>
        <v>-301.07739930315671</v>
      </c>
      <c r="Q33" s="13">
        <f t="shared" si="6"/>
        <v>393.57886821272808</v>
      </c>
      <c r="R33" s="13">
        <f t="shared" si="7"/>
        <v>218.16432911085167</v>
      </c>
      <c r="S33" s="15">
        <v>29</v>
      </c>
      <c r="T33" s="1">
        <f t="shared" si="8"/>
        <v>60.16458447251398</v>
      </c>
      <c r="U33" s="1">
        <f t="shared" si="9"/>
        <v>-90.83541552748602</v>
      </c>
      <c r="V33" s="1">
        <f t="shared" si="20"/>
        <v>1.4342251031767574</v>
      </c>
      <c r="W33" s="1">
        <f>入力・結果!$I$7/V33</f>
        <v>227021.54583601109</v>
      </c>
      <c r="X33" s="14">
        <f>(W33/I33*10)*入力・結果!$I$8</f>
        <v>3254.6680573449248</v>
      </c>
      <c r="Y33" s="13">
        <f>DEGREES(ACOS((入力・結果!$G$3-(入力・結果!$G$4*COS(RADIANS(S33))))/(((入力・結果!$G$3^2)+(入力・結果!$G$4^2)-(2*入力・結果!$G$3*入力・結果!$G$4*COS(RADIANS(S33))))^(1/2))))</f>
        <v>132.61555547932238</v>
      </c>
      <c r="Z33" s="13">
        <f>DEGREES(ACOS(((入力・結果!$G$3^2)+(入力・結果!$G$4^2)-(入力・結果!$G$5^2)+(入力・結果!$G$6^2)-(2*入力・結果!$G$3*入力・結果!$G$4*COS(RADIANS(S33))))/(2*入力・結果!$G$6*((入力・結果!$G$3^2)+(入力・結果!$G$4^2)-(2*入力・結果!$G$3*入力・結果!$G$4*(COS(RADIANS(S33)))))^(1/2))))</f>
        <v>88.033474880459863</v>
      </c>
      <c r="AA33" s="13">
        <f>DEGREES(ACOS((入力・結果!$G$4-(入力・結果!$G$3*COS(RADIANS(S33))))/(((入力・結果!$G$3^2)+(入力・結果!$G$4^2)-(2*入力・結果!$G$3*入力・結果!$G$4*COS(RADIANS(S33))))^(1/2))))</f>
        <v>18.384444520677604</v>
      </c>
      <c r="AB33" s="13">
        <f>DEGREES(ACOS(((入力・結果!$G$3^2)+(入力・結果!$G$4^2)+(入力・結果!$G$5^2)-(入力・結果!$G$6^2)-(2*入力・結果!$G$3*入力・結果!$G$4*COS(RADIANS(S33))))/(2*入力・結果!$G$5*((入力・結果!$G$3^2)+(入力・結果!$G$4^2)-(2*入力・結果!$G$3*入力・結果!$G$4*(COS(RADIANS(S33)))))^(1/2))))</f>
        <v>41.780139951836375</v>
      </c>
      <c r="AC33" s="1">
        <f t="shared" si="21"/>
        <v>-45.331942655075181</v>
      </c>
      <c r="AD33" s="1">
        <f t="shared" si="10"/>
        <v>0</v>
      </c>
      <c r="AE33" s="1" t="str">
        <f t="shared" si="11"/>
        <v/>
      </c>
      <c r="AF33" s="1" t="str">
        <f t="shared" si="12"/>
        <v/>
      </c>
      <c r="AJ33" s="10">
        <v>30</v>
      </c>
      <c r="AK33" s="10">
        <f t="shared" si="13"/>
        <v>0.70732008638781307</v>
      </c>
    </row>
    <row r="34" spans="2:37" x14ac:dyDescent="0.2">
      <c r="B34" s="1">
        <v>30</v>
      </c>
      <c r="C34" s="13">
        <f t="shared" si="0"/>
        <v>30.310889132455355</v>
      </c>
      <c r="D34" s="13">
        <f t="shared" si="1"/>
        <v>-17.499999999999996</v>
      </c>
      <c r="E34" s="13">
        <f>演算!U34</f>
        <v>-89.421628446863352</v>
      </c>
      <c r="F34" s="13">
        <f t="shared" si="2"/>
        <v>89.421628446863352</v>
      </c>
      <c r="G34" s="13">
        <f t="shared" si="3"/>
        <v>26.273162545599675</v>
      </c>
      <c r="H34" s="13">
        <f t="shared" si="4"/>
        <v>-417.47962043585392</v>
      </c>
      <c r="I34" s="14">
        <f t="shared" si="14"/>
        <v>418.30552536323512</v>
      </c>
      <c r="J34" s="13">
        <f t="shared" si="15"/>
        <v>86.39896501865816</v>
      </c>
      <c r="K34" s="13" t="str">
        <f t="shared" si="16"/>
        <v/>
      </c>
      <c r="L34" s="13">
        <f>COUNTIF($K$4:K34,1)</f>
        <v>0</v>
      </c>
      <c r="M34" s="13">
        <f t="shared" si="17"/>
        <v>86.39896501865816</v>
      </c>
      <c r="N34" s="14">
        <f t="shared" si="5"/>
        <v>47.39896501865816</v>
      </c>
      <c r="O34" s="14">
        <f t="shared" si="18"/>
        <v>283.14652015504458</v>
      </c>
      <c r="P34" s="14">
        <f t="shared" si="19"/>
        <v>-307.90836408500024</v>
      </c>
      <c r="Q34" s="13">
        <f t="shared" si="6"/>
        <v>389.7114317029974</v>
      </c>
      <c r="R34" s="13">
        <f t="shared" si="7"/>
        <v>224.99999999999997</v>
      </c>
      <c r="S34" s="15">
        <v>30</v>
      </c>
      <c r="T34" s="1">
        <f t="shared" si="8"/>
        <v>60.578371553136648</v>
      </c>
      <c r="U34" s="1">
        <f t="shared" si="9"/>
        <v>-89.421628446863352</v>
      </c>
      <c r="V34" s="1">
        <f t="shared" si="20"/>
        <v>1.4137870806226687</v>
      </c>
      <c r="W34" s="1">
        <f>入力・結果!$I$7/V34</f>
        <v>230303.42012787191</v>
      </c>
      <c r="X34" s="14">
        <f>(W34/I34*10)*入力・結果!$I$8</f>
        <v>3303.3762094520007</v>
      </c>
      <c r="Y34" s="13">
        <f>DEGREES(ACOS((入力・結果!$G$3-(入力・結果!$G$4*COS(RADIANS(S34))))/(((入力・結果!$G$3^2)+(入力・結果!$G$4^2)-(2*入力・結果!$G$3*入力・結果!$G$4*COS(RADIANS(S34))))^(1/2))))</f>
        <v>131.18293795569039</v>
      </c>
      <c r="Z34" s="13">
        <f>DEGREES(ACOS(((入力・結果!$G$3^2)+(入力・結果!$G$4^2)-(入力・結果!$G$5^2)+(入力・結果!$G$6^2)-(2*入力・結果!$G$3*入力・結果!$G$4*COS(RADIANS(S34))))/(2*入力・結果!$G$6*((入力・結果!$G$3^2)+(入力・結果!$G$4^2)-(2*入力・結果!$G$3*入力・結果!$G$4*(COS(RADIANS(S34)))))^(1/2))))</f>
        <v>87.493640445928065</v>
      </c>
      <c r="AA34" s="13">
        <f>DEGREES(ACOS((入力・結果!$G$4-(入力・結果!$G$3*COS(RADIANS(S34))))/(((入力・結果!$G$3^2)+(入力・結果!$G$4^2)-(2*入力・結果!$G$3*入力・結果!$G$4*COS(RADIANS(S34))))^(1/2))))</f>
        <v>18.817062044309605</v>
      </c>
      <c r="AB34" s="13">
        <f>DEGREES(ACOS(((入力・結果!$G$3^2)+(入力・結果!$G$4^2)+(入力・結果!$G$5^2)-(入力・結果!$G$6^2)-(2*入力・結果!$G$3*入力・結果!$G$4*COS(RADIANS(S34))))/(2*入力・結果!$G$5*((入力・結果!$G$3^2)+(入力・結果!$G$4^2)-(2*入力・結果!$G$3*入力・結果!$G$4*(COS(RADIANS(S34)))))^(1/2))))</f>
        <v>41.76130950882704</v>
      </c>
      <c r="AC34" s="1">
        <f t="shared" si="21"/>
        <v>3.376209452000694</v>
      </c>
      <c r="AD34" s="1">
        <f t="shared" si="10"/>
        <v>3.376209452000694</v>
      </c>
      <c r="AE34" s="1" t="str">
        <f t="shared" si="11"/>
        <v>a</v>
      </c>
      <c r="AF34" s="1" t="str">
        <f t="shared" si="12"/>
        <v/>
      </c>
      <c r="AJ34" s="10">
        <v>31</v>
      </c>
      <c r="AK34" s="10">
        <f t="shared" si="13"/>
        <v>0.71776191287221947</v>
      </c>
    </row>
    <row r="35" spans="2:37" x14ac:dyDescent="0.2">
      <c r="B35" s="1">
        <v>31</v>
      </c>
      <c r="C35" s="13">
        <f t="shared" si="0"/>
        <v>30.000855524573932</v>
      </c>
      <c r="D35" s="13">
        <f t="shared" si="1"/>
        <v>-18.026332621851896</v>
      </c>
      <c r="E35" s="13">
        <f>演算!U35</f>
        <v>-88.028408798305563</v>
      </c>
      <c r="F35" s="13">
        <f t="shared" si="2"/>
        <v>88.028408798305563</v>
      </c>
      <c r="G35" s="13">
        <f t="shared" si="3"/>
        <v>16.239268560427575</v>
      </c>
      <c r="H35" s="13">
        <f t="shared" si="4"/>
        <v>-417.78953593629939</v>
      </c>
      <c r="I35" s="14">
        <f t="shared" si="14"/>
        <v>418.10502290841481</v>
      </c>
      <c r="J35" s="13">
        <f t="shared" si="15"/>
        <v>87.774062504784609</v>
      </c>
      <c r="K35" s="13" t="str">
        <f t="shared" si="16"/>
        <v/>
      </c>
      <c r="L35" s="13">
        <f>COUNTIF($K$4:K35,1)</f>
        <v>0</v>
      </c>
      <c r="M35" s="13">
        <f t="shared" si="17"/>
        <v>87.774062504784609</v>
      </c>
      <c r="N35" s="14">
        <f t="shared" si="5"/>
        <v>48.774062504784609</v>
      </c>
      <c r="O35" s="14">
        <f t="shared" si="18"/>
        <v>275.54375611071356</v>
      </c>
      <c r="P35" s="14">
        <f t="shared" si="19"/>
        <v>-314.4637477510654</v>
      </c>
      <c r="Q35" s="13">
        <f t="shared" si="6"/>
        <v>385.72528531595054</v>
      </c>
      <c r="R35" s="13">
        <f t="shared" si="7"/>
        <v>231.76713370952436</v>
      </c>
      <c r="S35" s="15">
        <v>31</v>
      </c>
      <c r="T35" s="1">
        <f t="shared" si="8"/>
        <v>60.971591201694437</v>
      </c>
      <c r="U35" s="1">
        <f t="shared" si="9"/>
        <v>-88.028408798305563</v>
      </c>
      <c r="V35" s="1">
        <f t="shared" si="20"/>
        <v>1.393219648557789</v>
      </c>
      <c r="W35" s="1">
        <f>入力・結果!$I$7/V35</f>
        <v>233703.27883119465</v>
      </c>
      <c r="X35" s="14">
        <f>(W35/I35*10)*入力・結果!$I$8</f>
        <v>3353.749886172312</v>
      </c>
      <c r="Y35" s="13">
        <f>DEGREES(ACOS((入力・結果!$G$3-(入力・結果!$G$4*COS(RADIANS(S35))))/(((入力・結果!$G$3^2)+(入力・結果!$G$4^2)-(2*入力・結果!$G$3*入力・結果!$G$4*COS(RADIANS(S35))))^(1/2))))</f>
        <v>129.76599071630659</v>
      </c>
      <c r="Z35" s="13">
        <f>DEGREES(ACOS(((入力・結果!$G$3^2)+(入力・結果!$G$4^2)-(入力・結果!$G$5^2)+(入力・結果!$G$6^2)-(2*入力・結果!$G$3*入力・結果!$G$4*COS(RADIANS(S35))))/(2*入力・結果!$G$6*((入力・結果!$G$3^2)+(入力・結果!$G$4^2)-(2*入力・結果!$G$3*入力・結果!$G$4*(COS(RADIANS(S35)))))^(1/2))))</f>
        <v>86.946175383389999</v>
      </c>
      <c r="AA35" s="13">
        <f>DEGREES(ACOS((入力・結果!$G$4-(入力・結果!$G$3*COS(RADIANS(S35))))/(((入力・結果!$G$3^2)+(入力・結果!$G$4^2)-(2*入力・結果!$G$3*入力・結果!$G$4*COS(RADIANS(S35))))^(1/2))))</f>
        <v>19.234009283693428</v>
      </c>
      <c r="AB35" s="13">
        <f>DEGREES(ACOS(((入力・結果!$G$3^2)+(入力・結果!$G$4^2)+(入力・結果!$G$5^2)-(入力・結果!$G$6^2)-(2*入力・結果!$G$3*入力・結果!$G$4*COS(RADIANS(S35))))/(2*入力・結果!$G$5*((入力・結果!$G$3^2)+(入力・結果!$G$4^2)-(2*入力・結果!$G$3*入力・結果!$G$4*(COS(RADIANS(S35)))))^(1/2))))</f>
        <v>41.737581918001013</v>
      </c>
      <c r="AC35" s="1">
        <f t="shared" si="21"/>
        <v>53.749886172312017</v>
      </c>
      <c r="AD35" s="1">
        <f t="shared" si="10"/>
        <v>53.749886172312017</v>
      </c>
      <c r="AE35" s="1" t="str">
        <f t="shared" si="11"/>
        <v/>
      </c>
      <c r="AF35" s="1" t="str">
        <f t="shared" si="12"/>
        <v/>
      </c>
      <c r="AJ35" s="10">
        <v>32</v>
      </c>
      <c r="AK35" s="10">
        <f t="shared" si="13"/>
        <v>0.72856206329019846</v>
      </c>
    </row>
    <row r="36" spans="2:37" x14ac:dyDescent="0.2">
      <c r="B36" s="1">
        <v>32</v>
      </c>
      <c r="C36" s="13">
        <f t="shared" si="0"/>
        <v>29.681683365474907</v>
      </c>
      <c r="D36" s="13">
        <f t="shared" si="1"/>
        <v>-18.547174248162172</v>
      </c>
      <c r="E36" s="13">
        <f>演算!U36</f>
        <v>-86.655842135303672</v>
      </c>
      <c r="F36" s="13">
        <f t="shared" si="2"/>
        <v>86.655842135303672</v>
      </c>
      <c r="G36" s="13">
        <f t="shared" si="3"/>
        <v>6.3483105834964704</v>
      </c>
      <c r="H36" s="13">
        <f t="shared" si="4"/>
        <v>-417.86603645556806</v>
      </c>
      <c r="I36" s="14">
        <f t="shared" si="14"/>
        <v>417.91425612241403</v>
      </c>
      <c r="J36" s="13">
        <f t="shared" si="15"/>
        <v>89.12961716881378</v>
      </c>
      <c r="K36" s="13" t="str">
        <f t="shared" si="16"/>
        <v/>
      </c>
      <c r="L36" s="13">
        <f>COUNTIF($K$4:K36,1)</f>
        <v>0</v>
      </c>
      <c r="M36" s="13">
        <f t="shared" si="17"/>
        <v>89.12961716881378</v>
      </c>
      <c r="N36" s="14">
        <f t="shared" si="5"/>
        <v>50.12961716881378</v>
      </c>
      <c r="O36" s="14">
        <f t="shared" si="18"/>
        <v>267.90518140070253</v>
      </c>
      <c r="P36" s="14">
        <f t="shared" si="19"/>
        <v>-320.7477813625643</v>
      </c>
      <c r="Q36" s="13">
        <f t="shared" si="6"/>
        <v>381.6216432703917</v>
      </c>
      <c r="R36" s="13">
        <f t="shared" si="7"/>
        <v>238.46366890494221</v>
      </c>
      <c r="S36" s="15">
        <v>32</v>
      </c>
      <c r="T36" s="1">
        <f t="shared" ref="T36:T67" si="22">AA36+AB36</f>
        <v>61.344157864696328</v>
      </c>
      <c r="U36" s="1">
        <f t="shared" si="9"/>
        <v>-86.655842135303672</v>
      </c>
      <c r="V36" s="1">
        <f t="shared" si="20"/>
        <v>1.3725666630018907</v>
      </c>
      <c r="W36" s="1">
        <f>入力・結果!$I$7/V36</f>
        <v>237219.80780728863</v>
      </c>
      <c r="X36" s="14">
        <f>(W36/I36*10)*入力・結果!$I$8</f>
        <v>3405.7676329347755</v>
      </c>
      <c r="Y36" s="13">
        <f>DEGREES(ACOS((入力・結果!$G$3-(入力・結果!$G$4*COS(RADIANS(S36))))/(((入力・結果!$G$3^2)+(入力・結果!$G$4^2)-(2*入力・結果!$G$3*入力・結果!$G$4*COS(RADIANS(S36))))^(1/2))))</f>
        <v>128.3646438806403</v>
      </c>
      <c r="Z36" s="13">
        <f>DEGREES(ACOS(((入力・結果!$G$3^2)+(入力・結果!$G$4^2)-(入力・結果!$G$5^2)+(入力・結果!$G$6^2)-(2*入力・結果!$G$3*入力・結果!$G$4*COS(RADIANS(S36))))/(2*入力・結果!$G$6*((入力・結果!$G$3^2)+(入力・結果!$G$4^2)-(2*入力・結果!$G$3*入力・結果!$G$4*(COS(RADIANS(S36)))))^(1/2))))</f>
        <v>86.391650325499484</v>
      </c>
      <c r="AA36" s="13">
        <f>DEGREES(ACOS((入力・結果!$G$4-(入力・結果!$G$3*COS(RADIANS(S36))))/(((入力・結果!$G$3^2)+(入力・結果!$G$4^2)-(2*入力・結果!$G$3*入力・結果!$G$4*COS(RADIANS(S36))))^(1/2))))</f>
        <v>19.635356119359674</v>
      </c>
      <c r="AB36" s="13">
        <f>DEGREES(ACOS(((入力・結果!$G$3^2)+(入力・結果!$G$4^2)+(入力・結果!$G$5^2)-(入力・結果!$G$6^2)-(2*入力・結果!$G$3*入力・結果!$G$4*COS(RADIANS(S36))))/(2*入力・結果!$G$5*((入力・結果!$G$3^2)+(入力・結果!$G$4^2)-(2*入力・結果!$G$3*入力・結果!$G$4*(COS(RADIANS(S36)))))^(1/2))))</f>
        <v>41.70880174533665</v>
      </c>
      <c r="AC36" s="1">
        <f t="shared" si="21"/>
        <v>105.76763293477552</v>
      </c>
      <c r="AD36" s="1">
        <f t="shared" si="10"/>
        <v>105.76763293477552</v>
      </c>
      <c r="AE36" s="1" t="str">
        <f t="shared" si="11"/>
        <v/>
      </c>
      <c r="AF36" s="1" t="str">
        <f t="shared" si="12"/>
        <v/>
      </c>
      <c r="AJ36" s="10">
        <v>33</v>
      </c>
      <c r="AK36" s="10">
        <f t="shared" si="13"/>
        <v>0.73971637076317465</v>
      </c>
    </row>
    <row r="37" spans="2:37" x14ac:dyDescent="0.2">
      <c r="B37" s="1">
        <v>33</v>
      </c>
      <c r="C37" s="13">
        <f t="shared" si="0"/>
        <v>29.353469878089843</v>
      </c>
      <c r="D37" s="13">
        <f t="shared" si="1"/>
        <v>-19.062366225525949</v>
      </c>
      <c r="E37" s="13">
        <f>演算!U37</f>
        <v>-85.303972635689533</v>
      </c>
      <c r="F37" s="13">
        <f t="shared" si="2"/>
        <v>85.303972635689533</v>
      </c>
      <c r="G37" s="13">
        <f t="shared" si="3"/>
        <v>-3.3942925255446674</v>
      </c>
      <c r="H37" s="13">
        <f t="shared" si="4"/>
        <v>-417.71959249585848</v>
      </c>
      <c r="I37" s="14">
        <f t="shared" si="14"/>
        <v>417.73338288513048</v>
      </c>
      <c r="J37" s="13">
        <f t="shared" si="15"/>
        <v>-89.534438031019675</v>
      </c>
      <c r="K37" s="13">
        <f t="shared" si="16"/>
        <v>1</v>
      </c>
      <c r="L37" s="13">
        <f>COUNTIF($K$4:K37,1)</f>
        <v>1</v>
      </c>
      <c r="M37" s="13">
        <f t="shared" si="17"/>
        <v>90.465561968980325</v>
      </c>
      <c r="N37" s="14">
        <f t="shared" si="5"/>
        <v>51.465561968980325</v>
      </c>
      <c r="O37" s="14">
        <f t="shared" si="18"/>
        <v>260.2415965704418</v>
      </c>
      <c r="P37" s="14">
        <f t="shared" si="19"/>
        <v>-326.76519182912131</v>
      </c>
      <c r="Q37" s="13">
        <f t="shared" si="6"/>
        <v>377.4017555754408</v>
      </c>
      <c r="R37" s="13">
        <f t="shared" si="7"/>
        <v>245.08756575676219</v>
      </c>
      <c r="S37" s="15">
        <v>33</v>
      </c>
      <c r="T37" s="1">
        <f t="shared" si="22"/>
        <v>61.696027364310467</v>
      </c>
      <c r="U37" s="1">
        <f t="shared" si="9"/>
        <v>-85.303972635689533</v>
      </c>
      <c r="V37" s="1">
        <f t="shared" si="20"/>
        <v>1.3518694996141392</v>
      </c>
      <c r="W37" s="1">
        <f>入力・結果!$I$7/V37</f>
        <v>240851.65032048969</v>
      </c>
      <c r="X37" s="14">
        <f>(W37/I37*10)*入力・結果!$I$8</f>
        <v>3459.4072705946951</v>
      </c>
      <c r="Y37" s="13">
        <f>DEGREES(ACOS((入力・結果!$G$3-(入力・結果!$G$4*COS(RADIANS(S37))))/(((入力・結果!$G$3^2)+(入力・結果!$G$4^2)-(2*入力・結果!$G$3*入力・結果!$G$4*COS(RADIANS(S37))))^(1/2))))</f>
        <v>126.97880371222737</v>
      </c>
      <c r="Z37" s="13">
        <f>DEGREES(ACOS(((入力・結果!$G$3^2)+(入力・結果!$G$4^2)-(入力・結果!$G$5^2)+(入力・結果!$G$6^2)-(2*入力・結果!$G$3*入力・結果!$G$4*COS(RADIANS(S37))))/(2*入力・結果!$G$6*((入力・結果!$G$3^2)+(入力・結果!$G$4^2)-(2*入力・結果!$G$3*入力・結果!$G$4*(COS(RADIANS(S37)))))^(1/2))))</f>
        <v>85.830608564624015</v>
      </c>
      <c r="AA37" s="13">
        <f>DEGREES(ACOS((入力・結果!$G$4-(入力・結果!$G$3*COS(RADIANS(S37))))/(((入力・結果!$G$3^2)+(入力・結果!$G$4^2)-(2*入力・結果!$G$3*入力・結果!$G$4*COS(RADIANS(S37))))^(1/2))))</f>
        <v>20.021196287772629</v>
      </c>
      <c r="AB37" s="13">
        <f>DEGREES(ACOS(((入力・結果!$G$3^2)+(入力・結果!$G$4^2)+(入力・結果!$G$5^2)-(入力・結果!$G$6^2)-(2*入力・結果!$G$3*入力・結果!$G$4*COS(RADIANS(S37))))/(2*入力・結果!$G$5*((入力・結果!$G$3^2)+(入力・結果!$G$4^2)-(2*入力・結果!$G$3*入力・結果!$G$4*(COS(RADIANS(S37)))))^(1/2))))</f>
        <v>41.674831076537835</v>
      </c>
      <c r="AC37" s="1">
        <f t="shared" si="21"/>
        <v>159.40727059469509</v>
      </c>
      <c r="AD37" s="1">
        <f t="shared" si="10"/>
        <v>159.40727059469509</v>
      </c>
      <c r="AE37" s="1" t="str">
        <f t="shared" si="11"/>
        <v/>
      </c>
      <c r="AF37" s="1" t="str">
        <f t="shared" si="12"/>
        <v/>
      </c>
      <c r="AJ37" s="10">
        <v>34</v>
      </c>
      <c r="AK37" s="10">
        <f t="shared" si="13"/>
        <v>0.75122054689051576</v>
      </c>
    </row>
    <row r="38" spans="2:37" x14ac:dyDescent="0.2">
      <c r="B38" s="1">
        <v>34</v>
      </c>
      <c r="C38" s="13">
        <f t="shared" si="0"/>
        <v>29.016315039426456</v>
      </c>
      <c r="D38" s="13">
        <f t="shared" si="1"/>
        <v>-19.571751621476142</v>
      </c>
      <c r="E38" s="13">
        <f>演算!U38</f>
        <v>-83.972805638009234</v>
      </c>
      <c r="F38" s="13">
        <f t="shared" si="2"/>
        <v>83.972805638009234</v>
      </c>
      <c r="G38" s="13">
        <f t="shared" si="3"/>
        <v>-12.983877981258015</v>
      </c>
      <c r="H38" s="13">
        <f t="shared" si="4"/>
        <v>-417.36061997531186</v>
      </c>
      <c r="I38" s="14">
        <f t="shared" si="14"/>
        <v>417.56253207586633</v>
      </c>
      <c r="J38" s="13">
        <f t="shared" si="15"/>
        <v>-88.218131935558446</v>
      </c>
      <c r="K38" s="13" t="str">
        <f t="shared" si="16"/>
        <v/>
      </c>
      <c r="L38" s="13">
        <f>COUNTIF($K$4:K38,1)</f>
        <v>1</v>
      </c>
      <c r="M38" s="13">
        <f t="shared" si="17"/>
        <v>91.781868064441554</v>
      </c>
      <c r="N38" s="14">
        <f t="shared" si="5"/>
        <v>52.781868064441554</v>
      </c>
      <c r="O38" s="14">
        <f t="shared" si="18"/>
        <v>252.56318023448119</v>
      </c>
      <c r="P38" s="14">
        <f t="shared" si="19"/>
        <v>-332.52113945349981</v>
      </c>
      <c r="Q38" s="13">
        <f t="shared" si="6"/>
        <v>373.06690764976872</v>
      </c>
      <c r="R38" s="13">
        <f t="shared" si="7"/>
        <v>251.6368065618361</v>
      </c>
      <c r="S38" s="15">
        <v>34</v>
      </c>
      <c r="T38" s="1">
        <f t="shared" si="22"/>
        <v>62.027194361990766</v>
      </c>
      <c r="U38" s="1">
        <f t="shared" si="9"/>
        <v>-83.972805638009234</v>
      </c>
      <c r="V38" s="1">
        <f t="shared" si="20"/>
        <v>1.3311669976802989</v>
      </c>
      <c r="W38" s="1">
        <f>入力・結果!$I$7/V38</f>
        <v>244597.41006755191</v>
      </c>
      <c r="X38" s="14">
        <f>(W38/I38*10)*入力・結果!$I$8</f>
        <v>3514.6459456249017</v>
      </c>
      <c r="Y38" s="13">
        <f>DEGREES(ACOS((入力・結果!$G$3-(入力・結果!$G$4*COS(RADIANS(S38))))/(((入力・結果!$G$3^2)+(入力・結果!$G$4^2)-(2*入力・結果!$G$3*入力・結果!$G$4*COS(RADIANS(S38))))^(1/2))))</f>
        <v>125.60835466115964</v>
      </c>
      <c r="Z38" s="13">
        <f>DEGREES(ACOS(((入力・結果!$G$3^2)+(入力・結果!$G$4^2)-(入力・結果!$G$5^2)+(入力・結果!$G$6^2)-(2*入力・結果!$G$3*入力・結果!$G$4*COS(RADIANS(S38))))/(2*入力・結果!$G$6*((入力・結果!$G$3^2)+(入力・結果!$G$4^2)-(2*入力・結果!$G$3*入力・結果!$G$4*(COS(RADIANS(S38)))))^(1/2))))</f>
        <v>85.263566176866121</v>
      </c>
      <c r="AA38" s="13">
        <f>DEGREES(ACOS((入力・結果!$G$4-(入力・結果!$G$3*COS(RADIANS(S38))))/(((入力・結果!$G$3^2)+(入力・結果!$G$4^2)-(2*入力・結果!$G$3*入力・結果!$G$4*COS(RADIANS(S38))))^(1/2))))</f>
        <v>20.391645338840323</v>
      </c>
      <c r="AB38" s="13">
        <f>DEGREES(ACOS(((入力・結果!$G$3^2)+(入力・結果!$G$4^2)+(入力・結果!$G$5^2)-(入力・結果!$G$6^2)-(2*入力・結果!$G$3*入力・結果!$G$4*COS(RADIANS(S38))))/(2*入力・結果!$G$5*((入力・結果!$G$3^2)+(入力・結果!$G$4^2)-(2*入力・結果!$G$3*入力・結果!$G$4*(COS(RADIANS(S38)))))^(1/2))))</f>
        <v>41.635549023150446</v>
      </c>
      <c r="AC38" s="1">
        <f t="shared" si="21"/>
        <v>214.64594562490174</v>
      </c>
      <c r="AD38" s="1">
        <f t="shared" si="10"/>
        <v>214.64594562490174</v>
      </c>
      <c r="AE38" s="1" t="str">
        <f t="shared" si="11"/>
        <v/>
      </c>
      <c r="AF38" s="1" t="str">
        <f t="shared" si="12"/>
        <v/>
      </c>
      <c r="AJ38" s="10">
        <v>35</v>
      </c>
      <c r="AK38" s="10">
        <f t="shared" si="13"/>
        <v>0.76307019001997989</v>
      </c>
    </row>
    <row r="39" spans="2:37" x14ac:dyDescent="0.2">
      <c r="B39" s="1">
        <v>35</v>
      </c>
      <c r="C39" s="13">
        <f t="shared" si="0"/>
        <v>28.670321550114714</v>
      </c>
      <c r="D39" s="13">
        <f t="shared" si="1"/>
        <v>-20.075175272286611</v>
      </c>
      <c r="E39" s="13">
        <f>演算!U39</f>
        <v>-82.662310203803088</v>
      </c>
      <c r="F39" s="13">
        <f t="shared" si="2"/>
        <v>82.662310203803088</v>
      </c>
      <c r="G39" s="13">
        <f t="shared" si="3"/>
        <v>-22.416502520204986</v>
      </c>
      <c r="H39" s="13">
        <f t="shared" si="4"/>
        <v>-416.7994326682873</v>
      </c>
      <c r="I39" s="14">
        <f t="shared" si="14"/>
        <v>417.4018048090407</v>
      </c>
      <c r="J39" s="13">
        <f t="shared" si="15"/>
        <v>-86.921457518197499</v>
      </c>
      <c r="K39" s="13" t="str">
        <f t="shared" si="16"/>
        <v/>
      </c>
      <c r="L39" s="13">
        <f>COUNTIF($K$4:K39,1)</f>
        <v>1</v>
      </c>
      <c r="M39" s="13">
        <f t="shared" si="17"/>
        <v>93.078542481802501</v>
      </c>
      <c r="N39" s="14">
        <f t="shared" si="5"/>
        <v>54.078542481802501</v>
      </c>
      <c r="O39" s="14">
        <f t="shared" si="18"/>
        <v>244.87948755258972</v>
      </c>
      <c r="P39" s="14">
        <f t="shared" si="19"/>
        <v>-338.02115796770113</v>
      </c>
      <c r="Q39" s="13">
        <f t="shared" si="6"/>
        <v>368.61841993004629</v>
      </c>
      <c r="R39" s="13">
        <f t="shared" si="7"/>
        <v>258.1093963579707</v>
      </c>
      <c r="S39" s="15">
        <v>35</v>
      </c>
      <c r="T39" s="1">
        <f t="shared" si="22"/>
        <v>62.337689796196912</v>
      </c>
      <c r="U39" s="1">
        <f t="shared" si="9"/>
        <v>-82.662310203803088</v>
      </c>
      <c r="V39" s="1">
        <f t="shared" si="20"/>
        <v>1.3104954342061461</v>
      </c>
      <c r="W39" s="1">
        <f>入力・結果!$I$7/V39</f>
        <v>248455.65387050546</v>
      </c>
      <c r="X39" s="14">
        <f>(W39/I39*10)*入力・結果!$I$8</f>
        <v>3571.4601758970266</v>
      </c>
      <c r="Y39" s="13">
        <f>DEGREES(ACOS((入力・結果!$G$3-(入力・結果!$G$4*COS(RADIANS(S39))))/(((入力・結果!$G$3^2)+(入力・結果!$G$4^2)-(2*入力・結果!$G$3*入力・結果!$G$4*COS(RADIANS(S39))))^(1/2))))</f>
        <v>124.25316134525355</v>
      </c>
      <c r="Z39" s="13">
        <f>DEGREES(ACOS(((入力・結果!$G$3^2)+(入力・結果!$G$4^2)-(入力・結果!$G$5^2)+(入力・結果!$G$6^2)-(2*入力・結果!$G$3*入力・結果!$G$4*COS(RADIANS(S39))))/(2*入力・結果!$G$6*((入力・結果!$G$3^2)+(入力・結果!$G$4^2)-(2*入力・結果!$G$3*入力・結果!$G$4*(COS(RADIANS(S39)))))^(1/2))))</f>
        <v>84.691012320797412</v>
      </c>
      <c r="AA39" s="13">
        <f>DEGREES(ACOS((入力・結果!$G$4-(入力・結果!$G$3*COS(RADIANS(S39))))/(((入力・結果!$G$3^2)+(入力・結果!$G$4^2)-(2*入力・結果!$G$3*入力・結果!$G$4*COS(RADIANS(S39))))^(1/2))))</f>
        <v>20.746838654746465</v>
      </c>
      <c r="AB39" s="13">
        <f>DEGREES(ACOS(((入力・結果!$G$3^2)+(入力・結果!$G$4^2)+(入力・結果!$G$5^2)-(入力・結果!$G$6^2)-(2*入力・結果!$G$3*入力・結果!$G$4*COS(RADIANS(S39))))/(2*入力・結果!$G$5*((入力・結果!$G$3^2)+(入力・結果!$G$4^2)-(2*入力・結果!$G$3*入力・結果!$G$4*(COS(RADIANS(S39)))))^(1/2))))</f>
        <v>41.590851141450443</v>
      </c>
      <c r="AC39" s="1">
        <f t="shared" si="21"/>
        <v>271.4601758970266</v>
      </c>
      <c r="AD39" s="1">
        <f t="shared" si="10"/>
        <v>271.4601758970266</v>
      </c>
      <c r="AE39" s="1" t="str">
        <f t="shared" si="11"/>
        <v/>
      </c>
      <c r="AF39" s="1" t="str">
        <f t="shared" si="12"/>
        <v/>
      </c>
      <c r="AJ39" s="10">
        <v>36</v>
      </c>
      <c r="AK39" s="10">
        <f t="shared" si="13"/>
        <v>0.77526079258065317</v>
      </c>
    </row>
    <row r="40" spans="2:37" x14ac:dyDescent="0.2">
      <c r="B40" s="1">
        <v>36</v>
      </c>
      <c r="C40" s="13">
        <f t="shared" si="0"/>
        <v>28.315594803123162</v>
      </c>
      <c r="D40" s="13">
        <f t="shared" si="1"/>
        <v>-20.57248383023656</v>
      </c>
      <c r="E40" s="13">
        <f>演算!U40</f>
        <v>-81.372421679102587</v>
      </c>
      <c r="F40" s="13">
        <f t="shared" si="2"/>
        <v>81.372421679102587</v>
      </c>
      <c r="G40" s="13">
        <f t="shared" si="3"/>
        <v>-31.688903871147552</v>
      </c>
      <c r="H40" s="13">
        <f t="shared" si="4"/>
        <v>-416.04619994655371</v>
      </c>
      <c r="I40" s="14">
        <f t="shared" si="14"/>
        <v>417.25127575421817</v>
      </c>
      <c r="J40" s="13">
        <f t="shared" si="15"/>
        <v>-85.644374237612467</v>
      </c>
      <c r="K40" s="13" t="str">
        <f t="shared" si="16"/>
        <v/>
      </c>
      <c r="L40" s="13">
        <f>COUNTIF($K$4:K40,1)</f>
        <v>1</v>
      </c>
      <c r="M40" s="13">
        <f t="shared" si="17"/>
        <v>94.355625762387533</v>
      </c>
      <c r="N40" s="14">
        <f t="shared" si="5"/>
        <v>55.355625762387533</v>
      </c>
      <c r="O40" s="14">
        <f t="shared" si="18"/>
        <v>237.19945357870358</v>
      </c>
      <c r="P40" s="14">
        <f t="shared" si="19"/>
        <v>-343.27109744411496</v>
      </c>
      <c r="Q40" s="13">
        <f t="shared" si="6"/>
        <v>364.05764746872637</v>
      </c>
      <c r="R40" s="13">
        <f t="shared" si="7"/>
        <v>264.50336353161293</v>
      </c>
      <c r="S40" s="15">
        <v>36</v>
      </c>
      <c r="T40" s="1">
        <f t="shared" si="22"/>
        <v>62.627578320897413</v>
      </c>
      <c r="U40" s="1">
        <f t="shared" si="9"/>
        <v>-81.372421679102587</v>
      </c>
      <c r="V40" s="1">
        <f t="shared" si="20"/>
        <v>1.2898885247005012</v>
      </c>
      <c r="W40" s="1">
        <f>入力・結果!$I$7/V40</f>
        <v>252424.91406426067</v>
      </c>
      <c r="X40" s="14">
        <f>(W40/I40*10)*入力・結果!$I$8</f>
        <v>3629.8258924382753</v>
      </c>
      <c r="Y40" s="13">
        <f>DEGREES(ACOS((入力・結果!$G$3-(入力・結果!$G$4*COS(RADIANS(S40))))/(((入力・結果!$G$3^2)+(入力・結果!$G$4^2)-(2*入力・結果!$G$3*入力・結果!$G$4*COS(RADIANS(S40))))^(1/2))))</f>
        <v>122.91307046007267</v>
      </c>
      <c r="Z40" s="13">
        <f>DEGREES(ACOS(((入力・結果!$G$3^2)+(入力・結果!$G$4^2)-(入力・結果!$G$5^2)+(入力・結果!$G$6^2)-(2*入力・結果!$G$3*入力・結果!$G$4*COS(RADIANS(S40))))/(2*入力・結果!$G$6*((入力・結果!$G$3^2)+(入力・結果!$G$4^2)-(2*入力・結果!$G$3*入力・結果!$G$4*(COS(RADIANS(S40)))))^(1/2))))</f>
        <v>84.113409685970311</v>
      </c>
      <c r="AA40" s="13">
        <f>DEGREES(ACOS((入力・結果!$G$4-(入力・結果!$G$3*COS(RADIANS(S40))))/(((入力・結果!$G$3^2)+(入力・結果!$G$4^2)-(2*入力・結果!$G$3*入力・結果!$G$4*COS(RADIANS(S40))))^(1/2))))</f>
        <v>21.086929539927329</v>
      </c>
      <c r="AB40" s="13">
        <f>DEGREES(ACOS(((入力・結果!$G$3^2)+(入力・結果!$G$4^2)+(入力・結果!$G$5^2)-(入力・結果!$G$6^2)-(2*入力・結果!$G$3*入力・結果!$G$4*COS(RADIANS(S40))))/(2*入力・結果!$G$5*((入力・結果!$G$3^2)+(入力・結果!$G$4^2)-(2*入力・結果!$G$3*入力・結果!$G$4*(COS(RADIANS(S40)))))^(1/2))))</f>
        <v>41.540648780970088</v>
      </c>
      <c r="AC40" s="1">
        <f t="shared" si="21"/>
        <v>329.82589243827533</v>
      </c>
      <c r="AD40" s="1">
        <f t="shared" si="10"/>
        <v>329.82589243827533</v>
      </c>
      <c r="AE40" s="1" t="str">
        <f t="shared" si="11"/>
        <v/>
      </c>
      <c r="AF40" s="1" t="str">
        <f t="shared" si="12"/>
        <v/>
      </c>
      <c r="AJ40" s="10">
        <v>37</v>
      </c>
      <c r="AK40" s="10">
        <f t="shared" si="13"/>
        <v>0.78778774756938608</v>
      </c>
    </row>
    <row r="41" spans="2:37" x14ac:dyDescent="0.2">
      <c r="B41" s="1">
        <v>37</v>
      </c>
      <c r="C41" s="13">
        <f t="shared" si="0"/>
        <v>27.952242851655249</v>
      </c>
      <c r="D41" s="13">
        <f t="shared" si="1"/>
        <v>-21.063525810321689</v>
      </c>
      <c r="E41" s="13">
        <f>演算!U41</f>
        <v>-80.103044231832854</v>
      </c>
      <c r="F41" s="13">
        <f t="shared" si="2"/>
        <v>80.103044231832854</v>
      </c>
      <c r="G41" s="13">
        <f t="shared" si="3"/>
        <v>-40.798460883307435</v>
      </c>
      <c r="H41" s="13">
        <f t="shared" si="4"/>
        <v>-415.11090968178883</v>
      </c>
      <c r="I41" s="14">
        <f t="shared" si="14"/>
        <v>417.11099451739346</v>
      </c>
      <c r="J41" s="13">
        <f t="shared" si="15"/>
        <v>-84.386810386602477</v>
      </c>
      <c r="K41" s="13" t="str">
        <f t="shared" si="16"/>
        <v/>
      </c>
      <c r="L41" s="13">
        <f>COUNTIF($K$4:K41,1)</f>
        <v>1</v>
      </c>
      <c r="M41" s="13">
        <f t="shared" si="17"/>
        <v>95.613189613397523</v>
      </c>
      <c r="N41" s="14">
        <f t="shared" si="5"/>
        <v>56.613189613397523</v>
      </c>
      <c r="O41" s="14">
        <f t="shared" si="18"/>
        <v>229.53140090087456</v>
      </c>
      <c r="P41" s="14">
        <f t="shared" si="19"/>
        <v>-348.27707037324615</v>
      </c>
      <c r="Q41" s="13">
        <f t="shared" si="6"/>
        <v>359.3859795212818</v>
      </c>
      <c r="R41" s="13">
        <f t="shared" si="7"/>
        <v>270.81676041842172</v>
      </c>
      <c r="S41" s="15">
        <v>37</v>
      </c>
      <c r="T41" s="1">
        <f t="shared" si="22"/>
        <v>62.896955768167146</v>
      </c>
      <c r="U41" s="1">
        <f t="shared" si="9"/>
        <v>-80.103044231832854</v>
      </c>
      <c r="V41" s="1">
        <f t="shared" si="20"/>
        <v>1.2693774472697328</v>
      </c>
      <c r="W41" s="1">
        <f>入力・結果!$I$7/V41</f>
        <v>256503.69060859212</v>
      </c>
      <c r="X41" s="14">
        <f>(W41/I41*10)*入力・結果!$I$8</f>
        <v>3689.7184775295477</v>
      </c>
      <c r="Y41" s="13">
        <f>DEGREES(ACOS((入力・結果!$G$3-(入力・結果!$G$4*COS(RADIANS(S41))))/(((入力・結果!$G$3^2)+(入力・結果!$G$4^2)-(2*入力・結果!$G$3*入力・結果!$G$4*COS(RADIANS(S41))))^(1/2))))</f>
        <v>121.58791261002182</v>
      </c>
      <c r="Z41" s="13">
        <f>DEGREES(ACOS(((入力・結果!$G$3^2)+(入力・結果!$G$4^2)-(入力・結果!$G$5^2)+(入力・結果!$G$6^2)-(2*入力・結果!$G$3*入力・結果!$G$4*COS(RADIANS(S41))))/(2*入力・結果!$G$6*((入力・結果!$G$3^2)+(入力・結果!$G$4^2)-(2*入力・結果!$G$3*入力・結果!$G$4*(COS(RADIANS(S41)))))^(1/2))))</f>
        <v>83.531195067832542</v>
      </c>
      <c r="AA41" s="13">
        <f>DEGREES(ACOS((入力・結果!$G$4-(入力・結果!$G$3*COS(RADIANS(S41))))/(((入力・結果!$G$3^2)+(入力・結果!$G$4^2)-(2*入力・結果!$G$3*入力・結果!$G$4*COS(RADIANS(S41))))^(1/2))))</f>
        <v>21.412087389978179</v>
      </c>
      <c r="AB41" s="13">
        <f>DEGREES(ACOS(((入力・結果!$G$3^2)+(入力・結果!$G$4^2)+(入力・結果!$G$5^2)-(入力・結果!$G$6^2)-(2*入力・結果!$G$3*入力・結果!$G$4*COS(RADIANS(S41))))/(2*入力・結果!$G$5*((入力・結果!$G$3^2)+(入力・結果!$G$4^2)-(2*入力・結果!$G$3*入力・結果!$G$4*(COS(RADIANS(S41)))))^(1/2))))</f>
        <v>41.484868378188963</v>
      </c>
      <c r="AC41" s="1">
        <f t="shared" si="21"/>
        <v>389.71847752954773</v>
      </c>
      <c r="AD41" s="1">
        <f t="shared" si="10"/>
        <v>389.71847752954773</v>
      </c>
      <c r="AE41" s="1" t="str">
        <f t="shared" si="11"/>
        <v/>
      </c>
      <c r="AF41" s="1" t="str">
        <f t="shared" si="12"/>
        <v/>
      </c>
      <c r="AJ41" s="10">
        <v>38</v>
      </c>
      <c r="AK41" s="10">
        <f t="shared" si="13"/>
        <v>0.80064635428043585</v>
      </c>
    </row>
    <row r="42" spans="2:37" x14ac:dyDescent="0.2">
      <c r="B42" s="1">
        <v>38</v>
      </c>
      <c r="C42" s="13">
        <f t="shared" si="0"/>
        <v>27.580376376235268</v>
      </c>
      <c r="D42" s="13">
        <f t="shared" si="1"/>
        <v>-21.548151636398039</v>
      </c>
      <c r="E42" s="13">
        <f>演算!U42</f>
        <v>-78.854053345090193</v>
      </c>
      <c r="F42" s="13">
        <f t="shared" si="2"/>
        <v>78.854053345090193</v>
      </c>
      <c r="G42" s="13">
        <f t="shared" si="3"/>
        <v>-49.743152884696599</v>
      </c>
      <c r="H42" s="13">
        <f t="shared" si="4"/>
        <v>-414.00333611308929</v>
      </c>
      <c r="I42" s="14">
        <f t="shared" si="14"/>
        <v>416.98098706257326</v>
      </c>
      <c r="J42" s="13">
        <f t="shared" si="15"/>
        <v>-83.148665416857554</v>
      </c>
      <c r="K42" s="13" t="str">
        <f t="shared" si="16"/>
        <v/>
      </c>
      <c r="L42" s="13">
        <f>COUNTIF($K$4:K42,1)</f>
        <v>1</v>
      </c>
      <c r="M42" s="13">
        <f t="shared" si="17"/>
        <v>96.851334583142446</v>
      </c>
      <c r="N42" s="14">
        <f t="shared" si="5"/>
        <v>57.851334583142446</v>
      </c>
      <c r="O42" s="14">
        <f t="shared" si="18"/>
        <v>221.88305100414809</v>
      </c>
      <c r="P42" s="14">
        <f t="shared" si="19"/>
        <v>-353.04540111544935</v>
      </c>
      <c r="Q42" s="13">
        <f t="shared" si="6"/>
        <v>354.60483912302487</v>
      </c>
      <c r="R42" s="13">
        <f t="shared" si="7"/>
        <v>277.04766389654623</v>
      </c>
      <c r="S42" s="15">
        <v>38</v>
      </c>
      <c r="T42" s="1">
        <f t="shared" si="22"/>
        <v>63.145946654909807</v>
      </c>
      <c r="U42" s="1">
        <f t="shared" si="9"/>
        <v>-78.854053345090193</v>
      </c>
      <c r="V42" s="1">
        <f t="shared" si="20"/>
        <v>1.2489908867426607</v>
      </c>
      <c r="W42" s="1">
        <f>入力・結果!$I$7/V42</f>
        <v>260690.4529537099</v>
      </c>
      <c r="X42" s="14">
        <f>(W42/I42*10)*入力・結果!$I$8</f>
        <v>3751.1127995088659</v>
      </c>
      <c r="Y42" s="13">
        <f>DEGREES(ACOS((入力・結果!$G$3-(入力・結果!$G$4*COS(RADIANS(S42))))/(((入力・結果!$G$3^2)+(入力・結果!$G$4^2)-(2*入力・結果!$G$3*入力・結果!$G$4*COS(RADIANS(S42))))^(1/2))))</f>
        <v>120.27750405459361</v>
      </c>
      <c r="Z42" s="13">
        <f>DEGREES(ACOS(((入力・結果!$G$3^2)+(入力・結果!$G$4^2)-(入力・結果!$G$5^2)+(入力・結果!$G$6^2)-(2*入力・結果!$G$3*入力・結果!$G$4*COS(RADIANS(S42))))/(2*入力・結果!$G$6*((入力・結果!$G$3^2)+(入力・結果!$G$4^2)-(2*入力・結果!$G$3*入力・結果!$G$4*(COS(RADIANS(S42)))))^(1/2))))</f>
        <v>82.944780047384441</v>
      </c>
      <c r="AA42" s="13">
        <f>DEGREES(ACOS((入力・結果!$G$4-(入力・結果!$G$3*COS(RADIANS(S42))))/(((入力・結果!$G$3^2)+(入力・結果!$G$4^2)-(2*入力・結果!$G$3*入力・結果!$G$4*COS(RADIANS(S42))))^(1/2))))</f>
        <v>21.722495945406383</v>
      </c>
      <c r="AB42" s="13">
        <f>DEGREES(ACOS(((入力・結果!$G$3^2)+(入力・結果!$G$4^2)+(入力・結果!$G$5^2)-(入力・結果!$G$6^2)-(2*入力・結果!$G$3*入力・結果!$G$4*COS(RADIANS(S42))))/(2*入力・結果!$G$5*((入力・結果!$G$3^2)+(入力・結果!$G$4^2)-(2*入力・結果!$G$3*入力・結果!$G$4*(COS(RADIANS(S42)))))^(1/2))))</f>
        <v>41.423450709503427</v>
      </c>
      <c r="AC42" s="1">
        <f t="shared" si="21"/>
        <v>451.11279950886592</v>
      </c>
      <c r="AD42" s="1">
        <f t="shared" si="10"/>
        <v>451.11279950886592</v>
      </c>
      <c r="AE42" s="1" t="str">
        <f t="shared" si="11"/>
        <v/>
      </c>
      <c r="AF42" s="1" t="str">
        <f t="shared" si="12"/>
        <v/>
      </c>
      <c r="AJ42" s="10">
        <v>39</v>
      </c>
      <c r="AK42" s="10">
        <f t="shared" si="13"/>
        <v>0.81383182335826532</v>
      </c>
    </row>
    <row r="43" spans="2:37" x14ac:dyDescent="0.2">
      <c r="B43" s="1">
        <v>39</v>
      </c>
      <c r="C43" s="13">
        <f t="shared" si="0"/>
        <v>27.200108650993982</v>
      </c>
      <c r="D43" s="13">
        <f t="shared" si="1"/>
        <v>-22.02621368674431</v>
      </c>
      <c r="E43" s="13">
        <f>演算!U43</f>
        <v>-77.625298249383178</v>
      </c>
      <c r="F43" s="13">
        <f t="shared" si="2"/>
        <v>77.625298249383178</v>
      </c>
      <c r="G43" s="13">
        <f t="shared" si="3"/>
        <v>-58.521518777839503</v>
      </c>
      <c r="H43" s="13">
        <f t="shared" si="4"/>
        <v>-412.73301243863739</v>
      </c>
      <c r="I43" s="14">
        <f t="shared" si="14"/>
        <v>416.86125715486855</v>
      </c>
      <c r="J43" s="13">
        <f t="shared" si="15"/>
        <v>-81.929812222300512</v>
      </c>
      <c r="K43" s="13" t="str">
        <f t="shared" si="16"/>
        <v/>
      </c>
      <c r="L43" s="13">
        <f>COUNTIF($K$4:K43,1)</f>
        <v>1</v>
      </c>
      <c r="M43" s="13">
        <f t="shared" si="17"/>
        <v>98.070187777699488</v>
      </c>
      <c r="N43" s="14">
        <f t="shared" si="5"/>
        <v>59.070187777699488</v>
      </c>
      <c r="O43" s="14">
        <f t="shared" si="18"/>
        <v>214.26153881053446</v>
      </c>
      <c r="P43" s="14">
        <f t="shared" si="19"/>
        <v>-357.58257885875719</v>
      </c>
      <c r="Q43" s="13">
        <f t="shared" si="6"/>
        <v>349.7156826556369</v>
      </c>
      <c r="R43" s="13">
        <f t="shared" si="7"/>
        <v>283.19417597242682</v>
      </c>
      <c r="S43" s="15">
        <v>39</v>
      </c>
      <c r="T43" s="1">
        <f t="shared" si="22"/>
        <v>63.374701750616822</v>
      </c>
      <c r="U43" s="1">
        <f t="shared" si="9"/>
        <v>-77.625298249383178</v>
      </c>
      <c r="V43" s="1">
        <f t="shared" si="20"/>
        <v>1.2287550957070152</v>
      </c>
      <c r="W43" s="1">
        <f>入力・結果!$I$7/V43</f>
        <v>264983.64168545121</v>
      </c>
      <c r="X43" s="14">
        <f>(W43/I43*10)*入力・結果!$I$8</f>
        <v>3813.9832446027503</v>
      </c>
      <c r="Y43" s="13">
        <f>DEGREES(ACOS((入力・結果!$G$3-(入力・結果!$G$4*COS(RADIANS(S43))))/(((入力・結果!$G$3^2)+(入力・結果!$G$4^2)-(2*入力・結果!$G$3*入力・結果!$G$4*COS(RADIANS(S43))))^(1/2))))</f>
        <v>118.98164836553245</v>
      </c>
      <c r="Z43" s="13">
        <f>DEGREES(ACOS(((入力・結果!$G$3^2)+(入力・結果!$G$4^2)-(入力・結果!$G$5^2)+(入力・結果!$G$6^2)-(2*入力・結果!$G$3*入力・結果!$G$4*COS(RADIANS(S43))))/(2*入力・結果!$G$6*((入力・結果!$G$3^2)+(入力・結果!$G$4^2)-(2*入力・結果!$G$3*入力・結果!$G$4*(COS(RADIANS(S43)))))^(1/2))))</f>
        <v>82.354551755724998</v>
      </c>
      <c r="AA43" s="13">
        <f>DEGREES(ACOS((入力・結果!$G$4-(入力・結果!$G$3*COS(RADIANS(S43))))/(((入力・結果!$G$3^2)+(入力・結果!$G$4^2)-(2*入力・結果!$G$3*入力・結果!$G$4*COS(RADIANS(S43))))^(1/2))))</f>
        <v>22.018351634467528</v>
      </c>
      <c r="AB43" s="13">
        <f>DEGREES(ACOS(((入力・結果!$G$3^2)+(入力・結果!$G$4^2)+(入力・結果!$G$5^2)-(入力・結果!$G$6^2)-(2*入力・結果!$G$3*入力・結果!$G$4*COS(RADIANS(S43))))/(2*入力・結果!$G$5*((入力・結果!$G$3^2)+(入力・結果!$G$4^2)-(2*入力・結果!$G$3*入力・結果!$G$4*(COS(RADIANS(S43)))))^(1/2))))</f>
        <v>41.356350116149294</v>
      </c>
      <c r="AC43" s="1">
        <f t="shared" si="21"/>
        <v>513.98324460275035</v>
      </c>
      <c r="AD43" s="1">
        <f t="shared" si="10"/>
        <v>513.98324460275035</v>
      </c>
      <c r="AE43" s="1" t="str">
        <f t="shared" si="11"/>
        <v/>
      </c>
      <c r="AF43" s="1" t="str">
        <f t="shared" si="12"/>
        <v/>
      </c>
      <c r="AJ43" s="10">
        <v>40</v>
      </c>
      <c r="AK43" s="10">
        <f t="shared" si="13"/>
        <v>0.82733928125243272</v>
      </c>
    </row>
    <row r="44" spans="2:37" x14ac:dyDescent="0.2">
      <c r="B44" s="1">
        <v>40</v>
      </c>
      <c r="C44" s="13">
        <f t="shared" si="0"/>
        <v>26.811555509164229</v>
      </c>
      <c r="D44" s="13">
        <f t="shared" si="1"/>
        <v>-22.497566339028875</v>
      </c>
      <c r="E44" s="13">
        <f>演算!U44</f>
        <v>-76.416604279859342</v>
      </c>
      <c r="F44" s="13">
        <f t="shared" si="2"/>
        <v>76.416604279859342</v>
      </c>
      <c r="G44" s="13">
        <f t="shared" si="3"/>
        <v>-67.132616316004004</v>
      </c>
      <c r="H44" s="13">
        <f t="shared" si="4"/>
        <v>-411.30920785723663</v>
      </c>
      <c r="I44" s="14">
        <f t="shared" si="14"/>
        <v>416.75178780849797</v>
      </c>
      <c r="J44" s="13">
        <f t="shared" si="15"/>
        <v>-80.730099366359056</v>
      </c>
      <c r="K44" s="13" t="str">
        <f t="shared" si="16"/>
        <v/>
      </c>
      <c r="L44" s="13">
        <f>COUNTIF($K$4:K44,1)</f>
        <v>1</v>
      </c>
      <c r="M44" s="13">
        <f t="shared" si="17"/>
        <v>99.269900633640944</v>
      </c>
      <c r="N44" s="14">
        <f t="shared" si="5"/>
        <v>60.269900633640944</v>
      </c>
      <c r="O44" s="14">
        <f t="shared" si="18"/>
        <v>206.67342987909223</v>
      </c>
      <c r="P44" s="14">
        <f t="shared" si="19"/>
        <v>-361.89521414850356</v>
      </c>
      <c r="Q44" s="13">
        <f t="shared" si="6"/>
        <v>344.7199994035401</v>
      </c>
      <c r="R44" s="13">
        <f t="shared" si="7"/>
        <v>289.25442435894269</v>
      </c>
      <c r="S44" s="15">
        <v>40</v>
      </c>
      <c r="T44" s="1">
        <f t="shared" si="22"/>
        <v>63.583395720140658</v>
      </c>
      <c r="U44" s="1">
        <f t="shared" si="9"/>
        <v>-76.416604279859342</v>
      </c>
      <c r="V44" s="1">
        <f t="shared" si="20"/>
        <v>1.2086939695238357</v>
      </c>
      <c r="W44" s="1">
        <f>入力・結果!$I$7/V44</f>
        <v>269381.66997579206</v>
      </c>
      <c r="X44" s="14">
        <f>(W44/I44*10)*入力・結果!$I$8</f>
        <v>3878.3037461076356</v>
      </c>
      <c r="Y44" s="13">
        <f>DEGREES(ACOS((入力・結果!$G$3-(入力・結果!$G$4*COS(RADIANS(S44))))/(((入力・結果!$G$3^2)+(入力・結果!$G$4^2)-(2*入力・結果!$G$3*入力・結果!$G$4*COS(RADIANS(S44))))^(1/2))))</f>
        <v>117.70013799218064</v>
      </c>
      <c r="Z44" s="13">
        <f>DEGREES(ACOS(((入力・結果!$G$3^2)+(入力・結果!$G$4^2)-(入力・結果!$G$5^2)+(入力・結果!$G$6^2)-(2*入力・結果!$G$3*入力・結果!$G$4*COS(RADIANS(S44))))/(2*入力・結果!$G$6*((入力・結果!$G$3^2)+(入力・結果!$G$4^2)-(2*入力・結果!$G$3*入力・結果!$G$4*(COS(RADIANS(S44)))))^(1/2))))</f>
        <v>81.760873705473799</v>
      </c>
      <c r="AA44" s="13">
        <f>DEGREES(ACOS((入力・結果!$G$4-(入力・結果!$G$3*COS(RADIANS(S44))))/(((入力・結果!$G$3^2)+(入力・結果!$G$4^2)-(2*入力・結果!$G$3*入力・結果!$G$4*COS(RADIANS(S44))))^(1/2))))</f>
        <v>22.299862007819357</v>
      </c>
      <c r="AB44" s="13">
        <f>DEGREES(ACOS(((入力・結果!$G$3^2)+(入力・結果!$G$4^2)+(入力・結果!$G$5^2)-(入力・結果!$G$6^2)-(2*入力・結果!$G$3*入力・結果!$G$4*COS(RADIANS(S44))))/(2*入力・結果!$G$5*((入力・結果!$G$3^2)+(入力・結果!$G$4^2)-(2*入力・結果!$G$3*入力・結果!$G$4*(COS(RADIANS(S44)))))^(1/2))))</f>
        <v>41.283533712321301</v>
      </c>
      <c r="AC44" s="1">
        <f t="shared" si="21"/>
        <v>578.30374610763556</v>
      </c>
      <c r="AD44" s="1">
        <f t="shared" si="10"/>
        <v>578.30374610763556</v>
      </c>
      <c r="AE44" s="1" t="str">
        <f t="shared" si="11"/>
        <v/>
      </c>
      <c r="AF44" s="1" t="str">
        <f t="shared" si="12"/>
        <v/>
      </c>
      <c r="AJ44" s="10">
        <v>41</v>
      </c>
      <c r="AK44" s="10">
        <f t="shared" si="13"/>
        <v>0.84116377414473686</v>
      </c>
    </row>
    <row r="45" spans="2:37" x14ac:dyDescent="0.2">
      <c r="B45" s="1">
        <v>41</v>
      </c>
      <c r="C45" s="13">
        <f t="shared" si="0"/>
        <v>26.41483530779702</v>
      </c>
      <c r="D45" s="13">
        <f t="shared" si="1"/>
        <v>-22.962066014667755</v>
      </c>
      <c r="E45" s="13">
        <f>演算!U45</f>
        <v>-75.227775147248678</v>
      </c>
      <c r="F45" s="13">
        <f t="shared" si="2"/>
        <v>75.227775147248678</v>
      </c>
      <c r="G45" s="13">
        <f t="shared" si="3"/>
        <v>-75.575981940801114</v>
      </c>
      <c r="H45" s="13">
        <f t="shared" si="4"/>
        <v>-409.74090876199676</v>
      </c>
      <c r="I45" s="14">
        <f t="shared" si="14"/>
        <v>416.65254272525834</v>
      </c>
      <c r="J45" s="13">
        <f t="shared" si="15"/>
        <v>-79.549353241050895</v>
      </c>
      <c r="K45" s="13" t="str">
        <f t="shared" si="16"/>
        <v/>
      </c>
      <c r="L45" s="13">
        <f>COUNTIF($K$4:K45,1)</f>
        <v>1</v>
      </c>
      <c r="M45" s="13">
        <f t="shared" si="17"/>
        <v>100.45064675894911</v>
      </c>
      <c r="N45" s="14">
        <f t="shared" si="5"/>
        <v>61.450646758949105</v>
      </c>
      <c r="O45" s="14">
        <f t="shared" si="18"/>
        <v>199.12473978277711</v>
      </c>
      <c r="P45" s="14">
        <f t="shared" si="19"/>
        <v>-365.9899989970553</v>
      </c>
      <c r="Q45" s="13">
        <f t="shared" si="6"/>
        <v>339.61931110024739</v>
      </c>
      <c r="R45" s="13">
        <f t="shared" si="7"/>
        <v>295.22656304572826</v>
      </c>
      <c r="S45" s="15">
        <v>41</v>
      </c>
      <c r="T45" s="1">
        <f t="shared" si="22"/>
        <v>63.772224852751329</v>
      </c>
      <c r="U45" s="1">
        <f t="shared" si="9"/>
        <v>-75.227775147248678</v>
      </c>
      <c r="V45" s="1">
        <f t="shared" si="20"/>
        <v>1.1888291326106639</v>
      </c>
      <c r="W45" s="1">
        <f>入力・結果!$I$7/V45</f>
        <v>273882.92486152635</v>
      </c>
      <c r="X45" s="14">
        <f>(W45/I45*10)*入力・結果!$I$8</f>
        <v>3944.0478112064525</v>
      </c>
      <c r="Y45" s="13">
        <f>DEGREES(ACOS((入力・結果!$G$3-(入力・結果!$G$4*COS(RADIANS(S45))))/(((入力・結果!$G$3^2)+(入力・結果!$G$4^2)-(2*入力・結果!$G$3*入力・結果!$G$4*COS(RADIANS(S45))))^(1/2))))</f>
        <v>116.43275573359062</v>
      </c>
      <c r="Z45" s="13">
        <f>DEGREES(ACOS(((入力・結果!$G$3^2)+(入力・結果!$G$4^2)-(入力・結果!$G$5^2)+(入力・結果!$G$6^2)-(2*入力・結果!$G$3*入力・結果!$G$4*COS(RADIANS(S45))))/(2*入力・結果!$G$6*((入力・結果!$G$3^2)+(入力・結果!$G$4^2)-(2*入力・結果!$G$3*入力・結果!$G$4*(COS(RADIANS(S45)))))^(1/2))))</f>
        <v>81.16408667288826</v>
      </c>
      <c r="AA45" s="13">
        <f>DEGREES(ACOS((入力・結果!$G$4-(入力・結果!$G$3*COS(RADIANS(S45))))/(((入力・結果!$G$3^2)+(入力・結果!$G$4^2)-(2*入力・結果!$G$3*入力・結果!$G$4*COS(RADIANS(S45))))^(1/2))))</f>
        <v>22.567244266409368</v>
      </c>
      <c r="AB45" s="13">
        <f>DEGREES(ACOS(((入力・結果!$G$3^2)+(入力・結果!$G$4^2)+(入力・結果!$G$5^2)-(入力・結果!$G$6^2)-(2*入力・結果!$G$3*入力・結果!$G$4*COS(RADIANS(S45))))/(2*入力・結果!$G$5*((入力・結果!$G$3^2)+(入力・結果!$G$4^2)-(2*入力・結果!$G$3*入力・結果!$G$4*(COS(RADIANS(S45)))))^(1/2))))</f>
        <v>41.204980586341961</v>
      </c>
      <c r="AC45" s="1">
        <f t="shared" si="21"/>
        <v>644.04781120645248</v>
      </c>
      <c r="AD45" s="1">
        <f t="shared" si="10"/>
        <v>644.04781120645248</v>
      </c>
      <c r="AE45" s="1" t="str">
        <f t="shared" si="11"/>
        <v/>
      </c>
      <c r="AF45" s="1" t="str">
        <f t="shared" si="12"/>
        <v/>
      </c>
      <c r="AJ45" s="10">
        <v>42</v>
      </c>
      <c r="AK45" s="10">
        <f t="shared" si="13"/>
        <v>0.8553002714138157</v>
      </c>
    </row>
    <row r="46" spans="2:37" x14ac:dyDescent="0.2">
      <c r="B46" s="1">
        <v>42</v>
      </c>
      <c r="C46" s="13">
        <f t="shared" si="0"/>
        <v>26.010068891708798</v>
      </c>
      <c r="D46" s="13">
        <f t="shared" si="1"/>
        <v>-23.419571222560037</v>
      </c>
      <c r="E46" s="13">
        <f>演算!U46</f>
        <v>-74.058595113730163</v>
      </c>
      <c r="F46" s="13">
        <f t="shared" si="2"/>
        <v>74.058595113730163</v>
      </c>
      <c r="G46" s="13">
        <f t="shared" si="3"/>
        <v>-83.851591502687427</v>
      </c>
      <c r="H46" s="13">
        <f t="shared" si="4"/>
        <v>-408.03680377381522</v>
      </c>
      <c r="I46" s="14">
        <f t="shared" si="14"/>
        <v>416.56346771108548</v>
      </c>
      <c r="J46" s="13">
        <f t="shared" si="15"/>
        <v>-78.387380148103006</v>
      </c>
      <c r="K46" s="13" t="str">
        <f t="shared" si="16"/>
        <v/>
      </c>
      <c r="L46" s="13">
        <f>COUNTIF($K$4:K46,1)</f>
        <v>1</v>
      </c>
      <c r="M46" s="13">
        <f t="shared" si="17"/>
        <v>101.61261985189699</v>
      </c>
      <c r="N46" s="14">
        <f t="shared" si="5"/>
        <v>62.612619851896994</v>
      </c>
      <c r="O46" s="14">
        <f t="shared" si="18"/>
        <v>191.62095521561005</v>
      </c>
      <c r="P46" s="14">
        <f t="shared" si="19"/>
        <v>-369.87367053325346</v>
      </c>
      <c r="Q46" s="13">
        <f t="shared" si="6"/>
        <v>334.41517146482744</v>
      </c>
      <c r="R46" s="13">
        <f t="shared" si="7"/>
        <v>301.10877286148622</v>
      </c>
      <c r="S46" s="15">
        <v>42</v>
      </c>
      <c r="T46" s="1">
        <f t="shared" si="22"/>
        <v>63.941404886269837</v>
      </c>
      <c r="U46" s="1">
        <f t="shared" si="9"/>
        <v>-74.058595113730163</v>
      </c>
      <c r="V46" s="1">
        <f t="shared" si="20"/>
        <v>1.169180033518515</v>
      </c>
      <c r="W46" s="1">
        <f>入力・結果!$I$7/V46</f>
        <v>278485.76837233838</v>
      </c>
      <c r="X46" s="14">
        <f>(W46/I46*10)*入力・結果!$I$8</f>
        <v>4011.1885456862024</v>
      </c>
      <c r="Y46" s="13">
        <f>DEGREES(ACOS((入力・結果!$G$3-(入力・結果!$G$4*COS(RADIANS(S46))))/(((入力・結果!$G$3^2)+(入力・結果!$G$4^2)-(2*入力・結果!$G$3*入力・結果!$G$4*COS(RADIANS(S46))))^(1/2))))</f>
        <v>115.17927611713164</v>
      </c>
      <c r="Z46" s="13">
        <f>DEGREES(ACOS(((入力・結果!$G$3^2)+(入力・結果!$G$4^2)-(入力・結果!$G$5^2)+(入力・結果!$G$6^2)-(2*入力・結果!$G$3*入力・結果!$G$4*COS(RADIANS(S46))))/(2*入力・結果!$G$6*((入力・結果!$G$3^2)+(入力・結果!$G$4^2)-(2*入力・結果!$G$3*入力・結果!$G$4*(COS(RADIANS(S46)))))^(1/2))))</f>
        <v>80.564509616281669</v>
      </c>
      <c r="AA46" s="13">
        <f>DEGREES(ACOS((入力・結果!$G$4-(入力・結果!$G$3*COS(RADIANS(S46))))/(((入力・結果!$G$3^2)+(入力・結果!$G$4^2)-(2*入力・結果!$G$3*入力・結果!$G$4*COS(RADIANS(S46))))^(1/2))))</f>
        <v>22.820723882868371</v>
      </c>
      <c r="AB46" s="13">
        <f>DEGREES(ACOS(((入力・結果!$G$3^2)+(入力・結果!$G$4^2)+(入力・結果!$G$5^2)-(入力・結果!$G$6^2)-(2*入力・結果!$G$3*入力・結果!$G$4*COS(RADIANS(S46))))/(2*入力・結果!$G$5*((入力・結果!$G$3^2)+(入力・結果!$G$4^2)-(2*入力・結果!$G$3*入力・結果!$G$4*(COS(RADIANS(S46)))))^(1/2))))</f>
        <v>41.120681003401465</v>
      </c>
      <c r="AC46" s="1">
        <f t="shared" si="21"/>
        <v>711.18854568620236</v>
      </c>
      <c r="AD46" s="1">
        <f t="shared" si="10"/>
        <v>711.18854568620236</v>
      </c>
      <c r="AE46" s="1" t="str">
        <f t="shared" si="11"/>
        <v/>
      </c>
      <c r="AF46" s="1" t="str">
        <f t="shared" si="12"/>
        <v/>
      </c>
      <c r="AJ46" s="10">
        <v>43</v>
      </c>
      <c r="AK46" s="10">
        <f t="shared" si="13"/>
        <v>0.86974366869735853</v>
      </c>
    </row>
    <row r="47" spans="2:37" x14ac:dyDescent="0.2">
      <c r="B47" s="1">
        <v>43</v>
      </c>
      <c r="C47" s="13">
        <f t="shared" si="0"/>
        <v>25.597379556670965</v>
      </c>
      <c r="D47" s="13">
        <f t="shared" si="1"/>
        <v>-23.869942602187447</v>
      </c>
      <c r="E47" s="13">
        <f>演算!U47</f>
        <v>-72.908831067160293</v>
      </c>
      <c r="F47" s="13">
        <f t="shared" si="2"/>
        <v>72.908831067160293</v>
      </c>
      <c r="G47" s="13">
        <f t="shared" si="3"/>
        <v>-91.959822130292707</v>
      </c>
      <c r="H47" s="13">
        <f t="shared" si="4"/>
        <v>-406.20527229528625</v>
      </c>
      <c r="I47" s="14">
        <f t="shared" si="14"/>
        <v>416.48449206029596</v>
      </c>
      <c r="J47" s="13">
        <f t="shared" si="15"/>
        <v>-77.243968294459066</v>
      </c>
      <c r="K47" s="13" t="str">
        <f t="shared" si="16"/>
        <v/>
      </c>
      <c r="L47" s="13">
        <f>COUNTIF($K$4:K47,1)</f>
        <v>1</v>
      </c>
      <c r="M47" s="13">
        <f t="shared" si="17"/>
        <v>102.75603170554093</v>
      </c>
      <c r="N47" s="14">
        <f t="shared" si="5"/>
        <v>63.756031705540934</v>
      </c>
      <c r="O47" s="14">
        <f t="shared" si="18"/>
        <v>184.16705642251691</v>
      </c>
      <c r="P47" s="14">
        <f t="shared" si="19"/>
        <v>-373.55297811072018</v>
      </c>
      <c r="Q47" s="13">
        <f t="shared" si="6"/>
        <v>329.10916572862669</v>
      </c>
      <c r="R47" s="13">
        <f t="shared" si="7"/>
        <v>306.89926202812433</v>
      </c>
      <c r="S47" s="15">
        <v>43</v>
      </c>
      <c r="T47" s="1">
        <f t="shared" si="22"/>
        <v>64.091168932839707</v>
      </c>
      <c r="U47" s="1">
        <f t="shared" si="9"/>
        <v>-72.908831067160293</v>
      </c>
      <c r="V47" s="1">
        <f t="shared" si="20"/>
        <v>1.1497640465698709</v>
      </c>
      <c r="W47" s="1">
        <f>入力・結果!$I$7/V47</f>
        <v>283188.5385278599</v>
      </c>
      <c r="X47" s="14">
        <f>(W47/I47*10)*入力・結果!$I$8</f>
        <v>4079.6986768025208</v>
      </c>
      <c r="Y47" s="13">
        <f>DEGREES(ACOS((入力・結果!$G$3-(入力・結果!$G$4*COS(RADIANS(S47))))/(((入力・結果!$G$3^2)+(入力・結果!$G$4^2)-(2*入力・結果!$G$3*入力・結果!$G$4*COS(RADIANS(S47))))^(1/2))))</f>
        <v>113.9394666842977</v>
      </c>
      <c r="Z47" s="13">
        <f>DEGREES(ACOS(((入力・結果!$G$3^2)+(入力・結果!$G$4^2)-(入力・結果!$G$5^2)+(入力・結果!$G$6^2)-(2*入力・結果!$G$3*入力・結果!$G$4*COS(RADIANS(S47))))/(2*入力・結果!$G$6*((入力・結果!$G$3^2)+(入力・結果!$G$4^2)-(2*入力・結果!$G$3*入力・結果!$G$4*(COS(RADIANS(S47)))))^(1/2))))</f>
        <v>79.962440618063226</v>
      </c>
      <c r="AA47" s="13">
        <f>DEGREES(ACOS((入力・結果!$G$4-(入力・結果!$G$3*COS(RADIANS(S47))))/(((入力・結果!$G$3^2)+(入力・結果!$G$4^2)-(2*入力・結果!$G$3*入力・結果!$G$4*COS(RADIANS(S47))))^(1/2))))</f>
        <v>23.06053331570229</v>
      </c>
      <c r="AB47" s="13">
        <f>DEGREES(ACOS(((入力・結果!$G$3^2)+(入力・結果!$G$4^2)+(入力・結果!$G$5^2)-(入力・結果!$G$6^2)-(2*入力・結果!$G$3*入力・結果!$G$4*COS(RADIANS(S47))))/(2*入力・結果!$G$5*((入力・結果!$G$3^2)+(入力・結果!$G$4^2)-(2*入力・結果!$G$3*入力・結果!$G$4*(COS(RADIANS(S47)))))^(1/2))))</f>
        <v>41.030635617137413</v>
      </c>
      <c r="AC47" s="1">
        <f t="shared" si="21"/>
        <v>779.69867680252082</v>
      </c>
      <c r="AD47" s="1">
        <f t="shared" si="10"/>
        <v>779.69867680252082</v>
      </c>
      <c r="AE47" s="1" t="str">
        <f t="shared" si="11"/>
        <v/>
      </c>
      <c r="AF47" s="1" t="str">
        <f t="shared" si="12"/>
        <v/>
      </c>
      <c r="AJ47" s="10">
        <v>44</v>
      </c>
      <c r="AK47" s="10">
        <f t="shared" si="13"/>
        <v>0.88448879060573349</v>
      </c>
    </row>
    <row r="48" spans="2:37" x14ac:dyDescent="0.2">
      <c r="B48" s="1">
        <v>44</v>
      </c>
      <c r="C48" s="13">
        <f t="shared" si="0"/>
        <v>25.17689301185279</v>
      </c>
      <c r="D48" s="13">
        <f t="shared" si="1"/>
        <v>-24.313042966064906</v>
      </c>
      <c r="E48" s="13">
        <f>演算!U48</f>
        <v>-71.778234489090423</v>
      </c>
      <c r="F48" s="13">
        <f t="shared" si="2"/>
        <v>71.778234489090423</v>
      </c>
      <c r="G48" s="13">
        <f t="shared" si="3"/>
        <v>-99.901415463140808</v>
      </c>
      <c r="H48" s="13">
        <f t="shared" si="4"/>
        <v>-404.25437626508142</v>
      </c>
      <c r="I48" s="14">
        <f t="shared" si="14"/>
        <v>416.41552989893296</v>
      </c>
      <c r="J48" s="13">
        <f t="shared" si="15"/>
        <v>-76.118889696452285</v>
      </c>
      <c r="K48" s="13" t="str">
        <f t="shared" si="16"/>
        <v/>
      </c>
      <c r="L48" s="13">
        <f>COUNTIF($K$4:K48,1)</f>
        <v>1</v>
      </c>
      <c r="M48" s="13">
        <f t="shared" si="17"/>
        <v>103.88111030354771</v>
      </c>
      <c r="N48" s="14">
        <f t="shared" si="5"/>
        <v>64.881110303547715</v>
      </c>
      <c r="O48" s="14">
        <f t="shared" si="18"/>
        <v>176.7675405837343</v>
      </c>
      <c r="P48" s="14">
        <f t="shared" si="19"/>
        <v>-377.03465376141082</v>
      </c>
      <c r="Q48" s="13">
        <f t="shared" si="6"/>
        <v>323.70291015239303</v>
      </c>
      <c r="R48" s="13">
        <f t="shared" si="7"/>
        <v>312.59626670654876</v>
      </c>
      <c r="S48" s="15">
        <v>44</v>
      </c>
      <c r="T48" s="1">
        <f t="shared" si="22"/>
        <v>64.221765510909577</v>
      </c>
      <c r="U48" s="1">
        <f t="shared" si="9"/>
        <v>-71.778234489090423</v>
      </c>
      <c r="V48" s="1">
        <f t="shared" si="20"/>
        <v>1.1305965780698699</v>
      </c>
      <c r="W48" s="1">
        <f>入力・結果!$I$7/V48</f>
        <v>287989.55022122682</v>
      </c>
      <c r="X48" s="14">
        <f>(W48/I48*10)*入力・結果!$I$8</f>
        <v>4149.5505745108594</v>
      </c>
      <c r="Y48" s="13">
        <f>DEGREES(ACOS((入力・結果!$G$3-(入力・結果!$G$4*COS(RADIANS(S48))))/(((入力・結果!$G$3^2)+(入力・結果!$G$4^2)-(2*入力・結果!$G$3*入力・結果!$G$4*COS(RADIANS(S48))))^(1/2))))</f>
        <v>112.713089185249</v>
      </c>
      <c r="Z48" s="13">
        <f>DEGREES(ACOS(((入力・結果!$G$3^2)+(入力・結果!$G$4^2)-(入力・結果!$G$5^2)+(入力・結果!$G$6^2)-(2*入力・結果!$G$3*入力・結果!$G$4*COS(RADIANS(S48))))/(2*入力・結果!$G$6*((入力・結果!$G$3^2)+(入力・結果!$G$4^2)-(2*入力・結果!$G$3*入力・結果!$G$4*(COS(RADIANS(S48)))))^(1/2))))</f>
        <v>79.358157839342311</v>
      </c>
      <c r="AA48" s="13">
        <f>DEGREES(ACOS((入力・結果!$G$4-(入力・結果!$G$3*COS(RADIANS(S48))))/(((入力・結果!$G$3^2)+(入力・結果!$G$4^2)-(2*入力・結果!$G$3*入力・結果!$G$4*COS(RADIANS(S48))))^(1/2))))</f>
        <v>23.286910814750986</v>
      </c>
      <c r="AB48" s="13">
        <f>DEGREES(ACOS(((入力・結果!$G$3^2)+(入力・結果!$G$4^2)+(入力・結果!$G$5^2)-(入力・結果!$G$6^2)-(2*入力・結果!$G$3*入力・結果!$G$4*COS(RADIANS(S48))))/(2*入力・結果!$G$5*((入力・結果!$G$3^2)+(入力・結果!$G$4^2)-(2*入力・結果!$G$3*入力・結果!$G$4*(COS(RADIANS(S48)))))^(1/2))))</f>
        <v>40.934854696158588</v>
      </c>
      <c r="AC48" s="1">
        <f t="shared" si="21"/>
        <v>849.55057451085941</v>
      </c>
      <c r="AD48" s="1">
        <f t="shared" si="10"/>
        <v>849.55057451085941</v>
      </c>
      <c r="AE48" s="1" t="str">
        <f t="shared" si="11"/>
        <v/>
      </c>
      <c r="AF48" s="1" t="str">
        <f t="shared" si="12"/>
        <v/>
      </c>
      <c r="AJ48" s="10">
        <v>45</v>
      </c>
      <c r="AK48" s="10">
        <f t="shared" si="13"/>
        <v>0.89953039313574779</v>
      </c>
    </row>
    <row r="49" spans="2:37" x14ac:dyDescent="0.2">
      <c r="B49" s="1">
        <v>45</v>
      </c>
      <c r="C49" s="13">
        <f t="shared" si="0"/>
        <v>24.748737341529164</v>
      </c>
      <c r="D49" s="13">
        <f t="shared" si="1"/>
        <v>-24.748737341529161</v>
      </c>
      <c r="E49" s="13">
        <f>演算!U49</f>
        <v>-70.666543313749457</v>
      </c>
      <c r="F49" s="13">
        <f t="shared" si="2"/>
        <v>70.666543313749457</v>
      </c>
      <c r="G49" s="13">
        <f t="shared" si="3"/>
        <v>-107.67744241553933</v>
      </c>
      <c r="H49" s="13">
        <f t="shared" si="4"/>
        <v>-402.19185479758841</v>
      </c>
      <c r="I49" s="14">
        <f t="shared" si="14"/>
        <v>416.35648148032499</v>
      </c>
      <c r="J49" s="13">
        <f t="shared" si="15"/>
        <v>-75.011901988635898</v>
      </c>
      <c r="K49" s="13" t="str">
        <f t="shared" si="16"/>
        <v/>
      </c>
      <c r="L49" s="13">
        <f>COUNTIF($K$4:K49,1)</f>
        <v>1</v>
      </c>
      <c r="M49" s="13">
        <f t="shared" si="17"/>
        <v>104.9880980113641</v>
      </c>
      <c r="N49" s="14">
        <f t="shared" si="5"/>
        <v>65.988098011364102</v>
      </c>
      <c r="O49" s="14">
        <f t="shared" si="18"/>
        <v>169.42644582502592</v>
      </c>
      <c r="P49" s="14">
        <f t="shared" si="19"/>
        <v>-380.32538585502778</v>
      </c>
      <c r="Q49" s="13">
        <f t="shared" si="6"/>
        <v>318.1980515339464</v>
      </c>
      <c r="R49" s="13">
        <f t="shared" si="7"/>
        <v>318.19805153394634</v>
      </c>
      <c r="S49" s="15">
        <v>45</v>
      </c>
      <c r="T49" s="1">
        <f t="shared" si="22"/>
        <v>64.333456686250543</v>
      </c>
      <c r="U49" s="1">
        <f t="shared" si="9"/>
        <v>-70.666543313749457</v>
      </c>
      <c r="V49" s="1">
        <f t="shared" si="20"/>
        <v>1.1116911753409653</v>
      </c>
      <c r="W49" s="1">
        <f>入力・結果!$I$7/V49</f>
        <v>292887.09600499948</v>
      </c>
      <c r="X49" s="14">
        <f>(W49/I49*10)*入力・結果!$I$8</f>
        <v>4220.7162712634254</v>
      </c>
      <c r="Y49" s="13">
        <f>DEGREES(ACOS((入力・結果!$G$3-(入力・結果!$G$4*COS(RADIANS(S49))))/(((入力・結果!$G$3^2)+(入力・結果!$G$4^2)-(2*入力・結果!$G$3*入力・結果!$G$4*COS(RADIANS(S49))))^(1/2))))</f>
        <v>111.49990068429818</v>
      </c>
      <c r="Z49" s="13">
        <f>DEGREES(ACOS(((入力・結果!$G$3^2)+(入力・結果!$G$4^2)-(入力・結果!$G$5^2)+(入力・結果!$G$6^2)-(2*入力・結果!$G$3*入力・結果!$G$4*COS(RADIANS(S49))))/(2*入力・結果!$G$6*((入力・結果!$G$3^2)+(入力・結果!$G$4^2)-(2*入力・結果!$G$3*入力・結果!$G$4*(COS(RADIANS(S49)))))^(1/2))))</f>
        <v>78.751920477555572</v>
      </c>
      <c r="AA49" s="13">
        <f>DEGREES(ACOS((入力・結果!$G$4-(入力・結果!$G$3*COS(RADIANS(S49))))/(((入力・結果!$G$3^2)+(入力・結果!$G$4^2)-(2*入力・結果!$G$3*入力・結果!$G$4*COS(RADIANS(S49))))^(1/2))))</f>
        <v>23.500099315701831</v>
      </c>
      <c r="AB49" s="13">
        <f>DEGREES(ACOS(((入力・結果!$G$3^2)+(入力・結果!$G$4^2)+(入力・結果!$G$5^2)-(入力・結果!$G$6^2)-(2*入力・結果!$G$3*入力・結果!$G$4*COS(RADIANS(S49))))/(2*入力・結果!$G$5*((入力・結果!$G$3^2)+(入力・結果!$G$4^2)-(2*入力・結果!$G$3*入力・結果!$G$4*(COS(RADIANS(S49)))))^(1/2))))</f>
        <v>40.833357370548711</v>
      </c>
      <c r="AC49" s="1">
        <f t="shared" si="21"/>
        <v>920.71627126342537</v>
      </c>
      <c r="AD49" s="1">
        <f t="shared" si="10"/>
        <v>920.71627126342537</v>
      </c>
      <c r="AE49" s="1" t="str">
        <f t="shared" si="11"/>
        <v/>
      </c>
      <c r="AF49" s="1" t="str">
        <f t="shared" si="12"/>
        <v/>
      </c>
      <c r="AJ49" s="10">
        <v>46</v>
      </c>
      <c r="AK49" s="10">
        <f t="shared" si="13"/>
        <v>0.91486316582870897</v>
      </c>
    </row>
    <row r="50" spans="2:37" x14ac:dyDescent="0.2">
      <c r="B50" s="1">
        <v>46</v>
      </c>
      <c r="C50" s="13">
        <f t="shared" si="0"/>
        <v>24.313042966064906</v>
      </c>
      <c r="D50" s="13">
        <f t="shared" si="1"/>
        <v>-25.176893011852787</v>
      </c>
      <c r="E50" s="13">
        <f>演算!U50</f>
        <v>-69.573483676689776</v>
      </c>
      <c r="F50" s="13">
        <f t="shared" si="2"/>
        <v>69.573483676689776</v>
      </c>
      <c r="G50" s="13">
        <f t="shared" si="3"/>
        <v>-115.28926959732792</v>
      </c>
      <c r="H50" s="13">
        <f t="shared" si="4"/>
        <v>-400.02512140162759</v>
      </c>
      <c r="I50" s="14">
        <f t="shared" si="14"/>
        <v>416.30723442749854</v>
      </c>
      <c r="J50" s="13">
        <f t="shared" si="15"/>
        <v>-73.922750134774262</v>
      </c>
      <c r="K50" s="13" t="str">
        <f t="shared" si="16"/>
        <v/>
      </c>
      <c r="L50" s="13">
        <f>COUNTIF($K$4:K50,1)</f>
        <v>1</v>
      </c>
      <c r="M50" s="13">
        <f t="shared" si="17"/>
        <v>106.07724986522574</v>
      </c>
      <c r="N50" s="14">
        <f t="shared" si="5"/>
        <v>67.077249865225738</v>
      </c>
      <c r="O50" s="14">
        <f t="shared" si="18"/>
        <v>162.14737556334364</v>
      </c>
      <c r="P50" s="14">
        <f t="shared" si="19"/>
        <v>-383.43179580544989</v>
      </c>
      <c r="Q50" s="13">
        <f t="shared" si="6"/>
        <v>312.59626670654876</v>
      </c>
      <c r="R50" s="13">
        <f t="shared" si="7"/>
        <v>323.70291015239297</v>
      </c>
      <c r="S50" s="15">
        <v>46</v>
      </c>
      <c r="T50" s="1">
        <f t="shared" si="22"/>
        <v>64.426516323310224</v>
      </c>
      <c r="U50" s="1">
        <f t="shared" si="9"/>
        <v>-69.573483676689776</v>
      </c>
      <c r="V50" s="1">
        <f t="shared" si="20"/>
        <v>1.0930596370596817</v>
      </c>
      <c r="W50" s="1">
        <f>入力・結果!$I$7/V50</f>
        <v>297879.44679382764</v>
      </c>
      <c r="X50" s="14">
        <f>(W50/I50*10)*入力・結果!$I$8</f>
        <v>4293.1674805526982</v>
      </c>
      <c r="Y50" s="13">
        <f>DEGREES(ACOS((入力・結果!$G$3-(入力・結果!$G$4*COS(RADIANS(S50))))/(((入力・結果!$G$3^2)+(入力・結果!$G$4^2)-(2*入力・結果!$G$3*入力・結果!$G$4*COS(RADIANS(S50))))^(1/2))))</f>
        <v>110.29965457910569</v>
      </c>
      <c r="Z50" s="13">
        <f>DEGREES(ACOS(((入力・結果!$G$3^2)+(入力・結果!$G$4^2)-(入力・結果!$G$5^2)+(入力・結果!$G$6^2)-(2*入力・結果!$G$3*入力・結果!$G$4*COS(RADIANS(S50))))/(2*入力・結果!$G$6*((入力・結果!$G$3^2)+(入力・結果!$G$4^2)-(2*入力・結果!$G$3*入力・結果!$G$4*(COS(RADIANS(S50)))))^(1/2))))</f>
        <v>78.143969718975868</v>
      </c>
      <c r="AA50" s="13">
        <f>DEGREES(ACOS((入力・結果!$G$4-(入力・結果!$G$3*COS(RADIANS(S50))))/(((入力・結果!$G$3^2)+(入力・結果!$G$4^2)-(2*入力・結果!$G$3*入力・結果!$G$4*COS(RADIANS(S50))))^(1/2))))</f>
        <v>23.700345420894319</v>
      </c>
      <c r="AB50" s="13">
        <f>DEGREES(ACOS(((入力・結果!$G$3^2)+(入力・結果!$G$4^2)+(入力・結果!$G$5^2)-(入力・結果!$G$6^2)-(2*入力・結果!$G$3*入力・結果!$G$4*COS(RADIANS(S50))))/(2*入力・結果!$G$5*((入力・結果!$G$3^2)+(入力・結果!$G$4^2)-(2*入力・結果!$G$3*入力・結果!$G$4*(COS(RADIANS(S50)))))^(1/2))))</f>
        <v>40.726170902415909</v>
      </c>
      <c r="AC50" s="1">
        <f t="shared" si="21"/>
        <v>993.16748055269818</v>
      </c>
      <c r="AD50" s="1">
        <f t="shared" si="10"/>
        <v>993.16748055269818</v>
      </c>
      <c r="AE50" s="1" t="str">
        <f t="shared" si="11"/>
        <v/>
      </c>
      <c r="AF50" s="1" t="str">
        <f t="shared" si="12"/>
        <v/>
      </c>
      <c r="AJ50" s="10">
        <v>47</v>
      </c>
      <c r="AK50" s="10">
        <f t="shared" si="13"/>
        <v>0.93048173371119425</v>
      </c>
    </row>
    <row r="51" spans="2:37" x14ac:dyDescent="0.2">
      <c r="B51" s="1">
        <v>47</v>
      </c>
      <c r="C51" s="13">
        <f t="shared" si="0"/>
        <v>23.869942602187447</v>
      </c>
      <c r="D51" s="13">
        <f t="shared" si="1"/>
        <v>-25.597379556670965</v>
      </c>
      <c r="E51" s="13">
        <f>演算!U51</f>
        <v>-68.498771553098123</v>
      </c>
      <c r="F51" s="13">
        <f t="shared" si="2"/>
        <v>68.498771553098123</v>
      </c>
      <c r="G51" s="13">
        <f t="shared" si="3"/>
        <v>-122.73852747981428</v>
      </c>
      <c r="H51" s="13">
        <f t="shared" si="4"/>
        <v>-397.76126348445729</v>
      </c>
      <c r="I51" s="14">
        <f t="shared" si="14"/>
        <v>416.26766491845723</v>
      </c>
      <c r="J51" s="13">
        <f t="shared" si="15"/>
        <v>-72.851168039812649</v>
      </c>
      <c r="K51" s="13" t="str">
        <f t="shared" si="16"/>
        <v/>
      </c>
      <c r="L51" s="13">
        <f>COUNTIF($K$4:K51,1)</f>
        <v>1</v>
      </c>
      <c r="M51" s="13">
        <f t="shared" si="17"/>
        <v>107.14883196018735</v>
      </c>
      <c r="N51" s="14">
        <f t="shared" si="5"/>
        <v>68.148831960187351</v>
      </c>
      <c r="O51" s="14">
        <f t="shared" si="18"/>
        <v>154.93352293440299</v>
      </c>
      <c r="P51" s="14">
        <f t="shared" si="19"/>
        <v>-386.36041765144603</v>
      </c>
      <c r="Q51" s="13">
        <f t="shared" si="6"/>
        <v>306.89926202812433</v>
      </c>
      <c r="R51" s="13">
        <f t="shared" si="7"/>
        <v>329.10916572862669</v>
      </c>
      <c r="S51" s="15">
        <v>47</v>
      </c>
      <c r="T51" s="1">
        <f t="shared" si="22"/>
        <v>64.501228446901877</v>
      </c>
      <c r="U51" s="1">
        <f t="shared" si="9"/>
        <v>-68.498771553098123</v>
      </c>
      <c r="V51" s="1">
        <f t="shared" si="20"/>
        <v>1.0747121235916524</v>
      </c>
      <c r="W51" s="1">
        <f>入力・結果!$I$7/V51</f>
        <v>302964.85249636485</v>
      </c>
      <c r="X51" s="14">
        <f>(W51/I51*10)*入力・結果!$I$8</f>
        <v>4366.8756143580749</v>
      </c>
      <c r="Y51" s="13">
        <f>DEGREES(ACOS((入力・結果!$G$3-(入力・結果!$G$4*COS(RADIANS(S51))))/(((入力・結果!$G$3^2)+(入力・結果!$G$4^2)-(2*入力・結果!$G$3*入力・結果!$G$4*COS(RADIANS(S51))))^(1/2))))</f>
        <v>109.11210153678103</v>
      </c>
      <c r="Z51" s="13">
        <f>DEGREES(ACOS(((入力・結果!$G$3^2)+(入力・結果!$G$4^2)-(入力・結果!$G$5^2)+(入力・結果!$G$6^2)-(2*入力・結果!$G$3*入力・結果!$G$4*COS(RADIANS(S51))))/(2*入力・結果!$G$6*((入力・結果!$G$3^2)+(入力・結果!$G$4^2)-(2*入力・結果!$G$3*入力・結果!$G$4*(COS(RADIANS(S51)))))^(1/2))))</f>
        <v>77.534529679244045</v>
      </c>
      <c r="AA51" s="13">
        <f>DEGREES(ACOS((入力・結果!$G$4-(入力・結果!$G$3*COS(RADIANS(S51))))/(((入力・結果!$G$3^2)+(入力・結果!$G$4^2)-(2*入力・結果!$G$3*入力・結果!$G$4*COS(RADIANS(S51))))^(1/2))))</f>
        <v>23.88789846321896</v>
      </c>
      <c r="AB51" s="13">
        <f>DEGREES(ACOS(((入力・結果!$G$3^2)+(入力・結果!$G$4^2)+(入力・結果!$G$5^2)-(入力・結果!$G$6^2)-(2*入力・結果!$G$3*入力・結果!$G$4*COS(RADIANS(S51))))/(2*入力・結果!$G$5*((入力・結果!$G$3^2)+(入力・結果!$G$4^2)-(2*入力・結果!$G$3*入力・結果!$G$4*(COS(RADIANS(S51)))))^(1/2))))</f>
        <v>40.613329983682917</v>
      </c>
      <c r="AC51" s="1">
        <f t="shared" si="21"/>
        <v>1066.8756143580749</v>
      </c>
      <c r="AD51" s="1">
        <f t="shared" si="10"/>
        <v>1066.8756143580749</v>
      </c>
      <c r="AE51" s="1" t="str">
        <f t="shared" si="11"/>
        <v/>
      </c>
      <c r="AF51" s="1" t="str">
        <f t="shared" si="12"/>
        <v/>
      </c>
      <c r="AJ51" s="10">
        <v>48</v>
      </c>
      <c r="AK51" s="10">
        <f t="shared" si="13"/>
        <v>0.94638065905456681</v>
      </c>
    </row>
    <row r="52" spans="2:37" x14ac:dyDescent="0.2">
      <c r="B52" s="1">
        <v>48</v>
      </c>
      <c r="C52" s="13">
        <f t="shared" si="0"/>
        <v>23.419571222560037</v>
      </c>
      <c r="D52" s="13">
        <f t="shared" si="1"/>
        <v>-26.010068891708798</v>
      </c>
      <c r="E52" s="13">
        <f>演算!U52</f>
        <v>-67.442114286878208</v>
      </c>
      <c r="F52" s="13">
        <f t="shared" si="2"/>
        <v>67.442114286878208</v>
      </c>
      <c r="G52" s="13">
        <f t="shared" si="3"/>
        <v>-130.02708036244593</v>
      </c>
      <c r="H52" s="13">
        <f t="shared" si="4"/>
        <v>-395.40704386220006</v>
      </c>
      <c r="I52" s="14">
        <f t="shared" si="14"/>
        <v>416.23763881156373</v>
      </c>
      <c r="J52" s="13">
        <f t="shared" si="15"/>
        <v>-71.796880062776609</v>
      </c>
      <c r="K52" s="13" t="str">
        <f t="shared" si="16"/>
        <v/>
      </c>
      <c r="L52" s="13">
        <f>COUNTIF($K$4:K52,1)</f>
        <v>1</v>
      </c>
      <c r="M52" s="13">
        <f t="shared" si="17"/>
        <v>108.20311993722339</v>
      </c>
      <c r="N52" s="14">
        <f t="shared" si="5"/>
        <v>69.203119937223391</v>
      </c>
      <c r="O52" s="14">
        <f t="shared" si="18"/>
        <v>147.78769508350416</v>
      </c>
      <c r="P52" s="14">
        <f t="shared" si="19"/>
        <v>-389.11768032991125</v>
      </c>
      <c r="Q52" s="13">
        <f t="shared" si="6"/>
        <v>301.10877286148622</v>
      </c>
      <c r="R52" s="13">
        <f t="shared" si="7"/>
        <v>334.41517146482744</v>
      </c>
      <c r="S52" s="15">
        <v>48</v>
      </c>
      <c r="T52" s="1">
        <f t="shared" si="22"/>
        <v>64.557885713121792</v>
      </c>
      <c r="U52" s="1">
        <f t="shared" si="9"/>
        <v>-67.442114286878208</v>
      </c>
      <c r="V52" s="1">
        <f t="shared" si="20"/>
        <v>1.056657266219915</v>
      </c>
      <c r="W52" s="1">
        <f>入力・結果!$I$7/V52</f>
        <v>308141.54258816695</v>
      </c>
      <c r="X52" s="14">
        <f>(W52/I52*10)*入力・結果!$I$8</f>
        <v>4441.8117996436167</v>
      </c>
      <c r="Y52" s="13">
        <f>DEGREES(ACOS((入力・結果!$G$3-(入力・結果!$G$4*COS(RADIANS(S52))))/(((入力・結果!$G$3^2)+(入力・結果!$G$4^2)-(2*入力・結果!$G$3*入力・結果!$G$4*COS(RADIANS(S52))))^(1/2))))</f>
        <v>107.93699035041691</v>
      </c>
      <c r="Z52" s="13">
        <f>DEGREES(ACOS(((入力・結果!$G$3^2)+(入力・結果!$G$4^2)-(入力・結果!$G$5^2)+(入力・結果!$G$6^2)-(2*入力・結果!$G$3*入力・結果!$G$4*COS(RADIANS(S52))))/(2*入力・結果!$G$6*((入力・結果!$G$3^2)+(入力・結果!$G$4^2)-(2*入力・結果!$G$3*入力・結果!$G$4*(COS(RADIANS(S52)))))^(1/2))))</f>
        <v>76.923808326226037</v>
      </c>
      <c r="AA52" s="13">
        <f>DEGREES(ACOS((入力・結果!$G$4-(入力・結果!$G$3*COS(RADIANS(S52))))/(((入力・結果!$G$3^2)+(入力・結果!$G$4^2)-(2*入力・結果!$G$3*入力・結果!$G$4*COS(RADIANS(S52))))^(1/2))))</f>
        <v>24.063009649583073</v>
      </c>
      <c r="AB52" s="13">
        <f>DEGREES(ACOS(((入力・結果!$G$3^2)+(入力・結果!$G$4^2)+(入力・結果!$G$5^2)-(入力・結果!$G$6^2)-(2*入力・結果!$G$3*入力・結果!$G$4*COS(RADIANS(S52))))/(2*入力・結果!$G$5*((入力・結果!$G$3^2)+(入力・結果!$G$4^2)-(2*入力・結果!$G$3*入力・結果!$G$4*(COS(RADIANS(S52)))))^(1/2))))</f>
        <v>40.494876063538719</v>
      </c>
      <c r="AC52" s="1">
        <f t="shared" si="21"/>
        <v>1141.8117996436167</v>
      </c>
      <c r="AD52" s="1">
        <f t="shared" si="10"/>
        <v>1141.8117996436167</v>
      </c>
      <c r="AE52" s="1" t="str">
        <f t="shared" si="11"/>
        <v/>
      </c>
      <c r="AF52" s="1" t="str">
        <f t="shared" si="12"/>
        <v/>
      </c>
      <c r="AJ52" s="10">
        <v>49</v>
      </c>
      <c r="AK52" s="10">
        <f t="shared" si="13"/>
        <v>0.96255444298270554</v>
      </c>
    </row>
    <row r="53" spans="2:37" x14ac:dyDescent="0.2">
      <c r="B53" s="1">
        <v>49</v>
      </c>
      <c r="C53" s="13">
        <f t="shared" si="0"/>
        <v>22.962066014667755</v>
      </c>
      <c r="D53" s="13">
        <f t="shared" si="1"/>
        <v>-26.41483530779702</v>
      </c>
      <c r="E53" s="13">
        <f>演算!U53</f>
        <v>-66.403212012528655</v>
      </c>
      <c r="F53" s="13">
        <f t="shared" si="2"/>
        <v>66.403212012528655</v>
      </c>
      <c r="G53" s="13">
        <f t="shared" si="3"/>
        <v>-137.15699816741642</v>
      </c>
      <c r="H53" s="13">
        <f t="shared" si="4"/>
        <v>-392.96890401452083</v>
      </c>
      <c r="I53" s="14">
        <f t="shared" si="14"/>
        <v>416.21701270932016</v>
      </c>
      <c r="J53" s="13">
        <f t="shared" si="15"/>
        <v>-70.759602431509961</v>
      </c>
      <c r="K53" s="13" t="str">
        <f t="shared" si="16"/>
        <v/>
      </c>
      <c r="L53" s="13">
        <f>COUNTIF($K$4:K53,1)</f>
        <v>1</v>
      </c>
      <c r="M53" s="13">
        <f t="shared" si="17"/>
        <v>109.24039756849004</v>
      </c>
      <c r="N53" s="14">
        <f t="shared" si="5"/>
        <v>70.240397568490039</v>
      </c>
      <c r="O53" s="14">
        <f t="shared" si="18"/>
        <v>140.71233713347547</v>
      </c>
      <c r="P53" s="14">
        <f t="shared" si="19"/>
        <v>-391.70989245499726</v>
      </c>
      <c r="Q53" s="13">
        <f t="shared" si="6"/>
        <v>295.22656304572826</v>
      </c>
      <c r="R53" s="13">
        <f t="shared" si="7"/>
        <v>339.61931110024739</v>
      </c>
      <c r="S53" s="15">
        <v>49</v>
      </c>
      <c r="T53" s="1">
        <f t="shared" si="22"/>
        <v>64.596787987471345</v>
      </c>
      <c r="U53" s="1">
        <f t="shared" si="9"/>
        <v>-66.403212012528655</v>
      </c>
      <c r="V53" s="1">
        <f t="shared" si="20"/>
        <v>1.0389022743495531</v>
      </c>
      <c r="W53" s="1">
        <f>入力・結果!$I$7/V53</f>
        <v>313407.72663516895</v>
      </c>
      <c r="X53" s="14">
        <f>(W53/I53*10)*入力・結果!$I$8</f>
        <v>4517.946894026386</v>
      </c>
      <c r="Y53" s="13">
        <f>DEGREES(ACOS((入力・結果!$G$3-(入力・結果!$G$4*COS(RADIANS(S53))))/(((入力・結果!$G$3^2)+(入力・結果!$G$4^2)-(2*入力・結果!$G$3*入力・結果!$G$4*COS(RADIANS(S53))))^(1/2))))</f>
        <v>106.77406871982116</v>
      </c>
      <c r="Z53" s="13">
        <f>DEGREES(ACOS(((入力・結果!$G$3^2)+(入力・結果!$G$4^2)-(入力・結果!$G$5^2)+(入力・結果!$G$6^2)-(2*入力・結果!$G$3*入力・結果!$G$4*COS(RADIANS(S53))))/(2*入力・結果!$G$6*((入力・結果!$G$3^2)+(入力・結果!$G$4^2)-(2*入力・結果!$G$3*入力・結果!$G$4*(COS(RADIANS(S53)))))^(1/2))))</f>
        <v>76.311998380542249</v>
      </c>
      <c r="AA53" s="13">
        <f>DEGREES(ACOS((入力・結果!$G$4-(入力・結果!$G$3*COS(RADIANS(S53))))/(((入力・結果!$G$3^2)+(入力・結果!$G$4^2)-(2*入力・結果!$G$3*入力・結果!$G$4*COS(RADIANS(S53))))^(1/2))))</f>
        <v>24.225931280178866</v>
      </c>
      <c r="AB53" s="13">
        <f>DEGREES(ACOS(((入力・結果!$G$3^2)+(入力・結果!$G$4^2)+(入力・結果!$G$5^2)-(入力・結果!$G$6^2)-(2*入力・結果!$G$3*入力・結果!$G$4*COS(RADIANS(S53))))/(2*入力・結果!$G$5*((入力・結果!$G$3^2)+(入力・結果!$G$4^2)-(2*入力・結果!$G$3*入力・結果!$G$4*(COS(RADIANS(S53)))))^(1/2))))</f>
        <v>40.370856707292475</v>
      </c>
      <c r="AC53" s="1">
        <f t="shared" si="21"/>
        <v>1217.946894026386</v>
      </c>
      <c r="AD53" s="1">
        <f t="shared" si="10"/>
        <v>1217.946894026386</v>
      </c>
      <c r="AE53" s="1" t="str">
        <f t="shared" si="11"/>
        <v/>
      </c>
      <c r="AF53" s="1" t="str">
        <f t="shared" si="12"/>
        <v/>
      </c>
      <c r="AJ53" s="10">
        <v>50</v>
      </c>
      <c r="AK53" s="10">
        <f t="shared" si="13"/>
        <v>0.97899752695650599</v>
      </c>
    </row>
    <row r="54" spans="2:37" x14ac:dyDescent="0.2">
      <c r="B54" s="1">
        <v>50</v>
      </c>
      <c r="C54" s="13">
        <f t="shared" si="0"/>
        <v>22.497566339028879</v>
      </c>
      <c r="D54" s="13">
        <f t="shared" si="1"/>
        <v>-26.811555509164229</v>
      </c>
      <c r="E54" s="13">
        <f>演算!U54</f>
        <v>-65.381758972592195</v>
      </c>
      <c r="F54" s="13">
        <f t="shared" si="2"/>
        <v>65.381758972592195</v>
      </c>
      <c r="G54" s="13">
        <f t="shared" si="3"/>
        <v>-144.13053006517592</v>
      </c>
      <c r="H54" s="13">
        <f t="shared" si="4"/>
        <v>-390.45296883926204</v>
      </c>
      <c r="I54" s="14">
        <f t="shared" si="14"/>
        <v>416.20563495976637</v>
      </c>
      <c r="J54" s="13">
        <f t="shared" si="15"/>
        <v>-69.739044560964359</v>
      </c>
      <c r="K54" s="13" t="str">
        <f t="shared" si="16"/>
        <v/>
      </c>
      <c r="L54" s="13">
        <f>COUNTIF($K$4:K54,1)</f>
        <v>1</v>
      </c>
      <c r="M54" s="13">
        <f t="shared" si="17"/>
        <v>110.26095543903564</v>
      </c>
      <c r="N54" s="14">
        <f t="shared" si="5"/>
        <v>71.260955439035641</v>
      </c>
      <c r="O54" s="14">
        <f t="shared" si="18"/>
        <v>133.70955567369035</v>
      </c>
      <c r="P54" s="14">
        <f t="shared" si="19"/>
        <v>-394.14322941515388</v>
      </c>
      <c r="Q54" s="13">
        <f t="shared" si="6"/>
        <v>289.25442435894269</v>
      </c>
      <c r="R54" s="13">
        <f t="shared" si="7"/>
        <v>344.7199994035401</v>
      </c>
      <c r="S54" s="15">
        <v>50</v>
      </c>
      <c r="T54" s="1">
        <f t="shared" si="22"/>
        <v>64.618241027407805</v>
      </c>
      <c r="U54" s="1">
        <f t="shared" si="9"/>
        <v>-65.381758972592195</v>
      </c>
      <c r="V54" s="1">
        <f t="shared" si="20"/>
        <v>1.0214530399364605</v>
      </c>
      <c r="W54" s="1">
        <f>入力・結果!$I$7/V54</f>
        <v>318761.59477703832</v>
      </c>
      <c r="X54" s="14">
        <f>(W54/I54*10)*入力・結果!$I$8</f>
        <v>4595.2515007325974</v>
      </c>
      <c r="Y54" s="13">
        <f>DEGREES(ACOS((入力・結果!$G$3-(入力・結果!$G$4*COS(RADIANS(S54))))/(((入力・結果!$G$3^2)+(入力・結果!$G$4^2)-(2*入力・結果!$G$3*入力・結果!$G$4*COS(RADIANS(S54))))^(1/2))))</f>
        <v>105.6230839603689</v>
      </c>
      <c r="Z54" s="13">
        <f>DEGREES(ACOS(((入力・結果!$G$3^2)+(入力・結果!$G$4^2)-(入力・結果!$G$5^2)+(入力・結果!$G$6^2)-(2*入力・結果!$G$3*入力・結果!$G$4*COS(RADIANS(S54))))/(2*入力・結果!$G$6*((入力・結果!$G$3^2)+(入力・結果!$G$4^2)-(2*入力・結果!$G$3*入力・結果!$G$4*(COS(RADIANS(S54)))))^(1/2))))</f>
        <v>75.699278190045945</v>
      </c>
      <c r="AA54" s="13">
        <f>DEGREES(ACOS((入力・結果!$G$4-(入力・結果!$G$3*COS(RADIANS(S54))))/(((入力・結果!$G$3^2)+(入力・結果!$G$4^2)-(2*入力・結果!$G$3*入力・結果!$G$4*COS(RADIANS(S54))))^(1/2))))</f>
        <v>24.376916039631102</v>
      </c>
      <c r="AB54" s="13">
        <f>DEGREES(ACOS(((入力・結果!$G$3^2)+(入力・結果!$G$4^2)+(入力・結果!$G$5^2)-(入力・結果!$G$6^2)-(2*入力・結果!$G$3*入力・結果!$G$4*COS(RADIANS(S54))))/(2*入力・結果!$G$5*((入力・結果!$G$3^2)+(入力・結果!$G$4^2)-(2*入力・結果!$G$3*入力・結果!$G$4*(COS(RADIANS(S54)))))^(1/2))))</f>
        <v>40.241324987776707</v>
      </c>
      <c r="AC54" s="1">
        <f t="shared" si="21"/>
        <v>1295.2515007325974</v>
      </c>
      <c r="AD54" s="1">
        <f t="shared" si="10"/>
        <v>1295.2515007325974</v>
      </c>
      <c r="AE54" s="1" t="str">
        <f t="shared" si="11"/>
        <v/>
      </c>
      <c r="AF54" s="1" t="str">
        <f t="shared" si="12"/>
        <v/>
      </c>
      <c r="AJ54" s="10">
        <v>51</v>
      </c>
      <c r="AK54" s="10">
        <f t="shared" si="13"/>
        <v>0.99570429415696904</v>
      </c>
    </row>
    <row r="55" spans="2:37" x14ac:dyDescent="0.2">
      <c r="B55" s="1">
        <v>51</v>
      </c>
      <c r="C55" s="13">
        <f t="shared" si="0"/>
        <v>22.026213686744313</v>
      </c>
      <c r="D55" s="13">
        <f t="shared" si="1"/>
        <v>-27.200108650993982</v>
      </c>
      <c r="E55" s="13">
        <f>演算!U55</f>
        <v>-64.377444734049448</v>
      </c>
      <c r="F55" s="13">
        <f t="shared" si="2"/>
        <v>64.377444734049448</v>
      </c>
      <c r="G55" s="13">
        <f t="shared" si="3"/>
        <v>-150.95007991345921</v>
      </c>
      <c r="H55" s="13">
        <f t="shared" si="4"/>
        <v>-387.86505268123398</v>
      </c>
      <c r="I55" s="14">
        <f t="shared" si="14"/>
        <v>416.20334659550269</v>
      </c>
      <c r="J55" s="13">
        <f t="shared" si="15"/>
        <v>-68.734910277410009</v>
      </c>
      <c r="K55" s="13" t="str">
        <f t="shared" si="16"/>
        <v/>
      </c>
      <c r="L55" s="13">
        <f>COUNTIF($K$4:K55,1)</f>
        <v>1</v>
      </c>
      <c r="M55" s="13">
        <f t="shared" si="17"/>
        <v>111.26508972258999</v>
      </c>
      <c r="N55" s="14">
        <f t="shared" si="5"/>
        <v>72.265089722589991</v>
      </c>
      <c r="O55" s="14">
        <f t="shared" si="18"/>
        <v>126.7811416415681</v>
      </c>
      <c r="P55" s="14">
        <f t="shared" si="19"/>
        <v>-396.42372260165865</v>
      </c>
      <c r="Q55" s="13">
        <f t="shared" si="6"/>
        <v>283.19417597242688</v>
      </c>
      <c r="R55" s="13">
        <f t="shared" si="7"/>
        <v>349.7156826556369</v>
      </c>
      <c r="S55" s="15">
        <v>51</v>
      </c>
      <c r="T55" s="1">
        <f t="shared" si="22"/>
        <v>64.622555265950552</v>
      </c>
      <c r="U55" s="1">
        <f t="shared" si="9"/>
        <v>-64.377444734049448</v>
      </c>
      <c r="V55" s="1">
        <f t="shared" si="20"/>
        <v>1.0043142385427473</v>
      </c>
      <c r="W55" s="1">
        <f>入力・結果!$I$7/V55</f>
        <v>324201.31817750912</v>
      </c>
      <c r="X55" s="14">
        <f>(W55/I55*10)*入力・結果!$I$8</f>
        <v>4673.6959829291136</v>
      </c>
      <c r="Y55" s="13">
        <f>DEGREES(ACOS((入力・結果!$G$3-(入力・結果!$G$4*COS(RADIANS(S55))))/(((入力・結果!$G$3^2)+(入力・結果!$G$4^2)-(2*入力・結果!$G$3*入力・結果!$G$4*COS(RADIANS(S55))))^(1/2))))</f>
        <v>104.48378364398704</v>
      </c>
      <c r="Z55" s="13">
        <f>DEGREES(ACOS(((入力・結果!$G$3^2)+(入力・結果!$G$4^2)-(入力・結果!$G$5^2)+(入力・結果!$G$6^2)-(2*入力・結果!$G$3*入力・結果!$G$4*COS(RADIANS(S55))))/(2*入力・結果!$G$6*((入力・結果!$G$3^2)+(入力・結果!$G$4^2)-(2*入力・結果!$G$3*入力・結果!$G$4*(COS(RADIANS(S55)))))^(1/2))))</f>
        <v>75.08581257535009</v>
      </c>
      <c r="AA55" s="13">
        <f>DEGREES(ACOS((入力・結果!$G$4-(入力・結果!$G$3*COS(RADIANS(S55))))/(((入力・結果!$G$3^2)+(入力・結果!$G$4^2)-(2*入力・結果!$G$3*入力・結果!$G$4*COS(RADIANS(S55))))^(1/2))))</f>
        <v>24.516216356012947</v>
      </c>
      <c r="AB55" s="13">
        <f>DEGREES(ACOS(((入力・結果!$G$3^2)+(入力・結果!$G$4^2)+(入力・結果!$G$5^2)-(入力・結果!$G$6^2)-(2*入力・結果!$G$3*入力・結果!$G$4*COS(RADIANS(S55))))/(2*入力・結果!$G$5*((入力・結果!$G$3^2)+(入力・結果!$G$4^2)-(2*入力・結果!$G$3*入力・結果!$G$4*(COS(RADIANS(S55)))))^(1/2))))</f>
        <v>40.106338909937612</v>
      </c>
      <c r="AC55" s="1">
        <f t="shared" si="21"/>
        <v>1373.6959829291136</v>
      </c>
      <c r="AD55" s="1">
        <f t="shared" si="10"/>
        <v>1373.6959829291136</v>
      </c>
      <c r="AE55" s="1" t="str">
        <f t="shared" si="11"/>
        <v/>
      </c>
      <c r="AF55" s="1" t="str">
        <f t="shared" si="12"/>
        <v/>
      </c>
      <c r="AJ55" s="10">
        <v>52</v>
      </c>
      <c r="AK55" s="10">
        <f t="shared" si="13"/>
        <v>1.0126690707909625</v>
      </c>
    </row>
    <row r="56" spans="2:37" x14ac:dyDescent="0.2">
      <c r="B56" s="1">
        <v>52</v>
      </c>
      <c r="C56" s="13">
        <f t="shared" si="0"/>
        <v>21.548151636398039</v>
      </c>
      <c r="D56" s="13">
        <f t="shared" si="1"/>
        <v>-27.580376376235272</v>
      </c>
      <c r="E56" s="13">
        <f>演算!U56</f>
        <v>-63.389955307499733</v>
      </c>
      <c r="F56" s="13">
        <f t="shared" si="2"/>
        <v>63.389955307499733</v>
      </c>
      <c r="G56" s="13">
        <f t="shared" si="3"/>
        <v>-157.61818347557025</v>
      </c>
      <c r="H56" s="13">
        <f t="shared" si="4"/>
        <v>-385.21066642805107</v>
      </c>
      <c r="I56" s="14">
        <f t="shared" si="14"/>
        <v>416.20998221100098</v>
      </c>
      <c r="J56" s="13">
        <f t="shared" si="15"/>
        <v>-67.746898951469973</v>
      </c>
      <c r="K56" s="13" t="str">
        <f t="shared" si="16"/>
        <v/>
      </c>
      <c r="L56" s="13">
        <f>COUNTIF($K$4:K56,1)</f>
        <v>1</v>
      </c>
      <c r="M56" s="13">
        <f t="shared" si="17"/>
        <v>112.25310104853003</v>
      </c>
      <c r="N56" s="14">
        <f t="shared" si="5"/>
        <v>73.253101048530027</v>
      </c>
      <c r="O56" s="14">
        <f t="shared" si="18"/>
        <v>119.92859249284629</v>
      </c>
      <c r="P56" s="14">
        <f t="shared" si="19"/>
        <v>-398.55725058611915</v>
      </c>
      <c r="Q56" s="13">
        <f t="shared" si="6"/>
        <v>277.04766389654623</v>
      </c>
      <c r="R56" s="13">
        <f t="shared" si="7"/>
        <v>354.60483912302493</v>
      </c>
      <c r="S56" s="15">
        <v>52</v>
      </c>
      <c r="T56" s="1">
        <f t="shared" si="22"/>
        <v>64.610044692500267</v>
      </c>
      <c r="U56" s="1">
        <f t="shared" si="9"/>
        <v>-63.389955307499733</v>
      </c>
      <c r="V56" s="1">
        <f t="shared" si="20"/>
        <v>0.98748942654971472</v>
      </c>
      <c r="W56" s="1">
        <f>入力・結果!$I$7/V56</f>
        <v>329725.04944953736</v>
      </c>
      <c r="X56" s="14">
        <f>(W56/I56*10)*入力・結果!$I$8</f>
        <v>4753.250477530074</v>
      </c>
      <c r="Y56" s="13">
        <f>DEGREES(ACOS((入力・結果!$G$3-(入力・結果!$G$4*COS(RADIANS(S56))))/(((入力・結果!$G$3^2)+(入力・結果!$G$4^2)-(2*入力・結果!$G$3*入力・結果!$G$4*COS(RADIANS(S56))))^(1/2))))</f>
        <v>103.3559161763137</v>
      </c>
      <c r="Z56" s="13">
        <f>DEGREES(ACOS(((入力・結果!$G$3^2)+(入力・結果!$G$4^2)-(入力・結果!$G$5^2)+(入力・結果!$G$6^2)-(2*入力・結果!$G$3*入力・結果!$G$4*COS(RADIANS(S56))))/(2*入力・結果!$G$6*((入力・結果!$G$3^2)+(入力・結果!$G$4^2)-(2*入力・結果!$G$3*入力・結果!$G$4*(COS(RADIANS(S56)))))^(1/2))))</f>
        <v>74.471753644222503</v>
      </c>
      <c r="AA56" s="13">
        <f>DEGREES(ACOS((入力・結果!$G$4-(入力・結果!$G$3*COS(RADIANS(S56))))/(((入力・結果!$G$3^2)+(入力・結果!$G$4^2)-(2*入力・結果!$G$3*入力・結果!$G$4*COS(RADIANS(S56))))^(1/2))))</f>
        <v>24.644083823686291</v>
      </c>
      <c r="AB56" s="13">
        <f>DEGREES(ACOS(((入力・結果!$G$3^2)+(入力・結果!$G$4^2)+(入力・結果!$G$5^2)-(入力・結果!$G$6^2)-(2*入力・結果!$G$3*入力・結果!$G$4*COS(RADIANS(S56))))/(2*入力・結果!$G$5*((入力・結果!$G$3^2)+(入力・結果!$G$4^2)-(2*入力・結果!$G$3*入力・結果!$G$4*(COS(RADIANS(S56)))))^(1/2))))</f>
        <v>39.965960868813973</v>
      </c>
      <c r="AC56" s="1">
        <f t="shared" si="21"/>
        <v>1453.250477530074</v>
      </c>
      <c r="AD56" s="1">
        <f t="shared" si="10"/>
        <v>1453.250477530074</v>
      </c>
      <c r="AE56" s="1" t="str">
        <f t="shared" si="11"/>
        <v/>
      </c>
      <c r="AF56" s="1" t="str">
        <f t="shared" si="12"/>
        <v/>
      </c>
      <c r="AJ56" s="10">
        <v>53</v>
      </c>
      <c r="AK56" s="10">
        <f t="shared" si="13"/>
        <v>1.0298861273341817</v>
      </c>
    </row>
    <row r="57" spans="2:37" x14ac:dyDescent="0.2">
      <c r="B57" s="1">
        <v>53</v>
      </c>
      <c r="C57" s="13">
        <f t="shared" si="0"/>
        <v>21.063525810321693</v>
      </c>
      <c r="D57" s="13">
        <f t="shared" si="1"/>
        <v>-27.952242851655249</v>
      </c>
      <c r="E57" s="13">
        <f>演算!U57</f>
        <v>-62.418974173315064</v>
      </c>
      <c r="F57" s="13">
        <f t="shared" si="2"/>
        <v>62.418974173315064</v>
      </c>
      <c r="G57" s="13">
        <f t="shared" si="3"/>
        <v>-164.1374873700158</v>
      </c>
      <c r="H57" s="13">
        <f t="shared" si="4"/>
        <v>-382.4950254844095</v>
      </c>
      <c r="I57" s="14">
        <f t="shared" si="14"/>
        <v>416.22537077941462</v>
      </c>
      <c r="J57" s="13">
        <f t="shared" si="15"/>
        <v>-66.774706543291884</v>
      </c>
      <c r="K57" s="13" t="str">
        <f t="shared" si="16"/>
        <v/>
      </c>
      <c r="L57" s="13">
        <f>COUNTIF($K$4:K57,1)</f>
        <v>1</v>
      </c>
      <c r="M57" s="13">
        <f t="shared" si="17"/>
        <v>113.22529345670812</v>
      </c>
      <c r="N57" s="14">
        <f t="shared" si="5"/>
        <v>74.225293456708116</v>
      </c>
      <c r="O57" s="14">
        <f t="shared" si="18"/>
        <v>113.15313357916384</v>
      </c>
      <c r="P57" s="14">
        <f t="shared" si="19"/>
        <v>-400.54953207022612</v>
      </c>
      <c r="Q57" s="13">
        <f t="shared" si="6"/>
        <v>270.81676041842178</v>
      </c>
      <c r="R57" s="13">
        <f t="shared" si="7"/>
        <v>359.3859795212818</v>
      </c>
      <c r="S57" s="15">
        <v>53</v>
      </c>
      <c r="T57" s="1">
        <f t="shared" si="22"/>
        <v>64.581025826684936</v>
      </c>
      <c r="U57" s="1">
        <f t="shared" si="9"/>
        <v>-62.418974173315064</v>
      </c>
      <c r="V57" s="1">
        <f t="shared" si="20"/>
        <v>0.9709811341846688</v>
      </c>
      <c r="W57" s="1">
        <f>入力・結果!$I$7/V57</f>
        <v>335330.92306000955</v>
      </c>
      <c r="X57" s="14">
        <f>(W57/I57*10)*入力・結果!$I$8</f>
        <v>4833.8849085351449</v>
      </c>
      <c r="Y57" s="13">
        <f>DEGREES(ACOS((入力・結果!$G$3-(入力・結果!$G$4*COS(RADIANS(S57))))/(((入力・結果!$G$3^2)+(入力・結果!$G$4^2)-(2*入力・結果!$G$3*入力・結果!$G$4*COS(RADIANS(S57))))^(1/2))))</f>
        <v>102.23923131405743</v>
      </c>
      <c r="Z57" s="13">
        <f>DEGREES(ACOS(((入力・結果!$G$3^2)+(入力・結果!$G$4^2)-(入力・結果!$G$5^2)+(入力・結果!$G$6^2)-(2*入力・結果!$G$3*入力・結果!$G$4*COS(RADIANS(S57))))/(2*入力・結果!$G$6*((入力・結果!$G$3^2)+(入力・結果!$G$4^2)-(2*入力・結果!$G$3*入力・結果!$G$4*(COS(RADIANS(S57)))))^(1/2))))</f>
        <v>73.857241573296278</v>
      </c>
      <c r="AA57" s="13">
        <f>DEGREES(ACOS((入力・結果!$G$4-(入力・結果!$G$3*COS(RADIANS(S57))))/(((入力・結果!$G$3^2)+(入力・結果!$G$4^2)-(2*入力・結果!$G$3*入力・結果!$G$4*COS(RADIANS(S57))))^(1/2))))</f>
        <v>24.760768685942566</v>
      </c>
      <c r="AB57" s="13">
        <f>DEGREES(ACOS(((入力・結果!$G$3^2)+(入力・結果!$G$4^2)+(入力・結果!$G$5^2)-(入力・結果!$G$6^2)-(2*入力・結果!$G$3*入力・結果!$G$4*COS(RADIANS(S57))))/(2*入力・結果!$G$5*((入力・結果!$G$3^2)+(入力・結果!$G$4^2)-(2*入力・結果!$G$3*入力・結果!$G$4*(COS(RADIANS(S57)))))^(1/2))))</f>
        <v>39.820257140742378</v>
      </c>
      <c r="AC57" s="1">
        <f t="shared" si="21"/>
        <v>1533.8849085351449</v>
      </c>
      <c r="AD57" s="1">
        <f t="shared" si="10"/>
        <v>1533.8849085351449</v>
      </c>
      <c r="AE57" s="1" t="str">
        <f t="shared" si="11"/>
        <v/>
      </c>
      <c r="AF57" s="1" t="str">
        <f t="shared" si="12"/>
        <v/>
      </c>
      <c r="AJ57" s="10">
        <v>54</v>
      </c>
      <c r="AK57" s="10">
        <f t="shared" si="13"/>
        <v>1.0473496797295321</v>
      </c>
    </row>
    <row r="58" spans="2:37" x14ac:dyDescent="0.2">
      <c r="B58" s="1">
        <v>54</v>
      </c>
      <c r="C58" s="13">
        <f t="shared" si="0"/>
        <v>20.57248383023656</v>
      </c>
      <c r="D58" s="13">
        <f t="shared" si="1"/>
        <v>-28.315594803123162</v>
      </c>
      <c r="E58" s="13">
        <f>演算!U58</f>
        <v>-61.464183219201018</v>
      </c>
      <c r="F58" s="13">
        <f t="shared" si="2"/>
        <v>61.464183219201018</v>
      </c>
      <c r="G58" s="13">
        <f t="shared" si="3"/>
        <v>-170.51072969274026</v>
      </c>
      <c r="H58" s="13">
        <f t="shared" si="4"/>
        <v>-379.72305845427059</v>
      </c>
      <c r="I58" s="14">
        <f t="shared" si="14"/>
        <v>416.24933641054145</v>
      </c>
      <c r="J58" s="13">
        <f t="shared" si="15"/>
        <v>-65.818026563486441</v>
      </c>
      <c r="K58" s="13" t="str">
        <f t="shared" si="16"/>
        <v/>
      </c>
      <c r="L58" s="13">
        <f>COUNTIF($K$4:K58,1)</f>
        <v>1</v>
      </c>
      <c r="M58" s="13">
        <f t="shared" si="17"/>
        <v>114.18197343651356</v>
      </c>
      <c r="N58" s="14">
        <f t="shared" si="5"/>
        <v>75.181973436513559</v>
      </c>
      <c r="O58" s="14">
        <f t="shared" si="18"/>
        <v>106.45573867128759</v>
      </c>
      <c r="P58" s="14">
        <f t="shared" si="19"/>
        <v>-402.40612043825405</v>
      </c>
      <c r="Q58" s="13">
        <f t="shared" si="6"/>
        <v>264.50336353161293</v>
      </c>
      <c r="R58" s="13">
        <f t="shared" si="7"/>
        <v>364.05764746872637</v>
      </c>
      <c r="S58" s="15">
        <v>54</v>
      </c>
      <c r="T58" s="1">
        <f t="shared" si="22"/>
        <v>64.535816780798982</v>
      </c>
      <c r="U58" s="1">
        <f t="shared" si="9"/>
        <v>-61.464183219201018</v>
      </c>
      <c r="V58" s="1">
        <f t="shared" si="20"/>
        <v>0.95479095411404558</v>
      </c>
      <c r="W58" s="1">
        <f>入力・結果!$I$7/V58</f>
        <v>341017.05571993563</v>
      </c>
      <c r="X58" s="14">
        <f>(W58/I58*10)*入力・結果!$I$8</f>
        <v>4915.5689999744982</v>
      </c>
      <c r="Y58" s="13">
        <f>DEGREES(ACOS((入力・結果!$G$3-(入力・結果!$G$4*COS(RADIANS(S58))))/(((入力・結果!$G$3^2)+(入力・結果!$G$4^2)-(2*入力・結果!$G$3*入力・結果!$G$4*COS(RADIANS(S58))))^(1/2))))</f>
        <v>101.13348062652216</v>
      </c>
      <c r="Z58" s="13">
        <f>DEGREES(ACOS(((入力・結果!$G$3^2)+(入力・結果!$G$4^2)-(入力・結果!$G$5^2)+(入力・結果!$G$6^2)-(2*入力・結果!$G$3*入力・結果!$G$4*COS(RADIANS(S58))))/(2*入力・結果!$G$6*((入力・結果!$G$3^2)+(入力・結果!$G$4^2)-(2*入力・結果!$G$3*入力・結果!$G$4*(COS(RADIANS(S58)))))^(1/2))))</f>
        <v>73.242405356082585</v>
      </c>
      <c r="AA58" s="13">
        <f>DEGREES(ACOS((入力・結果!$G$4-(入力・結果!$G$3*COS(RADIANS(S58))))/(((入力・結果!$G$3^2)+(入力・結果!$G$4^2)-(2*入力・結果!$G$3*入力・結果!$G$4*COS(RADIANS(S58))))^(1/2))))</f>
        <v>24.866519373477825</v>
      </c>
      <c r="AB58" s="13">
        <f>DEGREES(ACOS(((入力・結果!$G$3^2)+(入力・結果!$G$4^2)+(入力・結果!$G$5^2)-(入力・結果!$G$6^2)-(2*入力・結果!$G$3*入力・結果!$G$4*COS(RADIANS(S58))))/(2*入力・結果!$G$5*((入力・結果!$G$3^2)+(入力・結果!$G$4^2)-(2*入力・結果!$G$3*入力・結果!$G$4*(COS(RADIANS(S58)))))^(1/2))))</f>
        <v>39.66929740732116</v>
      </c>
      <c r="AC58" s="1">
        <f t="shared" si="21"/>
        <v>1615.5689999744982</v>
      </c>
      <c r="AD58" s="1">
        <f t="shared" si="10"/>
        <v>1615.5689999744982</v>
      </c>
      <c r="AE58" s="1" t="str">
        <f t="shared" si="11"/>
        <v/>
      </c>
      <c r="AF58" s="1" t="str">
        <f t="shared" si="12"/>
        <v/>
      </c>
      <c r="AJ58" s="10">
        <v>55</v>
      </c>
      <c r="AK58" s="10">
        <f t="shared" si="13"/>
        <v>1.0650538905536961</v>
      </c>
    </row>
    <row r="59" spans="2:37" x14ac:dyDescent="0.2">
      <c r="B59" s="1">
        <v>55</v>
      </c>
      <c r="C59" s="13">
        <f t="shared" si="0"/>
        <v>20.075175272286614</v>
      </c>
      <c r="D59" s="13">
        <f t="shared" si="1"/>
        <v>-28.670321550114714</v>
      </c>
      <c r="E59" s="13">
        <f>演算!U59</f>
        <v>-60.525263593753593</v>
      </c>
      <c r="F59" s="13">
        <f t="shared" si="2"/>
        <v>60.525263593753593</v>
      </c>
      <c r="G59" s="13">
        <f t="shared" si="3"/>
        <v>-176.74072224490601</v>
      </c>
      <c r="H59" s="13">
        <f t="shared" si="4"/>
        <v>-376.89941637778975</v>
      </c>
      <c r="I59" s="14">
        <f t="shared" si="14"/>
        <v>416.28169905193948</v>
      </c>
      <c r="J59" s="13">
        <f t="shared" si="15"/>
        <v>-64.876550953686021</v>
      </c>
      <c r="K59" s="13" t="str">
        <f t="shared" si="16"/>
        <v/>
      </c>
      <c r="L59" s="13">
        <f>COUNTIF($K$4:K59,1)</f>
        <v>1</v>
      </c>
      <c r="M59" s="13">
        <f t="shared" si="17"/>
        <v>115.12344904631398</v>
      </c>
      <c r="N59" s="14">
        <f t="shared" si="5"/>
        <v>76.123449046313979</v>
      </c>
      <c r="O59" s="14">
        <f t="shared" si="18"/>
        <v>99.837149583709319</v>
      </c>
      <c r="P59" s="14">
        <f t="shared" si="19"/>
        <v>-404.13239975108354</v>
      </c>
      <c r="Q59" s="13">
        <f t="shared" si="6"/>
        <v>258.10939635797075</v>
      </c>
      <c r="R59" s="13">
        <f t="shared" si="7"/>
        <v>368.61841993004629</v>
      </c>
      <c r="S59" s="15">
        <v>55</v>
      </c>
      <c r="T59" s="1">
        <f t="shared" si="22"/>
        <v>64.474736406246407</v>
      </c>
      <c r="U59" s="1">
        <f t="shared" si="9"/>
        <v>-60.525263593753593</v>
      </c>
      <c r="V59" s="1">
        <f t="shared" si="20"/>
        <v>0.93891962544742569</v>
      </c>
      <c r="W59" s="1">
        <f>入力・結果!$I$7/V59</f>
        <v>346781.5467642835</v>
      </c>
      <c r="X59" s="14">
        <f>(W59/I59*10)*入力・結果!$I$8</f>
        <v>4998.2722885112789</v>
      </c>
      <c r="Y59" s="13">
        <f>DEGREES(ACOS((入力・結果!$G$3-(入力・結果!$G$4*COS(RADIANS(S59))))/(((入力・結果!$G$3^2)+(入力・結果!$G$4^2)-(2*入力・結果!$G$3*入力・結果!$G$4*COS(RADIANS(S59))))^(1/2))))</f>
        <v>100.03841790517276</v>
      </c>
      <c r="Z59" s="13">
        <f>DEGREES(ACOS(((入力・結果!$G$3^2)+(入力・結果!$G$4^2)-(入力・結果!$G$5^2)+(入力・結果!$G$6^2)-(2*入力・結果!$G$3*入力・結果!$G$4*COS(RADIANS(S59))))/(2*入力・結果!$G$6*((入力・結果!$G$3^2)+(入力・結果!$G$4^2)-(2*入力・結果!$G$3*入力・結果!$G$4*(COS(RADIANS(S59)))))^(1/2))))</f>
        <v>72.627363516735045</v>
      </c>
      <c r="AA59" s="13">
        <f>DEGREES(ACOS((入力・結果!$G$4-(入力・結果!$G$3*COS(RADIANS(S59))))/(((入力・結果!$G$3^2)+(入力・結果!$G$4^2)-(2*入力・結果!$G$3*入力・結果!$G$4*COS(RADIANS(S59))))^(1/2))))</f>
        <v>24.961582094827204</v>
      </c>
      <c r="AB59" s="13">
        <f>DEGREES(ACOS(((入力・結果!$G$3^2)+(入力・結果!$G$4^2)+(入力・結果!$G$5^2)-(入力・結果!$G$6^2)-(2*入力・結果!$G$3*入力・結果!$G$4*COS(RADIANS(S59))))/(2*入力・結果!$G$5*((入力・結果!$G$3^2)+(入力・結果!$G$4^2)-(2*入力・結果!$G$3*入力・結果!$G$4*(COS(RADIANS(S59)))))^(1/2))))</f>
        <v>39.5131543114192</v>
      </c>
      <c r="AC59" s="1">
        <f t="shared" si="21"/>
        <v>1698.2722885112789</v>
      </c>
      <c r="AD59" s="1">
        <f t="shared" si="10"/>
        <v>1698.2722885112789</v>
      </c>
      <c r="AE59" s="1" t="str">
        <f t="shared" si="11"/>
        <v/>
      </c>
      <c r="AF59" s="1" t="str">
        <f t="shared" si="12"/>
        <v/>
      </c>
      <c r="AJ59" s="10">
        <v>56</v>
      </c>
      <c r="AK59" s="10">
        <f t="shared" si="13"/>
        <v>1.0829928701632459</v>
      </c>
    </row>
    <row r="60" spans="2:37" x14ac:dyDescent="0.2">
      <c r="B60" s="1">
        <v>56</v>
      </c>
      <c r="C60" s="13">
        <f t="shared" si="0"/>
        <v>19.571751621476139</v>
      </c>
      <c r="D60" s="13">
        <f t="shared" si="1"/>
        <v>-29.016315039426459</v>
      </c>
      <c r="E60" s="13">
        <f>演算!U60</f>
        <v>-59.601896480681773</v>
      </c>
      <c r="F60" s="13">
        <f t="shared" si="2"/>
        <v>59.601896480681773</v>
      </c>
      <c r="G60" s="13">
        <f t="shared" si="3"/>
        <v>-182.83033429305652</v>
      </c>
      <c r="H60" s="13">
        <f t="shared" si="4"/>
        <v>-374.02848238638558</v>
      </c>
      <c r="I60" s="14">
        <f t="shared" si="14"/>
        <v>416.32227513546951</v>
      </c>
      <c r="J60" s="13">
        <f t="shared" si="15"/>
        <v>-63.949970890724593</v>
      </c>
      <c r="K60" s="13" t="str">
        <f t="shared" si="16"/>
        <v/>
      </c>
      <c r="L60" s="13">
        <f>COUNTIF($K$4:K60,1)</f>
        <v>1</v>
      </c>
      <c r="M60" s="13">
        <f t="shared" si="17"/>
        <v>116.05002910927541</v>
      </c>
      <c r="N60" s="14">
        <f t="shared" si="5"/>
        <v>77.050029109275414</v>
      </c>
      <c r="O60" s="14">
        <f t="shared" si="18"/>
        <v>93.297894871500588</v>
      </c>
      <c r="P60" s="14">
        <f t="shared" si="19"/>
        <v>-405.73358202953824</v>
      </c>
      <c r="Q60" s="13">
        <f t="shared" si="6"/>
        <v>251.63680656183607</v>
      </c>
      <c r="R60" s="13">
        <f t="shared" si="7"/>
        <v>373.06690764976878</v>
      </c>
      <c r="S60" s="15">
        <v>56</v>
      </c>
      <c r="T60" s="1">
        <f t="shared" si="22"/>
        <v>64.398103519318227</v>
      </c>
      <c r="U60" s="1">
        <f t="shared" si="9"/>
        <v>-59.601896480681773</v>
      </c>
      <c r="V60" s="1">
        <f t="shared" si="20"/>
        <v>0.92336711307181929</v>
      </c>
      <c r="W60" s="1">
        <f>入力・結果!$I$7/V60</f>
        <v>352622.4785251529</v>
      </c>
      <c r="X60" s="14">
        <f>(W60/I60*10)*入力・結果!$I$8</f>
        <v>5081.9641357466789</v>
      </c>
      <c r="Y60" s="13">
        <f>DEGREES(ACOS((入力・結果!$G$3-(入力・結果!$G$4*COS(RADIANS(S60))))/(((入力・結果!$G$3^2)+(入力・結果!$G$4^2)-(2*入力・結果!$G$3*入力・結果!$G$4*COS(RADIANS(S60))))^(1/2))))</f>
        <v>98.953799524998388</v>
      </c>
      <c r="Z60" s="13">
        <f>DEGREES(ACOS(((入力・結果!$G$3^2)+(入力・結果!$G$4^2)-(入力・結果!$G$5^2)+(入力・結果!$G$6^2)-(2*入力・結果!$G$3*入力・結果!$G$4*COS(RADIANS(S60))))/(2*入力・結果!$G$6*((入力・結果!$G$3^2)+(入力・結果!$G$4^2)-(2*入力・結果!$G$3*入力・結果!$G$4*(COS(RADIANS(S60)))))^(1/2))))</f>
        <v>72.012224789404854</v>
      </c>
      <c r="AA60" s="13">
        <f>DEGREES(ACOS((入力・結果!$G$4-(入力・結果!$G$3*COS(RADIANS(S60))))/(((入力・結果!$G$3^2)+(入力・結果!$G$4^2)-(2*入力・結果!$G$3*入力・結果!$G$4*COS(RADIANS(S60))))^(1/2))))</f>
        <v>25.046200475001612</v>
      </c>
      <c r="AB60" s="13">
        <f>DEGREES(ACOS(((入力・結果!$G$3^2)+(入力・結果!$G$4^2)+(入力・結果!$G$5^2)-(入力・結果!$G$6^2)-(2*入力・結果!$G$3*入力・結果!$G$4*COS(RADIANS(S60))))/(2*入力・結果!$G$5*((入力・結果!$G$3^2)+(入力・結果!$G$4^2)-(2*入力・結果!$G$3*入力・結果!$G$4*(COS(RADIANS(S60)))))^(1/2))))</f>
        <v>39.351903044316622</v>
      </c>
      <c r="AC60" s="1">
        <f t="shared" si="21"/>
        <v>1781.9641357466789</v>
      </c>
      <c r="AD60" s="1">
        <f t="shared" si="10"/>
        <v>1781.9641357466789</v>
      </c>
      <c r="AE60" s="1" t="str">
        <f t="shared" si="11"/>
        <v/>
      </c>
      <c r="AF60" s="1" t="str">
        <f t="shared" si="12"/>
        <v/>
      </c>
      <c r="AJ60" s="10">
        <v>57</v>
      </c>
      <c r="AK60" s="10">
        <f t="shared" si="13"/>
        <v>1.1011606778308236</v>
      </c>
    </row>
    <row r="61" spans="2:37" x14ac:dyDescent="0.2">
      <c r="B61" s="1">
        <v>57</v>
      </c>
      <c r="C61" s="13">
        <f t="shared" si="0"/>
        <v>19.062366225525949</v>
      </c>
      <c r="D61" s="13">
        <f t="shared" si="1"/>
        <v>-29.353469878089843</v>
      </c>
      <c r="E61" s="13">
        <f>演算!U61</f>
        <v>-58.693763798383401</v>
      </c>
      <c r="F61" s="13">
        <f t="shared" si="2"/>
        <v>58.693763798383401</v>
      </c>
      <c r="G61" s="13">
        <f t="shared" si="3"/>
        <v>-188.78247778428656</v>
      </c>
      <c r="H61" s="13">
        <f t="shared" si="4"/>
        <v>-371.11438165492945</v>
      </c>
      <c r="I61" s="14">
        <f t="shared" si="14"/>
        <v>416.37087817172716</v>
      </c>
      <c r="J61" s="13">
        <f t="shared" si="15"/>
        <v>-63.037977518522816</v>
      </c>
      <c r="K61" s="13" t="str">
        <f t="shared" si="16"/>
        <v/>
      </c>
      <c r="L61" s="13">
        <f>COUNTIF($K$4:K61,1)</f>
        <v>1</v>
      </c>
      <c r="M61" s="13">
        <f t="shared" si="17"/>
        <v>116.96202248147719</v>
      </c>
      <c r="N61" s="14">
        <f t="shared" si="5"/>
        <v>77.962022481477192</v>
      </c>
      <c r="O61" s="14">
        <f t="shared" si="18"/>
        <v>86.83830758340018</v>
      </c>
      <c r="P61" s="14">
        <f t="shared" si="19"/>
        <v>-407.21470568429379</v>
      </c>
      <c r="Q61" s="13">
        <f t="shared" si="6"/>
        <v>245.08756575676219</v>
      </c>
      <c r="R61" s="13">
        <f t="shared" si="7"/>
        <v>377.4017555754408</v>
      </c>
      <c r="S61" s="15">
        <v>57</v>
      </c>
      <c r="T61" s="1">
        <f t="shared" si="22"/>
        <v>64.306236201616599</v>
      </c>
      <c r="U61" s="1">
        <f t="shared" si="9"/>
        <v>-58.693763798383401</v>
      </c>
      <c r="V61" s="1">
        <f t="shared" si="20"/>
        <v>0.90813268229837263</v>
      </c>
      <c r="W61" s="1">
        <f>入力・結果!$I$7/V61</f>
        <v>358537.9167017162</v>
      </c>
      <c r="X61" s="14">
        <f>(W61/I61*10)*入力・結果!$I$8</f>
        <v>5166.6137402699169</v>
      </c>
      <c r="Y61" s="13">
        <f>DEGREES(ACOS((入力・結果!$G$3-(入力・結果!$G$4*COS(RADIANS(S61))))/(((入力・結果!$G$3^2)+(入力・結果!$G$4^2)-(2*入力・結果!$G$3*入力・結果!$G$4*COS(RADIANS(S61))))^(1/2))))</f>
        <v>97.879384761293352</v>
      </c>
      <c r="Z61" s="13">
        <f>DEGREES(ACOS(((入力・結果!$G$3^2)+(入力・結果!$G$4^2)-(入力・結果!$G$5^2)+(入力・結果!$G$6^2)-(2*入力・結果!$G$3*入力・結果!$G$4*COS(RADIANS(S61))))/(2*入力・結果!$G$6*((入力・結果!$G$3^2)+(入力・結果!$G$4^2)-(2*入力・結果!$G$3*入力・結果!$G$4*(COS(RADIANS(S61)))))^(1/2))))</f>
        <v>71.39708876335439</v>
      </c>
      <c r="AA61" s="13">
        <f>DEGREES(ACOS((入力・結果!$G$4-(入力・結果!$G$3*COS(RADIANS(S61))))/(((入力・結果!$G$3^2)+(入力・結果!$G$4^2)-(2*入力・結果!$G$3*入力・結果!$G$4*COS(RADIANS(S61))))^(1/2))))</f>
        <v>25.120615238706652</v>
      </c>
      <c r="AB61" s="13">
        <f>DEGREES(ACOS(((入力・結果!$G$3^2)+(入力・結果!$G$4^2)+(入力・結果!$G$5^2)-(入力・結果!$G$6^2)-(2*入力・結果!$G$3*入力・結果!$G$4*COS(RADIANS(S61))))/(2*入力・結果!$G$5*((入力・結果!$G$3^2)+(入力・結果!$G$4^2)-(2*入力・結果!$G$3*入力・結果!$G$4*(COS(RADIANS(S61)))))^(1/2))))</f>
        <v>39.185620962909951</v>
      </c>
      <c r="AC61" s="1">
        <f t="shared" si="21"/>
        <v>1866.6137402699169</v>
      </c>
      <c r="AD61" s="1">
        <f t="shared" si="10"/>
        <v>1866.6137402699169</v>
      </c>
      <c r="AE61" s="1" t="str">
        <f t="shared" si="11"/>
        <v/>
      </c>
      <c r="AF61" s="1" t="str">
        <f t="shared" si="12"/>
        <v/>
      </c>
      <c r="AJ61" s="10">
        <v>58</v>
      </c>
      <c r="AK61" s="10">
        <f t="shared" si="13"/>
        <v>1.1195513228790346</v>
      </c>
    </row>
    <row r="62" spans="2:37" x14ac:dyDescent="0.2">
      <c r="B62" s="1">
        <v>58</v>
      </c>
      <c r="C62" s="13">
        <f t="shared" si="0"/>
        <v>18.547174248162172</v>
      </c>
      <c r="D62" s="13">
        <f t="shared" si="1"/>
        <v>-29.681683365474907</v>
      </c>
      <c r="E62" s="13">
        <f>演算!U62</f>
        <v>-57.800548829525695</v>
      </c>
      <c r="F62" s="13">
        <f t="shared" si="2"/>
        <v>57.800548829525695</v>
      </c>
      <c r="G62" s="13">
        <f t="shared" si="3"/>
        <v>-194.60009393646959</v>
      </c>
      <c r="H62" s="13">
        <f t="shared" si="4"/>
        <v>-368.16099154461403</v>
      </c>
      <c r="I62" s="14">
        <f t="shared" si="14"/>
        <v>416.42731929497148</v>
      </c>
      <c r="J62" s="13">
        <f t="shared" si="15"/>
        <v>-62.140262611788323</v>
      </c>
      <c r="K62" s="13" t="str">
        <f t="shared" si="16"/>
        <v/>
      </c>
      <c r="L62" s="13">
        <f>COUNTIF($K$4:K62,1)</f>
        <v>1</v>
      </c>
      <c r="M62" s="13">
        <f t="shared" si="17"/>
        <v>117.85973738821167</v>
      </c>
      <c r="N62" s="14">
        <f t="shared" si="5"/>
        <v>78.85973738821167</v>
      </c>
      <c r="O62" s="14">
        <f t="shared" si="18"/>
        <v>80.458542066277957</v>
      </c>
      <c r="P62" s="14">
        <f t="shared" si="19"/>
        <v>-408.58063495932493</v>
      </c>
      <c r="Q62" s="13">
        <f t="shared" si="6"/>
        <v>238.46366890494221</v>
      </c>
      <c r="R62" s="13">
        <f t="shared" si="7"/>
        <v>381.6216432703917</v>
      </c>
      <c r="S62" s="15">
        <v>58</v>
      </c>
      <c r="T62" s="1">
        <f t="shared" si="22"/>
        <v>64.199451170474305</v>
      </c>
      <c r="U62" s="1">
        <f t="shared" si="9"/>
        <v>-57.800548829525695</v>
      </c>
      <c r="V62" s="1">
        <f t="shared" si="20"/>
        <v>0.89321496885770557</v>
      </c>
      <c r="W62" s="1">
        <f>入力・結果!$I$7/V62</f>
        <v>364525.91072941368</v>
      </c>
      <c r="X62" s="14">
        <f>(W62/I62*10)*入力・結果!$I$8</f>
        <v>5252.1901494825697</v>
      </c>
      <c r="Y62" s="13">
        <f>DEGREES(ACOS((入力・結果!$G$3-(入力・結果!$G$4*COS(RADIANS(S62))))/(((入力・結果!$G$3^2)+(入力・結果!$G$4^2)-(2*入力・結果!$G$3*入力・結果!$G$4*COS(RADIANS(S62))))^(1/2))))</f>
        <v>96.814936065322826</v>
      </c>
      <c r="Z62" s="13">
        <f>DEGREES(ACOS(((入力・結果!$G$3^2)+(入力・結果!$G$4^2)-(入力・結果!$G$5^2)+(入力・結果!$G$6^2)-(2*入力・結果!$G$3*入力・結果!$G$4*COS(RADIANS(S62))))/(2*入力・結果!$G$6*((入力・結果!$G$3^2)+(入力・結果!$G$4^2)-(2*入力・結果!$G$3*入力・結果!$G$4*(COS(RADIANS(S62)))))^(1/2))))</f>
        <v>70.782046494266012</v>
      </c>
      <c r="AA62" s="13">
        <f>DEGREES(ACOS((入力・結果!$G$4-(入力・結果!$G$3*COS(RADIANS(S62))))/(((入力・結果!$G$3^2)+(入力・結果!$G$4^2)-(2*入力・結果!$G$3*入力・結果!$G$4*COS(RADIANS(S62))))^(1/2))))</f>
        <v>25.185063934677167</v>
      </c>
      <c r="AB62" s="13">
        <f>DEGREES(ACOS(((入力・結果!$G$3^2)+(入力・結果!$G$4^2)+(入力・結果!$G$5^2)-(入力・結果!$G$6^2)-(2*入力・結果!$G$3*入力・結果!$G$4*COS(RADIANS(S62))))/(2*入力・結果!$G$5*((入力・結果!$G$3^2)+(入力・結果!$G$4^2)-(2*入力・結果!$G$3*入力・結果!$G$4*(COS(RADIANS(S62)))))^(1/2))))</f>
        <v>39.014387235797145</v>
      </c>
      <c r="AC62" s="1">
        <f t="shared" si="21"/>
        <v>1952.1901494825697</v>
      </c>
      <c r="AD62" s="1">
        <f t="shared" si="10"/>
        <v>1952.1901494825697</v>
      </c>
      <c r="AE62" s="1" t="str">
        <f t="shared" si="11"/>
        <v/>
      </c>
      <c r="AF62" s="1" t="str">
        <f t="shared" si="12"/>
        <v/>
      </c>
      <c r="AJ62" s="10">
        <v>59</v>
      </c>
      <c r="AK62" s="10">
        <f t="shared" si="13"/>
        <v>1.1381587658195786</v>
      </c>
    </row>
    <row r="63" spans="2:37" x14ac:dyDescent="0.2">
      <c r="B63" s="1">
        <v>59</v>
      </c>
      <c r="C63" s="13">
        <f t="shared" si="0"/>
        <v>18.026332621851896</v>
      </c>
      <c r="D63" s="13">
        <f t="shared" si="1"/>
        <v>-30.000855524573932</v>
      </c>
      <c r="E63" s="13">
        <f>演算!U63</f>
        <v>-56.921936785203471</v>
      </c>
      <c r="F63" s="13">
        <f t="shared" si="2"/>
        <v>56.921936785203471</v>
      </c>
      <c r="G63" s="13">
        <f t="shared" si="3"/>
        <v>-200.28614112238498</v>
      </c>
      <c r="H63" s="13">
        <f t="shared" si="4"/>
        <v>-365.17195184356126</v>
      </c>
      <c r="I63" s="14">
        <f t="shared" si="14"/>
        <v>416.49140776123113</v>
      </c>
      <c r="J63" s="13">
        <f t="shared" si="15"/>
        <v>-61.256519175622401</v>
      </c>
      <c r="K63" s="13" t="str">
        <f t="shared" si="16"/>
        <v/>
      </c>
      <c r="L63" s="13">
        <f>COUNTIF($K$4:K63,1)</f>
        <v>1</v>
      </c>
      <c r="M63" s="13">
        <f t="shared" si="17"/>
        <v>118.7434808243776</v>
      </c>
      <c r="N63" s="14">
        <f t="shared" si="5"/>
        <v>79.743480824377599</v>
      </c>
      <c r="O63" s="14">
        <f t="shared" si="18"/>
        <v>74.158589825559986</v>
      </c>
      <c r="P63" s="14">
        <f t="shared" si="19"/>
        <v>-409.83606026558527</v>
      </c>
      <c r="Q63" s="13">
        <f t="shared" si="6"/>
        <v>231.76713370952436</v>
      </c>
      <c r="R63" s="13">
        <f t="shared" si="7"/>
        <v>385.72528531595054</v>
      </c>
      <c r="S63" s="15">
        <v>59</v>
      </c>
      <c r="T63" s="1">
        <f t="shared" si="22"/>
        <v>64.078063214796529</v>
      </c>
      <c r="U63" s="1">
        <f t="shared" si="9"/>
        <v>-56.921936785203471</v>
      </c>
      <c r="V63" s="1">
        <f t="shared" si="20"/>
        <v>0.87861204432222451</v>
      </c>
      <c r="W63" s="1">
        <f>入力・結果!$I$7/V63</f>
        <v>370584.49415085482</v>
      </c>
      <c r="X63" s="14">
        <f>(W63/I63*10)*入力・結果!$I$8</f>
        <v>5338.6622712270582</v>
      </c>
      <c r="Y63" s="13">
        <f>DEGREES(ACOS((入力・結果!$G$3-(入力・結果!$G$4*COS(RADIANS(S63))))/(((入力・結果!$G$3^2)+(入力・結果!$G$4^2)-(2*入力・結果!$G$3*入力・結果!$G$4*COS(RADIANS(S63))))^(1/2))))</f>
        <v>95.760219302177035</v>
      </c>
      <c r="Z63" s="13">
        <f>DEGREES(ACOS(((入力・結果!$G$3^2)+(入力・結果!$G$4^2)-(入力・結果!$G$5^2)+(入力・結果!$G$6^2)-(2*入力・結果!$G$3*入力・結果!$G$4*COS(RADIANS(S63))))/(2*入力・結果!$G$6*((入力・結果!$G$3^2)+(入力・結果!$G$4^2)-(2*入力・結果!$G$3*入力・結果!$G$4*(COS(RADIANS(S63)))))^(1/2))))</f>
        <v>70.167181082404795</v>
      </c>
      <c r="AA63" s="13">
        <f>DEGREES(ACOS((入力・結果!$G$4-(入力・結果!$G$3*COS(RADIANS(S63))))/(((入力・結果!$G$3^2)+(入力・結果!$G$4^2)-(2*入力・結果!$G$3*入力・結果!$G$4*COS(RADIANS(S63))))^(1/2))))</f>
        <v>25.239780697822962</v>
      </c>
      <c r="AB63" s="13">
        <f>DEGREES(ACOS(((入力・結果!$G$3^2)+(入力・結果!$G$4^2)+(入力・結果!$G$5^2)-(入力・結果!$G$6^2)-(2*入力・結果!$G$3*入力・結果!$G$4*COS(RADIANS(S63))))/(2*入力・結果!$G$5*((入力・結果!$G$3^2)+(入力・結果!$G$4^2)-(2*入力・結果!$G$3*入力・結果!$G$4*(COS(RADIANS(S63)))))^(1/2))))</f>
        <v>38.838282516973571</v>
      </c>
      <c r="AC63" s="1">
        <f t="shared" si="21"/>
        <v>2038.6622712270582</v>
      </c>
      <c r="AD63" s="1">
        <f t="shared" si="10"/>
        <v>2038.6622712270582</v>
      </c>
      <c r="AE63" s="1" t="str">
        <f t="shared" si="11"/>
        <v/>
      </c>
      <c r="AF63" s="1" t="str">
        <f t="shared" si="12"/>
        <v/>
      </c>
      <c r="AJ63" s="10">
        <v>60</v>
      </c>
      <c r="AK63" s="10">
        <f t="shared" si="13"/>
        <v>1.1569769195043511</v>
      </c>
    </row>
    <row r="64" spans="2:37" x14ac:dyDescent="0.2">
      <c r="B64" s="1">
        <v>60</v>
      </c>
      <c r="C64" s="13">
        <f t="shared" si="0"/>
        <v>17.500000000000004</v>
      </c>
      <c r="D64" s="13">
        <f t="shared" si="1"/>
        <v>-30.310889132455351</v>
      </c>
      <c r="E64" s="13">
        <f>演算!U64</f>
        <v>-56.057615308135112</v>
      </c>
      <c r="F64" s="13">
        <f t="shared" si="2"/>
        <v>56.057615308135112</v>
      </c>
      <c r="G64" s="13">
        <f t="shared" si="3"/>
        <v>-205.84358396653303</v>
      </c>
      <c r="H64" s="13">
        <f t="shared" si="4"/>
        <v>-362.15067502466002</v>
      </c>
      <c r="I64" s="14">
        <f t="shared" si="14"/>
        <v>416.56295140231094</v>
      </c>
      <c r="J64" s="13">
        <f t="shared" si="15"/>
        <v>-60.386441985065652</v>
      </c>
      <c r="K64" s="13" t="str">
        <f t="shared" si="16"/>
        <v/>
      </c>
      <c r="L64" s="13">
        <f>COUNTIF($K$4:K64,1)</f>
        <v>1</v>
      </c>
      <c r="M64" s="13">
        <f t="shared" si="17"/>
        <v>119.61355801493434</v>
      </c>
      <c r="N64" s="14">
        <f t="shared" si="5"/>
        <v>80.613558014934341</v>
      </c>
      <c r="O64" s="14">
        <f t="shared" si="18"/>
        <v>67.93829445406169</v>
      </c>
      <c r="P64" s="14">
        <f t="shared" si="19"/>
        <v>-410.98549929124908</v>
      </c>
      <c r="Q64" s="13">
        <f t="shared" si="6"/>
        <v>225.00000000000006</v>
      </c>
      <c r="R64" s="13">
        <f t="shared" si="7"/>
        <v>389.71143170299734</v>
      </c>
      <c r="S64" s="15">
        <v>60</v>
      </c>
      <c r="T64" s="1">
        <f t="shared" si="22"/>
        <v>63.942384691864888</v>
      </c>
      <c r="U64" s="1">
        <f t="shared" si="9"/>
        <v>-56.057615308135112</v>
      </c>
      <c r="V64" s="1">
        <f t="shared" si="20"/>
        <v>0.86432147706835849</v>
      </c>
      <c r="W64" s="1">
        <f>入力・結果!$I$7/V64</f>
        <v>376711.68499061669</v>
      </c>
      <c r="X64" s="14">
        <f>(W64/I64*10)*入力・結果!$I$8</f>
        <v>5425.9988852459446</v>
      </c>
      <c r="Y64" s="13">
        <f>DEGREES(ACOS((入力・結果!$G$3-(入力・結果!$G$4*COS(RADIANS(S64))))/(((入力・結果!$G$3^2)+(入力・結果!$G$4^2)-(2*入力・結果!$G$3*入力・結果!$G$4*COS(RADIANS(S64))))^(1/2))))</f>
        <v>94.715003953948212</v>
      </c>
      <c r="Z64" s="13">
        <f>DEGREES(ACOS(((入力・結果!$G$3^2)+(入力・結果!$G$4^2)-(入力・結果!$G$5^2)+(入力・結果!$G$6^2)-(2*入力・結果!$G$3*入力・結果!$G$4*COS(RADIANS(S64))))/(2*入力・結果!$G$6*((入力・結果!$G$3^2)+(入力・結果!$G$4^2)-(2*入力・結果!$G$3*入力・結果!$G$4*(COS(RADIANS(S64)))))^(1/2))))</f>
        <v>69.552568218469872</v>
      </c>
      <c r="AA64" s="13">
        <f>DEGREES(ACOS((入力・結果!$G$4-(入力・結果!$G$3*COS(RADIANS(S64))))/(((入力・結果!$G$3^2)+(入力・結果!$G$4^2)-(2*入力・結果!$G$3*入力・結果!$G$4*COS(RADIANS(S64))))^(1/2))))</f>
        <v>25.284996046051763</v>
      </c>
      <c r="AB64" s="13">
        <f>DEGREES(ACOS(((入力・結果!$G$3^2)+(入力・結果!$G$4^2)+(入力・結果!$G$5^2)-(入力・結果!$G$6^2)-(2*入力・結果!$G$3*入力・結果!$G$4*COS(RADIANS(S64))))/(2*入力・結果!$G$5*((入力・結果!$G$3^2)+(入力・結果!$G$4^2)-(2*入力・結果!$G$3*入力・結果!$G$4*(COS(RADIANS(S64)))))^(1/2))))</f>
        <v>38.657388645813128</v>
      </c>
      <c r="AC64" s="1">
        <f t="shared" si="21"/>
        <v>2125.9988852459446</v>
      </c>
      <c r="AD64" s="1">
        <f t="shared" si="10"/>
        <v>2125.9988852459446</v>
      </c>
      <c r="AE64" s="1" t="str">
        <f t="shared" si="11"/>
        <v/>
      </c>
      <c r="AF64" s="1" t="str">
        <f t="shared" si="12"/>
        <v/>
      </c>
      <c r="AJ64" s="10">
        <v>61</v>
      </c>
      <c r="AK64" s="10">
        <f t="shared" si="13"/>
        <v>1.1759996502908041</v>
      </c>
    </row>
    <row r="65" spans="2:37" x14ac:dyDescent="0.2">
      <c r="B65" s="1">
        <v>61</v>
      </c>
      <c r="C65" s="13">
        <f t="shared" si="0"/>
        <v>16.968336708621798</v>
      </c>
      <c r="D65" s="13">
        <f t="shared" si="1"/>
        <v>-30.611689749878852</v>
      </c>
      <c r="E65" s="13">
        <f>演算!U65</f>
        <v>-55.207274919213468</v>
      </c>
      <c r="F65" s="13">
        <f t="shared" si="2"/>
        <v>55.207274919213468</v>
      </c>
      <c r="G65" s="13">
        <f t="shared" si="3"/>
        <v>-211.27538357432539</v>
      </c>
      <c r="H65" s="13">
        <f t="shared" si="4"/>
        <v>-359.10035645148633</v>
      </c>
      <c r="I65" s="14">
        <f t="shared" si="14"/>
        <v>416.64175703842125</v>
      </c>
      <c r="J65" s="13">
        <f t="shared" si="15"/>
        <v>-59.529728068525529</v>
      </c>
      <c r="K65" s="13" t="str">
        <f t="shared" si="16"/>
        <v/>
      </c>
      <c r="L65" s="13">
        <f>COUNTIF($K$4:K65,1)</f>
        <v>1</v>
      </c>
      <c r="M65" s="13">
        <f t="shared" si="17"/>
        <v>120.47027193147447</v>
      </c>
      <c r="N65" s="14">
        <f t="shared" si="5"/>
        <v>81.470271931474471</v>
      </c>
      <c r="O65" s="14">
        <f t="shared" si="18"/>
        <v>61.797365648126032</v>
      </c>
      <c r="P65" s="14">
        <f t="shared" si="19"/>
        <v>-412.03329878423011</v>
      </c>
      <c r="Q65" s="13">
        <f t="shared" si="6"/>
        <v>218.1643291108517</v>
      </c>
      <c r="R65" s="13">
        <f t="shared" si="7"/>
        <v>393.57886821272808</v>
      </c>
      <c r="S65" s="15">
        <v>61</v>
      </c>
      <c r="T65" s="1">
        <f t="shared" si="22"/>
        <v>63.792725080786532</v>
      </c>
      <c r="U65" s="1">
        <f t="shared" si="9"/>
        <v>-55.207274919213468</v>
      </c>
      <c r="V65" s="1">
        <f t="shared" si="20"/>
        <v>0.85034038892164432</v>
      </c>
      <c r="W65" s="1">
        <f>入力・結果!$I$7/V65</f>
        <v>382905.48613468581</v>
      </c>
      <c r="X65" s="14">
        <f>(W65/I65*10)*入力・結果!$I$8</f>
        <v>5514.1686544785125</v>
      </c>
      <c r="Y65" s="13">
        <f>DEGREES(ACOS((入力・結果!$G$3-(入力・結果!$G$4*COS(RADIANS(S65))))/(((入力・結果!$G$3^2)+(入力・結果!$G$4^2)-(2*入力・結果!$G$3*入力・結果!$G$4*COS(RADIANS(S65))))^(1/2))))</f>
        <v>93.679063291190616</v>
      </c>
      <c r="Z65" s="13">
        <f>DEGREES(ACOS(((入力・結果!$G$3^2)+(入力・結果!$G$4^2)-(入力・結果!$G$5^2)+(入力・結果!$G$6^2)-(2*入力・結果!$G$3*入力・結果!$G$4*COS(RADIANS(S65))))/(2*入力・結果!$G$6*((入力・結果!$G$3^2)+(入力・結果!$G$4^2)-(2*入力・結果!$G$3*入力・結果!$G$4*(COS(RADIANS(S65)))))^(1/2))))</f>
        <v>68.938276698108282</v>
      </c>
      <c r="AA65" s="13">
        <f>DEGREES(ACOS((入力・結果!$G$4-(入力・結果!$G$3*COS(RADIANS(S65))))/(((入力・結果!$G$3^2)+(入力・結果!$G$4^2)-(2*入力・結果!$G$3*入力・結果!$G$4*COS(RADIANS(S65))))^(1/2))))</f>
        <v>25.320936708809398</v>
      </c>
      <c r="AB65" s="13">
        <f>DEGREES(ACOS(((入力・結果!$G$3^2)+(入力・結果!$G$4^2)+(入力・結果!$G$5^2)-(入力・結果!$G$6^2)-(2*入力・結果!$G$3*入力・結果!$G$4*COS(RADIANS(S65))))/(2*入力・結果!$G$5*((入力・結果!$G$3^2)+(入力・結果!$G$4^2)-(2*入力・結果!$G$3*入力・結果!$G$4*(COS(RADIANS(S65)))))^(1/2))))</f>
        <v>38.471788371977134</v>
      </c>
      <c r="AC65" s="1">
        <f t="shared" si="21"/>
        <v>2214.1686544785125</v>
      </c>
      <c r="AD65" s="1">
        <f t="shared" si="10"/>
        <v>2214.1686544785125</v>
      </c>
      <c r="AE65" s="1" t="str">
        <f t="shared" si="11"/>
        <v/>
      </c>
      <c r="AF65" s="1" t="str">
        <f t="shared" si="12"/>
        <v/>
      </c>
      <c r="AJ65" s="10">
        <v>62</v>
      </c>
      <c r="AK65" s="10">
        <f t="shared" si="13"/>
        <v>1.1952207792293965</v>
      </c>
    </row>
    <row r="66" spans="2:37" x14ac:dyDescent="0.2">
      <c r="B66" s="1">
        <v>62</v>
      </c>
      <c r="C66" s="13">
        <f t="shared" si="0"/>
        <v>16.431504697506181</v>
      </c>
      <c r="D66" s="13">
        <f t="shared" si="1"/>
        <v>-30.903165750062442</v>
      </c>
      <c r="E66" s="13">
        <f>演算!U66</f>
        <v>-54.370609411569987</v>
      </c>
      <c r="F66" s="13">
        <f t="shared" si="2"/>
        <v>54.370609411569987</v>
      </c>
      <c r="G66" s="13">
        <f t="shared" si="3"/>
        <v>-216.58448881497958</v>
      </c>
      <c r="H66" s="13">
        <f t="shared" si="4"/>
        <v>-356.02398447348594</v>
      </c>
      <c r="I66" s="14">
        <f t="shared" si="14"/>
        <v>416.72763085212262</v>
      </c>
      <c r="J66" s="13">
        <f t="shared" si="15"/>
        <v>-58.686077138916282</v>
      </c>
      <c r="K66" s="13" t="str">
        <f t="shared" si="16"/>
        <v/>
      </c>
      <c r="L66" s="13">
        <f>COUNTIF($K$4:K66,1)</f>
        <v>1</v>
      </c>
      <c r="M66" s="13">
        <f t="shared" si="17"/>
        <v>121.31392286108371</v>
      </c>
      <c r="N66" s="14">
        <f t="shared" si="5"/>
        <v>82.313922861083711</v>
      </c>
      <c r="O66" s="14">
        <f t="shared" si="18"/>
        <v>55.735392335191648</v>
      </c>
      <c r="P66" s="14">
        <f t="shared" si="19"/>
        <v>-412.98363691176098</v>
      </c>
      <c r="Q66" s="13">
        <f t="shared" si="6"/>
        <v>211.26220325365088</v>
      </c>
      <c r="R66" s="13">
        <f t="shared" si="7"/>
        <v>397.32641678651709</v>
      </c>
      <c r="S66" s="15">
        <v>62</v>
      </c>
      <c r="T66" s="1">
        <f t="shared" si="22"/>
        <v>63.629390588430013</v>
      </c>
      <c r="U66" s="1">
        <f t="shared" si="9"/>
        <v>-54.370609411569987</v>
      </c>
      <c r="V66" s="1">
        <f t="shared" si="20"/>
        <v>0.83666550764348102</v>
      </c>
      <c r="W66" s="1">
        <f>入力・結果!$I$7/V66</f>
        <v>389163.8857170915</v>
      </c>
      <c r="X66" s="14">
        <f>(W66/I66*10)*入力・結果!$I$8</f>
        <v>5603.1401362275565</v>
      </c>
      <c r="Y66" s="13">
        <f>DEGREES(ACOS((入力・結果!$G$3-(入力・結果!$G$4*COS(RADIANS(S66))))/(((入力・結果!$G$3^2)+(入力・結果!$G$4^2)-(2*入力・結果!$G$3*入力・結果!$G$4*COS(RADIANS(S66))))^(1/2))))</f>
        <v>92.652174515449204</v>
      </c>
      <c r="Z66" s="13">
        <f>DEGREES(ACOS(((入力・結果!$G$3^2)+(入力・結果!$G$4^2)-(入力・結果!$G$5^2)+(入力・結果!$G$6^2)-(2*入力・結果!$G$3*入力・結果!$G$4*COS(RADIANS(S66))))/(2*入力・結果!$G$6*((入力・結果!$G$3^2)+(入力・結果!$G$4^2)-(2*入力・結果!$G$3*入力・結果!$G$4*(COS(RADIANS(S66)))))^(1/2))))</f>
        <v>68.324368906170321</v>
      </c>
      <c r="AA66" s="13">
        <f>DEGREES(ACOS((入力・結果!$G$4-(入力・結果!$G$3*COS(RADIANS(S66))))/(((入力・結果!$G$3^2)+(入力・結果!$G$4^2)-(2*入力・結果!$G$3*入力・結果!$G$4*COS(RADIANS(S66))))^(1/2))))</f>
        <v>25.347825484550789</v>
      </c>
      <c r="AB66" s="13">
        <f>DEGREES(ACOS(((入力・結果!$G$3^2)+(入力・結果!$G$4^2)+(入力・結果!$G$5^2)-(入力・結果!$G$6^2)-(2*入力・結果!$G$3*入力・結果!$G$4*COS(RADIANS(S66))))/(2*入力・結果!$G$5*((入力・結果!$G$3^2)+(入力・結果!$G$4^2)-(2*入力・結果!$G$3*入力・結果!$G$4*(COS(RADIANS(S66)))))^(1/2))))</f>
        <v>38.281565103879224</v>
      </c>
      <c r="AC66" s="1">
        <f t="shared" si="21"/>
        <v>2303.1401362275565</v>
      </c>
      <c r="AD66" s="1">
        <f t="shared" si="10"/>
        <v>2303.1401362275565</v>
      </c>
      <c r="AE66" s="1" t="str">
        <f t="shared" si="11"/>
        <v/>
      </c>
      <c r="AF66" s="1" t="str">
        <f t="shared" si="12"/>
        <v/>
      </c>
      <c r="AJ66" s="10">
        <v>63</v>
      </c>
      <c r="AK66" s="10">
        <f t="shared" si="13"/>
        <v>1.214634083271644</v>
      </c>
    </row>
    <row r="67" spans="2:37" x14ac:dyDescent="0.2">
      <c r="B67" s="1">
        <v>63</v>
      </c>
      <c r="C67" s="13">
        <f t="shared" si="0"/>
        <v>15.889667490884138</v>
      </c>
      <c r="D67" s="13">
        <f t="shared" si="1"/>
        <v>-31.185228346592872</v>
      </c>
      <c r="E67" s="13">
        <f>演算!U67</f>
        <v>-53.547316196129763</v>
      </c>
      <c r="F67" s="13">
        <f t="shared" si="2"/>
        <v>53.547316196129763</v>
      </c>
      <c r="G67" s="13">
        <f t="shared" si="3"/>
        <v>-221.77382858172516</v>
      </c>
      <c r="H67" s="13">
        <f t="shared" si="4"/>
        <v>-352.92435036091183</v>
      </c>
      <c r="I67" s="14">
        <f t="shared" si="14"/>
        <v>416.82037872621828</v>
      </c>
      <c r="J67" s="13">
        <f t="shared" si="15"/>
        <v>-57.855191976206115</v>
      </c>
      <c r="K67" s="13" t="str">
        <f t="shared" si="16"/>
        <v/>
      </c>
      <c r="L67" s="13">
        <f>COUNTIF($K$4:K67,1)</f>
        <v>1</v>
      </c>
      <c r="M67" s="13">
        <f t="shared" si="17"/>
        <v>122.14480802379389</v>
      </c>
      <c r="N67" s="14">
        <f t="shared" si="5"/>
        <v>83.144808023793885</v>
      </c>
      <c r="O67" s="14">
        <f t="shared" si="18"/>
        <v>49.751854941000651</v>
      </c>
      <c r="P67" s="14">
        <f t="shared" si="19"/>
        <v>-413.84052611047855</v>
      </c>
      <c r="Q67" s="13">
        <f t="shared" si="6"/>
        <v>204.29572488279607</v>
      </c>
      <c r="R67" s="13">
        <f t="shared" si="7"/>
        <v>400.95293588476551</v>
      </c>
      <c r="S67" s="15">
        <v>63</v>
      </c>
      <c r="T67" s="1">
        <f t="shared" si="22"/>
        <v>63.452683803870237</v>
      </c>
      <c r="U67" s="1">
        <f t="shared" si="9"/>
        <v>-53.547316196129763</v>
      </c>
      <c r="V67" s="1">
        <f t="shared" si="20"/>
        <v>0.82329321544022349</v>
      </c>
      <c r="W67" s="1">
        <f>入力・結果!$I$7/V67</f>
        <v>395484.85751324729</v>
      </c>
      <c r="X67" s="14">
        <f>(W67/I67*10)*入力・結果!$I$8</f>
        <v>5692.881793186245</v>
      </c>
      <c r="Y67" s="13">
        <f>DEGREES(ACOS((入力・結果!$G$3-(入力・結果!$G$4*COS(RADIANS(S67))))/(((入力・結果!$G$3^2)+(入力・結果!$G$4^2)-(2*入力・結果!$G$3*入力・結果!$G$4*COS(RADIANS(S67))))^(1/2))))</f>
        <v>91.634118875469568</v>
      </c>
      <c r="Z67" s="13">
        <f>DEGREES(ACOS(((入力・結果!$G$3^2)+(入力・結果!$G$4^2)-(入力・結果!$G$5^2)+(入力・結果!$G$6^2)-(2*入力・結果!$G$3*入力・結果!$G$4*COS(RADIANS(S67))))/(2*入力・結果!$G$6*((入力・結果!$G$3^2)+(入力・結果!$G$4^2)-(2*入力・結果!$G$3*入力・結果!$G$4*(COS(RADIANS(S67)))))^(1/2))))</f>
        <v>67.710901271863094</v>
      </c>
      <c r="AA67" s="13">
        <f>DEGREES(ACOS((入力・結果!$G$4-(入力・結果!$G$3*COS(RADIANS(S67))))/(((入力・結果!$G$3^2)+(入力・結果!$G$4^2)-(2*入力・結果!$G$3*入力・結果!$G$4*COS(RADIANS(S67))))^(1/2))))</f>
        <v>25.365881124530418</v>
      </c>
      <c r="AB67" s="13">
        <f>DEGREES(ACOS(((入力・結果!$G$3^2)+(入力・結果!$G$4^2)+(入力・結果!$G$5^2)-(入力・結果!$G$6^2)-(2*入力・結果!$G$3*入力・結果!$G$4*COS(RADIANS(S67))))/(2*入力・結果!$G$5*((入力・結果!$G$3^2)+(入力・結果!$G$4^2)-(2*入力・結果!$G$3*入力・結果!$G$4*(COS(RADIANS(S67)))))^(1/2))))</f>
        <v>38.086802679339819</v>
      </c>
      <c r="AC67" s="1">
        <f t="shared" si="21"/>
        <v>2392.881793186245</v>
      </c>
      <c r="AD67" s="1">
        <f t="shared" si="10"/>
        <v>2392.881793186245</v>
      </c>
      <c r="AE67" s="1" t="str">
        <f t="shared" si="11"/>
        <v/>
      </c>
      <c r="AF67" s="1" t="str">
        <f t="shared" si="12"/>
        <v/>
      </c>
      <c r="AJ67" s="10">
        <v>64</v>
      </c>
      <c r="AK67" s="10">
        <f t="shared" si="13"/>
        <v>1.2342332965068319</v>
      </c>
    </row>
    <row r="68" spans="2:37" x14ac:dyDescent="0.2">
      <c r="B68" s="1">
        <v>64</v>
      </c>
      <c r="C68" s="13">
        <f t="shared" ref="C68:C131" si="23">$AI$8*COS(RADIANS(B68))</f>
        <v>15.342990137617711</v>
      </c>
      <c r="D68" s="13">
        <f t="shared" ref="D68:D131" si="24">-$AI$8*SIN(RADIANS(B68))</f>
        <v>-31.457791620470847</v>
      </c>
      <c r="E68" s="13">
        <f>演算!U68</f>
        <v>-52.737096602451459</v>
      </c>
      <c r="F68" s="13">
        <f t="shared" ref="F68:F131" si="25">IF(E68&gt;0,(180-$AI$10)-E68,(180-$AI$10)-E68)</f>
        <v>52.737096602451459</v>
      </c>
      <c r="G68" s="13">
        <f t="shared" ref="G68:G131" si="26">-$AI$9*COS(RADIANS(F68))+C68</f>
        <v>-226.84630495563471</v>
      </c>
      <c r="H68" s="13">
        <f t="shared" ref="H68:H131" si="27">-$AI$9*SIN(RADIANS(F68))+D68</f>
        <v>-349.8040580383975</v>
      </c>
      <c r="I68" s="14">
        <f t="shared" si="14"/>
        <v>416.9198065481603</v>
      </c>
      <c r="J68" s="13">
        <f t="shared" si="15"/>
        <v>-57.03677876492246</v>
      </c>
      <c r="K68" s="13" t="str">
        <f t="shared" si="16"/>
        <v/>
      </c>
      <c r="L68" s="13">
        <f>COUNTIF($K$4:K68,1)</f>
        <v>1</v>
      </c>
      <c r="M68" s="13">
        <f t="shared" si="17"/>
        <v>122.96322123507754</v>
      </c>
      <c r="N68" s="14">
        <f t="shared" ref="N68:N131" si="28">$AI$7+M68</f>
        <v>83.96322123507754</v>
      </c>
      <c r="O68" s="14">
        <f t="shared" si="18"/>
        <v>43.846136827836496</v>
      </c>
      <c r="P68" s="14">
        <f t="shared" si="19"/>
        <v>-414.60781634869119</v>
      </c>
      <c r="Q68" s="13">
        <f t="shared" ref="Q68:Q131" si="29">COS(RADIANS(B68))*$AI$12</f>
        <v>197.26701605508487</v>
      </c>
      <c r="R68" s="13">
        <f t="shared" ref="R68:R131" si="30">SIN(RADIANS(B68))*$AI$12</f>
        <v>404.45732083462519</v>
      </c>
      <c r="S68" s="15">
        <v>64</v>
      </c>
      <c r="T68" s="1">
        <f t="shared" ref="T68:T99" si="31">AA68+AB68</f>
        <v>63.262903397548541</v>
      </c>
      <c r="U68" s="1">
        <f t="shared" ref="U68:U131" si="32">T68-(180-S68)</f>
        <v>-52.737096602451459</v>
      </c>
      <c r="V68" s="1">
        <f t="shared" si="20"/>
        <v>0.81021959367830476</v>
      </c>
      <c r="W68" s="1">
        <f>入力・結果!$I$7/V68</f>
        <v>401866.36134262447</v>
      </c>
      <c r="X68" s="14">
        <f>(W68/I68*10)*入力・結果!$I$8</f>
        <v>5783.3620043599885</v>
      </c>
      <c r="Y68" s="13">
        <f>DEGREES(ACOS((入力・結果!$G$3-(入力・結果!$G$4*COS(RADIANS(S68))))/(((入力・結果!$G$3^2)+(入力・結果!$G$4^2)-(2*入力・結果!$G$3*入力・結果!$G$4*COS(RADIANS(S68))))^(1/2))))</f>
        <v>90.624681759531001</v>
      </c>
      <c r="Z68" s="13">
        <f>DEGREES(ACOS(((入力・結果!$G$3^2)+(入力・結果!$G$4^2)-(入力・結果!$G$5^2)+(入力・結果!$G$6^2)-(2*入力・結果!$G$3*入力・結果!$G$4*COS(RADIANS(S68))))/(2*入力・結果!$G$6*((入力・結果!$G$3^2)+(入力・結果!$G$4^2)-(2*入力・結果!$G$3*入力・結果!$G$4*(COS(RADIANS(S68)))))^(1/2))))</f>
        <v>67.097924696011233</v>
      </c>
      <c r="AA68" s="13">
        <f>DEGREES(ACOS((入力・結果!$G$4-(入力・結果!$G$3*COS(RADIANS(S68))))/(((入力・結果!$G$3^2)+(入力・結果!$G$4^2)-(2*入力・結果!$G$3*入力・結果!$G$4*COS(RADIANS(S68))))^(1/2))))</f>
        <v>25.375318240469003</v>
      </c>
      <c r="AB68" s="13">
        <f>DEGREES(ACOS(((入力・結果!$G$3^2)+(入力・結果!$G$4^2)+(入力・結果!$G$5^2)-(入力・結果!$G$6^2)-(2*入力・結果!$G$3*入力・結果!$G$4*COS(RADIANS(S68))))/(2*入力・結果!$G$5*((入力・結果!$G$3^2)+(入力・結果!$G$4^2)-(2*入力・結果!$G$3*入力・結果!$G$4*(COS(RADIANS(S68)))))^(1/2))))</f>
        <v>37.887585157079542</v>
      </c>
      <c r="AC68" s="1">
        <f t="shared" si="21"/>
        <v>2483.3620043599885</v>
      </c>
      <c r="AD68" s="1">
        <f t="shared" ref="AD68:AD131" si="33">IF(AC68&lt;0,0,AC68)</f>
        <v>2483.3620043599885</v>
      </c>
      <c r="AE68" s="1" t="str">
        <f t="shared" ref="AE68:AE131" si="34">IF(AND(AD67=0,AD68&gt;0),"a","")</f>
        <v/>
      </c>
      <c r="AF68" s="1" t="str">
        <f t="shared" ref="AF68:AF131" si="35">IF(AND(AD69=0,AD68&gt;0),"a","")</f>
        <v/>
      </c>
      <c r="AJ68" s="10">
        <v>65</v>
      </c>
      <c r="AK68" s="10">
        <f t="shared" ref="AK68:AK131" si="36">1/V69</f>
        <v>1.2540121114233078</v>
      </c>
    </row>
    <row r="69" spans="2:37" x14ac:dyDescent="0.2">
      <c r="B69" s="1">
        <v>65</v>
      </c>
      <c r="C69" s="13">
        <f t="shared" si="23"/>
        <v>14.791639160924481</v>
      </c>
      <c r="D69" s="13">
        <f t="shared" si="24"/>
        <v>-31.720772546282749</v>
      </c>
      <c r="E69" s="13">
        <f>演算!U69</f>
        <v>-51.939656138447489</v>
      </c>
      <c r="F69" s="13">
        <f t="shared" si="25"/>
        <v>51.939656138447489</v>
      </c>
      <c r="G69" s="13">
        <f t="shared" si="26"/>
        <v>-231.80478720249431</v>
      </c>
      <c r="H69" s="13">
        <f t="shared" si="27"/>
        <v>-346.66553358350177</v>
      </c>
      <c r="I69" s="14">
        <f t="shared" ref="I69:I132" si="37">(((G69)^2)+((H69)^2))^(1/2)</f>
        <v>417.02572048343455</v>
      </c>
      <c r="J69" s="13">
        <f t="shared" ref="J69:J132" si="38">-DEGREES(ATAN((H69/(G69))))</f>
        <v>-56.23054739000424</v>
      </c>
      <c r="K69" s="13" t="str">
        <f t="shared" ref="K69:K132" si="39">IF(AND(J68&gt;0,J69&lt;0),1,"")</f>
        <v/>
      </c>
      <c r="L69" s="13">
        <f>COUNTIF($K$4:K69,1)</f>
        <v>1</v>
      </c>
      <c r="M69" s="13">
        <f t="shared" ref="M69:M132" si="40">IF(L69=0,J69,IF(L69=1,180+J69,360+J69))</f>
        <v>123.76945260999577</v>
      </c>
      <c r="N69" s="14">
        <f t="shared" si="28"/>
        <v>84.769452609995767</v>
      </c>
      <c r="O69" s="14">
        <f t="shared" ref="O69:O132" si="41">I69*COS(RADIANS(N69))</f>
        <v>38.017534937458862</v>
      </c>
      <c r="P69" s="14">
        <f t="shared" ref="P69:P132" si="42">-I69*SIN(RADIANS(N69))</f>
        <v>-415.28919873024245</v>
      </c>
      <c r="Q69" s="13">
        <f t="shared" si="29"/>
        <v>190.17821778331475</v>
      </c>
      <c r="R69" s="13">
        <f t="shared" si="30"/>
        <v>407.8385041664925</v>
      </c>
      <c r="S69" s="15">
        <v>65</v>
      </c>
      <c r="T69" s="1">
        <f t="shared" si="31"/>
        <v>63.060343861552511</v>
      </c>
      <c r="U69" s="1">
        <f t="shared" si="32"/>
        <v>-51.939656138447489</v>
      </c>
      <c r="V69" s="1">
        <f t="shared" ref="V69:V132" si="43">ABS(U69-U68)</f>
        <v>0.7974404640039694</v>
      </c>
      <c r="W69" s="1">
        <f>入力・結果!$I$7/V69</f>
        <v>408306.34347942902</v>
      </c>
      <c r="X69" s="14">
        <f>(W69/I69*10)*入力・結果!$I$8</f>
        <v>5874.5490758618298</v>
      </c>
      <c r="Y69" s="13">
        <f>DEGREES(ACOS((入力・結果!$G$3-(入力・結果!$G$4*COS(RADIANS(S69))))/(((入力・結果!$G$3^2)+(入力・結果!$G$4^2)-(2*入力・結果!$G$3*入力・結果!$G$4*COS(RADIANS(S69))))^(1/2))))</f>
        <v>89.623652766177912</v>
      </c>
      <c r="Z69" s="13">
        <f>DEGREES(ACOS(((入力・結果!$G$3^2)+(入力・結果!$G$4^2)-(入力・結果!$G$5^2)+(入力・結果!$G$6^2)-(2*入力・結果!$G$3*入力・結果!$G$4*COS(RADIANS(S69))))/(2*入力・結果!$G$6*((入力・結果!$G$3^2)+(入力・結果!$G$4^2)-(2*入力・結果!$G$3*入力・結果!$G$4*(COS(RADIANS(S69)))))^(1/2))))</f>
        <v>66.485484951666947</v>
      </c>
      <c r="AA69" s="13">
        <f>DEGREES(ACOS((入力・結果!$G$4-(入力・結果!$G$3*COS(RADIANS(S69))))/(((入力・結果!$G$3^2)+(入力・結果!$G$4^2)-(2*入力・結果!$G$3*入力・結果!$G$4*COS(RADIANS(S69))))^(1/2))))</f>
        <v>25.376347233822099</v>
      </c>
      <c r="AB69" s="13">
        <f>DEGREES(ACOS(((入力・結果!$G$3^2)+(入力・結果!$G$4^2)+(入力・結果!$G$5^2)-(入力・結果!$G$6^2)-(2*入力・結果!$G$3*入力・結果!$G$4*COS(RADIANS(S69))))/(2*入力・結果!$G$5*((入力・結果!$G$3^2)+(入力・結果!$G$4^2)-(2*入力・結果!$G$3*入力・結果!$G$4*(COS(RADIANS(S69)))))^(1/2))))</f>
        <v>37.683996627730416</v>
      </c>
      <c r="AC69" s="1">
        <f t="shared" si="21"/>
        <v>2574.5490758618298</v>
      </c>
      <c r="AD69" s="1">
        <f t="shared" si="33"/>
        <v>2574.5490758618298</v>
      </c>
      <c r="AE69" s="1" t="str">
        <f t="shared" si="34"/>
        <v/>
      </c>
      <c r="AF69" s="1" t="str">
        <f t="shared" si="35"/>
        <v/>
      </c>
      <c r="AJ69" s="10">
        <v>66</v>
      </c>
      <c r="AK69" s="10">
        <f t="shared" si="36"/>
        <v>1.2739641802014674</v>
      </c>
    </row>
    <row r="70" spans="2:37" x14ac:dyDescent="0.2">
      <c r="B70" s="1">
        <v>66</v>
      </c>
      <c r="C70" s="13">
        <f t="shared" si="23"/>
        <v>14.235782507653008</v>
      </c>
      <c r="D70" s="13">
        <f t="shared" si="24"/>
        <v>-31.97409101749103</v>
      </c>
      <c r="E70" s="13">
        <f>演算!U70</f>
        <v>-51.154704712386312</v>
      </c>
      <c r="F70" s="13">
        <f t="shared" si="25"/>
        <v>51.154704712386312</v>
      </c>
      <c r="G70" s="13">
        <f t="shared" si="26"/>
        <v>-236.65210653542781</v>
      </c>
      <c r="H70" s="13">
        <f t="shared" si="27"/>
        <v>-343.51103446321912</v>
      </c>
      <c r="I70" s="14">
        <f t="shared" si="37"/>
        <v>417.13792722029768</v>
      </c>
      <c r="J70" s="13">
        <f t="shared" si="38"/>
        <v>-55.436211694229421</v>
      </c>
      <c r="K70" s="13" t="str">
        <f t="shared" si="39"/>
        <v/>
      </c>
      <c r="L70" s="13">
        <f>COUNTIF($K$4:K70,1)</f>
        <v>1</v>
      </c>
      <c r="M70" s="13">
        <f t="shared" si="40"/>
        <v>124.56378830577057</v>
      </c>
      <c r="N70" s="14">
        <f t="shared" si="28"/>
        <v>85.563788305770572</v>
      </c>
      <c r="O70" s="14">
        <f t="shared" si="41"/>
        <v>32.265269674034741</v>
      </c>
      <c r="P70" s="14">
        <f t="shared" si="42"/>
        <v>-415.8882093766403</v>
      </c>
      <c r="Q70" s="13">
        <f t="shared" si="29"/>
        <v>183.0314893841101</v>
      </c>
      <c r="R70" s="13">
        <f t="shared" si="30"/>
        <v>411.09545593917039</v>
      </c>
      <c r="S70" s="15">
        <v>66</v>
      </c>
      <c r="T70" s="1">
        <f t="shared" si="31"/>
        <v>62.845295287613688</v>
      </c>
      <c r="U70" s="1">
        <f t="shared" si="32"/>
        <v>-51.154704712386312</v>
      </c>
      <c r="V70" s="1">
        <f t="shared" si="43"/>
        <v>0.78495142606117696</v>
      </c>
      <c r="W70" s="1">
        <f>入力・結果!$I$7/V70</f>
        <v>414802.73707359779</v>
      </c>
      <c r="X70" s="14">
        <f>(W70/I70*10)*入力・結果!$I$8</f>
        <v>5966.411251612707</v>
      </c>
      <c r="Y70" s="13">
        <f>DEGREES(ACOS((入力・結果!$G$3-(入力・結果!$G$4*COS(RADIANS(S70))))/(((入力・結果!$G$3^2)+(入力・結果!$G$4^2)-(2*入力・結果!$G$3*入力・結果!$G$4*COS(RADIANS(S70))))^(1/2))))</f>
        <v>88.630825755465466</v>
      </c>
      <c r="Z70" s="13">
        <f>DEGREES(ACOS(((入力・結果!$G$3^2)+(入力・結果!$G$4^2)-(入力・結果!$G$5^2)+(入力・結果!$G$6^2)-(2*入力・結果!$G$3*入力・結果!$G$4*COS(RADIANS(S70))))/(2*入力・結果!$G$6*((入力・結果!$G$3^2)+(入力・結果!$G$4^2)-(2*入力・結果!$G$3*入力・結果!$G$4*(COS(RADIANS(S70)))))^(1/2))))</f>
        <v>65.87362305932605</v>
      </c>
      <c r="AA70" s="13">
        <f>DEGREES(ACOS((入力・結果!$G$4-(入力・結果!$G$3*COS(RADIANS(S70))))/(((入力・結果!$G$3^2)+(入力・結果!$G$4^2)-(2*入力・結果!$G$3*入力・結果!$G$4*COS(RADIANS(S70))))^(1/2))))</f>
        <v>25.369174244534534</v>
      </c>
      <c r="AB70" s="13">
        <f>DEGREES(ACOS(((入力・結果!$G$3^2)+(入力・結果!$G$4^2)+(入力・結果!$G$5^2)-(入力・結果!$G$6^2)-(2*入力・結果!$G$3*入力・結果!$G$4*COS(RADIANS(S70))))/(2*入力・結果!$G$5*((入力・結果!$G$3^2)+(入力・結果!$G$4^2)-(2*入力・結果!$G$3*入力・結果!$G$4*(COS(RADIANS(S70)))))^(1/2))))</f>
        <v>37.476121043079154</v>
      </c>
      <c r="AC70" s="1">
        <f t="shared" ref="AC70:AC133" si="44">X70-3300</f>
        <v>2666.411251612707</v>
      </c>
      <c r="AD70" s="1">
        <f t="shared" si="33"/>
        <v>2666.411251612707</v>
      </c>
      <c r="AE70" s="1" t="str">
        <f t="shared" si="34"/>
        <v/>
      </c>
      <c r="AF70" s="1" t="str">
        <f t="shared" si="35"/>
        <v/>
      </c>
      <c r="AJ70" s="10">
        <v>67</v>
      </c>
      <c r="AK70" s="10">
        <f t="shared" si="36"/>
        <v>1.2940831160345623</v>
      </c>
    </row>
    <row r="71" spans="2:37" x14ac:dyDescent="0.2">
      <c r="B71" s="1">
        <v>67</v>
      </c>
      <c r="C71" s="13">
        <f t="shared" si="23"/>
        <v>13.67558949712458</v>
      </c>
      <c r="D71" s="13">
        <f t="shared" si="24"/>
        <v>-32.217669870835415</v>
      </c>
      <c r="E71" s="13">
        <f>演算!U71</f>
        <v>-50.381956820377425</v>
      </c>
      <c r="F71" s="13">
        <f t="shared" si="25"/>
        <v>50.381956820377425</v>
      </c>
      <c r="G71" s="13">
        <f t="shared" si="26"/>
        <v>-241.39105157948833</v>
      </c>
      <c r="H71" s="13">
        <f t="shared" si="27"/>
        <v>-340.3426584872966</v>
      </c>
      <c r="I71" s="14">
        <f t="shared" si="37"/>
        <v>417.25623418812069</v>
      </c>
      <c r="J71" s="13">
        <f t="shared" si="38"/>
        <v>-54.653489700274818</v>
      </c>
      <c r="K71" s="13" t="str">
        <f t="shared" si="39"/>
        <v/>
      </c>
      <c r="L71" s="13">
        <f>COUNTIF($K$4:K71,1)</f>
        <v>1</v>
      </c>
      <c r="M71" s="13">
        <f t="shared" si="40"/>
        <v>125.34651029972518</v>
      </c>
      <c r="N71" s="14">
        <f t="shared" si="28"/>
        <v>86.346510299725182</v>
      </c>
      <c r="O71" s="14">
        <f t="shared" si="41"/>
        <v>26.588494063316102</v>
      </c>
      <c r="P71" s="14">
        <f t="shared" si="42"/>
        <v>-416.40823353086671</v>
      </c>
      <c r="Q71" s="13">
        <f t="shared" si="29"/>
        <v>175.82900782017316</v>
      </c>
      <c r="R71" s="13">
        <f t="shared" si="30"/>
        <v>414.22718405359819</v>
      </c>
      <c r="S71" s="15">
        <v>67</v>
      </c>
      <c r="T71" s="1">
        <f t="shared" si="31"/>
        <v>62.618043179622575</v>
      </c>
      <c r="U71" s="1">
        <f t="shared" si="32"/>
        <v>-50.381956820377425</v>
      </c>
      <c r="V71" s="1">
        <f t="shared" si="43"/>
        <v>0.77274789200888705</v>
      </c>
      <c r="W71" s="1">
        <f>入力・結果!$I$7/V71</f>
        <v>421353.46258085349</v>
      </c>
      <c r="X71" s="14">
        <f>(W71/I71*10)*入力・結果!$I$8</f>
        <v>6058.9167239267981</v>
      </c>
      <c r="Y71" s="13">
        <f>DEGREES(ACOS((入力・結果!$G$3-(入力・結果!$G$4*COS(RADIANS(S71))))/(((入力・結果!$G$3^2)+(入力・結果!$G$4^2)-(2*入力・結果!$G$3*入力・結果!$G$4*COS(RADIANS(S71))))^(1/2))))</f>
        <v>87.645998882678938</v>
      </c>
      <c r="Z71" s="13">
        <f>DEGREES(ACOS(((入力・結果!$G$3^2)+(入力・結果!$G$4^2)-(入力・結果!$G$5^2)+(入力・結果!$G$6^2)-(2*入力・結果!$G$3*入力・結果!$G$4*COS(RADIANS(S71))))/(2*入力・結果!$G$6*((入力・結果!$G$3^2)+(入力・結果!$G$4^2)-(2*入力・結果!$G$3*入力・結果!$G$4*(COS(RADIANS(S71)))))^(1/2))))</f>
        <v>65.262375638007953</v>
      </c>
      <c r="AA71" s="13">
        <f>DEGREES(ACOS((入力・結果!$G$4-(入力・結果!$G$3*COS(RADIANS(S71))))/(((入力・結果!$G$3^2)+(入力・結果!$G$4^2)-(2*入力・結果!$G$3*入力・結果!$G$4*COS(RADIANS(S71))))^(1/2))))</f>
        <v>25.354001117321051</v>
      </c>
      <c r="AB71" s="13">
        <f>DEGREES(ACOS(((入力・結果!$G$3^2)+(入力・結果!$G$4^2)+(入力・結果!$G$5^2)-(入力・結果!$G$6^2)-(2*入力・結果!$G$3*入力・結果!$G$4*COS(RADIANS(S71))))/(2*入力・結果!$G$5*((入力・結果!$G$3^2)+(入力・結果!$G$4^2)-(2*入力・結果!$G$3*入力・結果!$G$4*(COS(RADIANS(S71)))))^(1/2))))</f>
        <v>37.264042062301527</v>
      </c>
      <c r="AC71" s="1">
        <f t="shared" si="44"/>
        <v>2758.9167239267981</v>
      </c>
      <c r="AD71" s="1">
        <f t="shared" si="33"/>
        <v>2758.9167239267981</v>
      </c>
      <c r="AE71" s="1" t="str">
        <f t="shared" si="34"/>
        <v/>
      </c>
      <c r="AF71" s="1" t="str">
        <f t="shared" si="35"/>
        <v/>
      </c>
      <c r="AJ71" s="10">
        <v>68</v>
      </c>
      <c r="AK71" s="10">
        <f t="shared" si="36"/>
        <v>1.3143624944819963</v>
      </c>
    </row>
    <row r="72" spans="2:37" x14ac:dyDescent="0.2">
      <c r="B72" s="1">
        <v>68</v>
      </c>
      <c r="C72" s="13">
        <f t="shared" si="23"/>
        <v>13.111230769556919</v>
      </c>
      <c r="D72" s="13">
        <f t="shared" si="24"/>
        <v>-32.451434909837559</v>
      </c>
      <c r="E72" s="13">
        <f>演算!U72</f>
        <v>-49.621131702346261</v>
      </c>
      <c r="F72" s="13">
        <f t="shared" si="25"/>
        <v>49.621131702346261</v>
      </c>
      <c r="G72" s="13">
        <f t="shared" si="26"/>
        <v>-246.02436447799113</v>
      </c>
      <c r="H72" s="13">
        <f t="shared" si="27"/>
        <v>-337.16235246235806</v>
      </c>
      <c r="I72" s="14">
        <f t="shared" si="37"/>
        <v>417.38044975148364</v>
      </c>
      <c r="J72" s="13">
        <f t="shared" si="38"/>
        <v>-53.882103800297564</v>
      </c>
      <c r="K72" s="13" t="str">
        <f t="shared" si="39"/>
        <v/>
      </c>
      <c r="L72" s="13">
        <f>COUNTIF($K$4:K72,1)</f>
        <v>1</v>
      </c>
      <c r="M72" s="13">
        <f t="shared" si="40"/>
        <v>126.11789619970244</v>
      </c>
      <c r="N72" s="14">
        <f t="shared" si="28"/>
        <v>87.117896199702443</v>
      </c>
      <c r="O72" s="14">
        <f t="shared" si="41"/>
        <v>20.986302224805574</v>
      </c>
      <c r="P72" s="14">
        <f t="shared" si="42"/>
        <v>-416.85250983253042</v>
      </c>
      <c r="Q72" s="13">
        <f t="shared" si="29"/>
        <v>168.57296703716037</v>
      </c>
      <c r="R72" s="13">
        <f t="shared" si="30"/>
        <v>417.23273455505432</v>
      </c>
      <c r="S72" s="15">
        <v>68</v>
      </c>
      <c r="T72" s="1">
        <f t="shared" si="31"/>
        <v>62.378868297653739</v>
      </c>
      <c r="U72" s="1">
        <f t="shared" si="32"/>
        <v>-49.621131702346261</v>
      </c>
      <c r="V72" s="1">
        <f t="shared" si="43"/>
        <v>0.76082511803116404</v>
      </c>
      <c r="W72" s="1">
        <f>入力・結果!$I$7/V72</f>
        <v>427956.428203338</v>
      </c>
      <c r="X72" s="14">
        <f>(W72/I72*10)*入力・結果!$I$8</f>
        <v>6152.0336440025139</v>
      </c>
      <c r="Y72" s="13">
        <f>DEGREES(ACOS((入力・結果!$G$3-(入力・結果!$G$4*COS(RADIANS(S72))))/(((入力・結果!$G$3^2)+(入力・結果!$G$4^2)-(2*入力・結果!$G$3*入力・結果!$G$4*COS(RADIANS(S72))))^(1/2))))</f>
        <v>86.668974616340435</v>
      </c>
      <c r="Z72" s="13">
        <f>DEGREES(ACOS(((入力・結果!$G$3^2)+(入力・結果!$G$4^2)-(入力・結果!$G$5^2)+(入力・結果!$G$6^2)-(2*入力・結果!$G$3*入力・結果!$G$4*COS(RADIANS(S72))))/(2*入力・結果!$G$6*((入力・結果!$G$3^2)+(入力・結果!$G$4^2)-(2*入力・結果!$G$3*入力・結果!$G$4*(COS(RADIANS(S72)))))^(1/2))))</f>
        <v>64.651775233446401</v>
      </c>
      <c r="AA72" s="13">
        <f>DEGREES(ACOS((入力・結果!$G$4-(入力・結果!$G$3*COS(RADIANS(S72))))/(((入力・結果!$G$3^2)+(入力・結果!$G$4^2)-(2*入力・結果!$G$3*入力・結果!$G$4*COS(RADIANS(S72))))^(1/2))))</f>
        <v>25.331025383659544</v>
      </c>
      <c r="AB72" s="13">
        <f>DEGREES(ACOS(((入力・結果!$G$3^2)+(入力・結果!$G$4^2)+(入力・結果!$G$5^2)-(入力・結果!$G$6^2)-(2*入力・結果!$G$3*入力・結果!$G$4*COS(RADIANS(S72))))/(2*入力・結果!$G$5*((入力・結果!$G$3^2)+(入力・結果!$G$4^2)-(2*入力・結果!$G$3*入力・結果!$G$4*(COS(RADIANS(S72)))))^(1/2))))</f>
        <v>37.047842913994195</v>
      </c>
      <c r="AC72" s="1">
        <f t="shared" si="44"/>
        <v>2852.0336440025139</v>
      </c>
      <c r="AD72" s="1">
        <f t="shared" si="33"/>
        <v>2852.0336440025139</v>
      </c>
      <c r="AE72" s="1" t="str">
        <f t="shared" si="34"/>
        <v/>
      </c>
      <c r="AF72" s="1" t="str">
        <f t="shared" si="35"/>
        <v/>
      </c>
      <c r="AJ72" s="10">
        <v>69</v>
      </c>
      <c r="AK72" s="10">
        <f t="shared" si="36"/>
        <v>1.3347958548522738</v>
      </c>
    </row>
    <row r="73" spans="2:37" x14ac:dyDescent="0.2">
      <c r="B73" s="1">
        <v>69</v>
      </c>
      <c r="C73" s="13">
        <f t="shared" si="23"/>
        <v>12.542878234085514</v>
      </c>
      <c r="D73" s="13">
        <f t="shared" si="24"/>
        <v>-32.675314927402063</v>
      </c>
      <c r="E73" s="13">
        <f>演算!U73</f>
        <v>-48.871953469311762</v>
      </c>
      <c r="F73" s="13">
        <f t="shared" si="25"/>
        <v>48.871953469311762</v>
      </c>
      <c r="G73" s="13">
        <f t="shared" si="26"/>
        <v>-250.55473758396667</v>
      </c>
      <c r="H73" s="13">
        <f t="shared" si="27"/>
        <v>-333.97192053532552</v>
      </c>
      <c r="I73" s="14">
        <f t="shared" si="37"/>
        <v>417.51038338204739</v>
      </c>
      <c r="J73" s="13">
        <f t="shared" si="38"/>
        <v>-53.121780915757739</v>
      </c>
      <c r="K73" s="13" t="str">
        <f t="shared" si="39"/>
        <v/>
      </c>
      <c r="L73" s="13">
        <f>COUNTIF($K$4:K73,1)</f>
        <v>1</v>
      </c>
      <c r="M73" s="13">
        <f t="shared" si="40"/>
        <v>126.87821908424226</v>
      </c>
      <c r="N73" s="14">
        <f t="shared" si="28"/>
        <v>87.878219084242261</v>
      </c>
      <c r="O73" s="14">
        <f t="shared" si="41"/>
        <v>15.457737193665492</v>
      </c>
      <c r="P73" s="14">
        <f t="shared" si="42"/>
        <v>-417.22413471978797</v>
      </c>
      <c r="Q73" s="13">
        <f t="shared" si="29"/>
        <v>161.26557729538516</v>
      </c>
      <c r="R73" s="13">
        <f t="shared" si="30"/>
        <v>420.11119192374076</v>
      </c>
      <c r="S73" s="15">
        <v>69</v>
      </c>
      <c r="T73" s="1">
        <f t="shared" si="31"/>
        <v>62.128046530688238</v>
      </c>
      <c r="U73" s="1">
        <f t="shared" si="32"/>
        <v>-48.871953469311762</v>
      </c>
      <c r="V73" s="1">
        <f t="shared" si="43"/>
        <v>0.74917823303449893</v>
      </c>
      <c r="W73" s="1">
        <f>入力・結果!$I$7/V73</f>
        <v>434609.53033990035</v>
      </c>
      <c r="X73" s="14">
        <f>(W73/I73*10)*入力・結果!$I$8</f>
        <v>6245.7301323048459</v>
      </c>
      <c r="Y73" s="13">
        <f>DEGREES(ACOS((入力・結果!$G$3-(入力・結果!$G$4*COS(RADIANS(S73))))/(((入力・結果!$G$3^2)+(入力・結果!$G$4^2)-(2*入力・結果!$G$3*入力・結果!$G$4*COS(RADIANS(S73))))^(1/2))))</f>
        <v>85.699559742174728</v>
      </c>
      <c r="Z73" s="13">
        <f>DEGREES(ACOS(((入力・結果!$G$3^2)+(入力・結果!$G$4^2)-(入力・結果!$G$5^2)+(入力・結果!$G$6^2)-(2*入力・結果!$G$3*入力・結果!$G$4*COS(RADIANS(S73))))/(2*入力・結果!$G$6*((入力・結果!$G$3^2)+(入力・結果!$G$4^2)-(2*入力・結果!$G$3*入力・結果!$G$4*(COS(RADIANS(S73)))))^(1/2))))</f>
        <v>64.041850624617709</v>
      </c>
      <c r="AA73" s="13">
        <f>DEGREES(ACOS((入力・結果!$G$4-(入力・結果!$G$3*COS(RADIANS(S73))))/(((入力・結果!$G$3^2)+(入力・結果!$G$4^2)-(2*入力・結果!$G$3*入力・結果!$G$4*COS(RADIANS(S73))))^(1/2))))</f>
        <v>25.300440257825279</v>
      </c>
      <c r="AB73" s="13">
        <f>DEGREES(ACOS(((入力・結果!$G$3^2)+(入力・結果!$G$4^2)+(入力・結果!$G$5^2)-(入力・結果!$G$6^2)-(2*入力・結果!$G$3*入力・結果!$G$4*COS(RADIANS(S73))))/(2*入力・結果!$G$5*((入力・結果!$G$3^2)+(入力・結果!$G$4^2)-(2*入力・結果!$G$3*入力・結果!$G$4*(COS(RADIANS(S73)))))^(1/2))))</f>
        <v>36.827606272862958</v>
      </c>
      <c r="AC73" s="1">
        <f t="shared" si="44"/>
        <v>2945.7301323048459</v>
      </c>
      <c r="AD73" s="1">
        <f t="shared" si="33"/>
        <v>2945.7301323048459</v>
      </c>
      <c r="AE73" s="1" t="str">
        <f t="shared" si="34"/>
        <v/>
      </c>
      <c r="AF73" s="1" t="str">
        <f t="shared" si="35"/>
        <v/>
      </c>
      <c r="AJ73" s="10">
        <v>70</v>
      </c>
      <c r="AK73" s="10">
        <f t="shared" si="36"/>
        <v>1.3553767016179699</v>
      </c>
    </row>
    <row r="74" spans="2:37" x14ac:dyDescent="0.2">
      <c r="B74" s="1">
        <v>70</v>
      </c>
      <c r="C74" s="13">
        <f t="shared" si="23"/>
        <v>11.970705016398409</v>
      </c>
      <c r="D74" s="13">
        <f t="shared" si="24"/>
        <v>-32.889241727506793</v>
      </c>
      <c r="E74" s="13">
        <f>演算!U74</f>
        <v>-48.134151204593579</v>
      </c>
      <c r="F74" s="13">
        <f t="shared" si="25"/>
        <v>48.134151204593579</v>
      </c>
      <c r="G74" s="13">
        <f t="shared" si="26"/>
        <v>-254.98481068368963</v>
      </c>
      <c r="H74" s="13">
        <f t="shared" si="27"/>
        <v>-330.77303221853037</v>
      </c>
      <c r="I74" s="14">
        <f t="shared" si="37"/>
        <v>417.64584581010496</v>
      </c>
      <c r="J74" s="13">
        <f t="shared" si="38"/>
        <v>-52.372252630035462</v>
      </c>
      <c r="K74" s="13" t="str">
        <f t="shared" si="39"/>
        <v/>
      </c>
      <c r="L74" s="13">
        <f>COUNTIF($K$4:K74,1)</f>
        <v>1</v>
      </c>
      <c r="M74" s="13">
        <f t="shared" si="40"/>
        <v>127.62774736996454</v>
      </c>
      <c r="N74" s="14">
        <f t="shared" si="28"/>
        <v>88.627747369964538</v>
      </c>
      <c r="O74" s="14">
        <f t="shared" si="41"/>
        <v>10.001798128806319</v>
      </c>
      <c r="P74" s="14">
        <f t="shared" si="42"/>
        <v>-417.52606691873569</v>
      </c>
      <c r="Q74" s="13">
        <f t="shared" si="29"/>
        <v>153.90906449655097</v>
      </c>
      <c r="R74" s="13">
        <f t="shared" si="30"/>
        <v>422.86167935365876</v>
      </c>
      <c r="S74" s="15">
        <v>70</v>
      </c>
      <c r="T74" s="1">
        <f t="shared" si="31"/>
        <v>61.865848795406421</v>
      </c>
      <c r="U74" s="1">
        <f t="shared" si="32"/>
        <v>-48.134151204593579</v>
      </c>
      <c r="V74" s="1">
        <f t="shared" si="43"/>
        <v>0.73780226471818366</v>
      </c>
      <c r="W74" s="1">
        <f>入力・結果!$I$7/V74</f>
        <v>441310.65404681099</v>
      </c>
      <c r="X74" s="14">
        <f>(W74/I74*10)*入力・結果!$I$8</f>
        <v>6339.9742888494939</v>
      </c>
      <c r="Y74" s="13">
        <f>DEGREES(ACOS((入力・結果!$G$3-(入力・結果!$G$4*COS(RADIANS(S74))))/(((入力・結果!$G$3^2)+(入力・結果!$G$4^2)-(2*入力・結果!$G$3*入力・結果!$G$4*COS(RADIANS(S74))))^(1/2))))</f>
        <v>84.737565354573803</v>
      </c>
      <c r="Z74" s="13">
        <f>DEGREES(ACOS(((入力・結果!$G$3^2)+(入力・結果!$G$4^2)-(入力・結果!$G$5^2)+(入力・結果!$G$6^2)-(2*入力・結果!$G$3*入力・結果!$G$4*COS(RADIANS(S74))))/(2*入力・結果!$G$6*((入力・結果!$G$3^2)+(入力・結果!$G$4^2)-(2*入力・結果!$G$3*入力・結果!$G$4*(COS(RADIANS(S74)))))^(1/2))))</f>
        <v>63.432627109804265</v>
      </c>
      <c r="AA74" s="13">
        <f>DEGREES(ACOS((入力・結果!$G$4-(入力・結果!$G$3*COS(RADIANS(S74))))/(((入力・結果!$G$3^2)+(入力・結果!$G$4^2)-(2*入力・結果!$G$3*入力・結果!$G$4*COS(RADIANS(S74))))^(1/2))))</f>
        <v>25.262434645426197</v>
      </c>
      <c r="AB74" s="13">
        <f>DEGREES(ACOS(((入力・結果!$G$3^2)+(入力・結果!$G$4^2)+(入力・結果!$G$5^2)-(入力・結果!$G$6^2)-(2*入力・結果!$G$3*入力・結果!$G$4*COS(RADIANS(S74))))/(2*入力・結果!$G$5*((入力・結果!$G$3^2)+(入力・結果!$G$4^2)-(2*入力・結果!$G$3*入力・結果!$G$4*(COS(RADIANS(S74)))))^(1/2))))</f>
        <v>36.603414149980225</v>
      </c>
      <c r="AC74" s="1">
        <f t="shared" si="44"/>
        <v>3039.9742888494939</v>
      </c>
      <c r="AD74" s="1">
        <f t="shared" si="33"/>
        <v>3039.9742888494939</v>
      </c>
      <c r="AE74" s="1" t="str">
        <f t="shared" si="34"/>
        <v/>
      </c>
      <c r="AF74" s="1" t="str">
        <f t="shared" si="35"/>
        <v/>
      </c>
      <c r="AJ74" s="10">
        <v>71</v>
      </c>
      <c r="AK74" s="10">
        <f t="shared" si="36"/>
        <v>1.3760985058605608</v>
      </c>
    </row>
    <row r="75" spans="2:37" x14ac:dyDescent="0.2">
      <c r="B75" s="1">
        <v>71</v>
      </c>
      <c r="C75" s="13">
        <f t="shared" si="23"/>
        <v>11.394885406000487</v>
      </c>
      <c r="D75" s="13">
        <f t="shared" si="24"/>
        <v>-33.093150145976082</v>
      </c>
      <c r="E75" s="13">
        <f>演算!U75</f>
        <v>-47.407459041393651</v>
      </c>
      <c r="F75" s="13">
        <f t="shared" si="25"/>
        <v>47.407459041393651</v>
      </c>
      <c r="G75" s="13">
        <f t="shared" si="26"/>
        <v>-259.31716870276006</v>
      </c>
      <c r="H75" s="13">
        <f t="shared" si="27"/>
        <v>-327.56723009226863</v>
      </c>
      <c r="I75" s="14">
        <f t="shared" si="37"/>
        <v>417.78664915760169</v>
      </c>
      <c r="J75" s="13">
        <f t="shared" si="38"/>
        <v>-51.633255296233202</v>
      </c>
      <c r="K75" s="13" t="str">
        <f t="shared" si="39"/>
        <v/>
      </c>
      <c r="L75" s="13">
        <f>COUNTIF($K$4:K75,1)</f>
        <v>1</v>
      </c>
      <c r="M75" s="13">
        <f t="shared" si="40"/>
        <v>128.36674470376681</v>
      </c>
      <c r="N75" s="14">
        <f t="shared" si="28"/>
        <v>89.366744703766813</v>
      </c>
      <c r="O75" s="14">
        <f t="shared" si="41"/>
        <v>4.6174469429724763</v>
      </c>
      <c r="P75" s="14">
        <f t="shared" si="42"/>
        <v>-417.76113198581055</v>
      </c>
      <c r="Q75" s="13">
        <f t="shared" si="29"/>
        <v>146.50566950572053</v>
      </c>
      <c r="R75" s="13">
        <f t="shared" si="30"/>
        <v>425.48335901969256</v>
      </c>
      <c r="S75" s="15">
        <v>71</v>
      </c>
      <c r="T75" s="1">
        <f t="shared" si="31"/>
        <v>61.592540958606349</v>
      </c>
      <c r="U75" s="1">
        <f t="shared" si="32"/>
        <v>-47.407459041393651</v>
      </c>
      <c r="V75" s="1">
        <f t="shared" si="43"/>
        <v>0.72669216319992813</v>
      </c>
      <c r="W75" s="1">
        <f>入力・結果!$I$7/V75</f>
        <v>448057.67350819864</v>
      </c>
      <c r="X75" s="14">
        <f>(W75/I75*10)*入力・結果!$I$8</f>
        <v>6434.7342033782097</v>
      </c>
      <c r="Y75" s="13">
        <f>DEGREES(ACOS((入力・結果!$G$3-(入力・結果!$G$4*COS(RADIANS(S75))))/(((入力・結果!$G$3^2)+(入力・結果!$G$4^2)-(2*入力・結果!$G$3*入力・結果!$G$4*COS(RADIANS(S75))))^(1/2))))</f>
        <v>83.78280683697416</v>
      </c>
      <c r="Z75" s="13">
        <f>DEGREES(ACOS(((入力・結果!$G$3^2)+(入力・結果!$G$4^2)-(入力・結果!$G$5^2)+(入力・結果!$G$6^2)-(2*入力・結果!$G$3*入力・結果!$G$4*COS(RADIANS(S75))))/(2*入力・結果!$G$6*((入力・結果!$G$3^2)+(入力・結果!$G$4^2)-(2*入力・結果!$G$3*入力・結果!$G$4*(COS(RADIANS(S75)))))^(1/2))))</f>
        <v>62.824126773358451</v>
      </c>
      <c r="AA75" s="13">
        <f>DEGREES(ACOS((入力・結果!$G$4-(入力・結果!$G$3*COS(RADIANS(S75))))/(((入力・結果!$G$3^2)+(入力・結果!$G$4^2)-(2*入力・結果!$G$3*入力・結果!$G$4*COS(RADIANS(S75))))^(1/2))))</f>
        <v>25.217193163025836</v>
      </c>
      <c r="AB75" s="13">
        <f>DEGREES(ACOS(((入力・結果!$G$3^2)+(入力・結果!$G$4^2)+(入力・結果!$G$5^2)-(入力・結果!$G$6^2)-(2*入力・結果!$G$3*入力・結果!$G$4*COS(RADIANS(S75))))/(2*入力・結果!$G$5*((入力・結果!$G$3^2)+(入力・結果!$G$4^2)-(2*入力・結果!$G$3*入力・結果!$G$4*(COS(RADIANS(S75)))))^(1/2))))</f>
        <v>36.375347795580517</v>
      </c>
      <c r="AC75" s="1">
        <f t="shared" si="44"/>
        <v>3134.7342033782097</v>
      </c>
      <c r="AD75" s="1">
        <f t="shared" si="33"/>
        <v>3134.7342033782097</v>
      </c>
      <c r="AE75" s="1" t="str">
        <f t="shared" si="34"/>
        <v/>
      </c>
      <c r="AF75" s="1" t="str">
        <f t="shared" si="35"/>
        <v/>
      </c>
      <c r="AJ75" s="10">
        <v>72</v>
      </c>
      <c r="AK75" s="10">
        <f t="shared" si="36"/>
        <v>1.3969547067464116</v>
      </c>
    </row>
    <row r="76" spans="2:37" x14ac:dyDescent="0.2">
      <c r="B76" s="1">
        <v>72</v>
      </c>
      <c r="C76" s="13">
        <f t="shared" si="23"/>
        <v>10.815594803123162</v>
      </c>
      <c r="D76" s="13">
        <f t="shared" si="24"/>
        <v>-33.28697807033037</v>
      </c>
      <c r="E76" s="13">
        <f>演算!U76</f>
        <v>-46.691616219023942</v>
      </c>
      <c r="F76" s="13">
        <f t="shared" si="25"/>
        <v>46.691616219023942</v>
      </c>
      <c r="G76" s="13">
        <f t="shared" si="26"/>
        <v>-263.55433984864339</v>
      </c>
      <c r="H76" s="13">
        <f t="shared" si="27"/>
        <v>-324.35593718343364</v>
      </c>
      <c r="I76" s="14">
        <f t="shared" si="37"/>
        <v>417.93260705429265</v>
      </c>
      <c r="J76" s="13">
        <f t="shared" si="38"/>
        <v>-50.90453012239572</v>
      </c>
      <c r="K76" s="13" t="str">
        <f t="shared" si="39"/>
        <v/>
      </c>
      <c r="L76" s="13">
        <f>COUNTIF($K$4:K76,1)</f>
        <v>1</v>
      </c>
      <c r="M76" s="13">
        <f t="shared" si="40"/>
        <v>129.09546987760427</v>
      </c>
      <c r="N76" s="14">
        <f t="shared" si="28"/>
        <v>90.095469877604273</v>
      </c>
      <c r="O76" s="14">
        <f t="shared" si="41"/>
        <v>-0.69638561021619383</v>
      </c>
      <c r="P76" s="14">
        <f t="shared" si="42"/>
        <v>-417.9320268731264</v>
      </c>
      <c r="Q76" s="13">
        <f t="shared" si="29"/>
        <v>139.05764746872634</v>
      </c>
      <c r="R76" s="13">
        <f t="shared" si="30"/>
        <v>427.97543233281908</v>
      </c>
      <c r="S76" s="15">
        <v>72</v>
      </c>
      <c r="T76" s="1">
        <f t="shared" si="31"/>
        <v>61.308383780976058</v>
      </c>
      <c r="U76" s="1">
        <f t="shared" si="32"/>
        <v>-46.691616219023942</v>
      </c>
      <c r="V76" s="1">
        <f t="shared" si="43"/>
        <v>0.71584282236970864</v>
      </c>
      <c r="W76" s="1">
        <f>入力・結果!$I$7/V76</f>
        <v>454848.45251663163</v>
      </c>
      <c r="X76" s="14">
        <f>(W76/I76*10)*入力・結果!$I$8</f>
        <v>6529.9779654313015</v>
      </c>
      <c r="Y76" s="13">
        <f>DEGREES(ACOS((入力・結果!$G$3-(入力・結果!$G$4*COS(RADIANS(S76))))/(((入力・結果!$G$3^2)+(入力・結果!$G$4^2)-(2*入力・結果!$G$3*入力・結果!$G$4*COS(RADIANS(S76))))^(1/2))))</f>
        <v>82.835103832442243</v>
      </c>
      <c r="Z76" s="13">
        <f>DEGREES(ACOS(((入力・結果!$G$3^2)+(入力・結果!$G$4^2)-(入力・結果!$G$5^2)+(入力・結果!$G$6^2)-(2*入力・結果!$G$3*入力・結果!$G$4*COS(RADIANS(S76))))/(2*入力・結果!$G$6*((入力・結果!$G$3^2)+(入力・結果!$G$4^2)-(2*入力・結果!$G$3*入力・結果!$G$4*(COS(RADIANS(S76)))))^(1/2))))</f>
        <v>62.216368734291684</v>
      </c>
      <c r="AA76" s="13">
        <f>DEGREES(ACOS((入力・結果!$G$4-(入力・結果!$G$3*COS(RADIANS(S76))))/(((入力・結果!$G$3^2)+(入力・結果!$G$4^2)-(2*入力・結果!$G$3*入力・結果!$G$4*COS(RADIANS(S76))))^(1/2))))</f>
        <v>25.164896167557774</v>
      </c>
      <c r="AB76" s="13">
        <f>DEGREES(ACOS(((入力・結果!$G$3^2)+(入力・結果!$G$4^2)+(入力・結果!$G$5^2)-(入力・結果!$G$6^2)-(2*入力・結果!$G$3*入力・結果!$G$4*COS(RADIANS(S76))))/(2*入力・結果!$G$5*((入力・結果!$G$3^2)+(入力・結果!$G$4^2)-(2*入力・結果!$G$3*入力・結果!$G$4*(COS(RADIANS(S76)))))^(1/2))))</f>
        <v>36.143487613418287</v>
      </c>
      <c r="AC76" s="1">
        <f t="shared" si="44"/>
        <v>3229.9779654313015</v>
      </c>
      <c r="AD76" s="1">
        <f t="shared" si="33"/>
        <v>3229.9779654313015</v>
      </c>
      <c r="AE76" s="1" t="str">
        <f t="shared" si="34"/>
        <v/>
      </c>
      <c r="AF76" s="1" t="str">
        <f t="shared" si="35"/>
        <v/>
      </c>
      <c r="AJ76" s="10">
        <v>73</v>
      </c>
      <c r="AK76" s="10">
        <f t="shared" si="36"/>
        <v>1.4179387130328653</v>
      </c>
    </row>
    <row r="77" spans="2:37" x14ac:dyDescent="0.2">
      <c r="B77" s="1">
        <v>73</v>
      </c>
      <c r="C77" s="13">
        <f t="shared" si="23"/>
        <v>10.233009665295787</v>
      </c>
      <c r="D77" s="13">
        <f t="shared" si="24"/>
        <v>-33.470666458706241</v>
      </c>
      <c r="E77" s="13">
        <f>演算!U77</f>
        <v>-45.986367119885465</v>
      </c>
      <c r="F77" s="13">
        <f t="shared" si="25"/>
        <v>45.986367119885465</v>
      </c>
      <c r="G77" s="13">
        <f t="shared" si="26"/>
        <v>-267.69879414688751</v>
      </c>
      <c r="H77" s="13">
        <f t="shared" si="27"/>
        <v>-321.14046402130413</v>
      </c>
      <c r="I77" s="14">
        <f t="shared" si="37"/>
        <v>418.08353473859285</v>
      </c>
      <c r="J77" s="13">
        <f t="shared" si="38"/>
        <v>-50.185823236228678</v>
      </c>
      <c r="K77" s="13" t="str">
        <f t="shared" si="39"/>
        <v/>
      </c>
      <c r="L77" s="13">
        <f>COUNTIF($K$4:K77,1)</f>
        <v>1</v>
      </c>
      <c r="M77" s="13">
        <f t="shared" si="40"/>
        <v>129.81417676377131</v>
      </c>
      <c r="N77" s="14">
        <f t="shared" si="28"/>
        <v>90.814176763771314</v>
      </c>
      <c r="O77" s="14">
        <f t="shared" si="41"/>
        <v>-5.9407943583411713</v>
      </c>
      <c r="P77" s="14">
        <f t="shared" si="42"/>
        <v>-418.04132449066333</v>
      </c>
      <c r="Q77" s="13">
        <f t="shared" si="29"/>
        <v>131.56726712523155</v>
      </c>
      <c r="R77" s="13">
        <f t="shared" si="30"/>
        <v>430.33714018336593</v>
      </c>
      <c r="S77" s="15">
        <v>73</v>
      </c>
      <c r="T77" s="1">
        <f t="shared" si="31"/>
        <v>61.013632880114535</v>
      </c>
      <c r="U77" s="1">
        <f t="shared" si="32"/>
        <v>-45.986367119885465</v>
      </c>
      <c r="V77" s="1">
        <f t="shared" si="43"/>
        <v>0.70524909913847722</v>
      </c>
      <c r="W77" s="1">
        <f>入力・結果!$I$7/V77</f>
        <v>461680.84496350092</v>
      </c>
      <c r="X77" s="14">
        <f>(W77/I77*10)*入力・結果!$I$8</f>
        <v>6625.6736743124893</v>
      </c>
      <c r="Y77" s="13">
        <f>DEGREES(ACOS((入力・結果!$G$3-(入力・結果!$G$4*COS(RADIANS(S77))))/(((入力・結果!$G$3^2)+(入力・結果!$G$4^2)-(2*入力・結果!$G$3*入力・結果!$G$4*COS(RADIANS(S77))))^(1/2))))</f>
        <v>81.894280205654084</v>
      </c>
      <c r="Z77" s="13">
        <f>DEGREES(ACOS(((入力・結果!$G$3^2)+(入力・結果!$G$4^2)-(入力・結果!$G$5^2)+(入力・結果!$G$6^2)-(2*入力・結果!$G$3*入力・結果!$G$4*COS(RADIANS(S77))))/(2*入力・結果!$G$6*((入力・結果!$G$3^2)+(入力・結果!$G$4^2)-(2*入力・結果!$G$3*入力・結果!$G$4*(COS(RADIANS(S77)))))^(1/2))))</f>
        <v>61.609369377772985</v>
      </c>
      <c r="AA77" s="13">
        <f>DEGREES(ACOS((入力・結果!$G$4-(入力・結果!$G$3*COS(RADIANS(S77))))/(((入力・結果!$G$3^2)+(入力・結果!$G$4^2)-(2*入力・結果!$G$3*入力・結果!$G$4*COS(RADIANS(S77))))^(1/2))))</f>
        <v>25.105719794345909</v>
      </c>
      <c r="AB77" s="13">
        <f>DEGREES(ACOS(((入力・結果!$G$3^2)+(入力・結果!$G$4^2)+(入力・結果!$G$5^2)-(入力・結果!$G$6^2)-(2*入力・結果!$G$3*入力・結果!$G$4*COS(RADIANS(S77))))/(2*入力・結果!$G$5*((入力・結果!$G$3^2)+(入力・結果!$G$4^2)-(2*入力・結果!$G$3*入力・結果!$G$4*(COS(RADIANS(S77)))))^(1/2))))</f>
        <v>35.907913085768627</v>
      </c>
      <c r="AC77" s="1">
        <f t="shared" si="44"/>
        <v>3325.6736743124893</v>
      </c>
      <c r="AD77" s="1">
        <f t="shared" si="33"/>
        <v>3325.6736743124893</v>
      </c>
      <c r="AE77" s="1" t="str">
        <f t="shared" si="34"/>
        <v/>
      </c>
      <c r="AF77" s="1" t="str">
        <f t="shared" si="35"/>
        <v/>
      </c>
      <c r="AJ77" s="10">
        <v>74</v>
      </c>
      <c r="AK77" s="10">
        <f t="shared" si="36"/>
        <v>1.4390439046022943</v>
      </c>
    </row>
    <row r="78" spans="2:37" x14ac:dyDescent="0.2">
      <c r="B78" s="1">
        <v>74</v>
      </c>
      <c r="C78" s="13">
        <f t="shared" si="23"/>
        <v>9.647307453594971</v>
      </c>
      <c r="D78" s="13">
        <f t="shared" si="24"/>
        <v>-33.644159357841161</v>
      </c>
      <c r="E78" s="13">
        <f>演算!U78</f>
        <v>-45.291461289144763</v>
      </c>
      <c r="F78" s="13">
        <f t="shared" si="25"/>
        <v>45.291461289144763</v>
      </c>
      <c r="G78" s="13">
        <f t="shared" si="26"/>
        <v>-271.75294233142847</v>
      </c>
      <c r="H78" s="13">
        <f t="shared" si="27"/>
        <v>-317.92201537361734</v>
      </c>
      <c r="I78" s="14">
        <f t="shared" si="37"/>
        <v>418.23924914456711</v>
      </c>
      <c r="J78" s="13">
        <f t="shared" si="38"/>
        <v>-49.476885731248899</v>
      </c>
      <c r="K78" s="13" t="str">
        <f t="shared" si="39"/>
        <v/>
      </c>
      <c r="L78" s="13">
        <f>COUNTIF($K$4:K78,1)</f>
        <v>1</v>
      </c>
      <c r="M78" s="13">
        <f t="shared" si="40"/>
        <v>130.5231142687511</v>
      </c>
      <c r="N78" s="14">
        <f t="shared" si="28"/>
        <v>91.523114268751101</v>
      </c>
      <c r="O78" s="14">
        <f t="shared" si="41"/>
        <v>-11.116894608641351</v>
      </c>
      <c r="P78" s="14">
        <f t="shared" si="42"/>
        <v>-418.09147824282621</v>
      </c>
      <c r="Q78" s="13">
        <f t="shared" si="29"/>
        <v>124.03681011764962</v>
      </c>
      <c r="R78" s="13">
        <f t="shared" si="30"/>
        <v>432.56776317224353</v>
      </c>
      <c r="S78" s="15">
        <v>74</v>
      </c>
      <c r="T78" s="1">
        <f t="shared" si="31"/>
        <v>60.708538710855237</v>
      </c>
      <c r="U78" s="1">
        <f t="shared" si="32"/>
        <v>-45.291461289144763</v>
      </c>
      <c r="V78" s="1">
        <f t="shared" si="43"/>
        <v>0.69490583074070145</v>
      </c>
      <c r="W78" s="1">
        <f>入力・結果!$I$7/V78</f>
        <v>468552.69533850701</v>
      </c>
      <c r="X78" s="14">
        <f>(W78/I78*10)*入力・結果!$I$8</f>
        <v>6721.7894489364198</v>
      </c>
      <c r="Y78" s="13">
        <f>DEGREES(ACOS((入力・結果!$G$3-(入力・結果!$G$4*COS(RADIANS(S78))))/(((入力・結果!$G$3^2)+(入力・結果!$G$4^2)-(2*入力・結果!$G$3*入力・結果!$G$4*COS(RADIANS(S78))))^(1/2))))</f>
        <v>80.960163997350946</v>
      </c>
      <c r="Z78" s="13">
        <f>DEGREES(ACOS(((入力・結果!$G$3^2)+(入力・結果!$G$4^2)-(入力・結果!$G$5^2)+(入力・結果!$G$6^2)-(2*入力・結果!$G$3*入力・結果!$G$4*COS(RADIANS(S78))))/(2*入力・結果!$G$6*((入力・結果!$G$3^2)+(入力・結果!$G$4^2)-(2*入力・結果!$G$3*入力・結果!$G$4*(COS(RADIANS(S78)))))^(1/2))))</f>
        <v>61.003142570576017</v>
      </c>
      <c r="AA78" s="13">
        <f>DEGREES(ACOS((入力・結果!$G$4-(入力・結果!$G$3*COS(RADIANS(S78))))/(((入力・結果!$G$3^2)+(入力・結果!$G$4^2)-(2*入力・結果!$G$3*入力・結果!$G$4*COS(RADIANS(S78))))^(1/2))))</f>
        <v>25.039836002649054</v>
      </c>
      <c r="AB78" s="13">
        <f>DEGREES(ACOS(((入力・結果!$G$3^2)+(入力・結果!$G$4^2)+(入力・結果!$G$5^2)-(入力・結果!$G$6^2)-(2*入力・結果!$G$3*入力・結果!$G$4*COS(RADIANS(S78))))/(2*入力・結果!$G$5*((入力・結果!$G$3^2)+(入力・結果!$G$4^2)-(2*入力・結果!$G$3*入力・結果!$G$4*(COS(RADIANS(S78)))))^(1/2))))</f>
        <v>35.668702708206183</v>
      </c>
      <c r="AC78" s="1">
        <f t="shared" si="44"/>
        <v>3421.7894489364198</v>
      </c>
      <c r="AD78" s="1">
        <f t="shared" si="33"/>
        <v>3421.7894489364198</v>
      </c>
      <c r="AE78" s="1" t="str">
        <f t="shared" si="34"/>
        <v/>
      </c>
      <c r="AF78" s="1" t="str">
        <f t="shared" si="35"/>
        <v/>
      </c>
      <c r="AJ78" s="10">
        <v>75</v>
      </c>
      <c r="AK78" s="10">
        <f t="shared" si="36"/>
        <v>1.4602636340263377</v>
      </c>
    </row>
    <row r="79" spans="2:37" x14ac:dyDescent="0.2">
      <c r="B79" s="1">
        <v>75</v>
      </c>
      <c r="C79" s="13">
        <f t="shared" si="23"/>
        <v>9.0586665785882268</v>
      </c>
      <c r="D79" s="13">
        <f t="shared" si="24"/>
        <v>-33.807403920117387</v>
      </c>
      <c r="E79" s="13">
        <f>演算!U79</f>
        <v>-44.606653438905603</v>
      </c>
      <c r="F79" s="13">
        <f t="shared" si="25"/>
        <v>44.606653438905603</v>
      </c>
      <c r="G79" s="13">
        <f t="shared" si="26"/>
        <v>-275.7191350524231</v>
      </c>
      <c r="H79" s="13">
        <f t="shared" si="27"/>
        <v>-314.70169666777787</v>
      </c>
      <c r="I79" s="14">
        <f t="shared" si="37"/>
        <v>418.39956897639655</v>
      </c>
      <c r="J79" s="13">
        <f t="shared" si="38"/>
        <v>-48.777473696162062</v>
      </c>
      <c r="K79" s="13" t="str">
        <f t="shared" si="39"/>
        <v/>
      </c>
      <c r="L79" s="13">
        <f>COUNTIF($K$4:K79,1)</f>
        <v>1</v>
      </c>
      <c r="M79" s="13">
        <f t="shared" si="40"/>
        <v>131.22252630383792</v>
      </c>
      <c r="N79" s="14">
        <f t="shared" si="28"/>
        <v>92.222526303837924</v>
      </c>
      <c r="O79" s="14">
        <f t="shared" si="41"/>
        <v>-16.225817491386294</v>
      </c>
      <c r="P79" s="14">
        <f t="shared" si="42"/>
        <v>-418.08482652013413</v>
      </c>
      <c r="Q79" s="13">
        <f t="shared" si="29"/>
        <v>116.46857029613433</v>
      </c>
      <c r="R79" s="13">
        <f t="shared" si="30"/>
        <v>434.66662183008071</v>
      </c>
      <c r="S79" s="15">
        <v>75</v>
      </c>
      <c r="T79" s="1">
        <f t="shared" si="31"/>
        <v>60.393346561094397</v>
      </c>
      <c r="U79" s="1">
        <f t="shared" si="32"/>
        <v>-44.606653438905603</v>
      </c>
      <c r="V79" s="1">
        <f t="shared" si="43"/>
        <v>0.68480785023916013</v>
      </c>
      <c r="W79" s="1">
        <f>入力・結果!$I$7/V79</f>
        <v>475461.83923897555</v>
      </c>
      <c r="X79" s="14">
        <f>(W79/I79*10)*入力・結果!$I$8</f>
        <v>6818.2934375699342</v>
      </c>
      <c r="Y79" s="13">
        <f>DEGREES(ACOS((入力・結果!$G$3-(入力・結果!$G$4*COS(RADIANS(S79))))/(((入力・結果!$G$3^2)+(入力・結果!$G$4^2)-(2*入力・結果!$G$3*入力・結果!$G$4*COS(RADIANS(S79))))^(1/2))))</f>
        <v>80.032587372257296</v>
      </c>
      <c r="Z79" s="13">
        <f>DEGREES(ACOS(((入力・結果!$G$3^2)+(入力・結果!$G$4^2)-(入力・結果!$G$5^2)+(入力・結果!$G$6^2)-(2*入力・結果!$G$3*入力・結果!$G$4*COS(RADIANS(S79))))/(2*入力・結果!$G$6*((入力・結果!$G$3^2)+(入力・結果!$G$4^2)-(2*入力・結果!$G$3*入力・結果!$G$4*(COS(RADIANS(S79)))))^(1/2))))</f>
        <v>60.39769986146829</v>
      </c>
      <c r="AA79" s="13">
        <f>DEGREES(ACOS((入力・結果!$G$4-(入力・結果!$G$3*COS(RADIANS(S79))))/(((入力・結果!$G$3^2)+(入力・結果!$G$4^2)-(2*入力・結果!$G$3*入力・結果!$G$4*COS(RADIANS(S79))))^(1/2))))</f>
        <v>24.967412627742689</v>
      </c>
      <c r="AB79" s="13">
        <f>DEGREES(ACOS(((入力・結果!$G$3^2)+(入力・結果!$G$4^2)+(入力・結果!$G$5^2)-(入力・結果!$G$6^2)-(2*入力・結果!$G$3*入力・結果!$G$4*COS(RADIANS(S79))))/(2*入力・結果!$G$5*((入力・結果!$G$3^2)+(入力・結果!$G$4^2)-(2*入力・結果!$G$3*入力・結果!$G$4*(COS(RADIANS(S79)))))^(1/2))))</f>
        <v>35.425933933351708</v>
      </c>
      <c r="AC79" s="1">
        <f t="shared" si="44"/>
        <v>3518.2934375699342</v>
      </c>
      <c r="AD79" s="1">
        <f t="shared" si="33"/>
        <v>3518.2934375699342</v>
      </c>
      <c r="AE79" s="1" t="str">
        <f t="shared" si="34"/>
        <v/>
      </c>
      <c r="AF79" s="1" t="str">
        <f t="shared" si="35"/>
        <v/>
      </c>
      <c r="AJ79" s="10">
        <v>76</v>
      </c>
      <c r="AK79" s="10">
        <f t="shared" si="36"/>
        <v>1.4815912281561987</v>
      </c>
    </row>
    <row r="80" spans="2:37" x14ac:dyDescent="0.2">
      <c r="B80" s="1">
        <v>76</v>
      </c>
      <c r="C80" s="13">
        <f t="shared" si="23"/>
        <v>8.467266345988369</v>
      </c>
      <c r="D80" s="13">
        <f t="shared" si="24"/>
        <v>-33.960350419659875</v>
      </c>
      <c r="E80" s="13">
        <f>演算!U80</f>
        <v>-43.931703438530349</v>
      </c>
      <c r="F80" s="13">
        <f t="shared" si="25"/>
        <v>43.931703438530349</v>
      </c>
      <c r="G80" s="13">
        <f t="shared" si="26"/>
        <v>-279.59966236794691</v>
      </c>
      <c r="H80" s="13">
        <f t="shared" si="27"/>
        <v>-311.48052010345157</v>
      </c>
      <c r="I80" s="14">
        <f t="shared" si="37"/>
        <v>418.56431477156127</v>
      </c>
      <c r="J80" s="13">
        <f t="shared" si="38"/>
        <v>-48.08734822912853</v>
      </c>
      <c r="K80" s="13" t="str">
        <f t="shared" si="39"/>
        <v/>
      </c>
      <c r="L80" s="13">
        <f>COUNTIF($K$4:K80,1)</f>
        <v>1</v>
      </c>
      <c r="M80" s="13">
        <f t="shared" si="40"/>
        <v>131.91265177087146</v>
      </c>
      <c r="N80" s="14">
        <f t="shared" si="28"/>
        <v>92.912651770871463</v>
      </c>
      <c r="O80" s="14">
        <f t="shared" si="41"/>
        <v>-21.268705718071544</v>
      </c>
      <c r="P80" s="14">
        <f t="shared" si="42"/>
        <v>-418.0235971297131</v>
      </c>
      <c r="Q80" s="13">
        <f t="shared" si="29"/>
        <v>108.86485301985046</v>
      </c>
      <c r="R80" s="13">
        <f t="shared" si="30"/>
        <v>436.63307682419844</v>
      </c>
      <c r="S80" s="15">
        <v>76</v>
      </c>
      <c r="T80" s="1">
        <f t="shared" si="31"/>
        <v>60.068296561469651</v>
      </c>
      <c r="U80" s="1">
        <f t="shared" si="32"/>
        <v>-43.931703438530349</v>
      </c>
      <c r="V80" s="1">
        <f t="shared" si="43"/>
        <v>0.67495000037525443</v>
      </c>
      <c r="W80" s="1">
        <f>入力・結果!$I$7/V80</f>
        <v>482406.10388765828</v>
      </c>
      <c r="X80" s="14">
        <f>(W80/I80*10)*入力・結果!$I$8</f>
        <v>6915.1538274485692</v>
      </c>
      <c r="Y80" s="13">
        <f>DEGREES(ACOS((入力・結果!$G$3-(入力・結果!$G$4*COS(RADIANS(S80))))/(((入力・結果!$G$3^2)+(入力・結果!$G$4^2)-(2*入力・結果!$G$3*入力・結果!$G$4*COS(RADIANS(S80))))^(1/2))))</f>
        <v>79.111386561357619</v>
      </c>
      <c r="Z80" s="13">
        <f>DEGREES(ACOS(((入力・結果!$G$3^2)+(入力・結果!$G$4^2)-(入力・結果!$G$5^2)+(入力・結果!$G$6^2)-(2*入力・結果!$G$3*入力・結果!$G$4*COS(RADIANS(S80))))/(2*入力・結果!$G$6*((入力・結果!$G$3^2)+(入力・結果!$G$4^2)-(2*入力・結果!$G$3*入力・結果!$G$4*(COS(RADIANS(S80)))))^(1/2))))</f>
        <v>59.793050667489304</v>
      </c>
      <c r="AA80" s="13">
        <f>DEGREES(ACOS((入力・結果!$G$4-(入力・結果!$G$3*COS(RADIANS(S80))))/(((入力・結果!$G$3^2)+(入力・結果!$G$4^2)-(2*入力・結果!$G$3*入力・結果!$G$4*COS(RADIANS(S80))))^(1/2))))</f>
        <v>24.888613438642359</v>
      </c>
      <c r="AB80" s="13">
        <f>DEGREES(ACOS(((入力・結果!$G$3^2)+(入力・結果!$G$4^2)+(入力・結果!$G$5^2)-(入力・結果!$G$6^2)-(2*入力・結果!$G$3*入力・結果!$G$4*COS(RADIANS(S80))))/(2*入力・結果!$G$5*((入力・結果!$G$3^2)+(入力・結果!$G$4^2)-(2*入力・結果!$G$3*入力・結果!$G$4*(COS(RADIANS(S80)))))^(1/2))))</f>
        <v>35.179683122827292</v>
      </c>
      <c r="AC80" s="1">
        <f t="shared" si="44"/>
        <v>3615.1538274485692</v>
      </c>
      <c r="AD80" s="1">
        <f t="shared" si="33"/>
        <v>3615.1538274485692</v>
      </c>
      <c r="AE80" s="1" t="str">
        <f t="shared" si="34"/>
        <v/>
      </c>
      <c r="AF80" s="1" t="str">
        <f t="shared" si="35"/>
        <v/>
      </c>
      <c r="AJ80" s="10">
        <v>77</v>
      </c>
      <c r="AK80" s="10">
        <f t="shared" si="36"/>
        <v>1.5030199897406336</v>
      </c>
    </row>
    <row r="81" spans="2:37" x14ac:dyDescent="0.2">
      <c r="B81" s="1">
        <v>77</v>
      </c>
      <c r="C81" s="13">
        <f t="shared" si="23"/>
        <v>7.8732869020352725</v>
      </c>
      <c r="D81" s="13">
        <f t="shared" si="24"/>
        <v>-34.102952267483232</v>
      </c>
      <c r="E81" s="13">
        <f>演算!U81</f>
        <v>-43.266376292633531</v>
      </c>
      <c r="F81" s="13">
        <f t="shared" si="25"/>
        <v>43.266376292633531</v>
      </c>
      <c r="G81" s="13">
        <f t="shared" si="26"/>
        <v>-283.39675348861698</v>
      </c>
      <c r="H81" s="13">
        <f t="shared" si="27"/>
        <v>-308.25941046394416</v>
      </c>
      <c r="I81" s="14">
        <f t="shared" si="37"/>
        <v>418.73330895388102</v>
      </c>
      <c r="J81" s="13">
        <f t="shared" si="38"/>
        <v>-47.406275438453576</v>
      </c>
      <c r="K81" s="13" t="str">
        <f t="shared" si="39"/>
        <v/>
      </c>
      <c r="L81" s="13">
        <f>COUNTIF($K$4:K81,1)</f>
        <v>1</v>
      </c>
      <c r="M81" s="13">
        <f t="shared" si="40"/>
        <v>132.59372456154642</v>
      </c>
      <c r="N81" s="14">
        <f t="shared" si="28"/>
        <v>93.593724561546424</v>
      </c>
      <c r="O81" s="14">
        <f t="shared" si="41"/>
        <v>-26.246709725733751</v>
      </c>
      <c r="P81" s="14">
        <f t="shared" si="42"/>
        <v>-417.90991165087178</v>
      </c>
      <c r="Q81" s="13">
        <f t="shared" si="29"/>
        <v>101.22797445473921</v>
      </c>
      <c r="R81" s="13">
        <f t="shared" si="30"/>
        <v>438.46652915335585</v>
      </c>
      <c r="S81" s="15">
        <v>77</v>
      </c>
      <c r="T81" s="1">
        <f t="shared" si="31"/>
        <v>59.733623707366469</v>
      </c>
      <c r="U81" s="1">
        <f t="shared" si="32"/>
        <v>-43.266376292633531</v>
      </c>
      <c r="V81" s="1">
        <f t="shared" si="43"/>
        <v>0.66532714589681774</v>
      </c>
      <c r="W81" s="1">
        <f>入力・結果!$I$7/V81</f>
        <v>489383.30865955027</v>
      </c>
      <c r="X81" s="14">
        <f>(W81/I81*10)*入力・結果!$I$8</f>
        <v>7012.3388542770635</v>
      </c>
      <c r="Y81" s="13">
        <f>DEGREES(ACOS((入力・結果!$G$3-(入力・結果!$G$4*COS(RADIANS(S81))))/(((入力・結果!$G$3^2)+(入力・結果!$G$4^2)-(2*入力・結果!$G$3*入力・結果!$G$4*COS(RADIANS(S81))))^(1/2))))</f>
        <v>78.196401799346191</v>
      </c>
      <c r="Z81" s="13">
        <f>DEGREES(ACOS(((入力・結果!$G$3^2)+(入力・結果!$G$4^2)-(入力・結果!$G$5^2)+(入力・結果!$G$6^2)-(2*入力・結果!$G$3*入力・結果!$G$4*COS(RADIANS(S81))))/(2*入力・結果!$G$6*((入力・結果!$G$3^2)+(入力・結果!$G$4^2)-(2*入力・結果!$G$3*入力・結果!$G$4*(COS(RADIANS(S81)))))^(1/2))))</f>
        <v>59.18920244701814</v>
      </c>
      <c r="AA81" s="13">
        <f>DEGREES(ACOS((入力・結果!$G$4-(入力・結果!$G$3*COS(RADIANS(S81))))/(((入力・結果!$G$3^2)+(入力・結果!$G$4^2)-(2*入力・結果!$G$3*入力・結果!$G$4*COS(RADIANS(S81))))^(1/2))))</f>
        <v>24.803598200653802</v>
      </c>
      <c r="AB81" s="13">
        <f>DEGREES(ACOS(((入力・結果!$G$3^2)+(入力・結果!$G$4^2)+(入力・結果!$G$5^2)-(入力・結果!$G$6^2)-(2*入力・結果!$G$3*入力・結果!$G$4*COS(RADIANS(S81))))/(2*入力・結果!$G$5*((入力・結果!$G$3^2)+(入力・結果!$G$4^2)-(2*入力・結果!$G$3*入力・結果!$G$4*(COS(RADIANS(S81)))))^(1/2))))</f>
        <v>34.930025506712667</v>
      </c>
      <c r="AC81" s="1">
        <f t="shared" si="44"/>
        <v>3712.3388542770635</v>
      </c>
      <c r="AD81" s="1">
        <f t="shared" si="33"/>
        <v>3712.3388542770635</v>
      </c>
      <c r="AE81" s="1" t="str">
        <f t="shared" si="34"/>
        <v/>
      </c>
      <c r="AF81" s="1" t="str">
        <f t="shared" si="35"/>
        <v/>
      </c>
      <c r="AJ81" s="10">
        <v>78</v>
      </c>
      <c r="AK81" s="10">
        <f t="shared" si="36"/>
        <v>1.5245431990689071</v>
      </c>
    </row>
    <row r="82" spans="2:37" x14ac:dyDescent="0.2">
      <c r="B82" s="1">
        <v>78</v>
      </c>
      <c r="C82" s="13">
        <f t="shared" si="23"/>
        <v>7.2769091786215805</v>
      </c>
      <c r="D82" s="13">
        <f t="shared" si="24"/>
        <v>-34.235166025683192</v>
      </c>
      <c r="E82" s="13">
        <f>演算!U82</f>
        <v>-42.610442108144213</v>
      </c>
      <c r="F82" s="13">
        <f t="shared" si="25"/>
        <v>42.610442108144213</v>
      </c>
      <c r="G82" s="13">
        <f t="shared" si="26"/>
        <v>-287.11257674677154</v>
      </c>
      <c r="H82" s="13">
        <f t="shared" si="27"/>
        <v>-305.03921063466385</v>
      </c>
      <c r="I82" s="14">
        <f t="shared" si="37"/>
        <v>418.9063758774621</v>
      </c>
      <c r="J82" s="13">
        <f t="shared" si="38"/>
        <v>-46.734026431119254</v>
      </c>
      <c r="K82" s="13" t="str">
        <f t="shared" si="39"/>
        <v/>
      </c>
      <c r="L82" s="13">
        <f>COUNTIF($K$4:K82,1)</f>
        <v>1</v>
      </c>
      <c r="M82" s="13">
        <f t="shared" si="40"/>
        <v>133.26597356888075</v>
      </c>
      <c r="N82" s="14">
        <f t="shared" si="28"/>
        <v>94.265973568880753</v>
      </c>
      <c r="O82" s="14">
        <f t="shared" si="41"/>
        <v>-31.160984180117794</v>
      </c>
      <c r="P82" s="14">
        <f t="shared" si="42"/>
        <v>-417.74578970435596</v>
      </c>
      <c r="Q82" s="13">
        <f t="shared" si="29"/>
        <v>93.560260867991758</v>
      </c>
      <c r="R82" s="13">
        <f t="shared" si="30"/>
        <v>440.16642033021253</v>
      </c>
      <c r="S82" s="15">
        <v>78</v>
      </c>
      <c r="T82" s="1">
        <f t="shared" si="31"/>
        <v>59.389557891855787</v>
      </c>
      <c r="U82" s="1">
        <f t="shared" si="32"/>
        <v>-42.610442108144213</v>
      </c>
      <c r="V82" s="1">
        <f t="shared" si="43"/>
        <v>0.65593418448931828</v>
      </c>
      <c r="W82" s="1">
        <f>入力・結果!$I$7/V82</f>
        <v>496391.26561683614</v>
      </c>
      <c r="X82" s="14">
        <f>(W82/I82*10)*入力・結果!$I$8</f>
        <v>7109.8168116024071</v>
      </c>
      <c r="Y82" s="13">
        <f>DEGREES(ACOS((入力・結果!$G$3-(入力・結果!$G$4*COS(RADIANS(S82))))/(((入力・結果!$G$3^2)+(入力・結果!$G$4^2)-(2*入力・結果!$G$3*入力・結果!$G$4*COS(RADIANS(S82))))^(1/2))))</f>
        <v>77.287477257986723</v>
      </c>
      <c r="Z82" s="13">
        <f>DEGREES(ACOS(((入力・結果!$G$3^2)+(入力・結果!$G$4^2)-(入力・結果!$G$5^2)+(入力・結果!$G$6^2)-(2*入力・結果!$G$3*入力・結果!$G$4*COS(RADIANS(S82))))/(2*入力・結果!$G$6*((入力・結果!$G$3^2)+(入力・結果!$G$4^2)-(2*入力・結果!$G$3*入力・結果!$G$4*(COS(RADIANS(S82)))))^(1/2))))</f>
        <v>58.586160860484007</v>
      </c>
      <c r="AA82" s="13">
        <f>DEGREES(ACOS((入力・結果!$G$4-(入力・結果!$G$3*COS(RADIANS(S82))))/(((入力・結果!$G$3^2)+(入力・結果!$G$4^2)-(2*入力・結果!$G$3*入力・結果!$G$4*COS(RADIANS(S82))))^(1/2))))</f>
        <v>24.712522742013267</v>
      </c>
      <c r="AB82" s="13">
        <f>DEGREES(ACOS(((入力・結果!$G$3^2)+(入力・結果!$G$4^2)+(入力・結果!$G$5^2)-(入力・結果!$G$6^2)-(2*入力・結果!$G$3*入力・結果!$G$4*COS(RADIANS(S82))))/(2*入力・結果!$G$5*((入力・結果!$G$3^2)+(入力・結果!$G$4^2)-(2*入力・結果!$G$3*入力・結果!$G$4*(COS(RADIANS(S82)))))^(1/2))))</f>
        <v>34.677035149842524</v>
      </c>
      <c r="AC82" s="1">
        <f t="shared" si="44"/>
        <v>3809.8168116024071</v>
      </c>
      <c r="AD82" s="1">
        <f t="shared" si="33"/>
        <v>3809.8168116024071</v>
      </c>
      <c r="AE82" s="1" t="str">
        <f t="shared" si="34"/>
        <v/>
      </c>
      <c r="AF82" s="1" t="str">
        <f t="shared" si="35"/>
        <v/>
      </c>
      <c r="AJ82" s="10">
        <v>79</v>
      </c>
      <c r="AK82" s="10">
        <f t="shared" si="36"/>
        <v>1.5461541156380667</v>
      </c>
    </row>
    <row r="83" spans="2:37" x14ac:dyDescent="0.2">
      <c r="B83" s="1">
        <v>79</v>
      </c>
      <c r="C83" s="13">
        <f t="shared" si="23"/>
        <v>6.6783148381790722</v>
      </c>
      <c r="D83" s="13">
        <f t="shared" si="24"/>
        <v>-34.356951420668238</v>
      </c>
      <c r="E83" s="13">
        <f>演算!U83</f>
        <v>-41.963676051716959</v>
      </c>
      <c r="F83" s="13">
        <f t="shared" si="25"/>
        <v>41.963676051716959</v>
      </c>
      <c r="G83" s="13">
        <f t="shared" si="26"/>
        <v>-290.7492397642543</v>
      </c>
      <c r="H83" s="13">
        <f t="shared" si="27"/>
        <v>-301.82068683767108</v>
      </c>
      <c r="I83" s="14">
        <f t="shared" si="37"/>
        <v>419.08334186251705</v>
      </c>
      <c r="J83" s="13">
        <f t="shared" si="38"/>
        <v>-46.07037729046214</v>
      </c>
      <c r="K83" s="13" t="str">
        <f t="shared" si="39"/>
        <v/>
      </c>
      <c r="L83" s="13">
        <f>COUNTIF($K$4:K83,1)</f>
        <v>1</v>
      </c>
      <c r="M83" s="13">
        <f t="shared" si="40"/>
        <v>133.92962270953785</v>
      </c>
      <c r="N83" s="14">
        <f t="shared" si="28"/>
        <v>94.929622709537853</v>
      </c>
      <c r="O83" s="14">
        <f t="shared" si="41"/>
        <v>-36.01268481186095</v>
      </c>
      <c r="P83" s="14">
        <f t="shared" si="42"/>
        <v>-417.53315312594867</v>
      </c>
      <c r="Q83" s="13">
        <f t="shared" si="29"/>
        <v>85.864047919445213</v>
      </c>
      <c r="R83" s="13">
        <f t="shared" si="30"/>
        <v>441.73223255144882</v>
      </c>
      <c r="S83" s="15">
        <v>79</v>
      </c>
      <c r="T83" s="1">
        <f t="shared" si="31"/>
        <v>59.036323948283041</v>
      </c>
      <c r="U83" s="1">
        <f t="shared" si="32"/>
        <v>-41.963676051716959</v>
      </c>
      <c r="V83" s="1">
        <f t="shared" si="43"/>
        <v>0.64676605642725349</v>
      </c>
      <c r="W83" s="1">
        <f>入力・結果!$I$7/V83</f>
        <v>503427.7800517545</v>
      </c>
      <c r="X83" s="14">
        <f>(W83/I83*10)*入力・結果!$I$8</f>
        <v>7207.556060057962</v>
      </c>
      <c r="Y83" s="13">
        <f>DEGREES(ACOS((入力・結果!$G$3-(入力・結果!$G$4*COS(RADIANS(S83))))/(((入力・結果!$G$3^2)+(入力・結果!$G$4^2)-(2*入力・結果!$G$3*入力・結果!$G$4*COS(RADIANS(S83))))^(1/2))))</f>
        <v>76.384460976048629</v>
      </c>
      <c r="Z83" s="13">
        <f>DEGREES(ACOS(((入力・結果!$G$3^2)+(入力・結果!$G$4^2)-(入力・結果!$G$5^2)+(入力・結果!$G$6^2)-(2*入力・結果!$G$3*入力・結果!$G$4*COS(RADIANS(S83))))/(2*入力・結果!$G$6*((入力・結果!$G$3^2)+(入力・結果!$G$4^2)-(2*入力・結果!$G$3*入力・結果!$G$4*(COS(RADIANS(S83)))))^(1/2))))</f>
        <v>57.983929919527945</v>
      </c>
      <c r="AA83" s="13">
        <f>DEGREES(ACOS((入力・結果!$G$4-(入力・結果!$G$3*COS(RADIANS(S83))))/(((入力・結果!$G$3^2)+(入力・結果!$G$4^2)-(2*入力・結果!$G$3*入力・結果!$G$4*COS(RADIANS(S83))))^(1/2))))</f>
        <v>24.615539023951385</v>
      </c>
      <c r="AB83" s="13">
        <f>DEGREES(ACOS(((入力・結果!$G$3^2)+(入力・結果!$G$4^2)+(入力・結果!$G$5^2)-(入力・結果!$G$6^2)-(2*入力・結果!$G$3*入力・結果!$G$4*COS(RADIANS(S83))))/(2*入力・結果!$G$5*((入力・結果!$G$3^2)+(入力・結果!$G$4^2)-(2*入力・結果!$G$3*入力・結果!$G$4*(COS(RADIANS(S83)))))^(1/2))))</f>
        <v>34.420784924331656</v>
      </c>
      <c r="AC83" s="1">
        <f t="shared" si="44"/>
        <v>3907.556060057962</v>
      </c>
      <c r="AD83" s="1">
        <f t="shared" si="33"/>
        <v>3907.556060057962</v>
      </c>
      <c r="AE83" s="1" t="str">
        <f t="shared" si="34"/>
        <v/>
      </c>
      <c r="AF83" s="1" t="str">
        <f t="shared" si="35"/>
        <v/>
      </c>
      <c r="AJ83" s="10">
        <v>80</v>
      </c>
      <c r="AK83" s="10">
        <f t="shared" si="36"/>
        <v>1.5678459798453848</v>
      </c>
    </row>
    <row r="84" spans="2:37" x14ac:dyDescent="0.2">
      <c r="B84" s="1">
        <v>80</v>
      </c>
      <c r="C84" s="13">
        <f t="shared" si="23"/>
        <v>6.0776862183425644</v>
      </c>
      <c r="D84" s="13">
        <f t="shared" si="24"/>
        <v>-34.468271355427284</v>
      </c>
      <c r="E84" s="13">
        <f>演算!U84</f>
        <v>-41.325858298662787</v>
      </c>
      <c r="F84" s="13">
        <f t="shared" si="25"/>
        <v>41.325858298662787</v>
      </c>
      <c r="G84" s="13">
        <f t="shared" si="26"/>
        <v>-294.30878979509652</v>
      </c>
      <c r="H84" s="13">
        <f t="shared" si="27"/>
        <v>-298.60453359184868</v>
      </c>
      <c r="I84" s="14">
        <f t="shared" si="37"/>
        <v>419.26403522393832</v>
      </c>
      <c r="J84" s="13">
        <f t="shared" si="38"/>
        <v>-45.415109044198346</v>
      </c>
      <c r="K84" s="13" t="str">
        <f t="shared" si="39"/>
        <v/>
      </c>
      <c r="L84" s="13">
        <f>COUNTIF($K$4:K84,1)</f>
        <v>1</v>
      </c>
      <c r="M84" s="13">
        <f t="shared" si="40"/>
        <v>134.58489095580165</v>
      </c>
      <c r="N84" s="14">
        <f t="shared" si="28"/>
        <v>95.584890955801654</v>
      </c>
      <c r="O84" s="14">
        <f t="shared" si="41"/>
        <v>-40.802965561271343</v>
      </c>
      <c r="P84" s="14">
        <f t="shared" si="42"/>
        <v>-417.27383003690215</v>
      </c>
      <c r="Q84" s="13">
        <f t="shared" si="29"/>
        <v>78.141679950118686</v>
      </c>
      <c r="R84" s="13">
        <f t="shared" si="30"/>
        <v>443.1634888554936</v>
      </c>
      <c r="S84" s="15">
        <v>80</v>
      </c>
      <c r="T84" s="1">
        <f t="shared" si="31"/>
        <v>58.674141701337213</v>
      </c>
      <c r="U84" s="1">
        <f t="shared" si="32"/>
        <v>-41.325858298662787</v>
      </c>
      <c r="V84" s="1">
        <f t="shared" si="43"/>
        <v>0.63781775305417199</v>
      </c>
      <c r="W84" s="1">
        <f>入力・結果!$I$7/V84</f>
        <v>510490.65103765734</v>
      </c>
      <c r="X84" s="14">
        <f>(W84/I84*10)*入力・結果!$I$8</f>
        <v>7305.525036484365</v>
      </c>
      <c r="Y84" s="13">
        <f>DEGREES(ACOS((入力・結果!$G$3-(入力・結果!$G$4*COS(RADIANS(S84))))/(((入力・結果!$G$3^2)+(入力・結果!$G$4^2)-(2*入力・結果!$G$3*入力・結果!$G$4*COS(RADIANS(S84))))^(1/2))))</f>
        <v>75.48720478642079</v>
      </c>
      <c r="Z84" s="13">
        <f>DEGREES(ACOS(((入力・結果!$G$3^2)+(入力・結果!$G$4^2)-(入力・結果!$G$5^2)+(入力・結果!$G$6^2)-(2*入力・結果!$G$3*入力・結果!$G$4*COS(RADIANS(S84))))/(2*入力・結果!$G$6*((入力・結果!$G$3^2)+(入力・結果!$G$4^2)-(2*入力・結果!$G$3*入力・結果!$G$4*(COS(RADIANS(S84)))))^(1/2))))</f>
        <v>57.382512125379137</v>
      </c>
      <c r="AA84" s="13">
        <f>DEGREES(ACOS((入力・結果!$G$4-(入力・結果!$G$3*COS(RADIANS(S84))))/(((入力・結果!$G$3^2)+(入力・結果!$G$4^2)-(2*入力・結果!$G$3*入力・結果!$G$4*COS(RADIANS(S84))))^(1/2))))</f>
        <v>24.512795213579182</v>
      </c>
      <c r="AB84" s="13">
        <f>DEGREES(ACOS(((入力・結果!$G$3^2)+(入力・結果!$G$4^2)+(入力・結果!$G$5^2)-(入力・結果!$G$6^2)-(2*入力・結果!$G$3*入力・結果!$G$4*COS(RADIANS(S84))))/(2*入力・結果!$G$5*((入力・結果!$G$3^2)+(入力・結果!$G$4^2)-(2*入力・結果!$G$3*入力・結果!$G$4*(COS(RADIANS(S84)))))^(1/2))))</f>
        <v>34.161346487758031</v>
      </c>
      <c r="AC84" s="1">
        <f t="shared" si="44"/>
        <v>4005.525036484365</v>
      </c>
      <c r="AD84" s="1">
        <f t="shared" si="33"/>
        <v>4005.525036484365</v>
      </c>
      <c r="AE84" s="1" t="str">
        <f t="shared" si="34"/>
        <v/>
      </c>
      <c r="AF84" s="1" t="str">
        <f t="shared" si="35"/>
        <v/>
      </c>
      <c r="AJ84" s="10">
        <v>81</v>
      </c>
      <c r="AK84" s="10">
        <f t="shared" si="36"/>
        <v>1.5896120146999952</v>
      </c>
    </row>
    <row r="85" spans="2:37" x14ac:dyDescent="0.2">
      <c r="B85" s="1">
        <v>81</v>
      </c>
      <c r="C85" s="13">
        <f t="shared" si="23"/>
        <v>5.4752062764080822</v>
      </c>
      <c r="D85" s="13">
        <f t="shared" si="24"/>
        <v>-34.56909192082982</v>
      </c>
      <c r="E85" s="13">
        <f>演算!U85</f>
        <v>-40.696773974467661</v>
      </c>
      <c r="F85" s="13">
        <f t="shared" si="25"/>
        <v>40.696773974467661</v>
      </c>
      <c r="G85" s="13">
        <f t="shared" si="26"/>
        <v>-297.79321422150537</v>
      </c>
      <c r="H85" s="13">
        <f t="shared" si="27"/>
        <v>-295.39137840858524</v>
      </c>
      <c r="I85" s="14">
        <f t="shared" si="37"/>
        <v>419.44828629343499</v>
      </c>
      <c r="J85" s="13">
        <f t="shared" si="38"/>
        <v>-44.768007623895841</v>
      </c>
      <c r="K85" s="13" t="str">
        <f t="shared" si="39"/>
        <v/>
      </c>
      <c r="L85" s="13">
        <f>COUNTIF($K$4:K85,1)</f>
        <v>1</v>
      </c>
      <c r="M85" s="13">
        <f t="shared" si="40"/>
        <v>135.23199237610416</v>
      </c>
      <c r="N85" s="14">
        <f t="shared" si="28"/>
        <v>96.231992376104159</v>
      </c>
      <c r="O85" s="14">
        <f t="shared" si="41"/>
        <v>-45.532976008692096</v>
      </c>
      <c r="P85" s="14">
        <f t="shared" si="42"/>
        <v>-416.96955880530572</v>
      </c>
      <c r="Q85" s="13">
        <f t="shared" si="29"/>
        <v>70.395509268103922</v>
      </c>
      <c r="R85" s="13">
        <f t="shared" si="30"/>
        <v>444.459753267812</v>
      </c>
      <c r="S85" s="15">
        <v>81</v>
      </c>
      <c r="T85" s="1">
        <f t="shared" si="31"/>
        <v>58.303226025532339</v>
      </c>
      <c r="U85" s="1">
        <f t="shared" si="32"/>
        <v>-40.696773974467661</v>
      </c>
      <c r="V85" s="1">
        <f t="shared" si="43"/>
        <v>0.6290843241951265</v>
      </c>
      <c r="W85" s="1">
        <f>入力・結果!$I$7/V85</f>
        <v>517577.67198631843</v>
      </c>
      <c r="X85" s="14">
        <f>(W85/I85*10)*入力・結果!$I$8</f>
        <v>7403.6922629012915</v>
      </c>
      <c r="Y85" s="13">
        <f>DEGREES(ACOS((入力・結果!$G$3-(入力・結果!$G$4*COS(RADIANS(S85))))/(((入力・結果!$G$3^2)+(入力・結果!$G$4^2)-(2*入力・結果!$G$3*入力・結果!$G$4*COS(RADIANS(S85))))^(1/2))))</f>
        <v>74.595564240944384</v>
      </c>
      <c r="Z85" s="13">
        <f>DEGREES(ACOS(((入力・結果!$G$3^2)+(入力・結果!$G$4^2)-(入力・結果!$G$5^2)+(入力・結果!$G$6^2)-(2*入力・結果!$G$3*入力・結果!$G$4*COS(RADIANS(S85))))/(2*入力・結果!$G$6*((入力・結果!$G$3^2)+(入力・結果!$G$4^2)-(2*入力・結果!$G$3*入力・結果!$G$4*(COS(RADIANS(S85)))))^(1/2))))</f>
        <v>56.781908597165284</v>
      </c>
      <c r="AA85" s="13">
        <f>DEGREES(ACOS((入力・結果!$G$4-(入力・結果!$G$3*COS(RADIANS(S85))))/(((入力・結果!$G$3^2)+(入力・結果!$G$4^2)-(2*入力・結果!$G$3*入力・結果!$G$4*COS(RADIANS(S85))))^(1/2))))</f>
        <v>24.404435759055609</v>
      </c>
      <c r="AB85" s="13">
        <f>DEGREES(ACOS(((入力・結果!$G$3^2)+(入力・結果!$G$4^2)+(入力・結果!$G$5^2)-(入力・結果!$G$6^2)-(2*入力・結果!$G$3*入力・結果!$G$4*COS(RADIANS(S85))))/(2*入力・結果!$G$5*((入力・結果!$G$3^2)+(入力・結果!$G$4^2)-(2*入力・結果!$G$3*入力・結果!$G$4*(COS(RADIANS(S85)))))^(1/2))))</f>
        <v>33.89879026647673</v>
      </c>
      <c r="AC85" s="1">
        <f t="shared" si="44"/>
        <v>4103.6922629012915</v>
      </c>
      <c r="AD85" s="1">
        <f t="shared" si="33"/>
        <v>4103.6922629012915</v>
      </c>
      <c r="AE85" s="1" t="str">
        <f t="shared" si="34"/>
        <v/>
      </c>
      <c r="AF85" s="1" t="str">
        <f t="shared" si="35"/>
        <v/>
      </c>
      <c r="AJ85" s="10">
        <v>82</v>
      </c>
      <c r="AK85" s="10">
        <f t="shared" si="36"/>
        <v>1.6114454275595063</v>
      </c>
    </row>
    <row r="86" spans="2:37" x14ac:dyDescent="0.2">
      <c r="B86" s="1">
        <v>82</v>
      </c>
      <c r="C86" s="13">
        <f t="shared" si="23"/>
        <v>4.8710585336022909</v>
      </c>
      <c r="D86" s="13">
        <f t="shared" si="24"/>
        <v>-34.659382405954965</v>
      </c>
      <c r="E86" s="13">
        <f>演算!U86</f>
        <v>-40.076213089874457</v>
      </c>
      <c r="F86" s="13">
        <f t="shared" si="25"/>
        <v>40.076213089874457</v>
      </c>
      <c r="G86" s="13">
        <f t="shared" si="26"/>
        <v>-301.20444118350656</v>
      </c>
      <c r="H86" s="13">
        <f t="shared" si="27"/>
        <v>-292.18178623312122</v>
      </c>
      <c r="I86" s="14">
        <f t="shared" si="37"/>
        <v>419.63592743596894</v>
      </c>
      <c r="J86" s="13">
        <f t="shared" si="38"/>
        <v>-44.128863816905231</v>
      </c>
      <c r="K86" s="13" t="str">
        <f t="shared" si="39"/>
        <v/>
      </c>
      <c r="L86" s="13">
        <f>COUNTIF($K$4:K86,1)</f>
        <v>1</v>
      </c>
      <c r="M86" s="13">
        <f t="shared" si="40"/>
        <v>135.87113618309476</v>
      </c>
      <c r="N86" s="14">
        <f t="shared" si="28"/>
        <v>96.871136183094762</v>
      </c>
      <c r="O86" s="14">
        <f t="shared" si="41"/>
        <v>-50.203859068797946</v>
      </c>
      <c r="P86" s="14">
        <f t="shared" si="42"/>
        <v>-416.62199189390623</v>
      </c>
      <c r="Q86" s="13">
        <f t="shared" si="29"/>
        <v>62.627895432029462</v>
      </c>
      <c r="R86" s="13">
        <f t="shared" si="30"/>
        <v>445.62063093370665</v>
      </c>
      <c r="S86" s="15">
        <v>82</v>
      </c>
      <c r="T86" s="1">
        <f t="shared" si="31"/>
        <v>57.923786910125543</v>
      </c>
      <c r="U86" s="1">
        <f t="shared" si="32"/>
        <v>-40.076213089874457</v>
      </c>
      <c r="V86" s="1">
        <f t="shared" si="43"/>
        <v>0.62056088459320335</v>
      </c>
      <c r="W86" s="1">
        <f>入力・結果!$I$7/V86</f>
        <v>524686.63121337525</v>
      </c>
      <c r="X86" s="14">
        <f>(W86/I86*10)*入力・結果!$I$8</f>
        <v>7502.0263553592276</v>
      </c>
      <c r="Y86" s="13">
        <f>DEGREES(ACOS((入力・結果!$G$3-(入力・結果!$G$4*COS(RADIANS(S86))))/(((入力・結果!$G$3^2)+(入力・結果!$G$4^2)-(2*入力・結果!$G$3*入力・結果!$G$4*COS(RADIANS(S86))))^(1/2))))</f>
        <v>73.709398533450354</v>
      </c>
      <c r="Z86" s="13">
        <f>DEGREES(ACOS(((入力・結果!$G$3^2)+(入力・結果!$G$4^2)-(入力・結果!$G$5^2)+(入力・結果!$G$6^2)-(2*入力・結果!$G$3*入力・結果!$G$4*COS(RADIANS(S86))))/(2*入力・結果!$G$6*((入力・結果!$G$3^2)+(入力・結果!$G$4^2)-(2*入力・結果!$G$3*入力・結果!$G$4*(COS(RADIANS(S86)))))^(1/2))))</f>
        <v>56.18211919083538</v>
      </c>
      <c r="AA86" s="13">
        <f>DEGREES(ACOS((入力・結果!$G$4-(入力・結果!$G$3*COS(RADIANS(S86))))/(((入力・結果!$G$3^2)+(入力・結果!$G$4^2)-(2*入力・結果!$G$3*入力・結果!$G$4*COS(RADIANS(S86))))^(1/2))))</f>
        <v>24.290601466549649</v>
      </c>
      <c r="AB86" s="13">
        <f>DEGREES(ACOS(((入力・結果!$G$3^2)+(入力・結果!$G$4^2)+(入力・結果!$G$5^2)-(入力・結果!$G$6^2)-(2*入力・結果!$G$3*入力・結果!$G$4*COS(RADIANS(S86))))/(2*入力・結果!$G$5*((入力・結果!$G$3^2)+(入力・結果!$G$4^2)-(2*入力・結果!$G$3*入力・結果!$G$4*(COS(RADIANS(S86)))))^(1/2))))</f>
        <v>33.63318544357589</v>
      </c>
      <c r="AC86" s="1">
        <f t="shared" si="44"/>
        <v>4202.0263553592276</v>
      </c>
      <c r="AD86" s="1">
        <f t="shared" si="33"/>
        <v>4202.0263553592276</v>
      </c>
      <c r="AE86" s="1" t="str">
        <f t="shared" si="34"/>
        <v/>
      </c>
      <c r="AF86" s="1" t="str">
        <f t="shared" si="35"/>
        <v/>
      </c>
      <c r="AJ86" s="10">
        <v>83</v>
      </c>
      <c r="AK86" s="10">
        <f t="shared" si="36"/>
        <v>1.6333394118841409</v>
      </c>
    </row>
    <row r="87" spans="2:37" x14ac:dyDescent="0.2">
      <c r="B87" s="1">
        <v>83</v>
      </c>
      <c r="C87" s="13">
        <f t="shared" si="23"/>
        <v>4.2654270191801622</v>
      </c>
      <c r="D87" s="13">
        <f t="shared" si="24"/>
        <v>-34.739115307446269</v>
      </c>
      <c r="E87" s="13">
        <f>演算!U87</f>
        <v>-39.463970470413969</v>
      </c>
      <c r="F87" s="13">
        <f t="shared" si="25"/>
        <v>39.463970470413969</v>
      </c>
      <c r="G87" s="13">
        <f t="shared" si="26"/>
        <v>-304.54434032441509</v>
      </c>
      <c r="H87" s="13">
        <f t="shared" si="27"/>
        <v>-288.97626364182048</v>
      </c>
      <c r="I87" s="14">
        <f t="shared" si="37"/>
        <v>419.82679306116239</v>
      </c>
      <c r="J87" s="13">
        <f t="shared" si="38"/>
        <v>-43.497473211671938</v>
      </c>
      <c r="K87" s="13" t="str">
        <f t="shared" si="39"/>
        <v/>
      </c>
      <c r="L87" s="13">
        <f>COUNTIF($K$4:K87,1)</f>
        <v>1</v>
      </c>
      <c r="M87" s="13">
        <f t="shared" si="40"/>
        <v>136.50252678832805</v>
      </c>
      <c r="N87" s="14">
        <f t="shared" si="28"/>
        <v>97.502526788328055</v>
      </c>
      <c r="O87" s="14">
        <f t="shared" si="41"/>
        <v>-54.816748928504978</v>
      </c>
      <c r="P87" s="14">
        <f t="shared" si="42"/>
        <v>-416.23269959114134</v>
      </c>
      <c r="Q87" s="13">
        <f t="shared" si="29"/>
        <v>54.841204532316368</v>
      </c>
      <c r="R87" s="13">
        <f t="shared" si="30"/>
        <v>446.64576823859488</v>
      </c>
      <c r="S87" s="15">
        <v>83</v>
      </c>
      <c r="T87" s="1">
        <f t="shared" si="31"/>
        <v>57.536029529586031</v>
      </c>
      <c r="U87" s="1">
        <f t="shared" si="32"/>
        <v>-39.463970470413969</v>
      </c>
      <c r="V87" s="1">
        <f t="shared" si="43"/>
        <v>0.61224261946048841</v>
      </c>
      <c r="W87" s="1">
        <f>入力・結果!$I$7/V87</f>
        <v>531815.31250947621</v>
      </c>
      <c r="X87" s="14">
        <f>(W87/I87*10)*入力・結果!$I$8</f>
        <v>7600.4960326388518</v>
      </c>
      <c r="Y87" s="13">
        <f>DEGREES(ACOS((入力・結果!$G$3-(入力・結果!$G$4*COS(RADIANS(S87))))/(((入力・結果!$G$3^2)+(入力・結果!$G$4^2)-(2*入力・結果!$G$3*入力・結果!$G$4*COS(RADIANS(S87))))^(1/2))))</f>
        <v>72.828570421437732</v>
      </c>
      <c r="Z87" s="13">
        <f>DEGREES(ACOS(((入力・結果!$G$3^2)+(入力・結果!$G$4^2)-(入力・結果!$G$5^2)+(入力・結果!$G$6^2)-(2*入力・結果!$G$3*入力・結果!$G$4*COS(RADIANS(S87))))/(2*入力・結果!$G$6*((入力・結果!$G$3^2)+(入力・結果!$G$4^2)-(2*入力・結果!$G$3*入力・結果!$G$4*(COS(RADIANS(S87)))))^(1/2))))</f>
        <v>55.58314260933173</v>
      </c>
      <c r="AA87" s="13">
        <f>DEGREES(ACOS((入力・結果!$G$4-(入力・結果!$G$3*COS(RADIANS(S87))))/(((入力・結果!$G$3^2)+(入力・結果!$G$4^2)-(2*入力・結果!$G$3*入力・結果!$G$4*COS(RADIANS(S87))))^(1/2))))</f>
        <v>24.171429578562272</v>
      </c>
      <c r="AB87" s="13">
        <f>DEGREES(ACOS(((入力・結果!$G$3^2)+(入力・結果!$G$4^2)+(入力・結果!$G$5^2)-(入力・結果!$G$6^2)-(2*入力・結果!$G$3*入力・結果!$G$4*COS(RADIANS(S87))))/(2*入力・結果!$G$5*((入力・結果!$G$3^2)+(入力・結果!$G$4^2)-(2*入力・結果!$G$3*入力・結果!$G$4*(COS(RADIANS(S87)))))^(1/2))))</f>
        <v>33.364599951023756</v>
      </c>
      <c r="AC87" s="1">
        <f t="shared" si="44"/>
        <v>4300.4960326388518</v>
      </c>
      <c r="AD87" s="1">
        <f t="shared" si="33"/>
        <v>4300.4960326388518</v>
      </c>
      <c r="AE87" s="1" t="str">
        <f t="shared" si="34"/>
        <v/>
      </c>
      <c r="AF87" s="1" t="str">
        <f t="shared" si="35"/>
        <v/>
      </c>
      <c r="AJ87" s="10">
        <v>84</v>
      </c>
      <c r="AK87" s="10">
        <f t="shared" si="36"/>
        <v>1.6552871490097738</v>
      </c>
    </row>
    <row r="88" spans="2:37" x14ac:dyDescent="0.2">
      <c r="B88" s="1">
        <v>84</v>
      </c>
      <c r="C88" s="13">
        <f t="shared" si="23"/>
        <v>3.658496214367871</v>
      </c>
      <c r="D88" s="13">
        <f t="shared" si="24"/>
        <v>-34.808266337889563</v>
      </c>
      <c r="E88" s="13">
        <f>演算!U88</f>
        <v>-38.859845681190407</v>
      </c>
      <c r="F88" s="13">
        <f t="shared" si="25"/>
        <v>38.859845681190407</v>
      </c>
      <c r="G88" s="13">
        <f t="shared" si="26"/>
        <v>-307.81472363597607</v>
      </c>
      <c r="H88" s="13">
        <f t="shared" si="27"/>
        <v>-285.77526280567082</v>
      </c>
      <c r="I88" s="14">
        <f t="shared" si="37"/>
        <v>420.0207196302851</v>
      </c>
      <c r="J88" s="13">
        <f t="shared" si="38"/>
        <v>-42.873636137273976</v>
      </c>
      <c r="K88" s="13" t="str">
        <f t="shared" si="39"/>
        <v/>
      </c>
      <c r="L88" s="13">
        <f>COUNTIF($K$4:K88,1)</f>
        <v>1</v>
      </c>
      <c r="M88" s="13">
        <f t="shared" si="40"/>
        <v>137.12636386272601</v>
      </c>
      <c r="N88" s="14">
        <f t="shared" si="28"/>
        <v>98.126363862726009</v>
      </c>
      <c r="O88" s="14">
        <f t="shared" si="41"/>
        <v>-59.372769209457438</v>
      </c>
      <c r="P88" s="14">
        <f t="shared" si="42"/>
        <v>-415.80317362322171</v>
      </c>
      <c r="Q88" s="13">
        <f t="shared" si="29"/>
        <v>47.037808470444055</v>
      </c>
      <c r="R88" s="13">
        <f t="shared" si="30"/>
        <v>447.53485291572298</v>
      </c>
      <c r="S88" s="15">
        <v>84</v>
      </c>
      <c r="T88" s="1">
        <f t="shared" si="31"/>
        <v>57.140154318809593</v>
      </c>
      <c r="U88" s="1">
        <f t="shared" si="32"/>
        <v>-38.859845681190407</v>
      </c>
      <c r="V88" s="1">
        <f t="shared" si="43"/>
        <v>0.60412478922356172</v>
      </c>
      <c r="W88" s="1">
        <f>入力・結果!$I$7/V88</f>
        <v>538961.49571758229</v>
      </c>
      <c r="X88" s="14">
        <f>(W88/I88*10)*入力・結果!$I$8</f>
        <v>7699.0701248070682</v>
      </c>
      <c r="Y88" s="13">
        <f>DEGREES(ACOS((入力・結果!$G$3-(入力・結果!$G$4*COS(RADIANS(S88))))/(((入力・結果!$G$3^2)+(入力・結果!$G$4^2)-(2*入力・結果!$G$3*入力・結果!$G$4*COS(RADIANS(S88))))^(1/2))))</f>
        <v>71.952946146781528</v>
      </c>
      <c r="Z88" s="13">
        <f>DEGREES(ACOS(((入力・結果!$G$3^2)+(入力・結果!$G$4^2)-(入力・結果!$G$5^2)+(入力・結果!$G$6^2)-(2*入力・結果!$G$3*入力・結果!$G$4*COS(RADIANS(S88))))/(2*入力・結果!$G$6*((入力・結果!$G$3^2)+(入力・結果!$G$4^2)-(2*入力・結果!$G$3*入力・結果!$G$4*(COS(RADIANS(S88)))))^(1/2))))</f>
        <v>54.984976504610025</v>
      </c>
      <c r="AA88" s="13">
        <f>DEGREES(ACOS((入力・結果!$G$4-(入力・結果!$G$3*COS(RADIANS(S88))))/(((入力・結果!$G$3^2)+(入力・結果!$G$4^2)-(2*入力・結果!$G$3*入力・結果!$G$4*COS(RADIANS(S88))))^(1/2))))</f>
        <v>24.047053853218493</v>
      </c>
      <c r="AB88" s="13">
        <f>DEGREES(ACOS(((入力・結果!$G$3^2)+(入力・結果!$G$4^2)+(入力・結果!$G$5^2)-(入力・結果!$G$6^2)-(2*入力・結果!$G$3*入力・結果!$G$4*COS(RADIANS(S88))))/(2*入力・結果!$G$5*((入力・結果!$G$3^2)+(入力・結果!$G$4^2)-(2*入力・結果!$G$3*入力・結果!$G$4*(COS(RADIANS(S88)))))^(1/2))))</f>
        <v>33.0931004655911</v>
      </c>
      <c r="AC88" s="1">
        <f t="shared" si="44"/>
        <v>4399.0701248070682</v>
      </c>
      <c r="AD88" s="1">
        <f t="shared" si="33"/>
        <v>4399.0701248070682</v>
      </c>
      <c r="AE88" s="1" t="str">
        <f t="shared" si="34"/>
        <v/>
      </c>
      <c r="AF88" s="1" t="str">
        <f t="shared" si="35"/>
        <v/>
      </c>
      <c r="AJ88" s="10">
        <v>85</v>
      </c>
      <c r="AK88" s="10">
        <f t="shared" si="36"/>
        <v>1.6772818099406483</v>
      </c>
    </row>
    <row r="89" spans="2:37" x14ac:dyDescent="0.2">
      <c r="B89" s="1">
        <v>85</v>
      </c>
      <c r="C89" s="13">
        <f t="shared" si="23"/>
        <v>3.0504509961680348</v>
      </c>
      <c r="D89" s="13">
        <f t="shared" si="24"/>
        <v>-34.866814433211097</v>
      </c>
      <c r="E89" s="13">
        <f>演算!U89</f>
        <v>-38.263642947652514</v>
      </c>
      <c r="F89" s="13">
        <f t="shared" si="25"/>
        <v>38.263642947652514</v>
      </c>
      <c r="G89" s="13">
        <f t="shared" si="26"/>
        <v>-311.01734638856692</v>
      </c>
      <c r="H89" s="13">
        <f t="shared" si="27"/>
        <v>-282.57918523027297</v>
      </c>
      <c r="I89" s="14">
        <f t="shared" si="37"/>
        <v>420.21754565937715</v>
      </c>
      <c r="J89" s="13">
        <f t="shared" si="38"/>
        <v>-42.257157597955867</v>
      </c>
      <c r="K89" s="13" t="str">
        <f t="shared" si="39"/>
        <v/>
      </c>
      <c r="L89" s="13">
        <f>COUNTIF($K$4:K89,1)</f>
        <v>1</v>
      </c>
      <c r="M89" s="13">
        <f t="shared" si="40"/>
        <v>137.74284240204412</v>
      </c>
      <c r="N89" s="14">
        <f t="shared" si="28"/>
        <v>98.742842402044118</v>
      </c>
      <c r="O89" s="14">
        <f t="shared" si="41"/>
        <v>-63.873031337278597</v>
      </c>
      <c r="P89" s="14">
        <f t="shared" si="42"/>
        <v>-415.33483064604366</v>
      </c>
      <c r="Q89" s="13">
        <f t="shared" si="29"/>
        <v>39.220084236446162</v>
      </c>
      <c r="R89" s="13">
        <f t="shared" si="30"/>
        <v>448.28761414128547</v>
      </c>
      <c r="S89" s="15">
        <v>85</v>
      </c>
      <c r="T89" s="1">
        <f t="shared" si="31"/>
        <v>56.736357052347486</v>
      </c>
      <c r="U89" s="1">
        <f t="shared" si="32"/>
        <v>-38.263642947652514</v>
      </c>
      <c r="V89" s="1">
        <f t="shared" si="43"/>
        <v>0.59620273353789344</v>
      </c>
      <c r="W89" s="1">
        <f>入力・結果!$I$7/V89</f>
        <v>546122.95731667511</v>
      </c>
      <c r="X89" s="14">
        <f>(W89/I89*10)*入力・結果!$I$8</f>
        <v>7797.7175816359922</v>
      </c>
      <c r="Y89" s="13">
        <f>DEGREES(ACOS((入力・結果!$G$3-(入力・結果!$G$4*COS(RADIANS(S89))))/(((入力・結果!$G$3^2)+(入力・結果!$G$4^2)-(2*入力・結果!$G$3*入力・結果!$G$4*COS(RADIANS(S89))))^(1/2))))</f>
        <v>71.082395355817496</v>
      </c>
      <c r="Z89" s="13">
        <f>DEGREES(ACOS(((入力・結果!$G$3^2)+(入力・結果!$G$4^2)-(入力・結果!$G$5^2)+(入力・結果!$G$6^2)-(2*入力・結果!$G$3*入力・結果!$G$4*COS(RADIANS(S89))))/(2*入力・結果!$G$6*((入力・結果!$G$3^2)+(入力・結果!$G$4^2)-(2*入力・結果!$G$3*入力・結果!$G$4*(COS(RADIANS(S89)))))^(1/2))))</f>
        <v>54.387617572068692</v>
      </c>
      <c r="AA89" s="13">
        <f>DEGREES(ACOS((入力・結果!$G$4-(入力・結果!$G$3*COS(RADIANS(S89))))/(((入力・結果!$G$3^2)+(入力・結果!$G$4^2)-(2*入力・結果!$G$3*入力・結果!$G$4*COS(RADIANS(S89))))^(1/2))))</f>
        <v>23.917604644182514</v>
      </c>
      <c r="AB89" s="13">
        <f>DEGREES(ACOS(((入力・結果!$G$3^2)+(入力・結果!$G$4^2)+(入力・結果!$G$5^2)-(入力・結果!$G$6^2)-(2*入力・結果!$G$3*入力・結果!$G$4*COS(RADIANS(S89))))/(2*入力・結果!$G$5*((入力・結果!$G$3^2)+(入力・結果!$G$4^2)-(2*入力・結果!$G$3*入力・結果!$G$4*(COS(RADIANS(S89)))))^(1/2))))</f>
        <v>32.818752408164968</v>
      </c>
      <c r="AC89" s="1">
        <f t="shared" si="44"/>
        <v>4497.7175816359922</v>
      </c>
      <c r="AD89" s="1">
        <f t="shared" si="33"/>
        <v>4497.7175816359922</v>
      </c>
      <c r="AE89" s="1" t="str">
        <f t="shared" si="34"/>
        <v/>
      </c>
      <c r="AF89" s="1" t="str">
        <f t="shared" si="35"/>
        <v/>
      </c>
      <c r="AJ89" s="10">
        <v>86</v>
      </c>
      <c r="AK89" s="10">
        <f t="shared" si="36"/>
        <v>1.699316557157081</v>
      </c>
    </row>
    <row r="90" spans="2:37" x14ac:dyDescent="0.2">
      <c r="B90" s="1">
        <v>86</v>
      </c>
      <c r="C90" s="13">
        <f t="shared" si="23"/>
        <v>2.441476581044383</v>
      </c>
      <c r="D90" s="13">
        <f t="shared" si="24"/>
        <v>-34.91474175909385</v>
      </c>
      <c r="E90" s="13">
        <f>演算!U90</f>
        <v>-37.675171073010759</v>
      </c>
      <c r="F90" s="13">
        <f t="shared" si="25"/>
        <v>37.675171073010759</v>
      </c>
      <c r="G90" s="13">
        <f t="shared" si="26"/>
        <v>-314.1539081332802</v>
      </c>
      <c r="H90" s="13">
        <f t="shared" si="27"/>
        <v>-279.38838528245782</v>
      </c>
      <c r="I90" s="14">
        <f t="shared" si="37"/>
        <v>420.41711171900761</v>
      </c>
      <c r="J90" s="13">
        <f t="shared" si="38"/>
        <v>-41.647847203359355</v>
      </c>
      <c r="K90" s="13" t="str">
        <f t="shared" si="39"/>
        <v/>
      </c>
      <c r="L90" s="13">
        <f>COUNTIF($K$4:K90,1)</f>
        <v>1</v>
      </c>
      <c r="M90" s="13">
        <f t="shared" si="40"/>
        <v>138.35215279664064</v>
      </c>
      <c r="N90" s="14">
        <f t="shared" si="28"/>
        <v>99.352152796640638</v>
      </c>
      <c r="O90" s="14">
        <f t="shared" si="41"/>
        <v>-68.318633100963837</v>
      </c>
      <c r="P90" s="14">
        <f t="shared" si="42"/>
        <v>-414.82901561651687</v>
      </c>
      <c r="Q90" s="13">
        <f t="shared" si="29"/>
        <v>31.390413184856357</v>
      </c>
      <c r="R90" s="13">
        <f t="shared" si="30"/>
        <v>448.90382261692088</v>
      </c>
      <c r="S90" s="15">
        <v>86</v>
      </c>
      <c r="T90" s="1">
        <f t="shared" si="31"/>
        <v>56.324828926989241</v>
      </c>
      <c r="U90" s="1">
        <f t="shared" si="32"/>
        <v>-37.675171073010759</v>
      </c>
      <c r="V90" s="1">
        <f t="shared" si="43"/>
        <v>0.58847187464175477</v>
      </c>
      <c r="W90" s="1">
        <f>入力・結果!$I$7/V90</f>
        <v>553297.4710103455</v>
      </c>
      <c r="X90" s="14">
        <f>(W90/I90*10)*入力・結果!$I$8</f>
        <v>7896.4074808660571</v>
      </c>
      <c r="Y90" s="13">
        <f>DEGREES(ACOS((入力・結果!$G$3-(入力・結果!$G$4*COS(RADIANS(S90))))/(((入力・結果!$G$3^2)+(入力・結果!$G$4^2)-(2*入力・結果!$G$3*入力・結果!$G$4*COS(RADIANS(S90))))^(1/2))))</f>
        <v>70.216791019112193</v>
      </c>
      <c r="Z90" s="13">
        <f>DEGREES(ACOS(((入力・結果!$G$3^2)+(入力・結果!$G$4^2)-(入力・結果!$G$5^2)+(入力・結果!$G$6^2)-(2*入力・結果!$G$3*入力・結果!$G$4*COS(RADIANS(S90))))/(2*入力・結果!$G$6*((入力・結果!$G$3^2)+(入力・結果!$G$4^2)-(2*入力・結果!$G$3*入力・結果!$G$4*(COS(RADIANS(S90)))))^(1/2))))</f>
        <v>53.791061637913621</v>
      </c>
      <c r="AA90" s="13">
        <f>DEGREES(ACOS((入力・結果!$G$4-(入力・結果!$G$3*COS(RADIANS(S90))))/(((入力・結果!$G$3^2)+(入力・結果!$G$4^2)-(2*入力・結果!$G$3*入力・結果!$G$4*COS(RADIANS(S90))))^(1/2))))</f>
        <v>23.783208980887792</v>
      </c>
      <c r="AB90" s="13">
        <f>DEGREES(ACOS(((入力・結果!$G$3^2)+(入力・結果!$G$4^2)+(入力・結果!$G$5^2)-(入力・結果!$G$6^2)-(2*入力・結果!$G$3*入力・結果!$G$4*COS(RADIANS(S90))))/(2*入力・結果!$G$5*((入力・結果!$G$3^2)+(入力・結果!$G$4^2)-(2*入力・結果!$G$3*入力・結果!$G$4*(COS(RADIANS(S90)))))^(1/2))))</f>
        <v>32.541619946101449</v>
      </c>
      <c r="AC90" s="1">
        <f t="shared" si="44"/>
        <v>4596.4074808660571</v>
      </c>
      <c r="AD90" s="1">
        <f t="shared" si="33"/>
        <v>4596.4074808660571</v>
      </c>
      <c r="AE90" s="1" t="str">
        <f t="shared" si="34"/>
        <v/>
      </c>
      <c r="AF90" s="1" t="str">
        <f t="shared" si="35"/>
        <v/>
      </c>
      <c r="AJ90" s="10">
        <v>87</v>
      </c>
      <c r="AK90" s="10">
        <f t="shared" si="36"/>
        <v>1.7213845464392503</v>
      </c>
    </row>
    <row r="91" spans="2:37" x14ac:dyDescent="0.2">
      <c r="B91" s="1">
        <v>87</v>
      </c>
      <c r="C91" s="13">
        <f t="shared" si="23"/>
        <v>1.8317584685030388</v>
      </c>
      <c r="D91" s="13">
        <f t="shared" si="24"/>
        <v>-34.952033716410085</v>
      </c>
      <c r="E91" s="13">
        <f>演算!U91</f>
        <v>-37.094243352898168</v>
      </c>
      <c r="F91" s="13">
        <f t="shared" si="25"/>
        <v>37.094243352898168</v>
      </c>
      <c r="G91" s="13">
        <f t="shared" si="26"/>
        <v>-317.22605376401407</v>
      </c>
      <c r="H91" s="13">
        <f t="shared" si="27"/>
        <v>-276.20317351351008</v>
      </c>
      <c r="I91" s="14">
        <f t="shared" si="37"/>
        <v>420.61926043112112</v>
      </c>
      <c r="J91" s="13">
        <f t="shared" si="38"/>
        <v>-41.045519095088693</v>
      </c>
      <c r="K91" s="13" t="str">
        <f t="shared" si="39"/>
        <v/>
      </c>
      <c r="L91" s="13">
        <f>COUNTIF($K$4:K91,1)</f>
        <v>1</v>
      </c>
      <c r="M91" s="13">
        <f t="shared" si="40"/>
        <v>138.95448090491129</v>
      </c>
      <c r="N91" s="14">
        <f t="shared" si="28"/>
        <v>99.954480904911293</v>
      </c>
      <c r="O91" s="14">
        <f t="shared" si="41"/>
        <v>-72.710657386907073</v>
      </c>
      <c r="P91" s="14">
        <f t="shared" si="42"/>
        <v>-414.28700504358943</v>
      </c>
      <c r="Q91" s="13">
        <f t="shared" si="29"/>
        <v>23.551180309324785</v>
      </c>
      <c r="R91" s="13">
        <f t="shared" si="30"/>
        <v>449.3832906395582</v>
      </c>
      <c r="S91" s="15">
        <v>87</v>
      </c>
      <c r="T91" s="1">
        <f t="shared" si="31"/>
        <v>55.905756647101832</v>
      </c>
      <c r="U91" s="1">
        <f t="shared" si="32"/>
        <v>-37.094243352898168</v>
      </c>
      <c r="V91" s="1">
        <f t="shared" si="43"/>
        <v>0.58092772011259086</v>
      </c>
      <c r="W91" s="1">
        <f>入力・結果!$I$7/V91</f>
        <v>560482.80832061986</v>
      </c>
      <c r="X91" s="14">
        <f>(W91/I91*10)*入力・結果!$I$8</f>
        <v>7995.1090363214907</v>
      </c>
      <c r="Y91" s="13">
        <f>DEGREES(ACOS((入力・結果!$G$3-(入力・結果!$G$4*COS(RADIANS(S91))))/(((入力・結果!$G$3^2)+(入力・結果!$G$4^2)-(2*入力・結果!$G$3*入力・結果!$G$4*COS(RADIANS(S91))))^(1/2))))</f>
        <v>69.356009351191616</v>
      </c>
      <c r="Z91" s="13">
        <f>DEGREES(ACOS(((入力・結果!$G$3^2)+(入力・結果!$G$4^2)-(入力・結果!$G$5^2)+(入力・結果!$G$6^2)-(2*入力・結果!$G$3*入力・結果!$G$4*COS(RADIANS(S91))))/(2*入力・結果!$G$6*((入力・結果!$G$3^2)+(入力・結果!$G$4^2)-(2*入力・結果!$G$3*入力・結果!$G$4*(COS(RADIANS(S91)))))^(1/2))))</f>
        <v>53.195303739950653</v>
      </c>
      <c r="AA91" s="13">
        <f>DEGREES(ACOS((入力・結果!$G$4-(入力・結果!$G$3*COS(RADIANS(S91))))/(((入力・結果!$G$3^2)+(入力・結果!$G$4^2)-(2*入力・結果!$G$3*入力・結果!$G$4*COS(RADIANS(S91))))^(1/2))))</f>
        <v>23.643990648808391</v>
      </c>
      <c r="AB91" s="13">
        <f>DEGREES(ACOS(((入力・結果!$G$3^2)+(入力・結果!$G$4^2)+(入力・結果!$G$5^2)-(入力・結果!$G$6^2)-(2*入力・結果!$G$3*入力・結果!$G$4*COS(RADIANS(S91))))/(2*入力・結果!$G$5*((入力・結果!$G$3^2)+(入力・結果!$G$4^2)-(2*入力・結果!$G$3*入力・結果!$G$4*(COS(RADIANS(S91)))))^(1/2))))</f>
        <v>32.261765998293441</v>
      </c>
      <c r="AC91" s="1">
        <f t="shared" si="44"/>
        <v>4695.1090363214907</v>
      </c>
      <c r="AD91" s="1">
        <f t="shared" si="33"/>
        <v>4695.1090363214907</v>
      </c>
      <c r="AE91" s="1" t="str">
        <f t="shared" si="34"/>
        <v/>
      </c>
      <c r="AF91" s="1" t="str">
        <f t="shared" si="35"/>
        <v/>
      </c>
      <c r="AJ91" s="10">
        <v>88</v>
      </c>
      <c r="AK91" s="10">
        <f t="shared" si="36"/>
        <v>1.7434789287058536</v>
      </c>
    </row>
    <row r="92" spans="2:37" x14ac:dyDescent="0.2">
      <c r="B92" s="1">
        <v>88</v>
      </c>
      <c r="C92" s="13">
        <f t="shared" si="23"/>
        <v>1.2214823845875378</v>
      </c>
      <c r="D92" s="13">
        <f t="shared" si="24"/>
        <v>-34.978678945668349</v>
      </c>
      <c r="E92" s="13">
        <f>演算!U92</f>
        <v>-36.520677487813536</v>
      </c>
      <c r="F92" s="13">
        <f t="shared" si="25"/>
        <v>36.520677487813536</v>
      </c>
      <c r="G92" s="13">
        <f t="shared" si="26"/>
        <v>-320.2353746289026</v>
      </c>
      <c r="H92" s="13">
        <f t="shared" si="27"/>
        <v>-273.02381978876252</v>
      </c>
      <c r="I92" s="14">
        <f t="shared" si="37"/>
        <v>420.8238364633832</v>
      </c>
      <c r="J92" s="13">
        <f t="shared" si="38"/>
        <v>-40.449991870189514</v>
      </c>
      <c r="K92" s="13" t="str">
        <f t="shared" si="39"/>
        <v/>
      </c>
      <c r="L92" s="13">
        <f>COUNTIF($K$4:K92,1)</f>
        <v>1</v>
      </c>
      <c r="M92" s="13">
        <f t="shared" si="40"/>
        <v>139.55000812981049</v>
      </c>
      <c r="N92" s="14">
        <f t="shared" si="28"/>
        <v>100.55000812981049</v>
      </c>
      <c r="O92" s="14">
        <f t="shared" si="41"/>
        <v>-77.050171073127402</v>
      </c>
      <c r="P92" s="14">
        <f t="shared" si="42"/>
        <v>-413.71001011984481</v>
      </c>
      <c r="Q92" s="13">
        <f t="shared" si="29"/>
        <v>15.704773516125487</v>
      </c>
      <c r="R92" s="13">
        <f t="shared" si="30"/>
        <v>449.72587215859312</v>
      </c>
      <c r="S92" s="15">
        <v>88</v>
      </c>
      <c r="T92" s="1">
        <f t="shared" si="31"/>
        <v>55.479322512186464</v>
      </c>
      <c r="U92" s="1">
        <f t="shared" si="32"/>
        <v>-36.520677487813536</v>
      </c>
      <c r="V92" s="1">
        <f t="shared" si="43"/>
        <v>0.57356586508463181</v>
      </c>
      <c r="W92" s="1">
        <f>入力・結果!$I$7/V92</f>
        <v>567676.73918662593</v>
      </c>
      <c r="X92" s="14">
        <f>(W92/I92*10)*入力・結果!$I$8</f>
        <v>8093.7916058757382</v>
      </c>
      <c r="Y92" s="13">
        <f>DEGREES(ACOS((入力・結果!$G$3-(入力・結果!$G$4*COS(RADIANS(S92))))/(((入力・結果!$G$3^2)+(入力・結果!$G$4^2)-(2*入力・結果!$G$3*入力・結果!$G$4*COS(RADIANS(S92))))^(1/2))))</f>
        <v>68.499929730469347</v>
      </c>
      <c r="Z92" s="13">
        <f>DEGREES(ACOS(((入力・結果!$G$3^2)+(入力・結果!$G$4^2)-(入力・結果!$G$5^2)+(入力・結果!$G$6^2)-(2*入力・結果!$G$3*入力・結果!$G$4*COS(RADIANS(S92))))/(2*入力・結果!$G$6*((入力・結果!$G$3^2)+(入力・結果!$G$4^2)-(2*入力・結果!$G$3*入力・結果!$G$4*(COS(RADIANS(S92)))))^(1/2))))</f>
        <v>52.600338202266393</v>
      </c>
      <c r="AA92" s="13">
        <f>DEGREES(ACOS((入力・結果!$G$4-(入力・結果!$G$3*COS(RADIANS(S92))))/(((入力・結果!$G$3^2)+(入力・結果!$G$4^2)-(2*入力・結果!$G$3*入力・結果!$G$4*COS(RADIANS(S92))))^(1/2))))</f>
        <v>23.50007026953066</v>
      </c>
      <c r="AB92" s="13">
        <f>DEGREES(ACOS(((入力・結果!$G$3^2)+(入力・結果!$G$4^2)+(入力・結果!$G$5^2)-(入力・結果!$G$6^2)-(2*入力・結果!$G$3*入力・結果!$G$4*COS(RADIANS(S92))))/(2*入力・結果!$G$5*((入力・結果!$G$3^2)+(入力・結果!$G$4^2)-(2*入力・結果!$G$3*入力・結果!$G$4*(COS(RADIANS(S92)))))^(1/2))))</f>
        <v>31.979252242655804</v>
      </c>
      <c r="AC92" s="1">
        <f t="shared" si="44"/>
        <v>4793.7916058757382</v>
      </c>
      <c r="AD92" s="1">
        <f t="shared" si="33"/>
        <v>4793.7916058757382</v>
      </c>
      <c r="AE92" s="1" t="str">
        <f t="shared" si="34"/>
        <v/>
      </c>
      <c r="AF92" s="1" t="str">
        <f t="shared" si="35"/>
        <v/>
      </c>
      <c r="AJ92" s="10">
        <v>89</v>
      </c>
      <c r="AK92" s="10">
        <f t="shared" si="36"/>
        <v>1.765592851864267</v>
      </c>
    </row>
    <row r="93" spans="2:37" x14ac:dyDescent="0.2">
      <c r="B93" s="1">
        <v>89</v>
      </c>
      <c r="C93" s="13">
        <f t="shared" si="23"/>
        <v>0.61083422530492593</v>
      </c>
      <c r="D93" s="13">
        <f t="shared" si="24"/>
        <v>-34.994669330473691</v>
      </c>
      <c r="E93" s="13">
        <f>演算!U93</f>
        <v>-35.954295493831111</v>
      </c>
      <c r="F93" s="13">
        <f t="shared" si="25"/>
        <v>35.954295493831111</v>
      </c>
      <c r="G93" s="13">
        <f t="shared" si="26"/>
        <v>-323.1834096815204</v>
      </c>
      <c r="H93" s="13">
        <f t="shared" si="27"/>
        <v>-269.85055623307471</v>
      </c>
      <c r="I93" s="14">
        <f t="shared" si="37"/>
        <v>421.03068652139035</v>
      </c>
      <c r="J93" s="13">
        <f t="shared" si="38"/>
        <v>-39.861088502064888</v>
      </c>
      <c r="K93" s="13" t="str">
        <f t="shared" si="39"/>
        <v/>
      </c>
      <c r="L93" s="13">
        <f>COUNTIF($K$4:K93,1)</f>
        <v>1</v>
      </c>
      <c r="M93" s="13">
        <f t="shared" si="40"/>
        <v>140.13891149793511</v>
      </c>
      <c r="N93" s="14">
        <f t="shared" si="28"/>
        <v>101.13891149793511</v>
      </c>
      <c r="O93" s="14">
        <f t="shared" si="41"/>
        <v>-81.338224070272474</v>
      </c>
      <c r="P93" s="14">
        <f t="shared" si="42"/>
        <v>-413.09917973504548</v>
      </c>
      <c r="Q93" s="13">
        <f t="shared" si="29"/>
        <v>7.8535828967776196</v>
      </c>
      <c r="R93" s="13">
        <f t="shared" si="30"/>
        <v>449.93146282037605</v>
      </c>
      <c r="S93" s="15">
        <v>89</v>
      </c>
      <c r="T93" s="1">
        <f t="shared" si="31"/>
        <v>55.045704506168889</v>
      </c>
      <c r="U93" s="1">
        <f t="shared" si="32"/>
        <v>-35.954295493831111</v>
      </c>
      <c r="V93" s="1">
        <f t="shared" si="43"/>
        <v>0.56638199398242506</v>
      </c>
      <c r="W93" s="1">
        <f>入力・結果!$I$7/V93</f>
        <v>574877.03256700537</v>
      </c>
      <c r="X93" s="14">
        <f>(W93/I93*10)*入力・結果!$I$8</f>
        <v>8192.4246992547742</v>
      </c>
      <c r="Y93" s="13">
        <f>DEGREES(ACOS((入力・結果!$G$3-(入力・結果!$G$4*COS(RADIANS(S93))))/(((入力・結果!$G$3^2)+(入力・結果!$G$4^2)-(2*入力・結果!$G$3*入力・結果!$G$4*COS(RADIANS(S93))))^(1/2))))</f>
        <v>67.648434619586951</v>
      </c>
      <c r="Z93" s="13">
        <f>DEGREES(ACOS(((入力・結果!$G$3^2)+(入力・結果!$G$4^2)-(入力・結果!$G$5^2)+(入力・結果!$G$6^2)-(2*入力・結果!$G$3*入力・結果!$G$4*COS(RADIANS(S93))))/(2*入力・結果!$G$6*((入力・結果!$G$3^2)+(入力・結果!$G$4^2)-(2*入力・結果!$G$3*入力・結果!$G$4*(COS(RADIANS(S93)))))^(1/2))))</f>
        <v>52.006158704227907</v>
      </c>
      <c r="AA93" s="13">
        <f>DEGREES(ACOS((入力・結果!$G$4-(入力・結果!$G$3*COS(RADIANS(S93))))/(((入力・結果!$G$3^2)+(入力・結果!$G$4^2)-(2*入力・結果!$G$3*入力・結果!$G$4*COS(RADIANS(S93))))^(1/2))))</f>
        <v>23.351565380413071</v>
      </c>
      <c r="AB93" s="13">
        <f>DEGREES(ACOS(((入力・結果!$G$3^2)+(入力・結果!$G$4^2)+(入力・結果!$G$5^2)-(入力・結果!$G$6^2)-(2*入力・結果!$G$3*入力・結果!$G$4*COS(RADIANS(S93))))/(2*入力・結果!$G$5*((入力・結果!$G$3^2)+(入力・結果!$G$4^2)-(2*入力・結果!$G$3*入力・結果!$G$4*(COS(RADIANS(S93)))))^(1/2))))</f>
        <v>31.694139125755818</v>
      </c>
      <c r="AC93" s="1">
        <f t="shared" si="44"/>
        <v>4892.4246992547742</v>
      </c>
      <c r="AD93" s="1">
        <f t="shared" si="33"/>
        <v>4892.4246992547742</v>
      </c>
      <c r="AE93" s="1" t="str">
        <f t="shared" si="34"/>
        <v/>
      </c>
      <c r="AF93" s="1" t="str">
        <f t="shared" si="35"/>
        <v/>
      </c>
      <c r="AJ93" s="10">
        <v>90</v>
      </c>
      <c r="AK93" s="10">
        <f t="shared" si="36"/>
        <v>1.7877194626762116</v>
      </c>
    </row>
    <row r="94" spans="2:37" x14ac:dyDescent="0.2">
      <c r="B94" s="1">
        <v>90</v>
      </c>
      <c r="C94" s="13">
        <f t="shared" si="23"/>
        <v>2.144009796090085E-15</v>
      </c>
      <c r="D94" s="13">
        <f t="shared" si="24"/>
        <v>-35</v>
      </c>
      <c r="E94" s="13">
        <f>演算!U94</f>
        <v>-35.394923612013031</v>
      </c>
      <c r="F94" s="13">
        <f t="shared" si="25"/>
        <v>35.394923612013031</v>
      </c>
      <c r="G94" s="13">
        <f t="shared" si="26"/>
        <v>-326.071646663298</v>
      </c>
      <c r="H94" s="13">
        <f t="shared" si="27"/>
        <v>-266.6835800014436</v>
      </c>
      <c r="I94" s="14">
        <f t="shared" si="37"/>
        <v>421.23965933907624</v>
      </c>
      <c r="J94" s="13">
        <f t="shared" si="38"/>
        <v>-39.278636259304278</v>
      </c>
      <c r="K94" s="13" t="str">
        <f t="shared" si="39"/>
        <v/>
      </c>
      <c r="L94" s="13">
        <f>COUNTIF($K$4:K94,1)</f>
        <v>1</v>
      </c>
      <c r="M94" s="13">
        <f t="shared" si="40"/>
        <v>140.72136374069572</v>
      </c>
      <c r="N94" s="14">
        <f t="shared" si="28"/>
        <v>101.72136374069572</v>
      </c>
      <c r="O94" s="14">
        <f t="shared" si="41"/>
        <v>-85.575848496927222</v>
      </c>
      <c r="P94" s="14">
        <f t="shared" si="42"/>
        <v>-412.45560337341999</v>
      </c>
      <c r="Q94" s="13">
        <f t="shared" si="29"/>
        <v>2.756584023544395E-14</v>
      </c>
      <c r="R94" s="13">
        <f t="shared" si="30"/>
        <v>450</v>
      </c>
      <c r="S94" s="15">
        <v>90</v>
      </c>
      <c r="T94" s="1">
        <f t="shared" si="31"/>
        <v>54.605076387986969</v>
      </c>
      <c r="U94" s="1">
        <f t="shared" si="32"/>
        <v>-35.394923612013031</v>
      </c>
      <c r="V94" s="1">
        <f t="shared" si="43"/>
        <v>0.5593718818180804</v>
      </c>
      <c r="W94" s="1">
        <f>入力・結果!$I$7/V94</f>
        <v>582081.45704737445</v>
      </c>
      <c r="X94" s="14">
        <f>(W94/I94*10)*入力・結果!$I$8</f>
        <v>8290.9779857004705</v>
      </c>
      <c r="Y94" s="13">
        <f>DEGREES(ACOS((入力・結果!$G$3-(入力・結果!$G$4*COS(RADIANS(S94))))/(((入力・結果!$G$3^2)+(入力・結果!$G$4^2)-(2*入力・結果!$G$3*入力・結果!$G$4*COS(RADIANS(S94))))^(1/2))))</f>
        <v>66.801409486351815</v>
      </c>
      <c r="Z94" s="13">
        <f>DEGREES(ACOS(((入力・結果!$G$3^2)+(入力・結果!$G$4^2)-(入力・結果!$G$5^2)+(入力・結果!$G$6^2)-(2*入力・結果!$G$3*入力・結果!$G$4*COS(RADIANS(S94))))/(2*入力・結果!$G$6*((入力・結果!$G$3^2)+(入力・結果!$G$4^2)-(2*入力・結果!$G$3*入力・結果!$G$4*(COS(RADIANS(S94)))))^(1/2))))</f>
        <v>51.41275834420297</v>
      </c>
      <c r="AA94" s="13">
        <f>DEGREES(ACOS((入力・結果!$G$4-(入力・結果!$G$3*COS(RADIANS(S94))))/(((入力・結果!$G$3^2)+(入力・結果!$G$4^2)-(2*入力・結果!$G$3*入力・結果!$G$4*COS(RADIANS(S94))))^(1/2))))</f>
        <v>23.198590513648199</v>
      </c>
      <c r="AB94" s="13">
        <f>DEGREES(ACOS(((入力・結果!$G$3^2)+(入力・結果!$G$4^2)+(入力・結果!$G$5^2)-(入力・結果!$G$6^2)-(2*入力・結果!$G$3*入力・結果!$G$4*COS(RADIANS(S94))))/(2*入力・結果!$G$5*((入力・結果!$G$3^2)+(入力・結果!$G$4^2)-(2*入力・結果!$G$3*入力・結果!$G$4*(COS(RADIANS(S94)))))^(1/2))))</f>
        <v>31.40648587433877</v>
      </c>
      <c r="AC94" s="1">
        <f t="shared" si="44"/>
        <v>4990.9779857004705</v>
      </c>
      <c r="AD94" s="1">
        <f t="shared" si="33"/>
        <v>4990.9779857004705</v>
      </c>
      <c r="AE94" s="1" t="str">
        <f t="shared" si="34"/>
        <v/>
      </c>
      <c r="AF94" s="1" t="str">
        <f t="shared" si="35"/>
        <v/>
      </c>
      <c r="AJ94" s="10">
        <v>91</v>
      </c>
      <c r="AK94" s="10">
        <f t="shared" si="36"/>
        <v>1.8098519086300291</v>
      </c>
    </row>
    <row r="95" spans="2:37" x14ac:dyDescent="0.2">
      <c r="B95" s="1">
        <v>91</v>
      </c>
      <c r="C95" s="13">
        <f t="shared" si="23"/>
        <v>-0.61083422530492171</v>
      </c>
      <c r="D95" s="13">
        <f t="shared" si="24"/>
        <v>-34.994669330473691</v>
      </c>
      <c r="E95" s="13">
        <f>演算!U95</f>
        <v>-34.842392216912891</v>
      </c>
      <c r="F95" s="13">
        <f t="shared" si="25"/>
        <v>34.842392216912891</v>
      </c>
      <c r="G95" s="13">
        <f t="shared" si="26"/>
        <v>-328.90152330951742</v>
      </c>
      <c r="H95" s="13">
        <f t="shared" si="27"/>
        <v>-263.52305588368279</v>
      </c>
      <c r="I95" s="14">
        <f t="shared" si="37"/>
        <v>421.45060566761038</v>
      </c>
      <c r="J95" s="13">
        <f t="shared" si="38"/>
        <v>-38.702466622851937</v>
      </c>
      <c r="K95" s="13" t="str">
        <f t="shared" si="39"/>
        <v/>
      </c>
      <c r="L95" s="13">
        <f>COUNTIF($K$4:K95,1)</f>
        <v>1</v>
      </c>
      <c r="M95" s="13">
        <f t="shared" si="40"/>
        <v>141.29753337714806</v>
      </c>
      <c r="N95" s="14">
        <f t="shared" si="28"/>
        <v>102.29753337714806</v>
      </c>
      <c r="O95" s="14">
        <f t="shared" si="41"/>
        <v>-89.764057977669779</v>
      </c>
      <c r="P95" s="14">
        <f t="shared" si="42"/>
        <v>-411.78031389683645</v>
      </c>
      <c r="Q95" s="13">
        <f t="shared" si="29"/>
        <v>-7.8535828967775645</v>
      </c>
      <c r="R95" s="13">
        <f t="shared" si="30"/>
        <v>449.93146282037605</v>
      </c>
      <c r="S95" s="15">
        <v>91</v>
      </c>
      <c r="T95" s="1">
        <f t="shared" si="31"/>
        <v>54.157607783087109</v>
      </c>
      <c r="U95" s="1">
        <f t="shared" si="32"/>
        <v>-34.842392216912891</v>
      </c>
      <c r="V95" s="1">
        <f t="shared" si="43"/>
        <v>0.55253139510013938</v>
      </c>
      <c r="W95" s="1">
        <f>入力・結果!$I$7/V95</f>
        <v>589287.78144993749</v>
      </c>
      <c r="X95" s="14">
        <f>(W95/I95*10)*入力・結果!$I$8</f>
        <v>8389.4213014565721</v>
      </c>
      <c r="Y95" s="13">
        <f>DEGREES(ACOS((入力・結果!$G$3-(入力・結果!$G$4*COS(RADIANS(S95))))/(((入力・結果!$G$3^2)+(入力・結果!$G$4^2)-(2*入力・結果!$G$3*入力・結果!$G$4*COS(RADIANS(S95))))^(1/2))))</f>
        <v>65.958742725434504</v>
      </c>
      <c r="Z95" s="13">
        <f>DEGREES(ACOS(((入力・結果!$G$3^2)+(入力・結果!$G$4^2)-(入力・結果!$G$5^2)+(入力・結果!$G$6^2)-(2*入力・結果!$G$3*入力・結果!$G$4*COS(RADIANS(S95))))/(2*入力・結果!$G$6*((入力・結果!$G$3^2)+(入力・結果!$G$4^2)-(2*入力・結果!$G$3*入力・結果!$G$4*(COS(RADIANS(S95)))))^(1/2))))</f>
        <v>50.820129698376377</v>
      </c>
      <c r="AA95" s="13">
        <f>DEGREES(ACOS((入力・結果!$G$4-(入力・結果!$G$3*COS(RADIANS(S95))))/(((入力・結果!$G$3^2)+(入力・結果!$G$4^2)-(2*入力・結果!$G$3*入力・結果!$G$4*COS(RADIANS(S95))))^(1/2))))</f>
        <v>23.041257274565492</v>
      </c>
      <c r="AB95" s="13">
        <f>DEGREES(ACOS(((入力・結果!$G$3^2)+(入力・結果!$G$4^2)+(入力・結果!$G$5^2)-(入力・結果!$G$6^2)-(2*入力・結果!$G$3*入力・結果!$G$4*COS(RADIANS(S95))))/(2*入力・結果!$G$5*((入力・結果!$G$3^2)+(入力・結果!$G$4^2)-(2*入力・結果!$G$3*入力・結果!$G$4*(COS(RADIANS(S95)))))^(1/2))))</f>
        <v>31.116350508521617</v>
      </c>
      <c r="AC95" s="1">
        <f t="shared" si="44"/>
        <v>5089.4213014565721</v>
      </c>
      <c r="AD95" s="1">
        <f t="shared" si="33"/>
        <v>5089.4213014565721</v>
      </c>
      <c r="AE95" s="1" t="str">
        <f t="shared" si="34"/>
        <v/>
      </c>
      <c r="AF95" s="1" t="str">
        <f t="shared" si="35"/>
        <v/>
      </c>
      <c r="AJ95" s="10">
        <v>92</v>
      </c>
      <c r="AK95" s="10">
        <f t="shared" si="36"/>
        <v>1.8319833398272829</v>
      </c>
    </row>
    <row r="96" spans="2:37" x14ac:dyDescent="0.2">
      <c r="B96" s="1">
        <v>92</v>
      </c>
      <c r="C96" s="13">
        <f t="shared" si="23"/>
        <v>-1.2214823845875333</v>
      </c>
      <c r="D96" s="13">
        <f t="shared" si="24"/>
        <v>-34.978678945668349</v>
      </c>
      <c r="E96" s="13">
        <f>演算!U96</f>
        <v>-34.296535724520183</v>
      </c>
      <c r="F96" s="13">
        <f t="shared" si="25"/>
        <v>34.296535724520183</v>
      </c>
      <c r="G96" s="13">
        <f t="shared" si="26"/>
        <v>-331.67442857207976</v>
      </c>
      <c r="H96" s="13">
        <f t="shared" si="27"/>
        <v>-260.36911875181102</v>
      </c>
      <c r="I96" s="14">
        <f t="shared" si="37"/>
        <v>421.66337826305278</v>
      </c>
      <c r="J96" s="13">
        <f t="shared" si="38"/>
        <v>-38.132415201902234</v>
      </c>
      <c r="K96" s="13" t="str">
        <f t="shared" si="39"/>
        <v/>
      </c>
      <c r="L96" s="13">
        <f>COUNTIF($K$4:K96,1)</f>
        <v>1</v>
      </c>
      <c r="M96" s="13">
        <f t="shared" si="40"/>
        <v>141.86758479809777</v>
      </c>
      <c r="N96" s="14">
        <f t="shared" si="28"/>
        <v>102.86758479809777</v>
      </c>
      <c r="O96" s="14">
        <f t="shared" si="41"/>
        <v>-93.903847053149093</v>
      </c>
      <c r="P96" s="14">
        <f t="shared" si="42"/>
        <v>-411.07429021629304</v>
      </c>
      <c r="Q96" s="13">
        <f t="shared" si="29"/>
        <v>-15.70477351612543</v>
      </c>
      <c r="R96" s="13">
        <f t="shared" si="30"/>
        <v>449.72587215859312</v>
      </c>
      <c r="S96" s="15">
        <v>92</v>
      </c>
      <c r="T96" s="1">
        <f t="shared" si="31"/>
        <v>53.703464275479817</v>
      </c>
      <c r="U96" s="1">
        <f t="shared" si="32"/>
        <v>-34.296535724520183</v>
      </c>
      <c r="V96" s="1">
        <f t="shared" si="43"/>
        <v>0.5458564923927085</v>
      </c>
      <c r="W96" s="1">
        <f>入力・結果!$I$7/V96</f>
        <v>596493.77544776339</v>
      </c>
      <c r="X96" s="14">
        <f>(W96/I96*10)*入力・結果!$I$8</f>
        <v>8487.7246571170344</v>
      </c>
      <c r="Y96" s="13">
        <f>DEGREES(ACOS((入力・結果!$G$3-(入力・結果!$G$4*COS(RADIANS(S96))))/(((入力・結果!$G$3^2)+(入力・結果!$G$4^2)-(2*入力・結果!$G$3*入力・結果!$G$4*COS(RADIANS(S96))))^(1/2))))</f>
        <v>65.120325580965925</v>
      </c>
      <c r="Z96" s="13">
        <f>DEGREES(ACOS(((入力・結果!$G$3^2)+(入力・結果!$G$4^2)-(入力・結果!$G$5^2)+(入力・結果!$G$6^2)-(2*入力・結果!$G$3*入力・結果!$G$4*COS(RADIANS(S96))))/(2*入力・結果!$G$6*((入力・結果!$G$3^2)+(入力・結果!$G$4^2)-(2*入力・結果!$G$3*入力・結果!$G$4*(COS(RADIANS(S96)))))^(1/2))))</f>
        <v>50.228264875011902</v>
      </c>
      <c r="AA96" s="13">
        <f>DEGREES(ACOS((入力・結果!$G$4-(入力・結果!$G$3*COS(RADIANS(S96))))/(((入力・結果!$G$3^2)+(入力・結果!$G$4^2)-(2*入力・結果!$G$3*入力・結果!$G$4*COS(RADIANS(S96))))^(1/2))))</f>
        <v>22.879674419034057</v>
      </c>
      <c r="AB96" s="13">
        <f>DEGREES(ACOS(((入力・結果!$G$3^2)+(入力・結果!$G$4^2)+(入力・結果!$G$5^2)-(入力・結果!$G$6^2)-(2*入力・結果!$G$3*入力・結果!$G$4*COS(RADIANS(S96))))/(2*入力・結果!$G$5*((入力・結果!$G$3^2)+(入力・結果!$G$4^2)-(2*入力・結果!$G$3*入力・結果!$G$4*(COS(RADIANS(S96)))))^(1/2))))</f>
        <v>30.823789856445757</v>
      </c>
      <c r="AC96" s="1">
        <f t="shared" si="44"/>
        <v>5187.7246571170344</v>
      </c>
      <c r="AD96" s="1">
        <f t="shared" si="33"/>
        <v>5187.7246571170344</v>
      </c>
      <c r="AE96" s="1" t="str">
        <f t="shared" si="34"/>
        <v/>
      </c>
      <c r="AF96" s="1" t="str">
        <f t="shared" si="35"/>
        <v/>
      </c>
      <c r="AJ96" s="10">
        <v>93</v>
      </c>
      <c r="AK96" s="10">
        <f t="shared" si="36"/>
        <v>1.854106910875589</v>
      </c>
    </row>
    <row r="97" spans="2:37" x14ac:dyDescent="0.2">
      <c r="B97" s="1">
        <v>93</v>
      </c>
      <c r="C97" s="13">
        <f t="shared" si="23"/>
        <v>-1.8317584685030344</v>
      </c>
      <c r="D97" s="13">
        <f t="shared" si="24"/>
        <v>-34.952033716410085</v>
      </c>
      <c r="E97" s="13">
        <f>演算!U97</f>
        <v>-33.757192499955124</v>
      </c>
      <c r="F97" s="13">
        <f t="shared" si="25"/>
        <v>33.757192499955124</v>
      </c>
      <c r="G97" s="13">
        <f t="shared" si="26"/>
        <v>-334.39170385301577</v>
      </c>
      <c r="H97" s="13">
        <f t="shared" si="27"/>
        <v>-257.22187585845575</v>
      </c>
      <c r="I97" s="14">
        <f t="shared" si="37"/>
        <v>421.87783187300306</v>
      </c>
      <c r="J97" s="13">
        <f t="shared" si="38"/>
        <v>-37.568321648867681</v>
      </c>
      <c r="K97" s="13" t="str">
        <f t="shared" si="39"/>
        <v/>
      </c>
      <c r="L97" s="13">
        <f>COUNTIF($K$4:K97,1)</f>
        <v>1</v>
      </c>
      <c r="M97" s="13">
        <f t="shared" si="40"/>
        <v>142.43167835113232</v>
      </c>
      <c r="N97" s="14">
        <f t="shared" si="28"/>
        <v>103.43167835113232</v>
      </c>
      <c r="O97" s="14">
        <f t="shared" si="41"/>
        <v>-97.99619069227046</v>
      </c>
      <c r="P97" s="14">
        <f t="shared" si="42"/>
        <v>-410.33845985438654</v>
      </c>
      <c r="Q97" s="13">
        <f t="shared" si="29"/>
        <v>-23.551180309324728</v>
      </c>
      <c r="R97" s="13">
        <f t="shared" si="30"/>
        <v>449.3832906395582</v>
      </c>
      <c r="S97" s="15">
        <v>93</v>
      </c>
      <c r="T97" s="1">
        <f t="shared" si="31"/>
        <v>53.242807500044876</v>
      </c>
      <c r="U97" s="1">
        <f t="shared" si="32"/>
        <v>-33.757192499955124</v>
      </c>
      <c r="V97" s="1">
        <f t="shared" si="43"/>
        <v>0.53934322456505868</v>
      </c>
      <c r="W97" s="1">
        <f>入力・結果!$I$7/V97</f>
        <v>603697.2101810918</v>
      </c>
      <c r="X97" s="14">
        <f>(W97/I97*10)*入力・結果!$I$8</f>
        <v>8585.8582448032685</v>
      </c>
      <c r="Y97" s="13">
        <f>DEGREES(ACOS((入力・結果!$G$3-(入力・結果!$G$4*COS(RADIANS(S97))))/(((入力・結果!$G$3^2)+(入力・結果!$G$4^2)-(2*入力・結果!$G$3*入力・結果!$G$4*COS(RADIANS(S97))))^(1/2))))</f>
        <v>64.286052070154568</v>
      </c>
      <c r="Z97" s="13">
        <f>DEGREES(ACOS(((入力・結果!$G$3^2)+(入力・結果!$G$4^2)-(入力・結果!$G$5^2)+(入力・結果!$G$6^2)-(2*入力・結果!$G$3*入力・結果!$G$4*COS(RADIANS(S97))))/(2*入力・結果!$G$6*((入力・結果!$G$3^2)+(入力・結果!$G$4^2)-(2*入力・結果!$G$3*入力・結果!$G$4*(COS(RADIANS(S97)))))^(1/2))))</f>
        <v>49.637155564486179</v>
      </c>
      <c r="AA97" s="13">
        <f>DEGREES(ACOS((入力・結果!$G$4-(入力・結果!$G$3*COS(RADIANS(S97))))/(((入力・結果!$G$3^2)+(入力・結果!$G$4^2)-(2*入力・結果!$G$3*入力・結果!$G$4*COS(RADIANS(S97))))^(1/2))))</f>
        <v>22.713947929845425</v>
      </c>
      <c r="AB97" s="13">
        <f>DEGREES(ACOS(((入力・結果!$G$3^2)+(入力・結果!$G$4^2)+(入力・結果!$G$5^2)-(入力・結果!$G$6^2)-(2*入力・結果!$G$3*入力・結果!$G$4*COS(RADIANS(S97))))/(2*入力・結果!$G$5*((入力・結果!$G$3^2)+(入力・結果!$G$4^2)-(2*入力・結果!$G$3*入力・結果!$G$4*(COS(RADIANS(S97)))))^(1/2))))</f>
        <v>30.528859570199451</v>
      </c>
      <c r="AC97" s="1">
        <f t="shared" si="44"/>
        <v>5285.8582448032685</v>
      </c>
      <c r="AD97" s="1">
        <f t="shared" si="33"/>
        <v>5285.8582448032685</v>
      </c>
      <c r="AE97" s="1" t="str">
        <f t="shared" si="34"/>
        <v/>
      </c>
      <c r="AF97" s="1" t="str">
        <f t="shared" si="35"/>
        <v/>
      </c>
      <c r="AJ97" s="10">
        <v>94</v>
      </c>
      <c r="AK97" s="10">
        <f t="shared" si="36"/>
        <v>1.8762157827905275</v>
      </c>
    </row>
    <row r="98" spans="2:37" x14ac:dyDescent="0.2">
      <c r="B98" s="1">
        <v>94</v>
      </c>
      <c r="C98" s="13">
        <f t="shared" si="23"/>
        <v>-2.4414765810443866</v>
      </c>
      <c r="D98" s="13">
        <f t="shared" si="24"/>
        <v>-34.91474175909385</v>
      </c>
      <c r="E98" s="13">
        <f>演算!U98</f>
        <v>-33.224204765190052</v>
      </c>
      <c r="F98" s="13">
        <f t="shared" si="25"/>
        <v>33.224204765190052</v>
      </c>
      <c r="G98" s="13">
        <f t="shared" si="26"/>
        <v>-337.05464424339442</v>
      </c>
      <c r="H98" s="13">
        <f t="shared" si="27"/>
        <v>-254.08140899425544</v>
      </c>
      <c r="I98" s="14">
        <f t="shared" si="37"/>
        <v>422.09382322245284</v>
      </c>
      <c r="J98" s="13">
        <f t="shared" si="38"/>
        <v>-37.010029573731472</v>
      </c>
      <c r="K98" s="13" t="str">
        <f t="shared" si="39"/>
        <v/>
      </c>
      <c r="L98" s="13">
        <f>COUNTIF($K$4:K98,1)</f>
        <v>1</v>
      </c>
      <c r="M98" s="13">
        <f t="shared" si="40"/>
        <v>142.98997042626854</v>
      </c>
      <c r="N98" s="14">
        <f t="shared" si="28"/>
        <v>103.98997042626854</v>
      </c>
      <c r="O98" s="14">
        <f t="shared" si="41"/>
        <v>-102.04204389731157</v>
      </c>
      <c r="P98" s="14">
        <f t="shared" si="42"/>
        <v>-409.57370140159929</v>
      </c>
      <c r="Q98" s="13">
        <f t="shared" si="29"/>
        <v>-31.390413184856399</v>
      </c>
      <c r="R98" s="13">
        <f t="shared" si="30"/>
        <v>448.90382261692088</v>
      </c>
      <c r="S98" s="15">
        <v>94</v>
      </c>
      <c r="T98" s="1">
        <f t="shared" si="31"/>
        <v>52.775795234809948</v>
      </c>
      <c r="U98" s="1">
        <f t="shared" si="32"/>
        <v>-33.224204765190052</v>
      </c>
      <c r="V98" s="1">
        <f t="shared" si="43"/>
        <v>0.53298773476507222</v>
      </c>
      <c r="W98" s="1">
        <f>入力・結果!$I$7/V98</f>
        <v>610895.85887659574</v>
      </c>
      <c r="X98" s="14">
        <f>(W98/I98*10)*入力・結果!$I$8</f>
        <v>8683.792445187808</v>
      </c>
      <c r="Y98" s="13">
        <f>DEGREES(ACOS((入力・結果!$G$3-(入力・結果!$G$4*COS(RADIANS(S98))))/(((入力・結果!$G$3^2)+(入力・結果!$G$4^2)-(2*入力・結果!$G$3*入力・結果!$G$4*COS(RADIANS(S98))))^(1/2))))</f>
        <v>63.455818908027176</v>
      </c>
      <c r="Z98" s="13">
        <f>DEGREES(ACOS(((入力・結果!$G$3^2)+(入力・結果!$G$4^2)-(入力・結果!$G$5^2)+(入力・結果!$G$6^2)-(2*入力・結果!$G$3*入力・結果!$G$4*COS(RADIANS(S98))))/(2*入力・結果!$G$6*((入力・結果!$G$3^2)+(入力・結果!$G$4^2)-(2*入力・結果!$G$3*入力・結果!$G$4*(COS(RADIANS(S98)))))^(1/2))))</f>
        <v>49.046793085398413</v>
      </c>
      <c r="AA98" s="13">
        <f>DEGREES(ACOS((入力・結果!$G$4-(入力・結果!$G$3*COS(RADIANS(S98))))/(((入力・結果!$G$3^2)+(入力・結果!$G$4^2)-(2*入力・結果!$G$3*入力・結果!$G$4*COS(RADIANS(S98))))^(1/2))))</f>
        <v>22.544181091972803</v>
      </c>
      <c r="AB98" s="13">
        <f>DEGREES(ACOS(((入力・結果!$G$3^2)+(入力・結果!$G$4^2)+(入力・結果!$G$5^2)-(入力・結果!$G$6^2)-(2*入力・結果!$G$3*入力・結果!$G$4*COS(RADIANS(S98))))/(2*入力・結果!$G$5*((入力・結果!$G$3^2)+(入力・結果!$G$4^2)-(2*入力・結果!$G$3*入力・結果!$G$4*(COS(RADIANS(S98)))))^(1/2))))</f>
        <v>30.231614142837145</v>
      </c>
      <c r="AC98" s="1">
        <f t="shared" si="44"/>
        <v>5383.792445187808</v>
      </c>
      <c r="AD98" s="1">
        <f t="shared" si="33"/>
        <v>5383.792445187808</v>
      </c>
      <c r="AE98" s="1" t="str">
        <f t="shared" si="34"/>
        <v/>
      </c>
      <c r="AF98" s="1" t="str">
        <f t="shared" si="35"/>
        <v/>
      </c>
      <c r="AJ98" s="10">
        <v>95</v>
      </c>
      <c r="AK98" s="10">
        <f t="shared" si="36"/>
        <v>1.8983031249036271</v>
      </c>
    </row>
    <row r="99" spans="2:37" x14ac:dyDescent="0.2">
      <c r="B99" s="1">
        <v>95</v>
      </c>
      <c r="C99" s="13">
        <f t="shared" si="23"/>
        <v>-3.0504509961680384</v>
      </c>
      <c r="D99" s="13">
        <f t="shared" si="24"/>
        <v>-34.866814433211097</v>
      </c>
      <c r="E99" s="13">
        <f>演算!U99</f>
        <v>-32.697418507041334</v>
      </c>
      <c r="F99" s="13">
        <f t="shared" si="25"/>
        <v>32.697418507041334</v>
      </c>
      <c r="G99" s="13">
        <f t="shared" si="26"/>
        <v>-339.66449976291909</v>
      </c>
      <c r="H99" s="13">
        <f t="shared" si="27"/>
        <v>-250.9477765119081</v>
      </c>
      <c r="I99" s="14">
        <f t="shared" si="37"/>
        <v>422.31121099902697</v>
      </c>
      <c r="J99" s="13">
        <f t="shared" si="38"/>
        <v>-36.457386458062736</v>
      </c>
      <c r="K99" s="13" t="str">
        <f t="shared" si="39"/>
        <v/>
      </c>
      <c r="L99" s="13">
        <f>COUNTIF($K$4:K99,1)</f>
        <v>1</v>
      </c>
      <c r="M99" s="13">
        <f t="shared" si="40"/>
        <v>143.54261354193727</v>
      </c>
      <c r="N99" s="14">
        <f t="shared" si="28"/>
        <v>104.54261354193727</v>
      </c>
      <c r="O99" s="14">
        <f t="shared" si="41"/>
        <v>-106.04234139349359</v>
      </c>
      <c r="P99" s="14">
        <f t="shared" si="42"/>
        <v>-408.78084686938359</v>
      </c>
      <c r="Q99" s="13">
        <f t="shared" si="29"/>
        <v>-39.220084236446205</v>
      </c>
      <c r="R99" s="13">
        <f t="shared" si="30"/>
        <v>448.28761414128547</v>
      </c>
      <c r="S99" s="15">
        <v>95</v>
      </c>
      <c r="T99" s="1">
        <f t="shared" si="31"/>
        <v>52.302581492958666</v>
      </c>
      <c r="U99" s="1">
        <f t="shared" si="32"/>
        <v>-32.697418507041334</v>
      </c>
      <c r="V99" s="1">
        <f t="shared" si="43"/>
        <v>0.52678625814871793</v>
      </c>
      <c r="W99" s="1">
        <f>入力・結果!$I$7/V99</f>
        <v>618087.497468621</v>
      </c>
      <c r="X99" s="14">
        <f>(W99/I99*10)*入力・結果!$I$8</f>
        <v>8781.497834354841</v>
      </c>
      <c r="Y99" s="13">
        <f>DEGREES(ACOS((入力・結果!$G$3-(入力・結果!$G$4*COS(RADIANS(S99))))/(((入力・結果!$G$3^2)+(入力・結果!$G$4^2)-(2*入力・結果!$G$3*入力・結果!$G$4*COS(RADIANS(S99))))^(1/2))))</f>
        <v>62.629525433379598</v>
      </c>
      <c r="Z99" s="13">
        <f>DEGREES(ACOS(((入力・結果!$G$3^2)+(入力・結果!$G$4^2)-(入力・結果!$G$5^2)+(入力・結果!$G$6^2)-(2*入力・結果!$G$3*入力・結果!$G$4*COS(RADIANS(S99))))/(2*入力・結果!$G$6*((入力・結果!$G$3^2)+(入力・結果!$G$4^2)-(2*入力・結果!$G$3*入力・結果!$G$4*(COS(RADIANS(S99)))))^(1/2))))</f>
        <v>48.457168427038852</v>
      </c>
      <c r="AA99" s="13">
        <f>DEGREES(ACOS((入力・結果!$G$4-(入力・結果!$G$3*COS(RADIANS(S99))))/(((入力・結果!$G$3^2)+(入力・結果!$G$4^2)-(2*入力・結果!$G$3*入力・結果!$G$4*COS(RADIANS(S99))))^(1/2))))</f>
        <v>22.370474566620384</v>
      </c>
      <c r="AB99" s="13">
        <f>DEGREES(ACOS(((入力・結果!$G$3^2)+(入力・結果!$G$4^2)+(入力・結果!$G$5^2)-(入力・結果!$G$6^2)-(2*入力・結果!$G$3*入力・結果!$G$4*COS(RADIANS(S99))))/(2*入力・結果!$G$5*((入力・結果!$G$3^2)+(入力・結果!$G$4^2)-(2*入力・結果!$G$3*入力・結果!$G$4*(COS(RADIANS(S99)))))^(1/2))))</f>
        <v>29.932106926338285</v>
      </c>
      <c r="AC99" s="1">
        <f t="shared" si="44"/>
        <v>5481.497834354841</v>
      </c>
      <c r="AD99" s="1">
        <f t="shared" si="33"/>
        <v>5481.497834354841</v>
      </c>
      <c r="AE99" s="1" t="str">
        <f t="shared" si="34"/>
        <v/>
      </c>
      <c r="AF99" s="1" t="str">
        <f t="shared" si="35"/>
        <v/>
      </c>
      <c r="AJ99" s="10">
        <v>96</v>
      </c>
      <c r="AK99" s="10">
        <f t="shared" si="36"/>
        <v>1.9203621167767295</v>
      </c>
    </row>
    <row r="100" spans="2:37" x14ac:dyDescent="0.2">
      <c r="B100" s="1">
        <v>96</v>
      </c>
      <c r="C100" s="13">
        <f t="shared" si="23"/>
        <v>-3.6584962143678745</v>
      </c>
      <c r="D100" s="13">
        <f t="shared" si="24"/>
        <v>-34.808266337889563</v>
      </c>
      <c r="E100" s="13">
        <f>演算!U100</f>
        <v>-32.176683385647422</v>
      </c>
      <c r="F100" s="13">
        <f t="shared" si="25"/>
        <v>32.176683385647422</v>
      </c>
      <c r="G100" s="13">
        <f t="shared" si="26"/>
        <v>-342.22247659607262</v>
      </c>
      <c r="H100" s="13">
        <f t="shared" si="27"/>
        <v>-247.8210152241866</v>
      </c>
      <c r="I100" s="14">
        <f t="shared" si="37"/>
        <v>422.52985583778104</v>
      </c>
      <c r="J100" s="13">
        <f t="shared" si="38"/>
        <v>-35.910243568942981</v>
      </c>
      <c r="K100" s="13" t="str">
        <f t="shared" si="39"/>
        <v/>
      </c>
      <c r="L100" s="13">
        <f>COUNTIF($K$4:K100,1)</f>
        <v>1</v>
      </c>
      <c r="M100" s="13">
        <f t="shared" si="40"/>
        <v>144.08975643105703</v>
      </c>
      <c r="N100" s="14">
        <f t="shared" si="28"/>
        <v>105.08975643105703</v>
      </c>
      <c r="O100" s="14">
        <f t="shared" si="41"/>
        <v>-109.99799739518784</v>
      </c>
      <c r="P100" s="14">
        <f t="shared" si="42"/>
        <v>-407.96068394312738</v>
      </c>
      <c r="Q100" s="13">
        <f t="shared" si="29"/>
        <v>-47.037808470444098</v>
      </c>
      <c r="R100" s="13">
        <f t="shared" si="30"/>
        <v>447.53485291572298</v>
      </c>
      <c r="S100" s="15">
        <v>96</v>
      </c>
      <c r="T100" s="1">
        <f t="shared" ref="T100:T131" si="45">AA100+AB100</f>
        <v>51.823316614352578</v>
      </c>
      <c r="U100" s="1">
        <f t="shared" si="32"/>
        <v>-32.176683385647422</v>
      </c>
      <c r="V100" s="1">
        <f t="shared" si="43"/>
        <v>0.52073512139391198</v>
      </c>
      <c r="W100" s="1">
        <f>入力・結果!$I$7/V100</f>
        <v>625269.90522250312</v>
      </c>
      <c r="X100" s="14">
        <f>(W100/I100*10)*入力・結果!$I$8</f>
        <v>8878.9451905035367</v>
      </c>
      <c r="Y100" s="13">
        <f>DEGREES(ACOS((入力・結果!$G$3-(入力・結果!$G$4*COS(RADIANS(S100))))/(((入力・結果!$G$3^2)+(入力・結果!$G$4^2)-(2*入力・結果!$G$3*入力・結果!$G$4*COS(RADIANS(S100))))^(1/2))))</f>
        <v>61.807073536010691</v>
      </c>
      <c r="Z100" s="13">
        <f>DEGREES(ACOS(((入力・結果!$G$3^2)+(入力・結果!$G$4^2)-(入力・結果!$G$5^2)+(入力・結果!$G$6^2)-(2*入力・結果!$G$3*入力・結果!$G$4*COS(RADIANS(S100))))/(2*入力・結果!$G$6*((入力・結果!$G$3^2)+(入力・結果!$G$4^2)-(2*入力・結果!$G$3*入力・結果!$G$4*(COS(RADIANS(S100)))))^(1/2))))</f>
        <v>47.868272288479496</v>
      </c>
      <c r="AA100" s="13">
        <f>DEGREES(ACOS((入力・結果!$G$4-(入力・結果!$G$3*COS(RADIANS(S100))))/(((入力・結果!$G$3^2)+(入力・結果!$G$4^2)-(2*入力・結果!$G$3*入力・結果!$G$4*COS(RADIANS(S100))))^(1/2))))</f>
        <v>22.192926463989302</v>
      </c>
      <c r="AB100" s="13">
        <f>DEGREES(ACOS(((入力・結果!$G$3^2)+(入力・結果!$G$4^2)+(入力・結果!$G$5^2)-(入力・結果!$G$6^2)-(2*入力・結果!$G$3*入力・結果!$G$4*COS(RADIANS(S100))))/(2*入力・結果!$G$5*((入力・結果!$G$3^2)+(入力・結果!$G$4^2)-(2*入力・結果!$G$3*入力・結果!$G$4*(COS(RADIANS(S100)))))^(1/2))))</f>
        <v>29.630390150363272</v>
      </c>
      <c r="AC100" s="1">
        <f t="shared" si="44"/>
        <v>5578.9451905035367</v>
      </c>
      <c r="AD100" s="1">
        <f t="shared" si="33"/>
        <v>5578.9451905035367</v>
      </c>
      <c r="AE100" s="1" t="str">
        <f t="shared" si="34"/>
        <v/>
      </c>
      <c r="AF100" s="1" t="str">
        <f t="shared" si="35"/>
        <v/>
      </c>
      <c r="AJ100" s="10">
        <v>97</v>
      </c>
      <c r="AK100" s="10">
        <f t="shared" si="36"/>
        <v>1.9423859501223923</v>
      </c>
    </row>
    <row r="101" spans="2:37" x14ac:dyDescent="0.2">
      <c r="B101" s="1">
        <v>97</v>
      </c>
      <c r="C101" s="13">
        <f t="shared" si="23"/>
        <v>-4.2654270191801578</v>
      </c>
      <c r="D101" s="13">
        <f t="shared" si="24"/>
        <v>-34.739115307446276</v>
      </c>
      <c r="E101" s="13">
        <f>演算!U101</f>
        <v>-31.661852643622652</v>
      </c>
      <c r="F101" s="13">
        <f t="shared" si="25"/>
        <v>31.661852643622652</v>
      </c>
      <c r="G101" s="13">
        <f t="shared" si="26"/>
        <v>-344.72973832118316</v>
      </c>
      <c r="H101" s="13">
        <f t="shared" si="27"/>
        <v>-244.70114218290962</v>
      </c>
      <c r="I101" s="14">
        <f t="shared" si="37"/>
        <v>422.74962030569816</v>
      </c>
      <c r="J101" s="13">
        <f t="shared" si="38"/>
        <v>-35.36845587302556</v>
      </c>
      <c r="K101" s="13" t="str">
        <f t="shared" si="39"/>
        <v/>
      </c>
      <c r="L101" s="13">
        <f>COUNTIF($K$4:K101,1)</f>
        <v>1</v>
      </c>
      <c r="M101" s="13">
        <f t="shared" si="40"/>
        <v>144.63154412697443</v>
      </c>
      <c r="N101" s="14">
        <f t="shared" si="28"/>
        <v>105.63154412697443</v>
      </c>
      <c r="O101" s="14">
        <f t="shared" si="41"/>
        <v>-113.9099054415353</v>
      </c>
      <c r="P101" s="14">
        <f t="shared" si="42"/>
        <v>-407.11395813815136</v>
      </c>
      <c r="Q101" s="13">
        <f t="shared" si="29"/>
        <v>-54.841204532316311</v>
      </c>
      <c r="R101" s="13">
        <f t="shared" si="30"/>
        <v>446.64576823859494</v>
      </c>
      <c r="S101" s="15">
        <v>97</v>
      </c>
      <c r="T101" s="1">
        <f t="shared" si="45"/>
        <v>51.338147356377348</v>
      </c>
      <c r="U101" s="1">
        <f t="shared" si="32"/>
        <v>-31.661852643622652</v>
      </c>
      <c r="V101" s="1">
        <f t="shared" si="43"/>
        <v>0.51483074202477042</v>
      </c>
      <c r="W101" s="1">
        <f>入力・結果!$I$7/V101</f>
        <v>632440.86535985093</v>
      </c>
      <c r="X101" s="14">
        <f>(W101/I101*10)*入力・結果!$I$8</f>
        <v>8976.1055004972604</v>
      </c>
      <c r="Y101" s="13">
        <f>DEGREES(ACOS((入力・結果!$G$3-(入力・結果!$G$4*COS(RADIANS(S101))))/(((入力・結果!$G$3^2)+(入力・結果!$G$4^2)-(2*入力・結果!$G$3*入力・結果!$G$4*COS(RADIANS(S101))))^(1/2))))</f>
        <v>60.988367585299279</v>
      </c>
      <c r="Z101" s="13">
        <f>DEGREES(ACOS(((入力・結果!$G$3^2)+(入力・結果!$G$4^2)-(入力・結果!$G$5^2)+(入力・結果!$G$6^2)-(2*入力・結果!$G$3*入力・結果!$G$4*COS(RADIANS(S101))))/(2*入力・結果!$G$6*((入力・結果!$G$3^2)+(入力・結果!$G$4^2)-(2*入力・結果!$G$3*入力・結果!$G$4*(COS(RADIANS(S101)))))^(1/2))))</f>
        <v>47.280095114532088</v>
      </c>
      <c r="AA101" s="13">
        <f>DEGREES(ACOS((入力・結果!$G$4-(入力・結果!$G$3*COS(RADIANS(S101))))/(((入力・結果!$G$3^2)+(入力・結果!$G$4^2)-(2*入力・結果!$G$3*入力・結果!$G$4*COS(RADIANS(S101))))^(1/2))))</f>
        <v>22.011632414700738</v>
      </c>
      <c r="AB101" s="13">
        <f>DEGREES(ACOS(((入力・結果!$G$3^2)+(入力・結果!$G$4^2)+(入力・結果!$G$5^2)-(入力・結果!$G$6^2)-(2*入力・結果!$G$3*入力・結果!$G$4*COS(RADIANS(S101))))/(2*入力・結果!$G$5*((入力・結果!$G$3^2)+(入力・結果!$G$4^2)-(2*入力・結果!$G$3*入力・結果!$G$4*(COS(RADIANS(S101)))))^(1/2))))</f>
        <v>29.32651494167661</v>
      </c>
      <c r="AC101" s="1">
        <f t="shared" si="44"/>
        <v>5676.1055004972604</v>
      </c>
      <c r="AD101" s="1">
        <f t="shared" si="33"/>
        <v>5676.1055004972604</v>
      </c>
      <c r="AE101" s="1" t="str">
        <f t="shared" si="34"/>
        <v/>
      </c>
      <c r="AF101" s="1" t="str">
        <f t="shared" si="35"/>
        <v/>
      </c>
      <c r="AJ101" s="10">
        <v>98</v>
      </c>
      <c r="AK101" s="10">
        <f t="shared" si="36"/>
        <v>1.9643678307252566</v>
      </c>
    </row>
    <row r="102" spans="2:37" x14ac:dyDescent="0.2">
      <c r="B102" s="1">
        <v>98</v>
      </c>
      <c r="C102" s="13">
        <f t="shared" si="23"/>
        <v>-4.8710585336022874</v>
      </c>
      <c r="D102" s="13">
        <f t="shared" si="24"/>
        <v>-34.659382405954965</v>
      </c>
      <c r="E102" s="13">
        <f>演算!U102</f>
        <v>-31.152783016051529</v>
      </c>
      <c r="F102" s="13">
        <f t="shared" si="25"/>
        <v>31.152783016051529</v>
      </c>
      <c r="G102" s="13">
        <f t="shared" si="26"/>
        <v>-347.18740712926092</v>
      </c>
      <c r="H102" s="13">
        <f t="shared" si="27"/>
        <v>-241.58815634552957</v>
      </c>
      <c r="I102" s="14">
        <f t="shared" si="37"/>
        <v>422.97036888601457</v>
      </c>
      <c r="J102" s="13">
        <f t="shared" si="38"/>
        <v>-34.831881950923098</v>
      </c>
      <c r="K102" s="13" t="str">
        <f t="shared" si="39"/>
        <v/>
      </c>
      <c r="L102" s="13">
        <f>COUNTIF($K$4:K102,1)</f>
        <v>1</v>
      </c>
      <c r="M102" s="13">
        <f t="shared" si="40"/>
        <v>145.1681180490769</v>
      </c>
      <c r="N102" s="14">
        <f t="shared" si="28"/>
        <v>106.1681180490769</v>
      </c>
      <c r="O102" s="14">
        <f t="shared" si="41"/>
        <v>-117.77893829484424</v>
      </c>
      <c r="P102" s="14">
        <f t="shared" si="42"/>
        <v>-406.24137486192927</v>
      </c>
      <c r="Q102" s="13">
        <f t="shared" si="29"/>
        <v>-62.627895432029412</v>
      </c>
      <c r="R102" s="13">
        <f t="shared" si="30"/>
        <v>445.62063093370665</v>
      </c>
      <c r="S102" s="15">
        <v>98</v>
      </c>
      <c r="T102" s="1">
        <f t="shared" si="45"/>
        <v>50.847216983948471</v>
      </c>
      <c r="U102" s="1">
        <f t="shared" si="32"/>
        <v>-31.152783016051529</v>
      </c>
      <c r="V102" s="1">
        <f t="shared" si="43"/>
        <v>0.5090696275711224</v>
      </c>
      <c r="W102" s="1">
        <f>入力・結果!$I$7/V102</f>
        <v>639598.16568414355</v>
      </c>
      <c r="X102" s="14">
        <f>(W102/I102*10)*入力・結果!$I$8</f>
        <v>9072.9499662399394</v>
      </c>
      <c r="Y102" s="13">
        <f>DEGREES(ACOS((入力・結果!$G$3-(入力・結果!$G$4*COS(RADIANS(S102))))/(((入力・結果!$G$3^2)+(入力・結果!$G$4^2)-(2*入力・結果!$G$3*入力・結果!$G$4*COS(RADIANS(S102))))^(1/2))))</f>
        <v>60.17331436017232</v>
      </c>
      <c r="Z102" s="13">
        <f>DEGREES(ACOS(((入力・結果!$G$3^2)+(入力・結果!$G$4^2)-(入力・結果!$G$5^2)+(入力・結果!$G$6^2)-(2*入力・結果!$G$3*入力・結果!$G$4*COS(RADIANS(S102))))/(2*入力・結果!$G$6*((入力・結果!$G$3^2)+(入力・結果!$G$4^2)-(2*入力・結果!$G$3*入力・結果!$G$4*(COS(RADIANS(S102)))))^(1/2))))</f>
        <v>46.692627128801455</v>
      </c>
      <c r="AA102" s="13">
        <f>DEGREES(ACOS((入力・結果!$G$4-(入力・結果!$G$3*COS(RADIANS(S102))))/(((入力・結果!$G$3^2)+(入力・結果!$G$4^2)-(2*入力・結果!$G$3*入力・結果!$G$4*COS(RADIANS(S102))))^(1/2))))</f>
        <v>21.826685639827694</v>
      </c>
      <c r="AB102" s="13">
        <f>DEGREES(ACOS(((入力・結果!$G$3^2)+(入力・結果!$G$4^2)+(入力・結果!$G$5^2)-(入力・結果!$G$6^2)-(2*入力・結果!$G$3*入力・結果!$G$4*COS(RADIANS(S102))))/(2*入力・結果!$G$5*((入力・結果!$G$3^2)+(入力・結果!$G$4^2)-(2*入力・結果!$G$3*入力・結果!$G$4*(COS(RADIANS(S102)))))^(1/2))))</f>
        <v>29.020531344120776</v>
      </c>
      <c r="AC102" s="1">
        <f t="shared" si="44"/>
        <v>5772.9499662399394</v>
      </c>
      <c r="AD102" s="1">
        <f t="shared" si="33"/>
        <v>5772.9499662399394</v>
      </c>
      <c r="AE102" s="1" t="str">
        <f t="shared" si="34"/>
        <v/>
      </c>
      <c r="AF102" s="1" t="str">
        <f t="shared" si="35"/>
        <v/>
      </c>
      <c r="AJ102" s="10">
        <v>99</v>
      </c>
      <c r="AK102" s="10">
        <f t="shared" si="36"/>
        <v>1.9863009803682099</v>
      </c>
    </row>
    <row r="103" spans="2:37" x14ac:dyDescent="0.2">
      <c r="B103" s="1">
        <v>99</v>
      </c>
      <c r="C103" s="13">
        <f t="shared" si="23"/>
        <v>-5.4752062764080787</v>
      </c>
      <c r="D103" s="13">
        <f t="shared" si="24"/>
        <v>-34.56909192082982</v>
      </c>
      <c r="E103" s="13">
        <f>演算!U103</f>
        <v>-30.649334641468023</v>
      </c>
      <c r="F103" s="13">
        <f t="shared" si="25"/>
        <v>30.649334641468023</v>
      </c>
      <c r="G103" s="13">
        <f t="shared" si="26"/>
        <v>-349.59656502986536</v>
      </c>
      <c r="H103" s="13">
        <f t="shared" si="27"/>
        <v>-238.48204013568534</v>
      </c>
      <c r="I103" s="14">
        <f t="shared" si="37"/>
        <v>423.19196796248332</v>
      </c>
      <c r="J103" s="13">
        <f t="shared" si="38"/>
        <v>-34.300383912097097</v>
      </c>
      <c r="K103" s="13" t="str">
        <f t="shared" si="39"/>
        <v/>
      </c>
      <c r="L103" s="13">
        <f>COUNTIF($K$4:K103,1)</f>
        <v>1</v>
      </c>
      <c r="M103" s="13">
        <f t="shared" si="40"/>
        <v>145.69961608790291</v>
      </c>
      <c r="N103" s="14">
        <f t="shared" si="28"/>
        <v>106.69961608790291</v>
      </c>
      <c r="O103" s="14">
        <f t="shared" si="41"/>
        <v>-121.60594789563666</v>
      </c>
      <c r="P103" s="14">
        <f t="shared" si="42"/>
        <v>-405.34360138574186</v>
      </c>
      <c r="Q103" s="13">
        <f t="shared" si="29"/>
        <v>-70.395509268103865</v>
      </c>
      <c r="R103" s="13">
        <f t="shared" si="30"/>
        <v>444.459753267812</v>
      </c>
      <c r="S103" s="15">
        <v>99</v>
      </c>
      <c r="T103" s="1">
        <f t="shared" si="45"/>
        <v>50.350665358531977</v>
      </c>
      <c r="U103" s="1">
        <f t="shared" si="32"/>
        <v>-30.649334641468023</v>
      </c>
      <c r="V103" s="1">
        <f t="shared" si="43"/>
        <v>0.50344837458350611</v>
      </c>
      <c r="W103" s="1">
        <f>入力・結果!$I$7/V103</f>
        <v>646739.59920788917</v>
      </c>
      <c r="X103" s="14">
        <f>(W103/I103*10)*入力・結果!$I$8</f>
        <v>9169.4500109022429</v>
      </c>
      <c r="Y103" s="13">
        <f>DEGREES(ACOS((入力・結果!$G$3-(入力・結果!$G$4*COS(RADIANS(S103))))/(((入力・結果!$G$3^2)+(入力・結果!$G$4^2)-(2*入力・結果!$G$3*入力・結果!$G$4*COS(RADIANS(S103))))^(1/2))))</f>
        <v>59.361822980502744</v>
      </c>
      <c r="Z103" s="13">
        <f>DEGREES(ACOS(((入力・結果!$G$3^2)+(入力・結果!$G$4^2)-(入力・結果!$G$5^2)+(入力・結果!$G$6^2)-(2*入力・結果!$G$3*入力・結果!$G$4*COS(RADIANS(S103))))/(2*入力・結果!$G$6*((入力・結果!$G$3^2)+(入力・結果!$G$4^2)-(2*入力・結果!$G$3*入力・結果!$G$4*(COS(RADIANS(S103)))))^(1/2))))</f>
        <v>46.105858364046178</v>
      </c>
      <c r="AA103" s="13">
        <f>DEGREES(ACOS((入力・結果!$G$4-(入力・結果!$G$3*COS(RADIANS(S103))))/(((入力・結果!$G$3^2)+(入力・結果!$G$4^2)-(2*入力・結果!$G$3*入力・結果!$G$4*COS(RADIANS(S103))))^(1/2))))</f>
        <v>21.638177019497242</v>
      </c>
      <c r="AB103" s="13">
        <f>DEGREES(ACOS(((入力・結果!$G$3^2)+(入力・結果!$G$4^2)+(入力・結果!$G$5^2)-(入力・結果!$G$6^2)-(2*入力・結果!$G$3*入力・結果!$G$4*COS(RADIANS(S103))))/(2*入力・結果!$G$5*((入力・結果!$G$3^2)+(入力・結果!$G$4^2)-(2*入力・結果!$G$3*入力・結果!$G$4*(COS(RADIANS(S103)))))^(1/2))))</f>
        <v>28.712488339034735</v>
      </c>
      <c r="AC103" s="1">
        <f t="shared" si="44"/>
        <v>5869.4500109022429</v>
      </c>
      <c r="AD103" s="1">
        <f t="shared" si="33"/>
        <v>5869.4500109022429</v>
      </c>
      <c r="AE103" s="1" t="str">
        <f t="shared" si="34"/>
        <v/>
      </c>
      <c r="AF103" s="1" t="str">
        <f t="shared" si="35"/>
        <v/>
      </c>
      <c r="AJ103" s="10">
        <v>100</v>
      </c>
      <c r="AK103" s="10">
        <f t="shared" si="36"/>
        <v>2.0081786387624785</v>
      </c>
    </row>
    <row r="104" spans="2:37" x14ac:dyDescent="0.2">
      <c r="B104" s="1">
        <v>100</v>
      </c>
      <c r="C104" s="13">
        <f t="shared" si="23"/>
        <v>-6.0776862183425608</v>
      </c>
      <c r="D104" s="13">
        <f t="shared" si="24"/>
        <v>-34.468271355427284</v>
      </c>
      <c r="E104" s="13">
        <f>演算!U104</f>
        <v>-30.151370973944779</v>
      </c>
      <c r="F104" s="13">
        <f t="shared" si="25"/>
        <v>30.151370973944779</v>
      </c>
      <c r="G104" s="13">
        <f t="shared" si="26"/>
        <v>-351.95825504164844</v>
      </c>
      <c r="H104" s="13">
        <f t="shared" si="27"/>
        <v>-235.38276090375817</v>
      </c>
      <c r="I104" s="14">
        <f t="shared" si="37"/>
        <v>423.41428580367699</v>
      </c>
      <c r="J104" s="13">
        <f t="shared" si="38"/>
        <v>-33.773827310402552</v>
      </c>
      <c r="K104" s="13" t="str">
        <f t="shared" si="39"/>
        <v/>
      </c>
      <c r="L104" s="13">
        <f>COUNTIF($K$4:K104,1)</f>
        <v>1</v>
      </c>
      <c r="M104" s="13">
        <f t="shared" si="40"/>
        <v>146.22617268959743</v>
      </c>
      <c r="N104" s="14">
        <f t="shared" si="28"/>
        <v>107.22617268959743</v>
      </c>
      <c r="O104" s="14">
        <f t="shared" si="41"/>
        <v>-125.39176536871605</v>
      </c>
      <c r="P104" s="14">
        <f t="shared" si="42"/>
        <v>-404.42126872897614</v>
      </c>
      <c r="Q104" s="13">
        <f t="shared" si="29"/>
        <v>-78.141679950118643</v>
      </c>
      <c r="R104" s="13">
        <f t="shared" si="30"/>
        <v>443.1634888554936</v>
      </c>
      <c r="S104" s="15">
        <v>100</v>
      </c>
      <c r="T104" s="1">
        <f t="shared" si="45"/>
        <v>49.848629026055221</v>
      </c>
      <c r="U104" s="1">
        <f t="shared" si="32"/>
        <v>-30.151370973944779</v>
      </c>
      <c r="V104" s="1">
        <f t="shared" si="43"/>
        <v>0.49796366752324417</v>
      </c>
      <c r="W104" s="1">
        <f>入力・結果!$I$7/V104</f>
        <v>653862.96478106303</v>
      </c>
      <c r="X104" s="14">
        <f>(W104/I104*10)*入力・結果!$I$8</f>
        <v>9265.5772849984187</v>
      </c>
      <c r="Y104" s="13">
        <f>DEGREES(ACOS((入力・結果!$G$3-(入力・結果!$G$4*COS(RADIANS(S104))))/(((入力・結果!$G$3^2)+(入力・結果!$G$4^2)-(2*入力・結果!$G$3*入力・結果!$G$4*COS(RADIANS(S104))))^(1/2))))</f>
        <v>58.553804839965601</v>
      </c>
      <c r="Z104" s="13">
        <f>DEGREES(ACOS(((入力・結果!$G$3^2)+(入力・結果!$G$4^2)-(入力・結果!$G$5^2)+(入力・結果!$G$6^2)-(2*入力・結果!$G$3*入力・結果!$G$4*COS(RADIANS(S104))))/(2*入力・結果!$G$6*((入力・結果!$G$3^2)+(入力・結果!$G$4^2)-(2*入力・結果!$G$3*入力・結果!$G$4*(COS(RADIANS(S104)))))^(1/2))))</f>
        <v>45.51977869004368</v>
      </c>
      <c r="AA104" s="13">
        <f>DEGREES(ACOS((入力・結果!$G$4-(入力・結果!$G$3*COS(RADIANS(S104))))/(((入力・結果!$G$3^2)+(入力・結果!$G$4^2)-(2*入力・結果!$G$3*入力・結果!$G$4*COS(RADIANS(S104))))^(1/2))))</f>
        <v>21.446195160034414</v>
      </c>
      <c r="AB104" s="13">
        <f>DEGREES(ACOS(((入力・結果!$G$3^2)+(入力・結果!$G$4^2)+(入力・結果!$G$5^2)-(入力・結果!$G$6^2)-(2*入力・結果!$G$3*入力・結果!$G$4*COS(RADIANS(S104))))/(2*入力・結果!$G$5*((入力・結果!$G$3^2)+(入力・結果!$G$4^2)-(2*入力・結果!$G$3*入力・結果!$G$4*(COS(RADIANS(S104)))))^(1/2))))</f>
        <v>28.402433866020807</v>
      </c>
      <c r="AC104" s="1">
        <f t="shared" si="44"/>
        <v>5965.5772849984187</v>
      </c>
      <c r="AD104" s="1">
        <f t="shared" si="33"/>
        <v>5965.5772849984187</v>
      </c>
      <c r="AE104" s="1" t="str">
        <f t="shared" si="34"/>
        <v/>
      </c>
      <c r="AF104" s="1" t="str">
        <f t="shared" si="35"/>
        <v/>
      </c>
      <c r="AJ104" s="10">
        <v>101</v>
      </c>
      <c r="AK104" s="10">
        <f t="shared" si="36"/>
        <v>2.0299940654751616</v>
      </c>
    </row>
    <row r="105" spans="2:37" x14ac:dyDescent="0.2">
      <c r="B105" s="1">
        <v>101</v>
      </c>
      <c r="C105" s="13">
        <f t="shared" si="23"/>
        <v>-6.6783148381790678</v>
      </c>
      <c r="D105" s="13">
        <f t="shared" si="24"/>
        <v>-34.356951420668238</v>
      </c>
      <c r="E105" s="13">
        <f>演算!U105</f>
        <v>-29.658758696398081</v>
      </c>
      <c r="F105" s="13">
        <f t="shared" si="25"/>
        <v>29.658758696398081</v>
      </c>
      <c r="G105" s="13">
        <f t="shared" si="26"/>
        <v>-354.27348236556031</v>
      </c>
      <c r="H105" s="13">
        <f t="shared" si="27"/>
        <v>-232.2902722931575</v>
      </c>
      <c r="I105" s="14">
        <f t="shared" si="37"/>
        <v>423.63719254740869</v>
      </c>
      <c r="J105" s="13">
        <f t="shared" si="38"/>
        <v>-33.252081060420245</v>
      </c>
      <c r="K105" s="13" t="str">
        <f t="shared" si="39"/>
        <v/>
      </c>
      <c r="L105" s="13">
        <f>COUNTIF($K$4:K105,1)</f>
        <v>1</v>
      </c>
      <c r="M105" s="13">
        <f t="shared" si="40"/>
        <v>146.74791893957976</v>
      </c>
      <c r="N105" s="14">
        <f t="shared" si="28"/>
        <v>107.74791893957976</v>
      </c>
      <c r="O105" s="14">
        <f t="shared" si="41"/>
        <v>-129.13720107508945</v>
      </c>
      <c r="P105" s="14">
        <f t="shared" si="42"/>
        <v>-403.47497345924955</v>
      </c>
      <c r="Q105" s="13">
        <f t="shared" si="29"/>
        <v>-85.864047919445156</v>
      </c>
      <c r="R105" s="13">
        <f t="shared" si="30"/>
        <v>441.73223255144882</v>
      </c>
      <c r="S105" s="15">
        <v>101</v>
      </c>
      <c r="T105" s="1">
        <f t="shared" si="45"/>
        <v>49.341241303601919</v>
      </c>
      <c r="U105" s="1">
        <f t="shared" si="32"/>
        <v>-29.658758696398081</v>
      </c>
      <c r="V105" s="1">
        <f t="shared" si="43"/>
        <v>0.4926122775466979</v>
      </c>
      <c r="W105" s="1">
        <f>入力・結果!$I$7/V105</f>
        <v>660966.06771871261</v>
      </c>
      <c r="X105" s="14">
        <f>(W105/I105*10)*入力・結果!$I$8</f>
        <v>9361.3036722890392</v>
      </c>
      <c r="Y105" s="13">
        <f>DEGREES(ACOS((入力・結果!$G$3-(入力・結果!$G$4*COS(RADIANS(S105))))/(((入力・結果!$G$3^2)+(入力・結果!$G$4^2)-(2*入力・結果!$G$3*入力・結果!$G$4*COS(RADIANS(S105))))^(1/2))))</f>
        <v>57.749173540373306</v>
      </c>
      <c r="Z105" s="13">
        <f>DEGREES(ACOS(((入力・結果!$G$3^2)+(入力・結果!$G$4^2)-(入力・結果!$G$5^2)+(入力・結果!$G$6^2)-(2*入力・結果!$G$3*入力・結果!$G$4*COS(RADIANS(S105))))/(2*入力・結果!$G$6*((入力・結果!$G$3^2)+(入力・結果!$G$4^2)-(2*入力・結果!$G$3*入力・結果!$G$4*(COS(RADIANS(S105)))))^(1/2))))</f>
        <v>44.934377839142833</v>
      </c>
      <c r="AA105" s="13">
        <f>DEGREES(ACOS((入力・結果!$G$4-(入力・結果!$G$3*COS(RADIANS(S105))))/(((入力・結果!$G$3^2)+(入力・結果!$G$4^2)-(2*入力・結果!$G$3*入力・結果!$G$4*COS(RADIANS(S105))))^(1/2))))</f>
        <v>21.250826459626662</v>
      </c>
      <c r="AB105" s="13">
        <f>DEGREES(ACOS(((入力・結果!$G$3^2)+(入力・結果!$G$4^2)+(入力・結果!$G$5^2)-(入力・結果!$G$6^2)-(2*入力・結果!$G$3*入力・結果!$G$4*COS(RADIANS(S105))))/(2*入力・結果!$G$5*((入力・結果!$G$3^2)+(入力・結果!$G$4^2)-(2*入力・結果!$G$3*入力・結果!$G$4*(COS(RADIANS(S105)))))^(1/2))))</f>
        <v>28.090414843975253</v>
      </c>
      <c r="AC105" s="1">
        <f t="shared" si="44"/>
        <v>6061.3036722890392</v>
      </c>
      <c r="AD105" s="1">
        <f t="shared" si="33"/>
        <v>6061.3036722890392</v>
      </c>
      <c r="AE105" s="1" t="str">
        <f t="shared" si="34"/>
        <v/>
      </c>
      <c r="AF105" s="1" t="str">
        <f t="shared" si="35"/>
        <v/>
      </c>
      <c r="AJ105" s="10">
        <v>102</v>
      </c>
      <c r="AK105" s="10">
        <f t="shared" si="36"/>
        <v>2.0517405418566286</v>
      </c>
    </row>
    <row r="106" spans="2:37" x14ac:dyDescent="0.2">
      <c r="B106" s="1">
        <v>102</v>
      </c>
      <c r="C106" s="13">
        <f t="shared" si="23"/>
        <v>-7.2769091786215769</v>
      </c>
      <c r="D106" s="13">
        <f t="shared" si="24"/>
        <v>-34.235166025683199</v>
      </c>
      <c r="E106" s="13">
        <f>演算!U106</f>
        <v>-29.171367635199331</v>
      </c>
      <c r="F106" s="13">
        <f t="shared" si="25"/>
        <v>29.171367635199331</v>
      </c>
      <c r="G106" s="13">
        <f t="shared" si="26"/>
        <v>-356.54321553901138</v>
      </c>
      <c r="H106" s="13">
        <f t="shared" si="27"/>
        <v>-229.20451551777722</v>
      </c>
      <c r="I106" s="14">
        <f t="shared" si="37"/>
        <v>423.86056018534788</v>
      </c>
      <c r="J106" s="13">
        <f t="shared" si="38"/>
        <v>-32.73501735469339</v>
      </c>
      <c r="K106" s="13" t="str">
        <f t="shared" si="39"/>
        <v/>
      </c>
      <c r="L106" s="13">
        <f>COUNTIF($K$4:K106,1)</f>
        <v>1</v>
      </c>
      <c r="M106" s="13">
        <f t="shared" si="40"/>
        <v>147.26498264530662</v>
      </c>
      <c r="N106" s="14">
        <f t="shared" si="28"/>
        <v>108.26498264530662</v>
      </c>
      <c r="O106" s="14">
        <f t="shared" si="41"/>
        <v>-132.84304470498896</v>
      </c>
      <c r="P106" s="14">
        <f t="shared" si="42"/>
        <v>-402.50527941151927</v>
      </c>
      <c r="Q106" s="13">
        <f t="shared" si="29"/>
        <v>-93.560260867991701</v>
      </c>
      <c r="R106" s="13">
        <f t="shared" si="30"/>
        <v>440.16642033021253</v>
      </c>
      <c r="S106" s="15">
        <v>102</v>
      </c>
      <c r="T106" s="1">
        <f t="shared" si="45"/>
        <v>48.828632364800669</v>
      </c>
      <c r="U106" s="1">
        <f t="shared" si="32"/>
        <v>-29.171367635199331</v>
      </c>
      <c r="V106" s="1">
        <f t="shared" si="43"/>
        <v>0.48739106119874975</v>
      </c>
      <c r="W106" s="1">
        <f>入力・結果!$I$7/V106</f>
        <v>668046.72042851825</v>
      </c>
      <c r="X106" s="14">
        <f>(W106/I106*10)*入力・結果!$I$8</f>
        <v>9456.6012955259357</v>
      </c>
      <c r="Y106" s="13">
        <f>DEGREES(ACOS((入力・結果!$G$3-(入力・結果!$G$4*COS(RADIANS(S106))))/(((入力・結果!$G$3^2)+(入力・結果!$G$4^2)-(2*入力・結果!$G$3*入力・結果!$G$4*COS(RADIANS(S106))))^(1/2))))</f>
        <v>56.947844827503786</v>
      </c>
      <c r="Z106" s="13">
        <f>DEGREES(ACOS(((入力・結果!$G$3^2)+(入力・結果!$G$4^2)-(入力・結果!$G$5^2)+(入力・結果!$G$6^2)-(2*入力・結果!$G$3*入力・結果!$G$4*COS(RADIANS(S106))))/(2*入力・結果!$G$6*((入力・結果!$G$3^2)+(入力・結果!$G$4^2)-(2*入力・結果!$G$3*入力・結果!$G$4*(COS(RADIANS(S106)))))^(1/2))))</f>
        <v>44.349645429674368</v>
      </c>
      <c r="AA106" s="13">
        <f>DEGREES(ACOS((入力・結果!$G$4-(入力・結果!$G$3*COS(RADIANS(S106))))/(((入力・結果!$G$3^2)+(入力・結果!$G$4^2)-(2*入力・結果!$G$3*入力・結果!$G$4*COS(RADIANS(S106))))^(1/2))))</f>
        <v>21.052155172496224</v>
      </c>
      <c r="AB106" s="13">
        <f>DEGREES(ACOS(((入力・結果!$G$3^2)+(入力・結果!$G$4^2)+(入力・結果!$G$5^2)-(入力・結果!$G$6^2)-(2*入力・結果!$G$3*入力・結果!$G$4*COS(RADIANS(S106))))/(2*入力・結果!$G$5*((入力・結果!$G$3^2)+(入力・結果!$G$4^2)-(2*入力・結果!$G$3*入力・結果!$G$4*(COS(RADIANS(S106)))))^(1/2))))</f>
        <v>27.776477192304444</v>
      </c>
      <c r="AC106" s="1">
        <f t="shared" si="44"/>
        <v>6156.6012955259357</v>
      </c>
      <c r="AD106" s="1">
        <f t="shared" si="33"/>
        <v>6156.6012955259357</v>
      </c>
      <c r="AE106" s="1" t="str">
        <f t="shared" si="34"/>
        <v/>
      </c>
      <c r="AF106" s="1" t="str">
        <f t="shared" si="35"/>
        <v/>
      </c>
      <c r="AJ106" s="10">
        <v>103</v>
      </c>
      <c r="AK106" s="10">
        <f t="shared" si="36"/>
        <v>2.073411372974272</v>
      </c>
    </row>
    <row r="107" spans="2:37" x14ac:dyDescent="0.2">
      <c r="B107" s="1">
        <v>103</v>
      </c>
      <c r="C107" s="13">
        <f t="shared" si="23"/>
        <v>-7.873286902035276</v>
      </c>
      <c r="D107" s="13">
        <f t="shared" si="24"/>
        <v>-34.102952267483232</v>
      </c>
      <c r="E107" s="13">
        <f>演算!U107</f>
        <v>-28.68907067617112</v>
      </c>
      <c r="F107" s="13">
        <f t="shared" si="25"/>
        <v>28.68907067617112</v>
      </c>
      <c r="G107" s="13">
        <f t="shared" si="26"/>
        <v>-358.76838756955203</v>
      </c>
      <c r="H107" s="13">
        <f t="shared" si="27"/>
        <v>-226.12542055578871</v>
      </c>
      <c r="I107" s="14">
        <f t="shared" si="37"/>
        <v>424.08426254789106</v>
      </c>
      <c r="J107" s="13">
        <f t="shared" si="38"/>
        <v>-32.222511581970885</v>
      </c>
      <c r="K107" s="13" t="str">
        <f t="shared" si="39"/>
        <v/>
      </c>
      <c r="L107" s="13">
        <f>COUNTIF($K$4:K107,1)</f>
        <v>1</v>
      </c>
      <c r="M107" s="13">
        <f t="shared" si="40"/>
        <v>147.77748841802912</v>
      </c>
      <c r="N107" s="14">
        <f t="shared" si="28"/>
        <v>108.77748841802912</v>
      </c>
      <c r="O107" s="14">
        <f t="shared" si="41"/>
        <v>-136.51006540762879</v>
      </c>
      <c r="P107" s="14">
        <f t="shared" si="42"/>
        <v>-401.5127193292804</v>
      </c>
      <c r="Q107" s="13">
        <f t="shared" si="29"/>
        <v>-101.22797445473927</v>
      </c>
      <c r="R107" s="13">
        <f t="shared" si="30"/>
        <v>438.46652915335585</v>
      </c>
      <c r="S107" s="15">
        <v>103</v>
      </c>
      <c r="T107" s="1">
        <f t="shared" si="45"/>
        <v>48.31092932382888</v>
      </c>
      <c r="U107" s="1">
        <f t="shared" si="32"/>
        <v>-28.68907067617112</v>
      </c>
      <c r="V107" s="1">
        <f t="shared" si="43"/>
        <v>0.48229695902821135</v>
      </c>
      <c r="W107" s="1">
        <f>入力・結果!$I$7/V107</f>
        <v>675102.74304042303</v>
      </c>
      <c r="X107" s="14">
        <f>(W107/I107*10)*入力・結果!$I$8</f>
        <v>9551.4425220745125</v>
      </c>
      <c r="Y107" s="13">
        <f>DEGREES(ACOS((入力・結果!$G$3-(入力・結果!$G$4*COS(RADIANS(S107))))/(((入力・結果!$G$3^2)+(入力・結果!$G$4^2)-(2*入力・結果!$G$3*入力・結果!$G$4*COS(RADIANS(S107))))^(1/2))))</f>
        <v>56.149736528427923</v>
      </c>
      <c r="Z107" s="13">
        <f>DEGREES(ACOS(((入力・結果!$G$3^2)+(入力・結果!$G$4^2)-(入力・結果!$G$5^2)+(入力・結果!$G$6^2)-(2*入力・結果!$G$3*入力・結果!$G$4*COS(RADIANS(S107))))/(2*入力・結果!$G$6*((入力・結果!$G$3^2)+(入力・結果!$G$4^2)-(2*入力・結果!$G$3*入力・結果!$G$4*(COS(RADIANS(S107)))))^(1/2))))</f>
        <v>43.765570987376883</v>
      </c>
      <c r="AA107" s="13">
        <f>DEGREES(ACOS((入力・結果!$G$4-(入力・結果!$G$3*COS(RADIANS(S107))))/(((入力・結果!$G$3^2)+(入力・結果!$G$4^2)-(2*入力・結果!$G$3*入力・結果!$G$4*COS(RADIANS(S107))))^(1/2))))</f>
        <v>20.850263471572074</v>
      </c>
      <c r="AB107" s="13">
        <f>DEGREES(ACOS(((入力・結果!$G$3^2)+(入力・結果!$G$4^2)+(入力・結果!$G$5^2)-(入力・結果!$G$6^2)-(2*入力・結果!$G$3*入力・結果!$G$4*COS(RADIANS(S107))))/(2*入力・結果!$G$5*((入力・結果!$G$3^2)+(入力・結果!$G$4^2)-(2*入力・結果!$G$3*入力・結果!$G$4*(COS(RADIANS(S107)))))^(1/2))))</f>
        <v>27.460665852256806</v>
      </c>
      <c r="AC107" s="1">
        <f t="shared" si="44"/>
        <v>6251.4425220745125</v>
      </c>
      <c r="AD107" s="1">
        <f t="shared" si="33"/>
        <v>6251.4425220745125</v>
      </c>
      <c r="AE107" s="1" t="str">
        <f t="shared" si="34"/>
        <v/>
      </c>
      <c r="AF107" s="1" t="str">
        <f t="shared" si="35"/>
        <v/>
      </c>
      <c r="AJ107" s="10">
        <v>104</v>
      </c>
      <c r="AK107" s="10">
        <f t="shared" si="36"/>
        <v>2.0949998895339008</v>
      </c>
    </row>
    <row r="108" spans="2:37" x14ac:dyDescent="0.2">
      <c r="B108" s="1">
        <v>104</v>
      </c>
      <c r="C108" s="13">
        <f t="shared" si="23"/>
        <v>-8.4672663459883726</v>
      </c>
      <c r="D108" s="13">
        <f t="shared" si="24"/>
        <v>-33.960350419659875</v>
      </c>
      <c r="E108" s="13">
        <f>演算!U108</f>
        <v>-28.211743682028661</v>
      </c>
      <c r="F108" s="13">
        <f t="shared" si="25"/>
        <v>28.211743682028661</v>
      </c>
      <c r="G108" s="13">
        <f t="shared" si="26"/>
        <v>-360.94989704688999</v>
      </c>
      <c r="H108" s="13">
        <f t="shared" si="27"/>
        <v>-223.05290726463943</v>
      </c>
      <c r="I108" s="14">
        <f t="shared" si="37"/>
        <v>424.30817528933886</v>
      </c>
      <c r="J108" s="13">
        <f t="shared" si="38"/>
        <v>-31.714442246541417</v>
      </c>
      <c r="K108" s="13" t="str">
        <f t="shared" si="39"/>
        <v/>
      </c>
      <c r="L108" s="13">
        <f>COUNTIF($K$4:K108,1)</f>
        <v>1</v>
      </c>
      <c r="M108" s="13">
        <f t="shared" si="40"/>
        <v>148.28555775345859</v>
      </c>
      <c r="N108" s="14">
        <f t="shared" si="28"/>
        <v>109.28555775345859</v>
      </c>
      <c r="O108" s="14">
        <f t="shared" si="41"/>
        <v>-140.13901195371398</v>
      </c>
      <c r="P108" s="14">
        <f t="shared" si="42"/>
        <v>-400.49779643089812</v>
      </c>
      <c r="Q108" s="13">
        <f t="shared" si="29"/>
        <v>-108.8648530198505</v>
      </c>
      <c r="R108" s="13">
        <f t="shared" si="30"/>
        <v>436.63307682419844</v>
      </c>
      <c r="S108" s="15">
        <v>104</v>
      </c>
      <c r="T108" s="1">
        <f t="shared" si="45"/>
        <v>47.788256317971339</v>
      </c>
      <c r="U108" s="1">
        <f t="shared" si="32"/>
        <v>-28.211743682028661</v>
      </c>
      <c r="V108" s="1">
        <f t="shared" si="43"/>
        <v>0.47732699414245872</v>
      </c>
      <c r="W108" s="1">
        <f>入力・結果!$I$7/V108</f>
        <v>682131.96403223812</v>
      </c>
      <c r="X108" s="14">
        <f>(W108/I108*10)*入力・結果!$I$8</f>
        <v>9645.7999693324873</v>
      </c>
      <c r="Y108" s="13">
        <f>DEGREES(ACOS((入力・結果!$G$3-(入力・結果!$G$4*COS(RADIANS(S108))))/(((入力・結果!$G$3^2)+(入力・結果!$G$4^2)-(2*入力・結果!$G$3*入力・結果!$G$4*COS(RADIANS(S108))))^(1/2))))</f>
        <v>55.354768490338429</v>
      </c>
      <c r="Z108" s="13">
        <f>DEGREES(ACOS(((入力・結果!$G$3^2)+(入力・結果!$G$4^2)-(入力・結果!$G$5^2)+(入力・結果!$G$6^2)-(2*入力・結果!$G$3*入力・結果!$G$4*COS(RADIANS(S108))))/(2*入力・結果!$G$6*((入力・結果!$G$3^2)+(入力・結果!$G$4^2)-(2*入力・結果!$G$3*入力・結果!$G$4*(COS(RADIANS(S108)))))^(1/2))))</f>
        <v>43.182143964985549</v>
      </c>
      <c r="AA108" s="13">
        <f>DEGREES(ACOS((入力・結果!$G$4-(入力・結果!$G$3*COS(RADIANS(S108))))/(((入力・結果!$G$3^2)+(入力・結果!$G$4^2)-(2*入力・結果!$G$3*入力・結果!$G$4*COS(RADIANS(S108))))^(1/2))))</f>
        <v>20.645231509661571</v>
      </c>
      <c r="AB108" s="13">
        <f>DEGREES(ACOS(((入力・結果!$G$3^2)+(入力・結果!$G$4^2)+(入力・結果!$G$5^2)-(入力・結果!$G$6^2)-(2*入力・結果!$G$3*入力・結果!$G$4*COS(RADIANS(S108))))/(2*入力・結果!$G$5*((入力・結果!$G$3^2)+(入力・結果!$G$4^2)-(2*入力・結果!$G$3*入力・結果!$G$4*(COS(RADIANS(S108)))))^(1/2))))</f>
        <v>27.143024808309768</v>
      </c>
      <c r="AC108" s="1">
        <f t="shared" si="44"/>
        <v>6345.7999693324873</v>
      </c>
      <c r="AD108" s="1">
        <f t="shared" si="33"/>
        <v>6345.7999693324873</v>
      </c>
      <c r="AE108" s="1" t="str">
        <f t="shared" si="34"/>
        <v/>
      </c>
      <c r="AF108" s="1" t="str">
        <f t="shared" si="35"/>
        <v/>
      </c>
      <c r="AJ108" s="10">
        <v>105</v>
      </c>
      <c r="AK108" s="10">
        <f t="shared" si="36"/>
        <v>2.1164994498073142</v>
      </c>
    </row>
    <row r="109" spans="2:37" x14ac:dyDescent="0.2">
      <c r="B109" s="1">
        <v>105</v>
      </c>
      <c r="C109" s="13">
        <f t="shared" si="23"/>
        <v>-9.0586665785882303</v>
      </c>
      <c r="D109" s="13">
        <f t="shared" si="24"/>
        <v>-33.807403920117387</v>
      </c>
      <c r="E109" s="13">
        <f>演算!U109</f>
        <v>-27.739265411320375</v>
      </c>
      <c r="F109" s="13">
        <f t="shared" si="25"/>
        <v>27.739265411320375</v>
      </c>
      <c r="G109" s="13">
        <f t="shared" si="26"/>
        <v>-363.0886092322728</v>
      </c>
      <c r="H109" s="13">
        <f t="shared" si="27"/>
        <v>-219.98688642189259</v>
      </c>
      <c r="I109" s="14">
        <f t="shared" si="37"/>
        <v>424.53217587342516</v>
      </c>
      <c r="J109" s="13">
        <f t="shared" si="38"/>
        <v>-31.210690888734344</v>
      </c>
      <c r="K109" s="13" t="str">
        <f t="shared" si="39"/>
        <v/>
      </c>
      <c r="L109" s="13">
        <f>COUNTIF($K$4:K109,1)</f>
        <v>1</v>
      </c>
      <c r="M109" s="13">
        <f t="shared" si="40"/>
        <v>148.78930911126565</v>
      </c>
      <c r="N109" s="14">
        <f t="shared" si="28"/>
        <v>109.78930911126565</v>
      </c>
      <c r="O109" s="14">
        <f t="shared" si="41"/>
        <v>-143.73061292702738</v>
      </c>
      <c r="P109" s="14">
        <f t="shared" si="42"/>
        <v>-399.46098590406274</v>
      </c>
      <c r="Q109" s="13">
        <f t="shared" si="29"/>
        <v>-116.46857029613439</v>
      </c>
      <c r="R109" s="13">
        <f t="shared" si="30"/>
        <v>434.66662183008071</v>
      </c>
      <c r="S109" s="15">
        <v>105</v>
      </c>
      <c r="T109" s="1">
        <f t="shared" si="45"/>
        <v>47.260734588679625</v>
      </c>
      <c r="U109" s="1">
        <f t="shared" si="32"/>
        <v>-27.739265411320375</v>
      </c>
      <c r="V109" s="1">
        <f t="shared" si="43"/>
        <v>0.47247827070828663</v>
      </c>
      <c r="W109" s="1">
        <f>入力・結果!$I$7/V109</f>
        <v>689132.22085726156</v>
      </c>
      <c r="X109" s="14">
        <f>(W109/I109*10)*入力・結果!$I$8</f>
        <v>9739.6465100359401</v>
      </c>
      <c r="Y109" s="13">
        <f>DEGREES(ACOS((入力・結果!$G$3-(入力・結果!$G$4*COS(RADIANS(S109))))/(((入力・結果!$G$3^2)+(入力・結果!$G$4^2)-(2*入力・結果!$G$3*入力・結果!$G$4*COS(RADIANS(S109))))^(1/2))))</f>
        <v>54.562862520875775</v>
      </c>
      <c r="Z109" s="13">
        <f>DEGREES(ACOS(((入力・結果!$G$3^2)+(入力・結果!$G$4^2)-(入力・結果!$G$5^2)+(入力・結果!$G$6^2)-(2*入力・結果!$G$3*入力・結果!$G$4*COS(RADIANS(S109))))/(2*入力・結果!$G$6*((入力・結果!$G$3^2)+(入力・結果!$G$4^2)-(2*入力・結果!$G$3*入力・結果!$G$4*(COS(RADIANS(S109)))))^(1/2))))</f>
        <v>42.599353760119641</v>
      </c>
      <c r="AA109" s="13">
        <f>DEGREES(ACOS((入力・結果!$G$4-(入力・結果!$G$3*COS(RADIANS(S109))))/(((入力・結果!$G$3^2)+(入力・結果!$G$4^2)-(2*入力・結果!$G$3*入力・結果!$G$4*COS(RADIANS(S109))))^(1/2))))</f>
        <v>20.437137479124218</v>
      </c>
      <c r="AB109" s="13">
        <f>DEGREES(ACOS(((入力・結果!$G$3^2)+(入力・結果!$G$4^2)+(入力・結果!$G$5^2)-(入力・結果!$G$6^2)-(2*入力・結果!$G$3*入力・結果!$G$4*COS(RADIANS(S109))))/(2*入力・結果!$G$5*((入力・結果!$G$3^2)+(入力・結果!$G$4^2)-(2*入力・結果!$G$3*入力・結果!$G$4*(COS(RADIANS(S109)))))^(1/2))))</f>
        <v>26.823597109555411</v>
      </c>
      <c r="AC109" s="1">
        <f t="shared" si="44"/>
        <v>6439.6465100359401</v>
      </c>
      <c r="AD109" s="1">
        <f t="shared" si="33"/>
        <v>6439.6465100359401</v>
      </c>
      <c r="AE109" s="1" t="str">
        <f t="shared" si="34"/>
        <v/>
      </c>
      <c r="AF109" s="1" t="str">
        <f t="shared" si="35"/>
        <v/>
      </c>
      <c r="AJ109" s="10">
        <v>106</v>
      </c>
      <c r="AK109" s="10">
        <f t="shared" si="36"/>
        <v>2.1379034415525293</v>
      </c>
    </row>
    <row r="110" spans="2:37" x14ac:dyDescent="0.2">
      <c r="B110" s="1">
        <v>106</v>
      </c>
      <c r="C110" s="13">
        <f t="shared" si="23"/>
        <v>-9.6473074535949674</v>
      </c>
      <c r="D110" s="13">
        <f t="shared" si="24"/>
        <v>-33.644159357841161</v>
      </c>
      <c r="E110" s="13">
        <f>演算!U110</f>
        <v>-27.271517438907829</v>
      </c>
      <c r="F110" s="13">
        <f t="shared" si="25"/>
        <v>27.271517438907829</v>
      </c>
      <c r="G110" s="13">
        <f t="shared" si="26"/>
        <v>-365.18535712446544</v>
      </c>
      <c r="H110" s="13">
        <f t="shared" si="27"/>
        <v>-216.92726069627241</v>
      </c>
      <c r="I110" s="14">
        <f t="shared" si="37"/>
        <v>424.75614355923312</v>
      </c>
      <c r="J110" s="13">
        <f t="shared" si="38"/>
        <v>-30.711142006648579</v>
      </c>
      <c r="K110" s="13" t="str">
        <f t="shared" si="39"/>
        <v/>
      </c>
      <c r="L110" s="13">
        <f>COUNTIF($K$4:K110,1)</f>
        <v>1</v>
      </c>
      <c r="M110" s="13">
        <f t="shared" si="40"/>
        <v>149.28885799335143</v>
      </c>
      <c r="N110" s="14">
        <f t="shared" si="28"/>
        <v>110.28885799335143</v>
      </c>
      <c r="O110" s="14">
        <f t="shared" si="41"/>
        <v>-147.28557694175177</v>
      </c>
      <c r="P110" s="14">
        <f t="shared" si="42"/>
        <v>-398.40273633127464</v>
      </c>
      <c r="Q110" s="13">
        <f t="shared" si="29"/>
        <v>-124.03681011764958</v>
      </c>
      <c r="R110" s="13">
        <f t="shared" si="30"/>
        <v>432.56776317224353</v>
      </c>
      <c r="S110" s="15">
        <v>106</v>
      </c>
      <c r="T110" s="1">
        <f t="shared" si="45"/>
        <v>46.728482561092171</v>
      </c>
      <c r="U110" s="1">
        <f t="shared" si="32"/>
        <v>-27.271517438907829</v>
      </c>
      <c r="V110" s="1">
        <f t="shared" si="43"/>
        <v>0.46774797241254618</v>
      </c>
      <c r="W110" s="1">
        <f>入力・結果!$I$7/V110</f>
        <v>696101.36056950351</v>
      </c>
      <c r="X110" s="14">
        <f>(W110/I110*10)*入力・結果!$I$8</f>
        <v>9832.955277395733</v>
      </c>
      <c r="Y110" s="13">
        <f>DEGREES(ACOS((入力・結果!$G$3-(入力・結果!$G$4*COS(RADIANS(S110))))/(((入力・結果!$G$3^2)+(入力・結果!$G$4^2)-(2*入力・結果!$G$3*入力・結果!$G$4*COS(RADIANS(S110))))^(1/2))))</f>
        <v>53.773942329943679</v>
      </c>
      <c r="Z110" s="13">
        <f>DEGREES(ACOS(((入力・結果!$G$3^2)+(入力・結果!$G$4^2)-(入力・結果!$G$5^2)+(入力・結果!$G$6^2)-(2*入力・結果!$G$3*入力・結果!$G$4*COS(RADIANS(S110))))/(2*入力・結果!$G$6*((入力・結果!$G$3^2)+(入力・結果!$G$4^2)-(2*入力・結果!$G$3*入力・結果!$G$4*(COS(RADIANS(S110)))))^(1/2))))</f>
        <v>42.017189731595195</v>
      </c>
      <c r="AA110" s="13">
        <f>DEGREES(ACOS((入力・結果!$G$4-(入力・結果!$G$3*COS(RADIANS(S110))))/(((入力・結果!$G$3^2)+(入力・結果!$G$4^2)-(2*入力・結果!$G$3*入力・結果!$G$4*COS(RADIANS(S110))))^(1/2))))</f>
        <v>20.226057670056306</v>
      </c>
      <c r="AB110" s="13">
        <f>DEGREES(ACOS(((入力・結果!$G$3^2)+(入力・結果!$G$4^2)+(入力・結果!$G$5^2)-(入力・結果!$G$6^2)-(2*入力・結果!$G$3*入力・結果!$G$4*COS(RADIANS(S110))))/(2*入力・結果!$G$5*((入力・結果!$G$3^2)+(入力・結果!$G$4^2)-(2*入力・結果!$G$3*入力・結果!$G$4*(COS(RADIANS(S110)))))^(1/2))))</f>
        <v>26.502424891035865</v>
      </c>
      <c r="AC110" s="1">
        <f t="shared" si="44"/>
        <v>6532.955277395733</v>
      </c>
      <c r="AD110" s="1">
        <f t="shared" si="33"/>
        <v>6532.955277395733</v>
      </c>
      <c r="AE110" s="1" t="str">
        <f t="shared" si="34"/>
        <v/>
      </c>
      <c r="AF110" s="1" t="str">
        <f t="shared" si="35"/>
        <v/>
      </c>
      <c r="AJ110" s="10">
        <v>107</v>
      </c>
      <c r="AK110" s="10">
        <f t="shared" si="36"/>
        <v>2.1592052839311284</v>
      </c>
    </row>
    <row r="111" spans="2:37" x14ac:dyDescent="0.2">
      <c r="B111" s="1">
        <v>107</v>
      </c>
      <c r="C111" s="13">
        <f t="shared" si="23"/>
        <v>-10.233009665295784</v>
      </c>
      <c r="D111" s="13">
        <f t="shared" si="24"/>
        <v>-33.470666458706248</v>
      </c>
      <c r="E111" s="13">
        <f>演算!U111</f>
        <v>-26.80838407801712</v>
      </c>
      <c r="F111" s="13">
        <f t="shared" si="25"/>
        <v>26.80838407801712</v>
      </c>
      <c r="G111" s="13">
        <f t="shared" si="26"/>
        <v>-367.24094250172396</v>
      </c>
      <c r="H111" s="13">
        <f t="shared" si="27"/>
        <v>-213.87392555304859</v>
      </c>
      <c r="I111" s="14">
        <f t="shared" si="37"/>
        <v>424.97995938752865</v>
      </c>
      <c r="J111" s="13">
        <f t="shared" si="38"/>
        <v>-30.215682979161681</v>
      </c>
      <c r="K111" s="13" t="str">
        <f t="shared" si="39"/>
        <v/>
      </c>
      <c r="L111" s="13">
        <f>COUNTIF($K$4:K111,1)</f>
        <v>1</v>
      </c>
      <c r="M111" s="13">
        <f t="shared" si="40"/>
        <v>149.78431702083833</v>
      </c>
      <c r="N111" s="14">
        <f t="shared" si="28"/>
        <v>110.78431702083833</v>
      </c>
      <c r="O111" s="14">
        <f t="shared" si="41"/>
        <v>-150.80459288245814</v>
      </c>
      <c r="P111" s="14">
        <f t="shared" si="42"/>
        <v>-397.32347104919631</v>
      </c>
      <c r="Q111" s="13">
        <f t="shared" si="29"/>
        <v>-131.5672671252315</v>
      </c>
      <c r="R111" s="13">
        <f t="shared" si="30"/>
        <v>430.33714018336599</v>
      </c>
      <c r="S111" s="15">
        <v>107</v>
      </c>
      <c r="T111" s="1">
        <f t="shared" si="45"/>
        <v>46.19161592198288</v>
      </c>
      <c r="U111" s="1">
        <f t="shared" si="32"/>
        <v>-26.80838407801712</v>
      </c>
      <c r="V111" s="1">
        <f t="shared" si="43"/>
        <v>0.46313336089070845</v>
      </c>
      <c r="W111" s="1">
        <f>入力・結果!$I$7/V111</f>
        <v>703037.24044797546</v>
      </c>
      <c r="X111" s="14">
        <f>(W111/I111*10)*入力・結果!$I$8</f>
        <v>9925.6996700904656</v>
      </c>
      <c r="Y111" s="13">
        <f>DEGREES(ACOS((入力・結果!$G$3-(入力・結果!$G$4*COS(RADIANS(S111))))/(((入力・結果!$G$3^2)+(入力・結果!$G$4^2)-(2*入力・結果!$G$3*入力・結果!$G$4*COS(RADIANS(S111))))^(1/2))))</f>
        <v>52.98793347300181</v>
      </c>
      <c r="Z111" s="13">
        <f>DEGREES(ACOS(((入力・結果!$G$3^2)+(入力・結果!$G$4^2)-(入力・結果!$G$5^2)+(入力・結果!$G$6^2)-(2*入力・結果!$G$3*入力・結果!$G$4*COS(RADIANS(S111))))/(2*入力・結果!$G$6*((入力・結果!$G$3^2)+(入力・結果!$G$4^2)-(2*入力・結果!$G$3*入力・結果!$G$4*(COS(RADIANS(S111)))))^(1/2))))</f>
        <v>41.435641214280707</v>
      </c>
      <c r="AA111" s="13">
        <f>DEGREES(ACOS((入力・結果!$G$4-(入力・結果!$G$3*COS(RADIANS(S111))))/(((入力・結果!$G$3^2)+(入力・結果!$G$4^2)-(2*入力・結果!$G$3*入力・結果!$G$4*COS(RADIANS(S111))))^(1/2))))</f>
        <v>20.012066526998193</v>
      </c>
      <c r="AB111" s="13">
        <f>DEGREES(ACOS(((入力・結果!$G$3^2)+(入力・結果!$G$4^2)+(入力・結果!$G$5^2)-(入力・結果!$G$6^2)-(2*入力・結果!$G$3*入力・結果!$G$4*COS(RADIANS(S111))))/(2*入力・結果!$G$5*((入力・結果!$G$3^2)+(入力・結果!$G$4^2)-(2*入力・結果!$G$3*入力・結果!$G$4*(COS(RADIANS(S111)))))^(1/2))))</f>
        <v>26.179549394984686</v>
      </c>
      <c r="AC111" s="1">
        <f t="shared" si="44"/>
        <v>6625.6996700904656</v>
      </c>
      <c r="AD111" s="1">
        <f t="shared" si="33"/>
        <v>6625.6996700904656</v>
      </c>
      <c r="AE111" s="1" t="str">
        <f t="shared" si="34"/>
        <v/>
      </c>
      <c r="AF111" s="1" t="str">
        <f t="shared" si="35"/>
        <v/>
      </c>
      <c r="AJ111" s="10">
        <v>108</v>
      </c>
      <c r="AK111" s="10">
        <f t="shared" si="36"/>
        <v>2.1803984294196517</v>
      </c>
    </row>
    <row r="112" spans="2:37" x14ac:dyDescent="0.2">
      <c r="B112" s="1">
        <v>108</v>
      </c>
      <c r="C112" s="13">
        <f t="shared" si="23"/>
        <v>-10.815594803123156</v>
      </c>
      <c r="D112" s="13">
        <f t="shared" si="24"/>
        <v>-33.286978070330377</v>
      </c>
      <c r="E112" s="13">
        <f>演算!U112</f>
        <v>-26.349752303884827</v>
      </c>
      <c r="F112" s="13">
        <f t="shared" si="25"/>
        <v>26.349752303884827</v>
      </c>
      <c r="G112" s="13">
        <f t="shared" si="26"/>
        <v>-369.25613693932303</v>
      </c>
      <c r="H112" s="13">
        <f t="shared" si="27"/>
        <v>-210.82677009765899</v>
      </c>
      <c r="I112" s="14">
        <f t="shared" si="37"/>
        <v>425.20350616753291</v>
      </c>
      <c r="J112" s="13">
        <f t="shared" si="38"/>
        <v>-29.724203990261099</v>
      </c>
      <c r="K112" s="13" t="str">
        <f t="shared" si="39"/>
        <v/>
      </c>
      <c r="L112" s="13">
        <f>COUNTIF($K$4:K112,1)</f>
        <v>1</v>
      </c>
      <c r="M112" s="13">
        <f t="shared" si="40"/>
        <v>150.27579600973891</v>
      </c>
      <c r="N112" s="14">
        <f t="shared" si="28"/>
        <v>111.27579600973891</v>
      </c>
      <c r="O112" s="14">
        <f t="shared" si="41"/>
        <v>-154.28833016396419</v>
      </c>
      <c r="P112" s="14">
        <f t="shared" si="42"/>
        <v>-396.22358944462002</v>
      </c>
      <c r="Q112" s="13">
        <f t="shared" si="29"/>
        <v>-139.05764746872632</v>
      </c>
      <c r="R112" s="13">
        <f t="shared" si="30"/>
        <v>427.97543233281914</v>
      </c>
      <c r="S112" s="15">
        <v>108</v>
      </c>
      <c r="T112" s="1">
        <f t="shared" si="45"/>
        <v>45.650247696115173</v>
      </c>
      <c r="U112" s="1">
        <f t="shared" si="32"/>
        <v>-26.349752303884827</v>
      </c>
      <c r="V112" s="1">
        <f t="shared" si="43"/>
        <v>0.45863177413229295</v>
      </c>
      <c r="W112" s="1">
        <f>入力・結果!$I$7/V112</f>
        <v>709937.72861903859</v>
      </c>
      <c r="X112" s="14">
        <f>(W112/I112*10)*入力・結果!$I$8</f>
        <v>10017.85335710734</v>
      </c>
      <c r="Y112" s="13">
        <f>DEGREES(ACOS((入力・結果!$G$3-(入力・結果!$G$4*COS(RADIANS(S112))))/(((入力・結果!$G$3^2)+(入力・結果!$G$4^2)-(2*入力・結果!$G$3*入力・結果!$G$4*COS(RADIANS(S112))))^(1/2))))</f>
        <v>52.204763295820847</v>
      </c>
      <c r="Z112" s="13">
        <f>DEGREES(ACOS(((入力・結果!$G$3^2)+(入力・結果!$G$4^2)-(入力・結果!$G$5^2)+(入力・結果!$G$6^2)-(2*入力・結果!$G$3*入力・結果!$G$4*COS(RADIANS(S112))))/(2*入力・結果!$G$6*((入力・結果!$G$3^2)+(入力・結果!$G$4^2)-(2*入力・結果!$G$3*入力・結果!$G$4*(COS(RADIANS(S112)))))^(1/2))))</f>
        <v>40.85469753260422</v>
      </c>
      <c r="AA112" s="13">
        <f>DEGREES(ACOS((入力・結果!$G$4-(入力・結果!$G$3*COS(RADIANS(S112))))/(((入力・結果!$G$3^2)+(入力・結果!$G$4^2)-(2*入力・結果!$G$3*入力・結果!$G$4*COS(RADIANS(S112))))^(1/2))))</f>
        <v>19.795236704179153</v>
      </c>
      <c r="AB112" s="13">
        <f>DEGREES(ACOS(((入力・結果!$G$3^2)+(入力・結果!$G$4^2)+(入力・結果!$G$5^2)-(入力・結果!$G$6^2)-(2*入力・結果!$G$3*入力・結果!$G$4*COS(RADIANS(S112))))/(2*入力・結果!$G$5*((入力・結果!$G$3^2)+(入力・結果!$G$4^2)-(2*入力・結果!$G$3*入力・結果!$G$4*(COS(RADIANS(S112)))))^(1/2))))</f>
        <v>25.855010991936023</v>
      </c>
      <c r="AC112" s="1">
        <f t="shared" si="44"/>
        <v>6717.8533571073403</v>
      </c>
      <c r="AD112" s="1">
        <f t="shared" si="33"/>
        <v>6717.8533571073403</v>
      </c>
      <c r="AE112" s="1" t="str">
        <f t="shared" si="34"/>
        <v/>
      </c>
      <c r="AF112" s="1" t="str">
        <f t="shared" si="35"/>
        <v/>
      </c>
      <c r="AJ112" s="10">
        <v>109</v>
      </c>
      <c r="AK112" s="10">
        <f t="shared" si="36"/>
        <v>2.2014763657154717</v>
      </c>
    </row>
    <row r="113" spans="2:37" x14ac:dyDescent="0.2">
      <c r="B113" s="1">
        <v>109</v>
      </c>
      <c r="C113" s="13">
        <f t="shared" si="23"/>
        <v>-11.394885406000483</v>
      </c>
      <c r="D113" s="13">
        <f t="shared" si="24"/>
        <v>-33.09315014597609</v>
      </c>
      <c r="E113" s="13">
        <f>演算!U113</f>
        <v>-25.895511679014433</v>
      </c>
      <c r="F113" s="13">
        <f t="shared" si="25"/>
        <v>25.895511679014433</v>
      </c>
      <c r="G113" s="13">
        <f t="shared" si="26"/>
        <v>-371.23168280232977</v>
      </c>
      <c r="H113" s="13">
        <f t="shared" si="27"/>
        <v>-207.78567786125373</v>
      </c>
      <c r="I113" s="14">
        <f t="shared" si="37"/>
        <v>425.42666846415528</v>
      </c>
      <c r="J113" s="13">
        <f t="shared" si="38"/>
        <v>-29.236597954731568</v>
      </c>
      <c r="K113" s="13" t="str">
        <f t="shared" si="39"/>
        <v/>
      </c>
      <c r="L113" s="13">
        <f>COUNTIF($K$4:K113,1)</f>
        <v>1</v>
      </c>
      <c r="M113" s="13">
        <f t="shared" si="40"/>
        <v>150.76340204526844</v>
      </c>
      <c r="N113" s="14">
        <f t="shared" si="28"/>
        <v>111.76340204526844</v>
      </c>
      <c r="O113" s="14">
        <f t="shared" si="41"/>
        <v>-157.73743900850607</v>
      </c>
      <c r="P113" s="14">
        <f t="shared" si="42"/>
        <v>-395.10346818972386</v>
      </c>
      <c r="Q113" s="13">
        <f t="shared" si="29"/>
        <v>-146.50566950572048</v>
      </c>
      <c r="R113" s="13">
        <f t="shared" si="30"/>
        <v>425.48335901969256</v>
      </c>
      <c r="S113" s="15">
        <v>109</v>
      </c>
      <c r="T113" s="1">
        <f t="shared" si="45"/>
        <v>45.104488320985567</v>
      </c>
      <c r="U113" s="1">
        <f t="shared" si="32"/>
        <v>-25.895511679014433</v>
      </c>
      <c r="V113" s="1">
        <f t="shared" si="43"/>
        <v>0.45424062487039407</v>
      </c>
      <c r="W113" s="1">
        <f>入力・結果!$I$7/V113</f>
        <v>716800.70467695757</v>
      </c>
      <c r="X113" s="14">
        <f>(W113/I113*10)*入力・結果!$I$8</f>
        <v>10109.390282438568</v>
      </c>
      <c r="Y113" s="13">
        <f>DEGREES(ACOS((入力・結果!$G$3-(入力・結果!$G$4*COS(RADIANS(S113))))/(((入力・結果!$G$3^2)+(入力・結果!$G$4^2)-(2*入力・結果!$G$3*入力・結果!$G$4*COS(RADIANS(S113))))^(1/2))))</f>
        <v>51.424360880681476</v>
      </c>
      <c r="Z113" s="13">
        <f>DEGREES(ACOS(((入力・結果!$G$3^2)+(入力・結果!$G$4^2)-(入力・結果!$G$5^2)+(入力・結果!$G$6^2)-(2*入力・結果!$G$3*入力・結果!$G$4*COS(RADIANS(S113))))/(2*入力・結果!$G$6*((入力・結果!$G$3^2)+(入力・結果!$G$4^2)-(2*入力・結果!$G$3*入力・結果!$G$4*(COS(RADIANS(S113)))))^(1/2))))</f>
        <v>40.274348012813419</v>
      </c>
      <c r="AA113" s="13">
        <f>DEGREES(ACOS((入力・結果!$G$4-(入力・結果!$G$3*COS(RADIANS(S113))))/(((入力・結果!$G$3^2)+(入力・結果!$G$4^2)-(2*入力・結果!$G$3*入力・結果!$G$4*COS(RADIANS(S113))))^(1/2))))</f>
        <v>19.57563911931852</v>
      </c>
      <c r="AB113" s="13">
        <f>DEGREES(ACOS(((入力・結果!$G$3^2)+(入力・結果!$G$4^2)+(入力・結果!$G$5^2)-(入力・結果!$G$6^2)-(2*入力・結果!$G$3*入力・結果!$G$4*COS(RADIANS(S113))))/(2*入力・結果!$G$5*((入力・結果!$G$3^2)+(入力・結果!$G$4^2)-(2*入力・結果!$G$3*入力・結果!$G$4*(COS(RADIANS(S113)))))^(1/2))))</f>
        <v>25.528849201667043</v>
      </c>
      <c r="AC113" s="1">
        <f t="shared" si="44"/>
        <v>6809.3902824385677</v>
      </c>
      <c r="AD113" s="1">
        <f t="shared" si="33"/>
        <v>6809.3902824385677</v>
      </c>
      <c r="AE113" s="1" t="str">
        <f t="shared" si="34"/>
        <v/>
      </c>
      <c r="AF113" s="1" t="str">
        <f t="shared" si="35"/>
        <v/>
      </c>
      <c r="AJ113" s="10">
        <v>110</v>
      </c>
      <c r="AK113" s="10">
        <f t="shared" si="36"/>
        <v>2.2224326176376348</v>
      </c>
    </row>
    <row r="114" spans="2:37" x14ac:dyDescent="0.2">
      <c r="B114" s="1">
        <v>110</v>
      </c>
      <c r="C114" s="13">
        <f t="shared" si="23"/>
        <v>-11.970705016398405</v>
      </c>
      <c r="D114" s="13">
        <f t="shared" si="24"/>
        <v>-32.889241727506793</v>
      </c>
      <c r="E114" s="13">
        <f>演算!U114</f>
        <v>-25.445554280052676</v>
      </c>
      <c r="F114" s="13">
        <f t="shared" si="25"/>
        <v>25.445554280052676</v>
      </c>
      <c r="G114" s="13">
        <f t="shared" si="26"/>
        <v>-373.16829421343505</v>
      </c>
      <c r="H114" s="13">
        <f t="shared" si="27"/>
        <v>-204.75052753163661</v>
      </c>
      <c r="I114" s="14">
        <f t="shared" si="37"/>
        <v>425.64933258569584</v>
      </c>
      <c r="J114" s="13">
        <f t="shared" si="38"/>
        <v>-28.752760445225167</v>
      </c>
      <c r="K114" s="13" t="str">
        <f t="shared" si="39"/>
        <v/>
      </c>
      <c r="L114" s="13">
        <f>COUNTIF($K$4:K114,1)</f>
        <v>1</v>
      </c>
      <c r="M114" s="13">
        <f t="shared" si="40"/>
        <v>151.24723955477484</v>
      </c>
      <c r="N114" s="14">
        <f t="shared" si="28"/>
        <v>112.24723955477484</v>
      </c>
      <c r="O114" s="14">
        <f t="shared" si="41"/>
        <v>-161.15255073788774</v>
      </c>
      <c r="P114" s="14">
        <f t="shared" si="42"/>
        <v>-393.96346241919548</v>
      </c>
      <c r="Q114" s="13">
        <f t="shared" si="29"/>
        <v>-153.90906449655091</v>
      </c>
      <c r="R114" s="13">
        <f t="shared" si="30"/>
        <v>422.86167935365881</v>
      </c>
      <c r="S114" s="15">
        <v>110</v>
      </c>
      <c r="T114" s="1">
        <f t="shared" si="45"/>
        <v>44.554445719947324</v>
      </c>
      <c r="U114" s="1">
        <f t="shared" si="32"/>
        <v>-25.445554280052676</v>
      </c>
      <c r="V114" s="1">
        <f t="shared" si="43"/>
        <v>0.44995739896175735</v>
      </c>
      <c r="W114" s="1">
        <f>入力・結果!$I$7/V114</f>
        <v>723624.06030281389</v>
      </c>
      <c r="X114" s="14">
        <f>(W114/I114*10)*入力・結果!$I$8</f>
        <v>10200.284669641203</v>
      </c>
      <c r="Y114" s="13">
        <f>DEGREES(ACOS((入力・結果!$G$3-(入力・結果!$G$4*COS(RADIANS(S114))))/(((入力・結果!$G$3^2)+(入力・結果!$G$4^2)-(2*入力・結果!$G$3*入力・結果!$G$4*COS(RADIANS(S114))))^(1/2))))</f>
        <v>50.646656993997006</v>
      </c>
      <c r="Z114" s="13">
        <f>DEGREES(ACOS(((入力・結果!$G$3^2)+(入力・結果!$G$4^2)-(入力・結果!$G$5^2)+(入力・結果!$G$6^2)-(2*入力・結果!$G$3*入力・結果!$G$4*COS(RADIANS(S114))))/(2*入力・結果!$G$6*((入力・結果!$G$3^2)+(入力・結果!$G$4^2)-(2*入力・結果!$G$3*入力・結果!$G$4*(COS(RADIANS(S114)))))^(1/2))))</f>
        <v>39.694581994082199</v>
      </c>
      <c r="AA114" s="13">
        <f>DEGREES(ACOS((入力・結果!$G$4-(入力・結果!$G$3*COS(RADIANS(S114))))/(((入力・結果!$G$3^2)+(入力・結果!$G$4^2)-(2*入力・結果!$G$3*入力・結果!$G$4*COS(RADIANS(S114))))^(1/2))))</f>
        <v>19.353343006002984</v>
      </c>
      <c r="AB114" s="13">
        <f>DEGREES(ACOS(((入力・結果!$G$3^2)+(入力・結果!$G$4^2)+(入力・結果!$G$5^2)-(入力・結果!$G$6^2)-(2*入力・結果!$G$3*入力・結果!$G$4*COS(RADIANS(S114))))/(2*入力・結果!$G$5*((入力・結果!$G$3^2)+(入力・結果!$G$4^2)-(2*入力・結果!$G$3*入力・結果!$G$4*(COS(RADIANS(S114)))))^(1/2))))</f>
        <v>25.201102713944341</v>
      </c>
      <c r="AC114" s="1">
        <f t="shared" si="44"/>
        <v>6900.2846696412034</v>
      </c>
      <c r="AD114" s="1">
        <f t="shared" si="33"/>
        <v>6900.2846696412034</v>
      </c>
      <c r="AE114" s="1" t="str">
        <f t="shared" si="34"/>
        <v/>
      </c>
      <c r="AF114" s="1" t="str">
        <f t="shared" si="35"/>
        <v/>
      </c>
      <c r="AJ114" s="10">
        <v>111</v>
      </c>
      <c r="AK114" s="10">
        <f t="shared" si="36"/>
        <v>2.2432607490173648</v>
      </c>
    </row>
    <row r="115" spans="2:37" x14ac:dyDescent="0.2">
      <c r="B115" s="1">
        <v>111</v>
      </c>
      <c r="C115" s="13">
        <f t="shared" si="23"/>
        <v>-12.54287823408551</v>
      </c>
      <c r="D115" s="13">
        <f t="shared" si="24"/>
        <v>-32.675314927402063</v>
      </c>
      <c r="E115" s="13">
        <f>演算!U115</f>
        <v>-24.999774626288378</v>
      </c>
      <c r="F115" s="13">
        <f t="shared" si="25"/>
        <v>24.999774626288378</v>
      </c>
      <c r="G115" s="13">
        <f t="shared" si="26"/>
        <v>-375.06665799576484</v>
      </c>
      <c r="H115" s="13">
        <f t="shared" si="27"/>
        <v>-201.72119363287484</v>
      </c>
      <c r="I115" s="14">
        <f t="shared" si="37"/>
        <v>425.87138657203047</v>
      </c>
      <c r="J115" s="13">
        <f t="shared" si="38"/>
        <v>-28.272589620732614</v>
      </c>
      <c r="K115" s="13" t="str">
        <f t="shared" si="39"/>
        <v/>
      </c>
      <c r="L115" s="13">
        <f>COUNTIF($K$4:K115,1)</f>
        <v>1</v>
      </c>
      <c r="M115" s="13">
        <f t="shared" si="40"/>
        <v>151.72741037926738</v>
      </c>
      <c r="N115" s="14">
        <f t="shared" si="28"/>
        <v>112.72741037926738</v>
      </c>
      <c r="O115" s="14">
        <f t="shared" si="41"/>
        <v>-164.53427807849067</v>
      </c>
      <c r="P115" s="14">
        <f t="shared" si="42"/>
        <v>-392.80390685171869</v>
      </c>
      <c r="Q115" s="13">
        <f t="shared" si="29"/>
        <v>-161.26557729538513</v>
      </c>
      <c r="R115" s="13">
        <f t="shared" si="30"/>
        <v>420.11119192374076</v>
      </c>
      <c r="S115" s="15">
        <v>111</v>
      </c>
      <c r="T115" s="1">
        <f t="shared" si="45"/>
        <v>44.000225373711622</v>
      </c>
      <c r="U115" s="1">
        <f t="shared" si="32"/>
        <v>-24.999774626288378</v>
      </c>
      <c r="V115" s="1">
        <f t="shared" si="43"/>
        <v>0.44577965376429773</v>
      </c>
      <c r="W115" s="1">
        <f>入力・結果!$I$7/V115</f>
        <v>730405.69988005387</v>
      </c>
      <c r="X115" s="14">
        <f>(W115/I115*10)*入力・結果!$I$8</f>
        <v>10290.511026241706</v>
      </c>
      <c r="Y115" s="13">
        <f>DEGREES(ACOS((入力・結果!$G$3-(入力・結果!$G$4*COS(RADIANS(S115))))/(((入力・結果!$G$3^2)+(入力・結果!$G$4^2)-(2*入力・結果!$G$3*入力・結果!$G$4*COS(RADIANS(S115))))^(1/2))))</f>
        <v>49.871584035336532</v>
      </c>
      <c r="Z115" s="13">
        <f>DEGREES(ACOS(((入力・結果!$G$3^2)+(入力・結果!$G$4^2)-(入力・結果!$G$5^2)+(入力・結果!$G$6^2)-(2*入力・結果!$G$3*入力・結果!$G$4*COS(RADIANS(S115))))/(2*入力・結果!$G$6*((入力・結果!$G$3^2)+(入力・結果!$G$4^2)-(2*入力・結果!$G$3*入力・結果!$G$4*(COS(RADIANS(S115)))))^(1/2))))</f>
        <v>39.115388838550828</v>
      </c>
      <c r="AA115" s="13">
        <f>DEGREES(ACOS((入力・結果!$G$4-(入力・結果!$G$3*COS(RADIANS(S115))))/(((入力・結果!$G$3^2)+(入力・結果!$G$4^2)-(2*入力・結果!$G$3*入力・結果!$G$4*COS(RADIANS(S115))))^(1/2))))</f>
        <v>19.128415964663478</v>
      </c>
      <c r="AB115" s="13">
        <f>DEGREES(ACOS(((入力・結果!$G$3^2)+(入力・結果!$G$4^2)+(入力・結果!$G$5^2)-(入力・結果!$G$6^2)-(2*入力・結果!$G$3*入力・結果!$G$4*COS(RADIANS(S115))))/(2*入力・結果!$G$5*((入力・結果!$G$3^2)+(入力・結果!$G$4^2)-(2*入力・結果!$G$3*入力・結果!$G$4*(COS(RADIANS(S115)))))^(1/2))))</f>
        <v>24.871809409048144</v>
      </c>
      <c r="AC115" s="1">
        <f t="shared" si="44"/>
        <v>6990.5110262417056</v>
      </c>
      <c r="AD115" s="1">
        <f t="shared" si="33"/>
        <v>6990.5110262417056</v>
      </c>
      <c r="AE115" s="1" t="str">
        <f t="shared" si="34"/>
        <v/>
      </c>
      <c r="AF115" s="1" t="str">
        <f t="shared" si="35"/>
        <v/>
      </c>
      <c r="AJ115" s="10">
        <v>112</v>
      </c>
      <c r="AK115" s="10">
        <f t="shared" si="36"/>
        <v>2.2639543645838054</v>
      </c>
    </row>
    <row r="116" spans="2:37" x14ac:dyDescent="0.2">
      <c r="B116" s="1">
        <v>112</v>
      </c>
      <c r="C116" s="13">
        <f t="shared" si="23"/>
        <v>-13.111230769556922</v>
      </c>
      <c r="D116" s="13">
        <f t="shared" si="24"/>
        <v>-32.451434909837559</v>
      </c>
      <c r="E116" s="13">
        <f>演算!U116</f>
        <v>-24.55806960977236</v>
      </c>
      <c r="F116" s="13">
        <f t="shared" si="25"/>
        <v>24.55806960977236</v>
      </c>
      <c r="G116" s="13">
        <f t="shared" si="26"/>
        <v>-376.92743459068129</v>
      </c>
      <c r="H116" s="13">
        <f t="shared" si="27"/>
        <v>-198.69754715666895</v>
      </c>
      <c r="I116" s="14">
        <f t="shared" si="37"/>
        <v>426.09272018328244</v>
      </c>
      <c r="J116" s="13">
        <f t="shared" si="38"/>
        <v>-27.795986156469677</v>
      </c>
      <c r="K116" s="13" t="str">
        <f t="shared" si="39"/>
        <v/>
      </c>
      <c r="L116" s="13">
        <f>COUNTIF($K$4:K116,1)</f>
        <v>1</v>
      </c>
      <c r="M116" s="13">
        <f t="shared" si="40"/>
        <v>152.20401384353033</v>
      </c>
      <c r="N116" s="14">
        <f t="shared" si="28"/>
        <v>113.20401384353033</v>
      </c>
      <c r="O116" s="14">
        <f t="shared" si="41"/>
        <v>-167.88321547720616</v>
      </c>
      <c r="P116" s="14">
        <f t="shared" si="42"/>
        <v>-391.62511685823091</v>
      </c>
      <c r="Q116" s="13">
        <f t="shared" si="29"/>
        <v>-168.57296703716042</v>
      </c>
      <c r="R116" s="13">
        <f t="shared" si="30"/>
        <v>417.23273455505432</v>
      </c>
      <c r="S116" s="15">
        <v>112</v>
      </c>
      <c r="T116" s="1">
        <f t="shared" si="45"/>
        <v>43.44193039022764</v>
      </c>
      <c r="U116" s="1">
        <f t="shared" si="32"/>
        <v>-24.55806960977236</v>
      </c>
      <c r="V116" s="1">
        <f t="shared" si="43"/>
        <v>0.44170501651601768</v>
      </c>
      <c r="W116" s="1">
        <f>入力・結果!$I$7/V116</f>
        <v>737143.54110848694</v>
      </c>
      <c r="X116" s="14">
        <f>(W116/I116*10)*入力・結果!$I$8</f>
        <v>10380.044148016519</v>
      </c>
      <c r="Y116" s="13">
        <f>DEGREES(ACOS((入力・結果!$G$3-(入力・結果!$G$4*COS(RADIANS(S116))))/(((入力・結果!$G$3^2)+(入力・結果!$G$4^2)-(2*入力・結果!$G$3*入力・結果!$G$4*COS(RADIANS(S116))))^(1/2))))</f>
        <v>49.099075987824506</v>
      </c>
      <c r="Z116" s="13">
        <f>DEGREES(ACOS(((入力・結果!$G$3^2)+(入力・結果!$G$4^2)-(入力・結果!$G$5^2)+(入力・結果!$G$6^2)-(2*入力・結果!$G$3*入力・結果!$G$4*COS(RADIANS(S116))))/(2*入力・結果!$G$6*((入力・結果!$G$3^2)+(入力・結果!$G$4^2)-(2*入力・結果!$G$3*入力・結果!$G$4*(COS(RADIANS(S116)))))^(1/2))))</f>
        <v>38.536757940380348</v>
      </c>
      <c r="AA116" s="13">
        <f>DEGREES(ACOS((入力・結果!$G$4-(入力・結果!$G$3*COS(RADIANS(S116))))/(((入力・結果!$G$3^2)+(入力・結果!$G$4^2)-(2*入力・結果!$G$3*入力・結果!$G$4*COS(RADIANS(S116))))^(1/2))))</f>
        <v>18.900924012175505</v>
      </c>
      <c r="AB116" s="13">
        <f>DEGREES(ACOS(((入力・結果!$G$3^2)+(入力・結果!$G$4^2)+(入力・結果!$G$5^2)-(入力・結果!$G$6^2)-(2*入力・結果!$G$3*入力・結果!$G$4*COS(RADIANS(S116))))/(2*入力・結果!$G$5*((入力・結果!$G$3^2)+(入力・結果!$G$4^2)-(2*入力・結果!$G$3*入力・結果!$G$4*(COS(RADIANS(S116)))))^(1/2))))</f>
        <v>24.541006378052138</v>
      </c>
      <c r="AC116" s="1">
        <f t="shared" si="44"/>
        <v>7080.0441480165191</v>
      </c>
      <c r="AD116" s="1">
        <f t="shared" si="33"/>
        <v>7080.0441480165191</v>
      </c>
      <c r="AE116" s="1" t="str">
        <f t="shared" si="34"/>
        <v/>
      </c>
      <c r="AF116" s="1" t="str">
        <f t="shared" si="35"/>
        <v/>
      </c>
      <c r="AJ116" s="10">
        <v>113</v>
      </c>
      <c r="AK116" s="10">
        <f t="shared" si="36"/>
        <v>2.2845071118371347</v>
      </c>
    </row>
    <row r="117" spans="2:37" x14ac:dyDescent="0.2">
      <c r="B117" s="1">
        <v>113</v>
      </c>
      <c r="C117" s="13">
        <f t="shared" si="23"/>
        <v>-13.675589497124582</v>
      </c>
      <c r="D117" s="13">
        <f t="shared" si="24"/>
        <v>-32.217669870835408</v>
      </c>
      <c r="E117" s="13">
        <f>演算!U117</f>
        <v>-24.120338427050925</v>
      </c>
      <c r="F117" s="13">
        <f t="shared" si="25"/>
        <v>24.120338427050925</v>
      </c>
      <c r="G117" s="13">
        <f t="shared" si="26"/>
        <v>-378.75125895066719</v>
      </c>
      <c r="H117" s="13">
        <f t="shared" si="27"/>
        <v>-195.67945614838621</v>
      </c>
      <c r="I117" s="14">
        <f t="shared" si="37"/>
        <v>426.31322488898178</v>
      </c>
      <c r="J117" s="13">
        <f t="shared" si="38"/>
        <v>-27.322853175185688</v>
      </c>
      <c r="K117" s="13" t="str">
        <f t="shared" si="39"/>
        <v/>
      </c>
      <c r="L117" s="13">
        <f>COUNTIF($K$4:K117,1)</f>
        <v>1</v>
      </c>
      <c r="M117" s="13">
        <f t="shared" si="40"/>
        <v>152.67714682481432</v>
      </c>
      <c r="N117" s="14">
        <f t="shared" si="28"/>
        <v>113.67714682481432</v>
      </c>
      <c r="O117" s="14">
        <f t="shared" si="41"/>
        <v>-171.19993942653247</v>
      </c>
      <c r="P117" s="14">
        <f t="shared" si="42"/>
        <v>-390.42738947926694</v>
      </c>
      <c r="Q117" s="13">
        <f t="shared" si="29"/>
        <v>-175.82900782017319</v>
      </c>
      <c r="R117" s="13">
        <f t="shared" si="30"/>
        <v>414.22718405359814</v>
      </c>
      <c r="S117" s="15">
        <v>113</v>
      </c>
      <c r="T117" s="1">
        <f t="shared" si="45"/>
        <v>42.879661572949075</v>
      </c>
      <c r="U117" s="1">
        <f t="shared" si="32"/>
        <v>-24.120338427050925</v>
      </c>
      <c r="V117" s="1">
        <f t="shared" si="43"/>
        <v>0.43773118272143563</v>
      </c>
      <c r="W117" s="1">
        <f>入力・結果!$I$7/V117</f>
        <v>743835.51561417105</v>
      </c>
      <c r="X117" s="14">
        <f>(W117/I117*10)*入力・結果!$I$8</f>
        <v>10468.85912311836</v>
      </c>
      <c r="Y117" s="13">
        <f>DEGREES(ACOS((入力・結果!$G$3-(入力・結果!$G$4*COS(RADIANS(S117))))/(((入力・結果!$G$3^2)+(入力・結果!$G$4^2)-(2*入力・結果!$G$3*入力・結果!$G$4*COS(RADIANS(S117))))^(1/2))))</f>
        <v>48.32906836989045</v>
      </c>
      <c r="Z117" s="13">
        <f>DEGREES(ACOS(((入力・結果!$G$3^2)+(入力・結果!$G$4^2)-(入力・結果!$G$5^2)+(入力・結果!$G$6^2)-(2*入力・結果!$G$3*入力・結果!$G$4*COS(RADIANS(S117))))/(2*入力・結果!$G$6*((入力・結果!$G$3^2)+(入力・結果!$G$4^2)-(2*入力・結果!$G$3*入力・結果!$G$4*(COS(RADIANS(S117)))))^(1/2))))</f>
        <v>37.958678733896029</v>
      </c>
      <c r="AA117" s="13">
        <f>DEGREES(ACOS((入力・結果!$G$4-(入力・結果!$G$3*COS(RADIANS(S117))))/(((入力・結果!$G$3^2)+(入力・結果!$G$4^2)-(2*入力・結果!$G$3*入力・結果!$G$4*COS(RADIANS(S117))))^(1/2))))</f>
        <v>18.67093163010955</v>
      </c>
      <c r="AB117" s="13">
        <f>DEGREES(ACOS(((入力・結果!$G$3^2)+(入力・結果!$G$4^2)+(入力・結果!$G$5^2)-(入力・結果!$G$6^2)-(2*入力・結果!$G$3*入力・結果!$G$4*COS(RADIANS(S117))))/(2*入力・結果!$G$5*((入力・結果!$G$3^2)+(入力・結果!$G$4^2)-(2*入力・結果!$G$3*入力・結果!$G$4*(COS(RADIANS(S117)))))^(1/2))))</f>
        <v>24.208729942839529</v>
      </c>
      <c r="AC117" s="1">
        <f t="shared" si="44"/>
        <v>7168.85912311836</v>
      </c>
      <c r="AD117" s="1">
        <f t="shared" si="33"/>
        <v>7168.85912311836</v>
      </c>
      <c r="AE117" s="1" t="str">
        <f t="shared" si="34"/>
        <v/>
      </c>
      <c r="AF117" s="1" t="str">
        <f t="shared" si="35"/>
        <v/>
      </c>
      <c r="AJ117" s="10">
        <v>114</v>
      </c>
      <c r="AK117" s="10">
        <f t="shared" si="36"/>
        <v>2.3049126829155169</v>
      </c>
    </row>
    <row r="118" spans="2:37" x14ac:dyDescent="0.2">
      <c r="B118" s="1">
        <v>114</v>
      </c>
      <c r="C118" s="13">
        <f t="shared" si="23"/>
        <v>-14.23578250765301</v>
      </c>
      <c r="D118" s="13">
        <f t="shared" si="24"/>
        <v>-31.97409101749103</v>
      </c>
      <c r="E118" s="13">
        <f>演算!U118</f>
        <v>-23.686482512502749</v>
      </c>
      <c r="F118" s="13">
        <f t="shared" si="25"/>
        <v>23.686482512502749</v>
      </c>
      <c r="G118" s="13">
        <f t="shared" si="26"/>
        <v>-380.53874140745643</v>
      </c>
      <c r="H118" s="13">
        <f t="shared" si="27"/>
        <v>-192.66678625050065</v>
      </c>
      <c r="I118" s="14">
        <f t="shared" si="37"/>
        <v>426.53279385771395</v>
      </c>
      <c r="J118" s="13">
        <f t="shared" si="38"/>
        <v>-26.853096179897452</v>
      </c>
      <c r="K118" s="13" t="str">
        <f t="shared" si="39"/>
        <v/>
      </c>
      <c r="L118" s="13">
        <f>COUNTIF($K$4:K118,1)</f>
        <v>1</v>
      </c>
      <c r="M118" s="13">
        <f t="shared" si="40"/>
        <v>153.14690382010255</v>
      </c>
      <c r="N118" s="14">
        <f t="shared" si="28"/>
        <v>114.14690382010255</v>
      </c>
      <c r="O118" s="14">
        <f t="shared" si="41"/>
        <v>-174.48500879724284</v>
      </c>
      <c r="P118" s="14">
        <f t="shared" si="42"/>
        <v>-389.21100439362345</v>
      </c>
      <c r="Q118" s="13">
        <f t="shared" si="29"/>
        <v>-183.03148938411013</v>
      </c>
      <c r="R118" s="13">
        <f t="shared" si="30"/>
        <v>411.09545593917039</v>
      </c>
      <c r="S118" s="15">
        <v>114</v>
      </c>
      <c r="T118" s="1">
        <f t="shared" si="45"/>
        <v>42.313517487497251</v>
      </c>
      <c r="U118" s="1">
        <f t="shared" si="32"/>
        <v>-23.686482512502749</v>
      </c>
      <c r="V118" s="1">
        <f t="shared" si="43"/>
        <v>0.43385591454817529</v>
      </c>
      <c r="W118" s="1">
        <f>入力・結果!$I$7/V118</f>
        <v>750479.56955729239</v>
      </c>
      <c r="X118" s="14">
        <f>(W118/I118*10)*入力・結果!$I$8</f>
        <v>10556.931336083524</v>
      </c>
      <c r="Y118" s="13">
        <f>DEGREES(ACOS((入力・結果!$G$3-(入力・結果!$G$4*COS(RADIANS(S118))))/(((入力・結果!$G$3^2)+(入力・結果!$G$4^2)-(2*入力・結果!$G$3*入力・結果!$G$4*COS(RADIANS(S118))))^(1/2))))</f>
        <v>47.561498188341758</v>
      </c>
      <c r="Z118" s="13">
        <f>DEGREES(ACOS(((入力・結果!$G$3^2)+(入力・結果!$G$4^2)-(入力・結果!$G$5^2)+(入力・結果!$G$6^2)-(2*入力・結果!$G$3*入力・結果!$G$4*COS(RADIANS(S118))))/(2*入力・結果!$G$6*((入力・結果!$G$3^2)+(入力・結果!$G$4^2)-(2*入力・結果!$G$3*入力・結果!$G$4*(COS(RADIANS(S118)))))^(1/2))))</f>
        <v>37.381140700889269</v>
      </c>
      <c r="AA118" s="13">
        <f>DEGREES(ACOS((入力・結果!$G$4-(入力・結果!$G$3*COS(RADIANS(S118))))/(((入力・結果!$G$3^2)+(入力・結果!$G$4^2)-(2*入力・結果!$G$3*入力・結果!$G$4*COS(RADIANS(S118))))^(1/2))))</f>
        <v>18.438501811658202</v>
      </c>
      <c r="AB118" s="13">
        <f>DEGREES(ACOS(((入力・結果!$G$3^2)+(入力・結果!$G$4^2)+(入力・結果!$G$5^2)-(入力・結果!$G$6^2)-(2*入力・結果!$G$3*入力・結果!$G$4*COS(RADIANS(S118))))/(2*入力・結果!$G$5*((入力・結果!$G$3^2)+(入力・結果!$G$4^2)-(2*入力・結果!$G$3*入力・結果!$G$4*(COS(RADIANS(S118)))))^(1/2))))</f>
        <v>23.875015675839052</v>
      </c>
      <c r="AC118" s="1">
        <f t="shared" si="44"/>
        <v>7256.931336083524</v>
      </c>
      <c r="AD118" s="1">
        <f t="shared" si="33"/>
        <v>7256.931336083524</v>
      </c>
      <c r="AE118" s="1" t="str">
        <f t="shared" si="34"/>
        <v/>
      </c>
      <c r="AF118" s="1" t="str">
        <f t="shared" si="35"/>
        <v/>
      </c>
      <c r="AJ118" s="10">
        <v>115</v>
      </c>
      <c r="AK118" s="10">
        <f t="shared" si="36"/>
        <v>2.3251648164489773</v>
      </c>
    </row>
    <row r="119" spans="2:37" x14ac:dyDescent="0.2">
      <c r="B119" s="1">
        <v>115</v>
      </c>
      <c r="C119" s="13">
        <f t="shared" si="23"/>
        <v>-14.791639160924477</v>
      </c>
      <c r="D119" s="13">
        <f t="shared" si="24"/>
        <v>-31.720772546282753</v>
      </c>
      <c r="E119" s="13">
        <f>演算!U119</f>
        <v>-23.256405473264209</v>
      </c>
      <c r="F119" s="13">
        <f t="shared" si="25"/>
        <v>23.256405473264209</v>
      </c>
      <c r="G119" s="13">
        <f t="shared" si="26"/>
        <v>-382.29046851563578</v>
      </c>
      <c r="H119" s="13">
        <f t="shared" si="27"/>
        <v>-189.65940120601502</v>
      </c>
      <c r="I119" s="14">
        <f t="shared" si="37"/>
        <v>426.75132194725359</v>
      </c>
      <c r="J119" s="13">
        <f t="shared" si="38"/>
        <v>-26.386622988046511</v>
      </c>
      <c r="K119" s="13" t="str">
        <f t="shared" si="39"/>
        <v/>
      </c>
      <c r="L119" s="13">
        <f>COUNTIF($K$4:K119,1)</f>
        <v>1</v>
      </c>
      <c r="M119" s="13">
        <f t="shared" si="40"/>
        <v>153.6133770119535</v>
      </c>
      <c r="N119" s="14">
        <f t="shared" si="28"/>
        <v>114.6133770119535</v>
      </c>
      <c r="O119" s="14">
        <f t="shared" si="41"/>
        <v>-177.7389651771723</v>
      </c>
      <c r="P119" s="14">
        <f t="shared" si="42"/>
        <v>-387.97622484048736</v>
      </c>
      <c r="Q119" s="13">
        <f t="shared" si="29"/>
        <v>-190.17821778331469</v>
      </c>
      <c r="R119" s="13">
        <f t="shared" si="30"/>
        <v>407.8385041664925</v>
      </c>
      <c r="S119" s="15">
        <v>115</v>
      </c>
      <c r="T119" s="1">
        <f t="shared" si="45"/>
        <v>41.743594526735791</v>
      </c>
      <c r="U119" s="1">
        <f t="shared" si="32"/>
        <v>-23.256405473264209</v>
      </c>
      <c r="V119" s="1">
        <f t="shared" si="43"/>
        <v>0.43007703923854024</v>
      </c>
      <c r="W119" s="1">
        <f>入力・結果!$I$7/V119</f>
        <v>757073.664235787</v>
      </c>
      <c r="X119" s="14">
        <f>(W119/I119*10)*入力・結果!$I$8</f>
        <v>10644.236471694321</v>
      </c>
      <c r="Y119" s="13">
        <f>DEGREES(ACOS((入力・結果!$G$3-(入力・結果!$G$4*COS(RADIANS(S119))))/(((入力・結果!$G$3^2)+(入力・結果!$G$4^2)-(2*入力・結果!$G$3*入力・結果!$G$4*COS(RADIANS(S119))))^(1/2))))</f>
        <v>46.796303892731189</v>
      </c>
      <c r="Z119" s="13">
        <f>DEGREES(ACOS(((入力・結果!$G$3^2)+(入力・結果!$G$4^2)-(入力・結果!$G$5^2)+(入力・結果!$G$6^2)-(2*入力・結果!$G$3*入力・結果!$G$4*COS(RADIANS(S119))))/(2*入力・結果!$G$6*((入力・結果!$G$3^2)+(入力・結果!$G$4^2)-(2*入力・結果!$G$3*入力・結果!$G$4*(COS(RADIANS(S119)))))^(1/2))))</f>
        <v>36.80413337714225</v>
      </c>
      <c r="AA119" s="13">
        <f>DEGREES(ACOS((入力・結果!$G$4-(入力・結果!$G$3*COS(RADIANS(S119))))/(((入力・結果!$G$3^2)+(入力・結果!$G$4^2)-(2*入力・結果!$G$3*入力・結果!$G$4*COS(RADIANS(S119))))^(1/2))))</f>
        <v>18.203696107268797</v>
      </c>
      <c r="AB119" s="13">
        <f>DEGREES(ACOS(((入力・結果!$G$3^2)+(入力・結果!$G$4^2)+(入力・結果!$G$5^2)-(入力・結果!$G$6^2)-(2*入力・結果!$G$3*入力・結果!$G$4*COS(RADIANS(S119))))/(2*入力・結果!$G$5*((入力・結果!$G$3^2)+(入力・結果!$G$4^2)-(2*入力・結果!$G$3*入力・結果!$G$4*(COS(RADIANS(S119)))))^(1/2))))</f>
        <v>23.539898419466997</v>
      </c>
      <c r="AC119" s="1">
        <f t="shared" si="44"/>
        <v>7344.2364716943212</v>
      </c>
      <c r="AD119" s="1">
        <f t="shared" si="33"/>
        <v>7344.2364716943212</v>
      </c>
      <c r="AE119" s="1" t="str">
        <f t="shared" si="34"/>
        <v/>
      </c>
      <c r="AF119" s="1" t="str">
        <f t="shared" si="35"/>
        <v/>
      </c>
      <c r="AJ119" s="10">
        <v>116</v>
      </c>
      <c r="AK119" s="10">
        <f t="shared" si="36"/>
        <v>2.3452572994051799</v>
      </c>
    </row>
    <row r="120" spans="2:37" x14ac:dyDescent="0.2">
      <c r="B120" s="1">
        <v>116</v>
      </c>
      <c r="C120" s="13">
        <f t="shared" si="23"/>
        <v>-15.342990137617713</v>
      </c>
      <c r="D120" s="13">
        <f t="shared" si="24"/>
        <v>-31.457791620470843</v>
      </c>
      <c r="E120" s="13">
        <f>演算!U120</f>
        <v>-22.830013025726096</v>
      </c>
      <c r="F120" s="13">
        <f t="shared" si="25"/>
        <v>22.830013025726096</v>
      </c>
      <c r="G120" s="13">
        <f t="shared" si="26"/>
        <v>-384.00700387199129</v>
      </c>
      <c r="H120" s="13">
        <f t="shared" si="27"/>
        <v>-186.65716332429452</v>
      </c>
      <c r="I120" s="14">
        <f t="shared" si="37"/>
        <v>426.96870569517841</v>
      </c>
      <c r="J120" s="13">
        <f t="shared" si="38"/>
        <v>-25.923343667074828</v>
      </c>
      <c r="K120" s="13" t="str">
        <f t="shared" si="39"/>
        <v/>
      </c>
      <c r="L120" s="13">
        <f>COUNTIF($K$4:K120,1)</f>
        <v>1</v>
      </c>
      <c r="M120" s="13">
        <f t="shared" si="40"/>
        <v>154.07665633292518</v>
      </c>
      <c r="N120" s="14">
        <f t="shared" si="28"/>
        <v>115.07665633292518</v>
      </c>
      <c r="O120" s="14">
        <f t="shared" si="41"/>
        <v>-180.96233321481097</v>
      </c>
      <c r="P120" s="14">
        <f t="shared" si="42"/>
        <v>-386.72329849708774</v>
      </c>
      <c r="Q120" s="13">
        <f t="shared" si="29"/>
        <v>-197.26701605508489</v>
      </c>
      <c r="R120" s="13">
        <f t="shared" si="30"/>
        <v>404.45732083462514</v>
      </c>
      <c r="S120" s="15">
        <v>116</v>
      </c>
      <c r="T120" s="1">
        <f t="shared" si="45"/>
        <v>41.169986974273904</v>
      </c>
      <c r="U120" s="1">
        <f t="shared" si="32"/>
        <v>-22.830013025726096</v>
      </c>
      <c r="V120" s="1">
        <f t="shared" si="43"/>
        <v>0.42639244753811312</v>
      </c>
      <c r="W120" s="1">
        <f>入力・結果!$I$7/V120</f>
        <v>763615.7766863266</v>
      </c>
      <c r="X120" s="14">
        <f>(W120/I120*10)*入力・結果!$I$8</f>
        <v>10730.750518725192</v>
      </c>
      <c r="Y120" s="13">
        <f>DEGREES(ACOS((入力・結果!$G$3-(入力・結果!$G$4*COS(RADIANS(S120))))/(((入力・結果!$G$3^2)+(入力・結果!$G$4^2)-(2*入力・結果!$G$3*入力・結果!$G$4*COS(RADIANS(S120))))^(1/2))))</f>
        <v>46.033425330990198</v>
      </c>
      <c r="Z120" s="13">
        <f>DEGREES(ACOS(((入力・結果!$G$3^2)+(入力・結果!$G$4^2)-(入力・結果!$G$5^2)+(入力・結果!$G$6^2)-(2*入力・結果!$G$3*入力・結果!$G$4*COS(RADIANS(S120))))/(2*入力・結果!$G$6*((入力・結果!$G$3^2)+(入力・結果!$G$4^2)-(2*入力・結果!$G$3*入力・結果!$G$4*(COS(RADIANS(S120)))))^(1/2))))</f>
        <v>36.227646358234956</v>
      </c>
      <c r="AA120" s="13">
        <f>DEGREES(ACOS((入力・結果!$G$4-(入力・結果!$G$3*COS(RADIANS(S120))))/(((入力・結果!$G$3^2)+(入力・結果!$G$4^2)-(2*入力・結果!$G$3*入力・結果!$G$4*COS(RADIANS(S120))))^(1/2))))</f>
        <v>17.966574669009798</v>
      </c>
      <c r="AB120" s="13">
        <f>DEGREES(ACOS(((入力・結果!$G$3^2)+(入力・結果!$G$4^2)+(入力・結果!$G$5^2)-(入力・結果!$G$6^2)-(2*入力・結果!$G$3*入力・結果!$G$4*COS(RADIANS(S120))))/(2*入力・結果!$G$5*((入力・結果!$G$3^2)+(入力・結果!$G$4^2)-(2*入力・結果!$G$3*入力・結果!$G$4*(COS(RADIANS(S120)))))^(1/2))))</f>
        <v>23.203412305264106</v>
      </c>
      <c r="AC120" s="1">
        <f t="shared" si="44"/>
        <v>7430.7505187251918</v>
      </c>
      <c r="AD120" s="1">
        <f t="shared" si="33"/>
        <v>7430.7505187251918</v>
      </c>
      <c r="AE120" s="1" t="str">
        <f t="shared" si="34"/>
        <v/>
      </c>
      <c r="AF120" s="1" t="str">
        <f t="shared" si="35"/>
        <v/>
      </c>
      <c r="AJ120" s="10">
        <v>117</v>
      </c>
      <c r="AK120" s="10">
        <f t="shared" si="36"/>
        <v>2.3651839689196028</v>
      </c>
    </row>
    <row r="121" spans="2:37" x14ac:dyDescent="0.2">
      <c r="B121" s="1">
        <v>117</v>
      </c>
      <c r="C121" s="13">
        <f t="shared" si="23"/>
        <v>-15.889667490884134</v>
      </c>
      <c r="D121" s="13">
        <f t="shared" si="24"/>
        <v>-31.185228346592876</v>
      </c>
      <c r="E121" s="13">
        <f>演算!U121</f>
        <v>-22.407212933580709</v>
      </c>
      <c r="F121" s="13">
        <f t="shared" si="25"/>
        <v>22.407212933580709</v>
      </c>
      <c r="G121" s="13">
        <f t="shared" si="26"/>
        <v>-385.68888891092331</v>
      </c>
      <c r="H121" s="13">
        <f t="shared" si="27"/>
        <v>-183.65993391159077</v>
      </c>
      <c r="I121" s="14">
        <f t="shared" si="37"/>
        <v>427.18484330995688</v>
      </c>
      <c r="J121" s="13">
        <f t="shared" si="38"/>
        <v>-25.463170471409228</v>
      </c>
      <c r="K121" s="13" t="str">
        <f t="shared" si="39"/>
        <v/>
      </c>
      <c r="L121" s="13">
        <f>COUNTIF($K$4:K121,1)</f>
        <v>1</v>
      </c>
      <c r="M121" s="13">
        <f t="shared" si="40"/>
        <v>154.53682952859077</v>
      </c>
      <c r="N121" s="14">
        <f t="shared" si="28"/>
        <v>115.53682952859077</v>
      </c>
      <c r="O121" s="14">
        <f t="shared" si="41"/>
        <v>-184.15562096652073</v>
      </c>
      <c r="P121" s="14">
        <f t="shared" si="42"/>
        <v>-385.45245831384648</v>
      </c>
      <c r="Q121" s="13">
        <f t="shared" si="29"/>
        <v>-204.29572488279601</v>
      </c>
      <c r="R121" s="13">
        <f t="shared" si="30"/>
        <v>400.95293588476557</v>
      </c>
      <c r="S121" s="15">
        <v>117</v>
      </c>
      <c r="T121" s="1">
        <f t="shared" si="45"/>
        <v>40.592787066419291</v>
      </c>
      <c r="U121" s="1">
        <f t="shared" si="32"/>
        <v>-22.407212933580709</v>
      </c>
      <c r="V121" s="1">
        <f t="shared" si="43"/>
        <v>0.42280009214538694</v>
      </c>
      <c r="W121" s="1">
        <f>入力・結果!$I$7/V121</f>
        <v>770103.90028022265</v>
      </c>
      <c r="X121" s="14">
        <f>(W121/I121*10)*入力・結果!$I$8</f>
        <v>10816.449773543822</v>
      </c>
      <c r="Y121" s="13">
        <f>DEGREES(ACOS((入力・結果!$G$3-(入力・結果!$G$4*COS(RADIANS(S121))))/(((入力・結果!$G$3^2)+(入力・結果!$G$4^2)-(2*入力・結果!$G$3*入力・結果!$G$4*COS(RADIANS(S121))))^(1/2))))</f>
        <v>45.272803706298397</v>
      </c>
      <c r="Z121" s="13">
        <f>DEGREES(ACOS(((入力・結果!$G$3^2)+(入力・結果!$G$4^2)-(入力・結果!$G$5^2)+(入力・結果!$G$6^2)-(2*入力・結果!$G$3*入力・結果!$G$4*COS(RADIANS(S121))))/(2*入力・結果!$G$6*((入力・結果!$G$3^2)+(入力・結果!$G$4^2)-(2*入力・結果!$G$3*入力・結果!$G$4*(COS(RADIANS(S121)))))^(1/2))))</f>
        <v>35.65166930468979</v>
      </c>
      <c r="AA121" s="13">
        <f>DEGREES(ACOS((入力・結果!$G$4-(入力・結果!$G$3*COS(RADIANS(S121))))/(((入力・結果!$G$3^2)+(入力・結果!$G$4^2)-(2*入力・結果!$G$3*入力・結果!$G$4*COS(RADIANS(S121))))^(1/2))))</f>
        <v>17.727196293701603</v>
      </c>
      <c r="AB121" s="13">
        <f>DEGREES(ACOS(((入力・結果!$G$3^2)+(入力・結果!$G$4^2)+(入力・結果!$G$5^2)-(入力・結果!$G$6^2)-(2*入力・結果!$G$3*入力・結果!$G$4*COS(RADIANS(S121))))/(2*入力・結果!$G$5*((入力・結果!$G$3^2)+(入力・結果!$G$4^2)-(2*入力・結果!$G$3*入力・結果!$G$4*(COS(RADIANS(S121)))))^(1/2))))</f>
        <v>22.865590772717688</v>
      </c>
      <c r="AC121" s="1">
        <f t="shared" si="44"/>
        <v>7516.4497735438217</v>
      </c>
      <c r="AD121" s="1">
        <f t="shared" si="33"/>
        <v>7516.4497735438217</v>
      </c>
      <c r="AE121" s="1" t="str">
        <f t="shared" si="34"/>
        <v/>
      </c>
      <c r="AF121" s="1" t="str">
        <f t="shared" si="35"/>
        <v/>
      </c>
      <c r="AJ121" s="10">
        <v>118</v>
      </c>
      <c r="AK121" s="10">
        <f t="shared" si="36"/>
        <v>2.3849387141154921</v>
      </c>
    </row>
    <row r="122" spans="2:37" x14ac:dyDescent="0.2">
      <c r="B122" s="1">
        <v>118</v>
      </c>
      <c r="C122" s="13">
        <f t="shared" si="23"/>
        <v>-16.431504697506181</v>
      </c>
      <c r="D122" s="13">
        <f t="shared" si="24"/>
        <v>-30.903165750062442</v>
      </c>
      <c r="E122" s="13">
        <f>演算!U122</f>
        <v>-21.98791494739708</v>
      </c>
      <c r="F122" s="13">
        <f t="shared" si="25"/>
        <v>21.98791494739708</v>
      </c>
      <c r="G122" s="13">
        <f t="shared" si="26"/>
        <v>-387.33664367628592</v>
      </c>
      <c r="H122" s="13">
        <f t="shared" si="27"/>
        <v>-180.66757366840616</v>
      </c>
      <c r="I122" s="14">
        <f t="shared" si="37"/>
        <v>427.39963466250072</v>
      </c>
      <c r="J122" s="13">
        <f t="shared" si="38"/>
        <v>-25.006017780843148</v>
      </c>
      <c r="K122" s="13" t="str">
        <f t="shared" si="39"/>
        <v/>
      </c>
      <c r="L122" s="13">
        <f>COUNTIF($K$4:K122,1)</f>
        <v>1</v>
      </c>
      <c r="M122" s="13">
        <f t="shared" si="40"/>
        <v>154.99398221915686</v>
      </c>
      <c r="N122" s="14">
        <f t="shared" si="28"/>
        <v>115.99398221915686</v>
      </c>
      <c r="O122" s="14">
        <f t="shared" si="41"/>
        <v>-187.31932024629674</v>
      </c>
      <c r="P122" s="14">
        <f t="shared" si="42"/>
        <v>-384.16392330892342</v>
      </c>
      <c r="Q122" s="13">
        <f t="shared" si="29"/>
        <v>-211.26220325365091</v>
      </c>
      <c r="R122" s="13">
        <f t="shared" si="30"/>
        <v>397.32641678651709</v>
      </c>
      <c r="S122" s="15">
        <v>118</v>
      </c>
      <c r="T122" s="1">
        <f t="shared" si="45"/>
        <v>40.01208505260292</v>
      </c>
      <c r="U122" s="1">
        <f t="shared" si="32"/>
        <v>-21.98791494739708</v>
      </c>
      <c r="V122" s="1">
        <f t="shared" si="43"/>
        <v>0.41929798618362923</v>
      </c>
      <c r="W122" s="1">
        <f>入力・結果!$I$7/V122</f>
        <v>776536.04531600419</v>
      </c>
      <c r="X122" s="14">
        <f>(W122/I122*10)*入力・結果!$I$8</f>
        <v>10901.310843597725</v>
      </c>
      <c r="Y122" s="13">
        <f>DEGREES(ACOS((入力・結果!$G$3-(入力・結果!$G$4*COS(RADIANS(S122))))/(((入力・結果!$G$3^2)+(入力・結果!$G$4^2)-(2*入力・結果!$G$3*入力・結果!$G$4*COS(RADIANS(S122))))^(1/2))))</f>
        <v>44.51438153515906</v>
      </c>
      <c r="Z122" s="13">
        <f>DEGREES(ACOS(((入力・結果!$G$3^2)+(入力・結果!$G$4^2)-(入力・結果!$G$5^2)+(入力・結果!$G$6^2)-(2*入力・結果!$G$3*入力・結果!$G$4*COS(RADIANS(S122))))/(2*入力・結果!$G$6*((入力・結果!$G$3^2)+(入力・結果!$G$4^2)-(2*入力・結果!$G$3*入力・結果!$G$4*(COS(RADIANS(S122)))))^(1/2))))</f>
        <v>35.076191946504991</v>
      </c>
      <c r="AA122" s="13">
        <f>DEGREES(ACOS((入力・結果!$G$4-(入力・結果!$G$3*COS(RADIANS(S122))))/(((入力・結果!$G$3^2)+(入力・結果!$G$4^2)-(2*入力・結果!$G$3*入力・結果!$G$4*COS(RADIANS(S122))))^(1/2))))</f>
        <v>17.485618464840911</v>
      </c>
      <c r="AB122" s="13">
        <f>DEGREES(ACOS(((入力・結果!$G$3^2)+(入力・結果!$G$4^2)+(入力・結果!$G$5^2)-(入力・結果!$G$6^2)-(2*入力・結果!$G$3*入力・結果!$G$4*COS(RADIANS(S122))))/(2*入力・結果!$G$5*((入力・結果!$G$3^2)+(入力・結果!$G$4^2)-(2*入力・結果!$G$3*入力・結果!$G$4*(COS(RADIANS(S122)))))^(1/2))))</f>
        <v>22.526466587762009</v>
      </c>
      <c r="AC122" s="1">
        <f t="shared" si="44"/>
        <v>7601.3108435977247</v>
      </c>
      <c r="AD122" s="1">
        <f t="shared" si="33"/>
        <v>7601.3108435977247</v>
      </c>
      <c r="AE122" s="1" t="str">
        <f t="shared" si="34"/>
        <v/>
      </c>
      <c r="AF122" s="1" t="str">
        <f t="shared" si="35"/>
        <v/>
      </c>
      <c r="AJ122" s="10">
        <v>119</v>
      </c>
      <c r="AK122" s="10">
        <f t="shared" si="36"/>
        <v>2.4045154779100262</v>
      </c>
    </row>
    <row r="123" spans="2:37" x14ac:dyDescent="0.2">
      <c r="B123" s="1">
        <v>119</v>
      </c>
      <c r="C123" s="13">
        <f t="shared" si="23"/>
        <v>-16.968336708621795</v>
      </c>
      <c r="D123" s="13">
        <f t="shared" si="24"/>
        <v>-30.611689749878856</v>
      </c>
      <c r="E123" s="13">
        <f>演算!U123</f>
        <v>-21.572030745699536</v>
      </c>
      <c r="F123" s="13">
        <f t="shared" si="25"/>
        <v>21.572030745699536</v>
      </c>
      <c r="G123" s="13">
        <f t="shared" si="26"/>
        <v>-388.95076757004</v>
      </c>
      <c r="H123" s="13">
        <f t="shared" si="27"/>
        <v>-177.67994305571708</v>
      </c>
      <c r="I123" s="14">
        <f t="shared" si="37"/>
        <v>427.61298127817184</v>
      </c>
      <c r="J123" s="13">
        <f t="shared" si="38"/>
        <v>-24.551802040301055</v>
      </c>
      <c r="K123" s="13" t="str">
        <f t="shared" si="39"/>
        <v/>
      </c>
      <c r="L123" s="13">
        <f>COUNTIF($K$4:K123,1)</f>
        <v>1</v>
      </c>
      <c r="M123" s="13">
        <f t="shared" si="40"/>
        <v>155.44819795969894</v>
      </c>
      <c r="N123" s="14">
        <f t="shared" si="28"/>
        <v>116.44819795969894</v>
      </c>
      <c r="O123" s="14">
        <f t="shared" si="41"/>
        <v>-190.4539069771088</v>
      </c>
      <c r="P123" s="14">
        <f t="shared" si="42"/>
        <v>-382.8578993239671</v>
      </c>
      <c r="Q123" s="13">
        <f t="shared" si="29"/>
        <v>-218.16432911085164</v>
      </c>
      <c r="R123" s="13">
        <f t="shared" si="30"/>
        <v>393.57886821272814</v>
      </c>
      <c r="S123" s="15">
        <v>119</v>
      </c>
      <c r="T123" s="1">
        <f t="shared" si="45"/>
        <v>39.427969254300464</v>
      </c>
      <c r="U123" s="1">
        <f t="shared" si="32"/>
        <v>-21.572030745699536</v>
      </c>
      <c r="V123" s="1">
        <f t="shared" si="43"/>
        <v>0.41588420169754414</v>
      </c>
      <c r="W123" s="1">
        <f>入力・結果!$I$7/V123</f>
        <v>782910.23960750445</v>
      </c>
      <c r="X123" s="14">
        <f>(W123/I123*10)*入力・結果!$I$8</f>
        <v>10985.310650775644</v>
      </c>
      <c r="Y123" s="13">
        <f>DEGREES(ACOS((入力・結果!$G$3-(入力・結果!$G$4*COS(RADIANS(S123))))/(((入力・結果!$G$3^2)+(入力・結果!$G$4^2)-(2*入力・結果!$G$3*入力・結果!$G$4*COS(RADIANS(S123))))^(1/2))))</f>
        <v>43.758102606650574</v>
      </c>
      <c r="Z123" s="13">
        <f>DEGREES(ACOS(((入力・結果!$G$3^2)+(入力・結果!$G$4^2)-(入力・結果!$G$5^2)+(入力・結果!$G$6^2)-(2*入力・結果!$G$3*入力・結果!$G$4*COS(RADIANS(S123))))/(2*入力・結果!$G$6*((入力・結果!$G$3^2)+(入力・結果!$G$4^2)-(2*入力・結果!$G$3*入力・結果!$G$4*(COS(RADIANS(S123)))))^(1/2))))</f>
        <v>34.50120408712462</v>
      </c>
      <c r="AA123" s="13">
        <f>DEGREES(ACOS((入力・結果!$G$4-(入力・結果!$G$3*COS(RADIANS(S123))))/(((入力・結果!$G$3^2)+(入力・結果!$G$4^2)-(2*入力・結果!$G$3*入力・結果!$G$4*COS(RADIANS(S123))))^(1/2))))</f>
        <v>17.241897393349404</v>
      </c>
      <c r="AB123" s="13">
        <f>DEGREES(ACOS(((入力・結果!$G$3^2)+(入力・結果!$G$4^2)+(入力・結果!$G$5^2)-(入力・結果!$G$6^2)-(2*入力・結果!$G$3*入力・結果!$G$4*COS(RADIANS(S123))))/(2*入力・結果!$G$5*((入力・結果!$G$3^2)+(入力・結果!$G$4^2)-(2*入力・結果!$G$3*入力・結果!$G$4*(COS(RADIANS(S123)))))^(1/2))))</f>
        <v>22.186071860951056</v>
      </c>
      <c r="AC123" s="1">
        <f t="shared" si="44"/>
        <v>7685.3106507756438</v>
      </c>
      <c r="AD123" s="1">
        <f t="shared" si="33"/>
        <v>7685.3106507756438</v>
      </c>
      <c r="AE123" s="1" t="str">
        <f t="shared" si="34"/>
        <v/>
      </c>
      <c r="AF123" s="1" t="str">
        <f t="shared" si="35"/>
        <v/>
      </c>
      <c r="AJ123" s="10">
        <v>120</v>
      </c>
      <c r="AK123" s="10">
        <f t="shared" si="36"/>
        <v>2.4239082588086998</v>
      </c>
    </row>
    <row r="124" spans="2:37" x14ac:dyDescent="0.2">
      <c r="B124" s="1">
        <v>120</v>
      </c>
      <c r="C124" s="13">
        <f t="shared" si="23"/>
        <v>-17.499999999999993</v>
      </c>
      <c r="D124" s="13">
        <f t="shared" si="24"/>
        <v>-30.310889132455355</v>
      </c>
      <c r="E124" s="13">
        <f>演算!U124</f>
        <v>-21.15947387752356</v>
      </c>
      <c r="F124" s="13">
        <f t="shared" si="25"/>
        <v>21.15947387752356</v>
      </c>
      <c r="G124" s="13">
        <f t="shared" si="26"/>
        <v>-390.53174007813567</v>
      </c>
      <c r="H124" s="13">
        <f t="shared" si="27"/>
        <v>-174.69690263195682</v>
      </c>
      <c r="I124" s="14">
        <f t="shared" si="37"/>
        <v>427.82478632923539</v>
      </c>
      <c r="J124" s="13">
        <f t="shared" si="38"/>
        <v>-24.100441700968929</v>
      </c>
      <c r="K124" s="13" t="str">
        <f t="shared" si="39"/>
        <v/>
      </c>
      <c r="L124" s="13">
        <f>COUNTIF($K$4:K124,1)</f>
        <v>1</v>
      </c>
      <c r="M124" s="13">
        <f t="shared" si="40"/>
        <v>155.89955829903107</v>
      </c>
      <c r="N124" s="14">
        <f t="shared" si="28"/>
        <v>116.89955829903107</v>
      </c>
      <c r="O124" s="14">
        <f t="shared" si="41"/>
        <v>-193.55984154294819</v>
      </c>
      <c r="P124" s="14">
        <f t="shared" si="42"/>
        <v>-381.5345797428127</v>
      </c>
      <c r="Q124" s="13">
        <f t="shared" si="29"/>
        <v>-224.99999999999989</v>
      </c>
      <c r="R124" s="13">
        <f t="shared" si="30"/>
        <v>389.7114317029974</v>
      </c>
      <c r="S124" s="15">
        <v>120</v>
      </c>
      <c r="T124" s="1">
        <f t="shared" si="45"/>
        <v>38.84052612247644</v>
      </c>
      <c r="U124" s="1">
        <f t="shared" si="32"/>
        <v>-21.15947387752356</v>
      </c>
      <c r="V124" s="1">
        <f t="shared" si="43"/>
        <v>0.41255686817597592</v>
      </c>
      <c r="W124" s="1">
        <f>入力・結果!$I$7/V124</f>
        <v>789224.52906811261</v>
      </c>
      <c r="X124" s="14">
        <f>(W124/I124*10)*入力・結果!$I$8</f>
        <v>11068.426434658597</v>
      </c>
      <c r="Y124" s="13">
        <f>DEGREES(ACOS((入力・結果!$G$3-(入力・結果!$G$4*COS(RADIANS(S124))))/(((入力・結果!$G$3^2)+(入力・結果!$G$4^2)-(2*入力・結果!$G$3*入力・結果!$G$4*COS(RADIANS(S124))))^(1/2))))</f>
        <v>43.003911942822825</v>
      </c>
      <c r="Z124" s="13">
        <f>DEGREES(ACOS(((入力・結果!$G$3^2)+(入力・結果!$G$4^2)-(入力・結果!$G$5^2)+(入力・結果!$G$6^2)-(2*入力・結果!$G$3*入力・結果!$G$4*COS(RADIANS(S124))))/(2*入力・結果!$G$6*((入力・結果!$G$3^2)+(入力・結果!$G$4^2)-(2*入力・結果!$G$3*入力・結果!$G$4*(COS(RADIANS(S124)))))^(1/2))))</f>
        <v>33.926695606888167</v>
      </c>
      <c r="AA124" s="13">
        <f>DEGREES(ACOS((入力・結果!$G$4-(入力・結果!$G$3*COS(RADIANS(S124))))/(((入力・結果!$G$3^2)+(入力・結果!$G$4^2)-(2*入力・結果!$G$3*入力・結果!$G$4*COS(RADIANS(S124))))^(1/2))))</f>
        <v>16.99608805717719</v>
      </c>
      <c r="AB124" s="13">
        <f>DEGREES(ACOS(((入力・結果!$G$3^2)+(入力・結果!$G$4^2)+(入力・結果!$G$5^2)-(入力・結果!$G$6^2)-(2*入力・結果!$G$3*入力・結果!$G$4*COS(RADIANS(S124))))/(2*入力・結果!$G$5*((入力・結果!$G$3^2)+(入力・結果!$G$4^2)-(2*入力・結果!$G$3*入力・結果!$G$4*(COS(RADIANS(S124)))))^(1/2))))</f>
        <v>21.844438065299251</v>
      </c>
      <c r="AC124" s="1">
        <f t="shared" si="44"/>
        <v>7768.4264346585969</v>
      </c>
      <c r="AD124" s="1">
        <f t="shared" si="33"/>
        <v>7768.4264346585969</v>
      </c>
      <c r="AE124" s="1" t="str">
        <f t="shared" si="34"/>
        <v/>
      </c>
      <c r="AF124" s="1" t="str">
        <f t="shared" si="35"/>
        <v/>
      </c>
      <c r="AJ124" s="10">
        <v>121</v>
      </c>
      <c r="AK124" s="10">
        <f t="shared" si="36"/>
        <v>2.443111112681001</v>
      </c>
    </row>
    <row r="125" spans="2:37" x14ac:dyDescent="0.2">
      <c r="B125" s="1">
        <v>121</v>
      </c>
      <c r="C125" s="13">
        <f t="shared" si="23"/>
        <v>-18.0263326218519</v>
      </c>
      <c r="D125" s="13">
        <f t="shared" si="24"/>
        <v>-30.000855524573932</v>
      </c>
      <c r="E125" s="13">
        <f>演算!U125</f>
        <v>-20.750159706420376</v>
      </c>
      <c r="F125" s="13">
        <f t="shared" si="25"/>
        <v>20.750159706420376</v>
      </c>
      <c r="G125" s="13">
        <f t="shared" si="26"/>
        <v>-392.08002147406069</v>
      </c>
      <c r="H125" s="13">
        <f t="shared" si="27"/>
        <v>-171.71831336253746</v>
      </c>
      <c r="I125" s="14">
        <f t="shared" si="37"/>
        <v>428.03495462774356</v>
      </c>
      <c r="J125" s="13">
        <f t="shared" si="38"/>
        <v>-23.651857162771215</v>
      </c>
      <c r="K125" s="13" t="str">
        <f t="shared" si="39"/>
        <v/>
      </c>
      <c r="L125" s="13">
        <f>COUNTIF($K$4:K125,1)</f>
        <v>1</v>
      </c>
      <c r="M125" s="13">
        <f t="shared" si="40"/>
        <v>156.34814283722878</v>
      </c>
      <c r="N125" s="14">
        <f t="shared" si="28"/>
        <v>117.34814283722878</v>
      </c>
      <c r="O125" s="14">
        <f t="shared" si="41"/>
        <v>-196.63756914079809</v>
      </c>
      <c r="P125" s="14">
        <f t="shared" si="42"/>
        <v>-380.1941461747831</v>
      </c>
      <c r="Q125" s="13">
        <f t="shared" si="29"/>
        <v>-231.76713370952442</v>
      </c>
      <c r="R125" s="13">
        <f t="shared" si="30"/>
        <v>385.72528531595054</v>
      </c>
      <c r="S125" s="15">
        <v>121</v>
      </c>
      <c r="T125" s="1">
        <f t="shared" si="45"/>
        <v>38.249840293579624</v>
      </c>
      <c r="U125" s="1">
        <f t="shared" si="32"/>
        <v>-20.750159706420376</v>
      </c>
      <c r="V125" s="1">
        <f t="shared" si="43"/>
        <v>0.40931417110318336</v>
      </c>
      <c r="W125" s="1">
        <f>入力・結果!$I$7/V125</f>
        <v>795476.97828893398</v>
      </c>
      <c r="X125" s="14">
        <f>(W125/I125*10)*入力・結果!$I$8</f>
        <v>11150.635755634723</v>
      </c>
      <c r="Y125" s="13">
        <f>DEGREES(ACOS((入力・結果!$G$3-(入力・結果!$G$4*COS(RADIANS(S125))))/(((入力・結果!$G$3^2)+(入力・結果!$G$4^2)-(2*入力・結果!$G$3*入力・結果!$G$4*COS(RADIANS(S125))))^(1/2))))</f>
        <v>42.251755760208596</v>
      </c>
      <c r="Z125" s="13">
        <f>DEGREES(ACOS(((入力・結果!$G$3^2)+(入力・結果!$G$4^2)-(入力・結果!$G$5^2)+(入力・結果!$G$6^2)-(2*入力・結果!$G$3*入力・結果!$G$4*COS(RADIANS(S125))))/(2*入力・結果!$G$6*((入力・結果!$G$3^2)+(入力・結果!$G$4^2)-(2*入力・結果!$G$3*入力・結果!$G$4*(COS(RADIANS(S125)))))^(1/2))))</f>
        <v>33.352656466001932</v>
      </c>
      <c r="AA125" s="13">
        <f>DEGREES(ACOS((入力・結果!$G$4-(入力・結果!$G$3*COS(RADIANS(S125))))/(((入力・結果!$G$3^2)+(入力・結果!$G$4^2)-(2*入力・結果!$G$3*入力・結果!$G$4*COS(RADIANS(S125))))^(1/2))))</f>
        <v>16.748244239791386</v>
      </c>
      <c r="AB125" s="13">
        <f>DEGREES(ACOS(((入力・結果!$G$3^2)+(入力・結果!$G$4^2)+(入力・結果!$G$5^2)-(入力・結果!$G$6^2)-(2*入力・結果!$G$3*入力・結果!$G$4*COS(RADIANS(S125))))/(2*入力・結果!$G$5*((入力・結果!$G$3^2)+(入力・結果!$G$4^2)-(2*入力・結果!$G$3*入力・結果!$G$4*(COS(RADIANS(S125)))))^(1/2))))</f>
        <v>21.501596053788241</v>
      </c>
      <c r="AC125" s="1">
        <f t="shared" si="44"/>
        <v>7850.635755634723</v>
      </c>
      <c r="AD125" s="1">
        <f t="shared" si="33"/>
        <v>7850.635755634723</v>
      </c>
      <c r="AE125" s="1" t="str">
        <f t="shared" si="34"/>
        <v/>
      </c>
      <c r="AF125" s="1" t="str">
        <f t="shared" si="35"/>
        <v/>
      </c>
      <c r="AJ125" s="10">
        <v>122</v>
      </c>
      <c r="AK125" s="10">
        <f t="shared" si="36"/>
        <v>2.4621181545229018</v>
      </c>
    </row>
    <row r="126" spans="2:37" x14ac:dyDescent="0.2">
      <c r="B126" s="1">
        <v>122</v>
      </c>
      <c r="C126" s="13">
        <f t="shared" si="23"/>
        <v>-18.547174248162168</v>
      </c>
      <c r="D126" s="13">
        <f t="shared" si="24"/>
        <v>-29.681683365474914</v>
      </c>
      <c r="E126" s="13">
        <f>演算!U126</f>
        <v>-20.344005355881592</v>
      </c>
      <c r="F126" s="13">
        <f t="shared" si="25"/>
        <v>20.344005355881592</v>
      </c>
      <c r="G126" s="13">
        <f t="shared" si="26"/>
        <v>-393.5960535005072</v>
      </c>
      <c r="H126" s="13">
        <f t="shared" si="27"/>
        <v>-168.74403690359068</v>
      </c>
      <c r="I126" s="14">
        <f t="shared" si="37"/>
        <v>428.24339261884063</v>
      </c>
      <c r="J126" s="13">
        <f t="shared" si="38"/>
        <v>-23.205970718174083</v>
      </c>
      <c r="K126" s="13" t="str">
        <f t="shared" si="39"/>
        <v/>
      </c>
      <c r="L126" s="13">
        <f>COUNTIF($K$4:K126,1)</f>
        <v>1</v>
      </c>
      <c r="M126" s="13">
        <f t="shared" si="40"/>
        <v>156.79402928182591</v>
      </c>
      <c r="N126" s="14">
        <f t="shared" si="28"/>
        <v>117.79402928182591</v>
      </c>
      <c r="O126" s="14">
        <f t="shared" si="41"/>
        <v>-199.68752013182515</v>
      </c>
      <c r="P126" s="14">
        <f t="shared" si="42"/>
        <v>-378.83676910418347</v>
      </c>
      <c r="Q126" s="13">
        <f t="shared" si="29"/>
        <v>-238.46366890494215</v>
      </c>
      <c r="R126" s="13">
        <f t="shared" si="30"/>
        <v>381.62164327039176</v>
      </c>
      <c r="S126" s="15">
        <v>122</v>
      </c>
      <c r="T126" s="1">
        <f t="shared" si="45"/>
        <v>37.655994644118408</v>
      </c>
      <c r="U126" s="1">
        <f t="shared" si="32"/>
        <v>-20.344005355881592</v>
      </c>
      <c r="V126" s="1">
        <f t="shared" si="43"/>
        <v>0.40615435053878457</v>
      </c>
      <c r="W126" s="1">
        <f>入力・結果!$I$7/V126</f>
        <v>801665.67111265683</v>
      </c>
      <c r="X126" s="14">
        <f>(W126/I126*10)*入力・結果!$I$8</f>
        <v>11231.916497908682</v>
      </c>
      <c r="Y126" s="13">
        <f>DEGREES(ACOS((入力・結果!$G$3-(入力・結果!$G$4*COS(RADIANS(S126))))/(((入力・結果!$G$3^2)+(入力・結果!$G$4^2)-(2*入力・結果!$G$3*入力・結果!$G$4*COS(RADIANS(S126))))^(1/2))))</f>
        <v>41.501581432419165</v>
      </c>
      <c r="Z126" s="13">
        <f>DEGREES(ACOS(((入力・結果!$G$3^2)+(入力・結果!$G$4^2)-(入力・結果!$G$5^2)+(入力・結果!$G$6^2)-(2*入力・結果!$G$3*入力・結果!$G$4*COS(RADIANS(S126))))/(2*入力・結果!$G$6*((入力・結果!$G$3^2)+(入力・結果!$G$4^2)-(2*入力・結果!$G$3*入力・結果!$G$4*(COS(RADIANS(S126)))))^(1/2))))</f>
        <v>32.779076707068576</v>
      </c>
      <c r="AA126" s="13">
        <f>DEGREES(ACOS((入力・結果!$G$4-(入力・結果!$G$3*COS(RADIANS(S126))))/(((入力・結果!$G$3^2)+(入力・結果!$G$4^2)-(2*入力・結果!$G$3*入力・結果!$G$4*COS(RADIANS(S126))))^(1/2))))</f>
        <v>16.498418567580842</v>
      </c>
      <c r="AB126" s="13">
        <f>DEGREES(ACOS(((入力・結果!$G$3^2)+(入力・結果!$G$4^2)+(入力・結果!$G$5^2)-(入力・結果!$G$6^2)-(2*入力・結果!$G$3*入力・結果!$G$4*COS(RADIANS(S126))))/(2*入力・結果!$G$5*((入力・結果!$G$3^2)+(入力・結果!$G$4^2)-(2*入力・結果!$G$3*入力・結果!$G$4*(COS(RADIANS(S126)))))^(1/2))))</f>
        <v>21.15757607653757</v>
      </c>
      <c r="AC126" s="1">
        <f t="shared" si="44"/>
        <v>7931.9164979086818</v>
      </c>
      <c r="AD126" s="1">
        <f t="shared" si="33"/>
        <v>7931.9164979086818</v>
      </c>
      <c r="AE126" s="1" t="str">
        <f t="shared" si="34"/>
        <v/>
      </c>
      <c r="AF126" s="1" t="str">
        <f t="shared" si="35"/>
        <v/>
      </c>
      <c r="AJ126" s="10">
        <v>123</v>
      </c>
      <c r="AK126" s="10">
        <f t="shared" si="36"/>
        <v>2.4809235602066924</v>
      </c>
    </row>
    <row r="127" spans="2:37" x14ac:dyDescent="0.2">
      <c r="B127" s="1">
        <v>123</v>
      </c>
      <c r="C127" s="13">
        <f t="shared" si="23"/>
        <v>-19.062366225525949</v>
      </c>
      <c r="D127" s="13">
        <f t="shared" si="24"/>
        <v>-29.35346987808984</v>
      </c>
      <c r="E127" s="13">
        <f>演算!U127</f>
        <v>-19.940929656154395</v>
      </c>
      <c r="F127" s="13">
        <f t="shared" si="25"/>
        <v>19.940929656154395</v>
      </c>
      <c r="G127" s="13">
        <f t="shared" si="26"/>
        <v>-395.08026002962083</v>
      </c>
      <c r="H127" s="13">
        <f t="shared" si="27"/>
        <v>-165.77393586150592</v>
      </c>
      <c r="I127" s="14">
        <f t="shared" si="37"/>
        <v>428.45000837447475</v>
      </c>
      <c r="J127" s="13">
        <f t="shared" si="38"/>
        <v>-22.762706497293202</v>
      </c>
      <c r="K127" s="13" t="str">
        <f t="shared" si="39"/>
        <v/>
      </c>
      <c r="L127" s="13">
        <f>COUNTIF($K$4:K127,1)</f>
        <v>1</v>
      </c>
      <c r="M127" s="13">
        <f t="shared" si="40"/>
        <v>157.23729350270679</v>
      </c>
      <c r="N127" s="14">
        <f t="shared" si="28"/>
        <v>118.23729350270679</v>
      </c>
      <c r="O127" s="14">
        <f t="shared" si="41"/>
        <v>-202.71011039115615</v>
      </c>
      <c r="P127" s="14">
        <f t="shared" si="42"/>
        <v>-377.46260850750866</v>
      </c>
      <c r="Q127" s="13">
        <f t="shared" si="29"/>
        <v>-245.08756575676219</v>
      </c>
      <c r="R127" s="13">
        <f t="shared" si="30"/>
        <v>377.40175557544075</v>
      </c>
      <c r="S127" s="15">
        <v>123</v>
      </c>
      <c r="T127" s="1">
        <f t="shared" si="45"/>
        <v>37.059070343845605</v>
      </c>
      <c r="U127" s="1">
        <f t="shared" si="32"/>
        <v>-19.940929656154395</v>
      </c>
      <c r="V127" s="1">
        <f t="shared" si="43"/>
        <v>0.40307569972719648</v>
      </c>
      <c r="W127" s="1">
        <f>入力・結果!$I$7/V127</f>
        <v>807788.711203299</v>
      </c>
      <c r="X127" s="14">
        <f>(W127/I127*10)*入力・結果!$I$8</f>
        <v>11312.246872413742</v>
      </c>
      <c r="Y127" s="13">
        <f>DEGREES(ACOS((入力・結果!$G$3-(入力・結果!$G$4*COS(RADIANS(S127))))/(((入力・結果!$G$3^2)+(入力・結果!$G$4^2)-(2*入力・結果!$G$3*入力・結果!$G$4*COS(RADIANS(S127))))^(1/2))))</f>
        <v>40.753337453793442</v>
      </c>
      <c r="Z127" s="13">
        <f>DEGREES(ACOS(((入力・結果!$G$3^2)+(入力・結果!$G$4^2)-(入力・結果!$G$5^2)+(入力・結果!$G$6^2)-(2*入力・結果!$G$3*入力・結果!$G$4*COS(RADIANS(S127))))/(2*入力・結果!$G$6*((入力・結果!$G$3^2)+(入力・結果!$G$4^2)-(2*入力・結果!$G$3*入力・結果!$G$4*(COS(RADIANS(S127)))))^(1/2))))</f>
        <v>32.205946457210402</v>
      </c>
      <c r="AA127" s="13">
        <f>DEGREES(ACOS((入力・結果!$G$4-(入力・結果!$G$3*COS(RADIANS(S127))))/(((入力・結果!$G$3^2)+(入力・結果!$G$4^2)-(2*入力・結果!$G$3*入力・結果!$G$4*COS(RADIANS(S127))))^(1/2))))</f>
        <v>16.246662546206554</v>
      </c>
      <c r="AB127" s="13">
        <f>DEGREES(ACOS(((入力・結果!$G$3^2)+(入力・結果!$G$4^2)+(入力・結果!$G$5^2)-(入力・結果!$G$6^2)-(2*入力・結果!$G$3*入力・結果!$G$4*COS(RADIANS(S127))))/(2*入力・結果!$G$5*((入力・結果!$G$3^2)+(入力・結果!$G$4^2)-(2*入力・結果!$G$3*入力・結果!$G$4*(COS(RADIANS(S127)))))^(1/2))))</f>
        <v>20.81240779763905</v>
      </c>
      <c r="AC127" s="1">
        <f t="shared" si="44"/>
        <v>8012.2468724137416</v>
      </c>
      <c r="AD127" s="1">
        <f t="shared" si="33"/>
        <v>8012.2468724137416</v>
      </c>
      <c r="AE127" s="1" t="str">
        <f t="shared" si="34"/>
        <v/>
      </c>
      <c r="AF127" s="1" t="str">
        <f t="shared" si="35"/>
        <v/>
      </c>
      <c r="AJ127" s="10">
        <v>124</v>
      </c>
      <c r="AK127" s="10">
        <f t="shared" si="36"/>
        <v>2.4995215682078404</v>
      </c>
    </row>
    <row r="128" spans="2:37" x14ac:dyDescent="0.2">
      <c r="B128" s="1">
        <v>124</v>
      </c>
      <c r="C128" s="13">
        <f t="shared" si="23"/>
        <v>-19.571751621476135</v>
      </c>
      <c r="D128" s="13">
        <f t="shared" si="24"/>
        <v>-29.016315039426459</v>
      </c>
      <c r="E128" s="13">
        <f>演算!U128</f>
        <v>-19.540853092415439</v>
      </c>
      <c r="F128" s="13">
        <f t="shared" si="25"/>
        <v>19.540853092415439</v>
      </c>
      <c r="G128" s="13">
        <f t="shared" si="26"/>
        <v>-396.53304770230915</v>
      </c>
      <c r="H128" s="13">
        <f t="shared" si="27"/>
        <v>-162.80787402973993</v>
      </c>
      <c r="I128" s="14">
        <f t="shared" si="37"/>
        <v>428.65471158750307</v>
      </c>
      <c r="J128" s="13">
        <f t="shared" si="38"/>
        <v>-22.32199041428181</v>
      </c>
      <c r="K128" s="13" t="str">
        <f t="shared" si="39"/>
        <v/>
      </c>
      <c r="L128" s="13">
        <f>COUNTIF($K$4:K128,1)</f>
        <v>1</v>
      </c>
      <c r="M128" s="13">
        <f t="shared" si="40"/>
        <v>157.6780095857182</v>
      </c>
      <c r="N128" s="14">
        <f t="shared" si="28"/>
        <v>118.6780095857182</v>
      </c>
      <c r="O128" s="14">
        <f t="shared" si="41"/>
        <v>-205.70574165568544</v>
      </c>
      <c r="P128" s="14">
        <f t="shared" si="42"/>
        <v>-376.07181443980863</v>
      </c>
      <c r="Q128" s="13">
        <f t="shared" si="29"/>
        <v>-251.63680656183601</v>
      </c>
      <c r="R128" s="13">
        <f t="shared" si="30"/>
        <v>373.06690764976878</v>
      </c>
      <c r="S128" s="15">
        <v>124</v>
      </c>
      <c r="T128" s="1">
        <f t="shared" si="45"/>
        <v>36.459146907584561</v>
      </c>
      <c r="U128" s="1">
        <f t="shared" si="32"/>
        <v>-19.540853092415439</v>
      </c>
      <c r="V128" s="1">
        <f t="shared" si="43"/>
        <v>0.40007656373895628</v>
      </c>
      <c r="W128" s="1">
        <f>入力・結果!$I$7/V128</f>
        <v>813844.2226084728</v>
      </c>
      <c r="X128" s="14">
        <f>(W128/I128*10)*入力・結果!$I$8</f>
        <v>11391.605419584981</v>
      </c>
      <c r="Y128" s="13">
        <f>DEGREES(ACOS((入力・結果!$G$3-(入力・結果!$G$4*COS(RADIANS(S128))))/(((入力・結果!$G$3^2)+(入力・結果!$G$4^2)-(2*入力・結果!$G$3*入力・結果!$G$4*COS(RADIANS(S128))))^(1/2))))</f>
        <v>40.006973404071367</v>
      </c>
      <c r="Z128" s="13">
        <f>DEGREES(ACOS(((入力・結果!$G$3^2)+(入力・結果!$G$4^2)-(入力・結果!$G$5^2)+(入力・結果!$G$6^2)-(2*入力・結果!$G$3*入力・結果!$G$4*COS(RADIANS(S128))))/(2*入力・結果!$G$6*((入力・結果!$G$3^2)+(入力・結果!$G$4^2)-(2*入力・結果!$G$3*入力・結果!$G$4*(COS(RADIANS(S128)))))^(1/2))))</f>
        <v>31.633255929818866</v>
      </c>
      <c r="AA128" s="13">
        <f>DEGREES(ACOS((入力・結果!$G$4-(入力・結果!$G$3*COS(RADIANS(S128))))/(((入力・結果!$G$3^2)+(入力・結果!$G$4^2)-(2*入力・結果!$G$3*入力・結果!$G$4*COS(RADIANS(S128))))^(1/2))))</f>
        <v>15.993026595928614</v>
      </c>
      <c r="AB128" s="13">
        <f>DEGREES(ACOS(((入力・結果!$G$3^2)+(入力・結果!$G$4^2)+(入力・結果!$G$5^2)-(入力・結果!$G$6^2)-(2*入力・結果!$G$3*入力・結果!$G$4*COS(RADIANS(S128))))/(2*入力・結果!$G$5*((入力・結果!$G$3^2)+(入力・結果!$G$4^2)-(2*入力・結果!$G$3*入力・結果!$G$4*(COS(RADIANS(S128)))))^(1/2))))</f>
        <v>20.466120311655949</v>
      </c>
      <c r="AC128" s="1">
        <f t="shared" si="44"/>
        <v>8091.6054195849811</v>
      </c>
      <c r="AD128" s="1">
        <f t="shared" si="33"/>
        <v>8091.6054195849811</v>
      </c>
      <c r="AE128" s="1" t="str">
        <f t="shared" si="34"/>
        <v/>
      </c>
      <c r="AF128" s="1" t="str">
        <f t="shared" si="35"/>
        <v/>
      </c>
      <c r="AJ128" s="10">
        <v>125</v>
      </c>
      <c r="AK128" s="10">
        <f t="shared" si="36"/>
        <v>2.5179064813190344</v>
      </c>
    </row>
    <row r="129" spans="2:37" x14ac:dyDescent="0.2">
      <c r="B129" s="1">
        <v>125</v>
      </c>
      <c r="C129" s="13">
        <f t="shared" si="23"/>
        <v>-20.075175272286614</v>
      </c>
      <c r="D129" s="13">
        <f t="shared" si="24"/>
        <v>-28.670321550114711</v>
      </c>
      <c r="E129" s="13">
        <f>演算!U129</f>
        <v>-19.143697754272722</v>
      </c>
      <c r="F129" s="13">
        <f t="shared" si="25"/>
        <v>19.143697754272722</v>
      </c>
      <c r="G129" s="13">
        <f t="shared" si="26"/>
        <v>-397.95480654708888</v>
      </c>
      <c r="H129" s="13">
        <f t="shared" si="27"/>
        <v>-159.84571660429211</v>
      </c>
      <c r="I129" s="14">
        <f t="shared" si="37"/>
        <v>428.85741356617655</v>
      </c>
      <c r="J129" s="13">
        <f t="shared" si="38"/>
        <v>-21.883750114975104</v>
      </c>
      <c r="K129" s="13" t="str">
        <f t="shared" si="39"/>
        <v/>
      </c>
      <c r="L129" s="13">
        <f>COUNTIF($K$4:K129,1)</f>
        <v>1</v>
      </c>
      <c r="M129" s="13">
        <f t="shared" si="40"/>
        <v>158.1162498850249</v>
      </c>
      <c r="N129" s="14">
        <f t="shared" si="28"/>
        <v>119.1162498850249</v>
      </c>
      <c r="O129" s="14">
        <f t="shared" si="41"/>
        <v>-208.67480186940568</v>
      </c>
      <c r="P129" s="14">
        <f t="shared" si="42"/>
        <v>-374.66452759159745</v>
      </c>
      <c r="Q129" s="13">
        <f t="shared" si="29"/>
        <v>-258.10939635797075</v>
      </c>
      <c r="R129" s="13">
        <f t="shared" si="30"/>
        <v>368.61841993004629</v>
      </c>
      <c r="S129" s="15">
        <v>125</v>
      </c>
      <c r="T129" s="1">
        <f t="shared" si="45"/>
        <v>35.856302245727278</v>
      </c>
      <c r="U129" s="1">
        <f t="shared" si="32"/>
        <v>-19.143697754272722</v>
      </c>
      <c r="V129" s="1">
        <f t="shared" si="43"/>
        <v>0.39715533814271708</v>
      </c>
      <c r="W129" s="1">
        <f>入力・結果!$I$7/V129</f>
        <v>819830.3503174776</v>
      </c>
      <c r="X129" s="14">
        <f>(W129/I129*10)*入力・結果!$I$8</f>
        <v>11469.971012045527</v>
      </c>
      <c r="Y129" s="13">
        <f>DEGREES(ACOS((入力・結果!$G$3-(入力・結果!$G$4*COS(RADIANS(S129))))/(((入力・結果!$G$3^2)+(入力・結果!$G$4^2)-(2*入力・結果!$G$3*入力・結果!$G$4*COS(RADIANS(S129))))^(1/2))))</f>
        <v>39.262439914060742</v>
      </c>
      <c r="Z129" s="13">
        <f>DEGREES(ACOS(((入力・結果!$G$3^2)+(入力・結果!$G$4^2)-(入力・結果!$G$5^2)+(入力・結果!$G$6^2)-(2*入力・結果!$G$3*入力・結果!$G$4*COS(RADIANS(S129))))/(2*入力・結果!$G$6*((入力・結果!$G$3^2)+(入力・結果!$G$4^2)-(2*入力・結果!$G$3*入力・結果!$G$4*(COS(RADIANS(S129)))))^(1/2))))</f>
        <v>31.060995425959735</v>
      </c>
      <c r="AA129" s="13">
        <f>DEGREES(ACOS((入力・結果!$G$4-(入力・結果!$G$3*COS(RADIANS(S129))))/(((入力・結果!$G$3^2)+(入力・結果!$G$4^2)-(2*入力・結果!$G$3*入力・結果!$G$4*COS(RADIANS(S129))))^(1/2))))</f>
        <v>15.737560085939283</v>
      </c>
      <c r="AB129" s="13">
        <f>DEGREES(ACOS(((入力・結果!$G$3^2)+(入力・結果!$G$4^2)+(入力・結果!$G$5^2)-(入力・結果!$G$6^2)-(2*入力・結果!$G$3*入力・結果!$G$4*COS(RADIANS(S129))))/(2*入力・結果!$G$5*((入力・結果!$G$3^2)+(入力・結果!$G$4^2)-(2*入力・結果!$G$3*入力・結果!$G$4*(COS(RADIANS(S129)))))^(1/2))))</f>
        <v>20.118742159787995</v>
      </c>
      <c r="AC129" s="1">
        <f t="shared" si="44"/>
        <v>8169.9710120455275</v>
      </c>
      <c r="AD129" s="1">
        <f t="shared" si="33"/>
        <v>8169.9710120455275</v>
      </c>
      <c r="AE129" s="1" t="str">
        <f t="shared" si="34"/>
        <v/>
      </c>
      <c r="AF129" s="1" t="str">
        <f t="shared" si="35"/>
        <v/>
      </c>
      <c r="AJ129" s="10">
        <v>126</v>
      </c>
      <c r="AK129" s="10">
        <f t="shared" si="36"/>
        <v>2.5360726683496013</v>
      </c>
    </row>
    <row r="130" spans="2:37" x14ac:dyDescent="0.2">
      <c r="B130" s="1">
        <v>126</v>
      </c>
      <c r="C130" s="13">
        <f t="shared" si="23"/>
        <v>-20.572483830236557</v>
      </c>
      <c r="D130" s="13">
        <f t="shared" si="24"/>
        <v>-28.315594803123162</v>
      </c>
      <c r="E130" s="13">
        <f>演算!U130</f>
        <v>-18.749387286564094</v>
      </c>
      <c r="F130" s="13">
        <f t="shared" si="25"/>
        <v>18.749387286564094</v>
      </c>
      <c r="G130" s="13">
        <f t="shared" si="26"/>
        <v>-399.34591057895489</v>
      </c>
      <c r="H130" s="13">
        <f t="shared" si="27"/>
        <v>-156.88733037915597</v>
      </c>
      <c r="I130" s="14">
        <f t="shared" si="37"/>
        <v>429.0580272289904</v>
      </c>
      <c r="J130" s="13">
        <f t="shared" si="38"/>
        <v>-21.447914925766245</v>
      </c>
      <c r="K130" s="13" t="str">
        <f t="shared" si="39"/>
        <v/>
      </c>
      <c r="L130" s="13">
        <f>COUNTIF($K$4:K130,1)</f>
        <v>1</v>
      </c>
      <c r="M130" s="13">
        <f t="shared" si="40"/>
        <v>158.55208507423376</v>
      </c>
      <c r="N130" s="14">
        <f t="shared" si="28"/>
        <v>119.55208507423376</v>
      </c>
      <c r="O130" s="14">
        <f t="shared" si="41"/>
        <v>-211.61766552581594</v>
      </c>
      <c r="P130" s="14">
        <f t="shared" si="42"/>
        <v>-373.2408798176279</v>
      </c>
      <c r="Q130" s="13">
        <f t="shared" si="29"/>
        <v>-264.50336353161288</v>
      </c>
      <c r="R130" s="13">
        <f t="shared" si="30"/>
        <v>364.05764746872637</v>
      </c>
      <c r="S130" s="15">
        <v>126</v>
      </c>
      <c r="T130" s="1">
        <f t="shared" si="45"/>
        <v>35.250612713435906</v>
      </c>
      <c r="U130" s="1">
        <f t="shared" si="32"/>
        <v>-18.749387286564094</v>
      </c>
      <c r="V130" s="1">
        <f t="shared" si="43"/>
        <v>0.39431046770862821</v>
      </c>
      <c r="W130" s="1">
        <f>入力・結果!$I$7/V130</f>
        <v>825745.26081463019</v>
      </c>
      <c r="X130" s="14">
        <f>(W130/I130*10)*入力・結果!$I$8</f>
        <v>11547.322857203077</v>
      </c>
      <c r="Y130" s="13">
        <f>DEGREES(ACOS((入力・結果!$G$3-(入力・結果!$G$4*COS(RADIANS(S130))))/(((入力・結果!$G$3^2)+(入力・結果!$G$4^2)-(2*入力・結果!$G$3*入力・結果!$G$4*COS(RADIANS(S130))))^(1/2))))</f>
        <v>38.519688632268576</v>
      </c>
      <c r="Z130" s="13">
        <f>DEGREES(ACOS(((入力・結果!$G$3^2)+(入力・結果!$G$4^2)-(入力・結果!$G$5^2)+(入力・結果!$G$6^2)-(2*入力・結果!$G$3*入力・結果!$G$4*COS(RADIANS(S130))))/(2*入力・結果!$G$6*((入力・結果!$G$3^2)+(入力・結果!$G$4^2)-(2*入力・結果!$G$3*入力・結果!$G$4*(COS(RADIANS(S130)))))^(1/2))))</f>
        <v>30.489155335462318</v>
      </c>
      <c r="AA130" s="13">
        <f>DEGREES(ACOS((入力・結果!$G$4-(入力・結果!$G$3*COS(RADIANS(S130))))/(((入力・結果!$G$3^2)+(入力・結果!$G$4^2)-(2*入力・結果!$G$3*入力・結果!$G$4*COS(RADIANS(S130))))^(1/2))))</f>
        <v>15.480311367731407</v>
      </c>
      <c r="AB130" s="13">
        <f>DEGREES(ACOS(((入力・結果!$G$3^2)+(入力・結果!$G$4^2)+(入力・結果!$G$5^2)-(入力・結果!$G$6^2)-(2*入力・結果!$G$3*入力・結果!$G$4*COS(RADIANS(S130))))/(2*入力・結果!$G$5*((入力・結果!$G$3^2)+(入力・結果!$G$4^2)-(2*入力・結果!$G$3*入力・結果!$G$4*(COS(RADIANS(S130)))))^(1/2))))</f>
        <v>19.7703013457045</v>
      </c>
      <c r="AC130" s="1">
        <f t="shared" si="44"/>
        <v>8247.3228572030766</v>
      </c>
      <c r="AD130" s="1">
        <f t="shared" si="33"/>
        <v>8247.3228572030766</v>
      </c>
      <c r="AE130" s="1" t="str">
        <f t="shared" si="34"/>
        <v/>
      </c>
      <c r="AF130" s="1" t="str">
        <f t="shared" si="35"/>
        <v/>
      </c>
      <c r="AJ130" s="10">
        <v>127</v>
      </c>
      <c r="AK130" s="10">
        <f t="shared" si="36"/>
        <v>2.554014565794454</v>
      </c>
    </row>
    <row r="131" spans="2:37" x14ac:dyDescent="0.2">
      <c r="B131" s="1">
        <v>127</v>
      </c>
      <c r="C131" s="13">
        <f t="shared" si="23"/>
        <v>-21.063525810321693</v>
      </c>
      <c r="D131" s="13">
        <f t="shared" si="24"/>
        <v>-27.952242851655246</v>
      </c>
      <c r="E131" s="13">
        <f>演算!U131</f>
        <v>-18.357846841418301</v>
      </c>
      <c r="F131" s="13">
        <f t="shared" si="25"/>
        <v>18.357846841418301</v>
      </c>
      <c r="G131" s="13">
        <f t="shared" si="26"/>
        <v>-400.70671837876182</v>
      </c>
      <c r="H131" s="13">
        <f t="shared" si="27"/>
        <v>-153.93258392296008</v>
      </c>
      <c r="I131" s="14">
        <f t="shared" si="37"/>
        <v>429.25646709988592</v>
      </c>
      <c r="J131" s="13">
        <f t="shared" si="38"/>
        <v>-21.014415803685949</v>
      </c>
      <c r="K131" s="13" t="str">
        <f t="shared" si="39"/>
        <v/>
      </c>
      <c r="L131" s="13">
        <f>COUNTIF($K$4:K131,1)</f>
        <v>1</v>
      </c>
      <c r="M131" s="13">
        <f t="shared" si="40"/>
        <v>158.98558419631405</v>
      </c>
      <c r="N131" s="14">
        <f t="shared" si="28"/>
        <v>119.98558419631405</v>
      </c>
      <c r="O131" s="14">
        <f t="shared" si="41"/>
        <v>-214.5346940070213</v>
      </c>
      <c r="P131" s="14">
        <f t="shared" si="42"/>
        <v>-371.80099463878412</v>
      </c>
      <c r="Q131" s="13">
        <f t="shared" si="29"/>
        <v>-270.81676041842178</v>
      </c>
      <c r="R131" s="13">
        <f t="shared" si="30"/>
        <v>359.38597952128174</v>
      </c>
      <c r="S131" s="15">
        <v>127</v>
      </c>
      <c r="T131" s="1">
        <f t="shared" si="45"/>
        <v>34.642153158581699</v>
      </c>
      <c r="U131" s="1">
        <f t="shared" si="32"/>
        <v>-18.357846841418301</v>
      </c>
      <c r="V131" s="1">
        <f t="shared" si="43"/>
        <v>0.39154044514579311</v>
      </c>
      <c r="W131" s="1">
        <f>入力・結果!$I$7/V131</f>
        <v>831587.14262267423</v>
      </c>
      <c r="X131" s="14">
        <f>(W131/I131*10)*入力・結果!$I$8</f>
        <v>11623.640499689915</v>
      </c>
      <c r="Y131" s="13">
        <f>DEGREES(ACOS((入力・結果!$G$3-(入力・結果!$G$4*COS(RADIANS(S131))))/(((入力・結果!$G$3^2)+(入力・結果!$G$4^2)-(2*入力・結果!$G$3*入力・結果!$G$4*COS(RADIANS(S131))))^(1/2))))</f>
        <v>37.778672192467795</v>
      </c>
      <c r="Z131" s="13">
        <f>DEGREES(ACOS(((入力・結果!$G$3^2)+(入力・結果!$G$4^2)-(入力・結果!$G$5^2)+(入力・結果!$G$6^2)-(2*入力・結果!$G$3*入力・結果!$G$4*COS(RADIANS(S131))))/(2*入力・結果!$G$6*((入力・結果!$G$3^2)+(入力・結果!$G$4^2)-(2*入力・結果!$G$3*入力・結果!$G$4*(COS(RADIANS(S131)))))^(1/2))))</f>
        <v>29.917726137717583</v>
      </c>
      <c r="AA131" s="13">
        <f>DEGREES(ACOS((入力・結果!$G$4-(入力・結果!$G$3*COS(RADIANS(S131))))/(((入力・結果!$G$3^2)+(入力・結果!$G$4^2)-(2*入力・結果!$G$3*入力・結果!$G$4*COS(RADIANS(S131))))^(1/2))))</f>
        <v>15.22132780753221</v>
      </c>
      <c r="AB131" s="13">
        <f>DEGREES(ACOS(((入力・結果!$G$3^2)+(入力・結果!$G$4^2)+(入力・結果!$G$5^2)-(入力・結果!$G$6^2)-(2*入力・結果!$G$3*入力・結果!$G$4*COS(RADIANS(S131))))/(2*入力・結果!$G$5*((入力・結果!$G$3^2)+(入力・結果!$G$4^2)-(2*入力・結果!$G$3*入力・結果!$G$4*(COS(RADIANS(S131)))))^(1/2))))</f>
        <v>19.420825351049491</v>
      </c>
      <c r="AC131" s="1">
        <f t="shared" si="44"/>
        <v>8323.6404996899146</v>
      </c>
      <c r="AD131" s="1">
        <f t="shared" si="33"/>
        <v>8323.6404996899146</v>
      </c>
      <c r="AE131" s="1" t="str">
        <f t="shared" si="34"/>
        <v/>
      </c>
      <c r="AF131" s="1" t="str">
        <f t="shared" si="35"/>
        <v/>
      </c>
      <c r="AJ131" s="10">
        <v>128</v>
      </c>
      <c r="AK131" s="10">
        <f t="shared" si="36"/>
        <v>2.5717266795020235</v>
      </c>
    </row>
    <row r="132" spans="2:37" x14ac:dyDescent="0.2">
      <c r="B132" s="1">
        <v>128</v>
      </c>
      <c r="C132" s="13">
        <f t="shared" ref="C132:C195" si="46">$AI$8*COS(RADIANS(B132))</f>
        <v>-21.548151636398039</v>
      </c>
      <c r="D132" s="13">
        <f t="shared" ref="D132:D195" si="47">-$AI$8*SIN(RADIANS(B132))</f>
        <v>-27.580376376235272</v>
      </c>
      <c r="E132" s="13">
        <f>演算!U132</f>
        <v>-17.969003031549036</v>
      </c>
      <c r="F132" s="13">
        <f t="shared" ref="F132:F195" si="48">IF(E132&gt;0,(180-$AI$10)-E132,(180-$AI$10)-E132)</f>
        <v>17.969003031549036</v>
      </c>
      <c r="G132" s="13">
        <f t="shared" ref="G132:G195" si="49">-$AI$9*COS(RADIANS(F132))+C132</f>
        <v>-402.0375736535949</v>
      </c>
      <c r="H132" s="13">
        <f t="shared" ref="H132:H195" si="50">-$AI$9*SIN(RADIANS(F132))+D132</f>
        <v>-150.98134773796917</v>
      </c>
      <c r="I132" s="14">
        <f t="shared" si="37"/>
        <v>429.45264930378914</v>
      </c>
      <c r="J132" s="13">
        <f t="shared" si="38"/>
        <v>-20.583185287661806</v>
      </c>
      <c r="K132" s="13" t="str">
        <f t="shared" si="39"/>
        <v/>
      </c>
      <c r="L132" s="13">
        <f>COUNTIF($K$4:K132,1)</f>
        <v>1</v>
      </c>
      <c r="M132" s="13">
        <f t="shared" si="40"/>
        <v>159.41681471233818</v>
      </c>
      <c r="N132" s="14">
        <f t="shared" ref="N132:N195" si="51">$AI$7+M132</f>
        <v>120.41681471233818</v>
      </c>
      <c r="O132" s="14">
        <f t="shared" si="41"/>
        <v>-217.4262359191604</v>
      </c>
      <c r="P132" s="14">
        <f t="shared" si="42"/>
        <v>-370.34498771830152</v>
      </c>
      <c r="Q132" s="13">
        <f t="shared" ref="Q132:Q195" si="52">COS(RADIANS(B132))*$AI$12</f>
        <v>-277.04766389654623</v>
      </c>
      <c r="R132" s="13">
        <f t="shared" ref="R132:R195" si="53">SIN(RADIANS(B132))*$AI$12</f>
        <v>354.60483912302493</v>
      </c>
      <c r="S132" s="15">
        <v>128</v>
      </c>
      <c r="T132" s="1">
        <f t="shared" ref="T132:T163" si="54">AA132+AB132</f>
        <v>34.030996968450964</v>
      </c>
      <c r="U132" s="1">
        <f t="shared" ref="U132:U195" si="55">T132-(180-S132)</f>
        <v>-17.969003031549036</v>
      </c>
      <c r="V132" s="1">
        <f t="shared" si="43"/>
        <v>0.38884380986926459</v>
      </c>
      <c r="W132" s="1">
        <f>入力・結果!$I$7/V132</f>
        <v>837354.20684585883</v>
      </c>
      <c r="X132" s="14">
        <f>(W132/I132*10)*入力・結果!$I$8</f>
        <v>11698.90382378606</v>
      </c>
      <c r="Y132" s="13">
        <f>DEGREES(ACOS((入力・結果!$G$3-(入力・結果!$G$4*COS(RADIANS(S132))))/(((入力・結果!$G$3^2)+(入力・結果!$G$4^2)-(2*入力・結果!$G$3*入力・結果!$G$4*COS(RADIANS(S132))))^(1/2))))</f>
        <v>37.039344182170332</v>
      </c>
      <c r="Z132" s="13">
        <f>DEGREES(ACOS(((入力・結果!$G$3^2)+(入力・結果!$G$4^2)-(入力・結果!$G$5^2)+(入力・結果!$G$6^2)-(2*入力・結果!$G$3*入力・結果!$G$4*COS(RADIANS(S132))))/(2*入力・結果!$G$6*((入力・結果!$G$3^2)+(入力・結果!$G$4^2)-(2*入力・結果!$G$3*入力・結果!$G$4*(COS(RADIANS(S132)))))^(1/2))))</f>
        <v>29.346698402209743</v>
      </c>
      <c r="AA132" s="13">
        <f>DEGREES(ACOS((入力・結果!$G$4-(入力・結果!$G$3*COS(RADIANS(S132))))/(((入力・結果!$G$3^2)+(入力・結果!$G$4^2)-(2*入力・結果!$G$3*入力・結果!$G$4*COS(RADIANS(S132))))^(1/2))))</f>
        <v>14.960655817829668</v>
      </c>
      <c r="AB132" s="13">
        <f>DEGREES(ACOS(((入力・結果!$G$3^2)+(入力・結果!$G$4^2)+(入力・結果!$G$5^2)-(入力・結果!$G$6^2)-(2*入力・結果!$G$3*入力・結果!$G$4*COS(RADIANS(S132))))/(2*入力・結果!$G$5*((入力・結果!$G$3^2)+(入力・結果!$G$4^2)-(2*入力・結果!$G$3*入力・結果!$G$4*(COS(RADIANS(S132)))))^(1/2))))</f>
        <v>19.070341150621296</v>
      </c>
      <c r="AC132" s="1">
        <f t="shared" si="44"/>
        <v>8398.9038237860605</v>
      </c>
      <c r="AD132" s="1">
        <f t="shared" ref="AD132:AD195" si="56">IF(AC132&lt;0,0,AC132)</f>
        <v>8398.9038237860605</v>
      </c>
      <c r="AE132" s="1" t="str">
        <f t="shared" ref="AE132:AE195" si="57">IF(AND(AD131=0,AD132&gt;0),"a","")</f>
        <v/>
      </c>
      <c r="AF132" s="1" t="str">
        <f t="shared" ref="AF132:AF195" si="58">IF(AND(AD133=0,AD132&gt;0),"a","")</f>
        <v/>
      </c>
      <c r="AJ132" s="10">
        <v>129</v>
      </c>
      <c r="AK132" s="10">
        <f t="shared" ref="AK132:AK195" si="59">1/V133</f>
        <v>2.5892035863051923</v>
      </c>
    </row>
    <row r="133" spans="2:37" x14ac:dyDescent="0.2">
      <c r="B133" s="1">
        <v>129</v>
      </c>
      <c r="C133" s="13">
        <f t="shared" si="46"/>
        <v>-22.026213686744306</v>
      </c>
      <c r="D133" s="13">
        <f t="shared" si="47"/>
        <v>-27.200108650993986</v>
      </c>
      <c r="E133" s="13">
        <f>演算!U133</f>
        <v>-17.582783884746831</v>
      </c>
      <c r="F133" s="13">
        <f t="shared" si="48"/>
        <v>17.582783884746831</v>
      </c>
      <c r="G133" s="13">
        <f t="shared" si="49"/>
        <v>-403.33880577862038</v>
      </c>
      <c r="H133" s="13">
        <f t="shared" si="50"/>
        <v>-148.0334944025094</v>
      </c>
      <c r="I133" s="14">
        <f t="shared" ref="I133:I196" si="60">(((G133)^2)+((H133)^2))^(1/2)</f>
        <v>429.64649156247214</v>
      </c>
      <c r="J133" s="13">
        <f t="shared" ref="J133:J196" si="61">-DEGREES(ATAN((H133/(G133))))</f>
        <v>-20.154157450927524</v>
      </c>
      <c r="K133" s="13" t="str">
        <f t="shared" ref="K133:K196" si="62">IF(AND(J132&gt;0,J133&lt;0),1,"")</f>
        <v/>
      </c>
      <c r="L133" s="13">
        <f>COUNTIF($K$4:K133,1)</f>
        <v>1</v>
      </c>
      <c r="M133" s="13">
        <f t="shared" ref="M133:M196" si="63">IF(L133=0,J133,IF(L133=1,180+J133,360+J133))</f>
        <v>159.84584254907247</v>
      </c>
      <c r="N133" s="14">
        <f t="shared" si="51"/>
        <v>120.84584254907247</v>
      </c>
      <c r="O133" s="14">
        <f t="shared" ref="O133:O196" si="64">I133*COS(RADIANS(N133))</f>
        <v>-220.29262742387118</v>
      </c>
      <c r="P133" s="14">
        <f t="shared" ref="P133:P196" si="65">-I133*SIN(RADIANS(N133))</f>
        <v>-368.87296731344912</v>
      </c>
      <c r="Q133" s="13">
        <f t="shared" si="52"/>
        <v>-283.19417597242676</v>
      </c>
      <c r="R133" s="13">
        <f t="shared" si="53"/>
        <v>349.71568265563695</v>
      </c>
      <c r="S133" s="15">
        <v>129</v>
      </c>
      <c r="T133" s="1">
        <f t="shared" si="54"/>
        <v>33.417216115253169</v>
      </c>
      <c r="U133" s="1">
        <f t="shared" si="55"/>
        <v>-17.582783884746831</v>
      </c>
      <c r="V133" s="1">
        <f t="shared" ref="V133:V196" si="66">ABS(U133-U132)</f>
        <v>0.3862191468022047</v>
      </c>
      <c r="W133" s="1">
        <f>入力・結果!$I$7/V133</f>
        <v>843044.68770097068</v>
      </c>
      <c r="X133" s="14">
        <f>(W133/I133*10)*入力・結果!$I$8</f>
        <v>11773.093055666983</v>
      </c>
      <c r="Y133" s="13">
        <f>DEGREES(ACOS((入力・結果!$G$3-(入力・結果!$G$4*COS(RADIANS(S133))))/(((入力・結果!$G$3^2)+(入力・結果!$G$4^2)-(2*入力・結果!$G$3*入力・結果!$G$4*COS(RADIANS(S133))))^(1/2))))</f>
        <v>36.301659111978552</v>
      </c>
      <c r="Z133" s="13">
        <f>DEGREES(ACOS(((入力・結果!$G$3^2)+(入力・結果!$G$4^2)-(入力・結果!$G$5^2)+(入力・結果!$G$6^2)-(2*入力・結果!$G$3*入力・結果!$G$4*COS(RADIANS(S133))))/(2*入力・結果!$G$6*((入力・結果!$G$3^2)+(入力・結果!$G$4^2)-(2*入力・結果!$G$3*入力・結果!$G$4*(COS(RADIANS(S133)))))^(1/2))))</f>
        <v>28.776062788802705</v>
      </c>
      <c r="AA133" s="13">
        <f>DEGREES(ACOS((入力・結果!$G$4-(入力・結果!$G$3*COS(RADIANS(S133))))/(((入力・結果!$G$3^2)+(入力・結果!$G$4^2)-(2*入力・結果!$G$3*入力・結果!$G$4*COS(RADIANS(S133))))^(1/2))))</f>
        <v>14.698340888021441</v>
      </c>
      <c r="AB133" s="13">
        <f>DEGREES(ACOS(((入力・結果!$G$3^2)+(入力・結果!$G$4^2)+(入力・結果!$G$5^2)-(入力・結果!$G$6^2)-(2*入力・結果!$G$3*入力・結果!$G$4*COS(RADIANS(S133))))/(2*入力・結果!$G$5*((入力・結果!$G$3^2)+(入力・結果!$G$4^2)-(2*入力・結果!$G$3*入力・結果!$G$4*(COS(RADIANS(S133)))))^(1/2))))</f>
        <v>18.718875227231724</v>
      </c>
      <c r="AC133" s="1">
        <f t="shared" si="44"/>
        <v>8473.0930556669828</v>
      </c>
      <c r="AD133" s="1">
        <f t="shared" si="56"/>
        <v>8473.0930556669828</v>
      </c>
      <c r="AE133" s="1" t="str">
        <f t="shared" si="57"/>
        <v/>
      </c>
      <c r="AF133" s="1" t="str">
        <f t="shared" si="58"/>
        <v/>
      </c>
      <c r="AJ133" s="10">
        <v>130</v>
      </c>
      <c r="AK133" s="10">
        <f t="shared" si="59"/>
        <v>2.6064399356453416</v>
      </c>
    </row>
    <row r="134" spans="2:37" x14ac:dyDescent="0.2">
      <c r="B134" s="1">
        <v>130</v>
      </c>
      <c r="C134" s="13">
        <f t="shared" si="46"/>
        <v>-22.497566339028879</v>
      </c>
      <c r="D134" s="13">
        <f t="shared" si="47"/>
        <v>-26.811555509164229</v>
      </c>
      <c r="E134" s="13">
        <f>演算!U134</f>
        <v>-17.199118799538411</v>
      </c>
      <c r="F134" s="13">
        <f t="shared" si="48"/>
        <v>17.199118799538411</v>
      </c>
      <c r="G134" s="13">
        <f t="shared" si="49"/>
        <v>-404.6107303208874</v>
      </c>
      <c r="H134" s="13">
        <f t="shared" si="50"/>
        <v>-145.0888986978465</v>
      </c>
      <c r="I134" s="14">
        <f t="shared" si="60"/>
        <v>429.83791319072338</v>
      </c>
      <c r="J134" s="13">
        <f t="shared" si="61"/>
        <v>-19.727267854556711</v>
      </c>
      <c r="K134" s="13" t="str">
        <f t="shared" si="62"/>
        <v/>
      </c>
      <c r="L134" s="13">
        <f>COUNTIF($K$4:K134,1)</f>
        <v>1</v>
      </c>
      <c r="M134" s="13">
        <f t="shared" si="63"/>
        <v>160.27273214544329</v>
      </c>
      <c r="N134" s="14">
        <f t="shared" si="51"/>
        <v>121.27273214544329</v>
      </c>
      <c r="O134" s="14">
        <f t="shared" si="64"/>
        <v>-223.13419256551413</v>
      </c>
      <c r="P134" s="14">
        <f t="shared" si="65"/>
        <v>-367.38503470377225</v>
      </c>
      <c r="Q134" s="13">
        <f t="shared" si="52"/>
        <v>-289.25442435894269</v>
      </c>
      <c r="R134" s="13">
        <f t="shared" si="53"/>
        <v>344.7199994035401</v>
      </c>
      <c r="S134" s="15">
        <v>130</v>
      </c>
      <c r="T134" s="1">
        <f t="shared" si="54"/>
        <v>32.800881200461589</v>
      </c>
      <c r="U134" s="1">
        <f t="shared" si="55"/>
        <v>-17.199118799538411</v>
      </c>
      <c r="V134" s="1">
        <f t="shared" si="66"/>
        <v>0.38366508520842046</v>
      </c>
      <c r="W134" s="1">
        <f>入力・結果!$I$7/V134</f>
        <v>848656.84304612328</v>
      </c>
      <c r="X134" s="14">
        <f>(W134/I134*10)*入力・結果!$I$8</f>
        <v>11846.18876561825</v>
      </c>
      <c r="Y134" s="13">
        <f>DEGREES(ACOS((入力・結果!$G$3-(入力・結果!$G$4*COS(RADIANS(S134))))/(((入力・結果!$G$3^2)+(入力・結果!$G$4^2)-(2*入力・結果!$G$3*入力・結果!$G$4*COS(RADIANS(S134))))^(1/2))))</f>
        <v>35.565572385787199</v>
      </c>
      <c r="Z134" s="13">
        <f>DEGREES(ACOS(((入力・結果!$G$3^2)+(入力・結果!$G$4^2)-(入力・結果!$G$5^2)+(入力・結果!$G$6^2)-(2*入力・結果!$G$3*入力・結果!$G$4*COS(RADIANS(S134))))/(2*入力・結果!$G$6*((入力・結果!$G$3^2)+(入力・結果!$G$4^2)-(2*入力・結果!$G$3*入力・結果!$G$4*(COS(RADIANS(S134)))))^(1/2))))</f>
        <v>28.205810047801954</v>
      </c>
      <c r="AA134" s="13">
        <f>DEGREES(ACOS((入力・結果!$G$4-(入力・結果!$G$3*COS(RADIANS(S134))))/(((入力・結果!$G$3^2)+(入力・結果!$G$4^2)-(2*入力・結果!$G$3*入力・結果!$G$4*COS(RADIANS(S134))))^(1/2))))</f>
        <v>14.434427614212746</v>
      </c>
      <c r="AB134" s="13">
        <f>DEGREES(ACOS(((入力・結果!$G$3^2)+(入力・結果!$G$4^2)+(入力・結果!$G$5^2)-(入力・結果!$G$6^2)-(2*入力・結果!$G$3*入力・結果!$G$4*COS(RADIANS(S134))))/(2*入力・結果!$G$5*((入力・結果!$G$3^2)+(入力・結果!$G$4^2)-(2*入力・結果!$G$3*入力・結果!$G$4*(COS(RADIANS(S134)))))^(1/2))))</f>
        <v>18.366453586248845</v>
      </c>
      <c r="AC134" s="1">
        <f t="shared" ref="AC134:AC197" si="67">X134-3300</f>
        <v>8546.1887656182498</v>
      </c>
      <c r="AD134" s="1">
        <f t="shared" si="56"/>
        <v>8546.1887656182498</v>
      </c>
      <c r="AE134" s="1" t="str">
        <f t="shared" si="57"/>
        <v/>
      </c>
      <c r="AF134" s="1" t="str">
        <f t="shared" si="58"/>
        <v/>
      </c>
      <c r="AJ134" s="10">
        <v>131</v>
      </c>
      <c r="AK134" s="10">
        <f t="shared" si="59"/>
        <v>2.6234304511645057</v>
      </c>
    </row>
    <row r="135" spans="2:37" x14ac:dyDescent="0.2">
      <c r="B135" s="1">
        <v>131</v>
      </c>
      <c r="C135" s="13">
        <f t="shared" si="46"/>
        <v>-22.962066014667752</v>
      </c>
      <c r="D135" s="13">
        <f t="shared" si="47"/>
        <v>-26.414835307797023</v>
      </c>
      <c r="E135" s="13">
        <f>演算!U135</f>
        <v>-16.817938501979498</v>
      </c>
      <c r="F135" s="13">
        <f t="shared" si="48"/>
        <v>16.817938501979498</v>
      </c>
      <c r="G135" s="13">
        <f t="shared" si="49"/>
        <v>-405.85364954555786</v>
      </c>
      <c r="H135" s="13">
        <f t="shared" si="50"/>
        <v>-142.14743772045949</v>
      </c>
      <c r="I135" s="14">
        <f t="shared" si="60"/>
        <v>430.02683509281189</v>
      </c>
      <c r="J135" s="13">
        <f t="shared" si="61"/>
        <v>-19.302453502091804</v>
      </c>
      <c r="K135" s="13" t="str">
        <f t="shared" si="62"/>
        <v/>
      </c>
      <c r="L135" s="13">
        <f>COUNTIF($K$4:K135,1)</f>
        <v>1</v>
      </c>
      <c r="M135" s="13">
        <f t="shared" si="63"/>
        <v>160.69754649790821</v>
      </c>
      <c r="N135" s="14">
        <f t="shared" si="51"/>
        <v>121.69754649790821</v>
      </c>
      <c r="O135" s="14">
        <f t="shared" si="64"/>
        <v>-225.95124359393117</v>
      </c>
      <c r="P135" s="14">
        <f t="shared" si="65"/>
        <v>-365.88128459692552</v>
      </c>
      <c r="Q135" s="13">
        <f t="shared" si="52"/>
        <v>-295.2265630457282</v>
      </c>
      <c r="R135" s="13">
        <f t="shared" si="53"/>
        <v>339.61931110024744</v>
      </c>
      <c r="S135" s="15">
        <v>131</v>
      </c>
      <c r="T135" s="1">
        <f t="shared" si="54"/>
        <v>32.182061498020502</v>
      </c>
      <c r="U135" s="1">
        <f t="shared" si="55"/>
        <v>-16.817938501979498</v>
      </c>
      <c r="V135" s="1">
        <f t="shared" si="66"/>
        <v>0.38118029755891314</v>
      </c>
      <c r="W135" s="1">
        <f>入力・結果!$I$7/V135</f>
        <v>854188.95489916299</v>
      </c>
      <c r="X135" s="14">
        <f>(W135/I135*10)*入力・結果!$I$8</f>
        <v>11918.171870108594</v>
      </c>
      <c r="Y135" s="13">
        <f>DEGREES(ACOS((入力・結果!$G$3-(入力・結果!$G$4*COS(RADIANS(S135))))/(((入力・結果!$G$3^2)+(入力・結果!$G$4^2)-(2*入力・結果!$G$3*入力・結果!$G$4*COS(RADIANS(S135))))^(1/2))))</f>
        <v>34.831040271808831</v>
      </c>
      <c r="Z135" s="13">
        <f>DEGREES(ACOS(((入力・結果!$G$3^2)+(入力・結果!$G$4^2)-(入力・結果!$G$5^2)+(入力・結果!$G$6^2)-(2*入力・結果!$G$3*入力・結果!$G$4*COS(RADIANS(S135))))/(2*入力・結果!$G$6*((入力・結果!$G$3^2)+(入力・結果!$G$4^2)-(2*入力・結果!$G$3*入力・結果!$G$4*(COS(RADIANS(S135)))))^(1/2))))</f>
        <v>27.635931019810673</v>
      </c>
      <c r="AA135" s="13">
        <f>DEGREES(ACOS((入力・結果!$G$4-(入力・結果!$G$3*COS(RADIANS(S135))))/(((入力・結果!$G$3^2)+(入力・結果!$G$4^2)-(2*入力・結果!$G$3*入力・結果!$G$4*COS(RADIANS(S135))))^(1/2))))</f>
        <v>14.168959728191126</v>
      </c>
      <c r="AB135" s="13">
        <f>DEGREES(ACOS(((入力・結果!$G$3^2)+(入力・結果!$G$4^2)+(入力・結果!$G$5^2)-(入力・結果!$G$6^2)-(2*入力・結果!$G$3*入力・結果!$G$4*COS(RADIANS(S135))))/(2*入力・結果!$G$5*((入力・結果!$G$3^2)+(入力・結果!$G$4^2)-(2*入力・結果!$G$3*入力・結果!$G$4*(COS(RADIANS(S135)))))^(1/2))))</f>
        <v>18.013101769829376</v>
      </c>
      <c r="AC135" s="1">
        <f t="shared" si="67"/>
        <v>8618.1718701085938</v>
      </c>
      <c r="AD135" s="1">
        <f t="shared" si="56"/>
        <v>8618.1718701085938</v>
      </c>
      <c r="AE135" s="1" t="str">
        <f t="shared" si="57"/>
        <v/>
      </c>
      <c r="AF135" s="1" t="str">
        <f t="shared" si="58"/>
        <v/>
      </c>
      <c r="AJ135" s="10">
        <v>132</v>
      </c>
      <c r="AK135" s="10">
        <f t="shared" si="59"/>
        <v>2.6401699322897443</v>
      </c>
    </row>
    <row r="136" spans="2:37" x14ac:dyDescent="0.2">
      <c r="B136" s="1">
        <v>132</v>
      </c>
      <c r="C136" s="13">
        <f t="shared" si="46"/>
        <v>-23.419571222560037</v>
      </c>
      <c r="D136" s="13">
        <f t="shared" si="47"/>
        <v>-26.010068891708798</v>
      </c>
      <c r="E136" s="13">
        <f>演算!U136</f>
        <v>-16.439175003550922</v>
      </c>
      <c r="F136" s="13">
        <f t="shared" si="48"/>
        <v>16.439175003550922</v>
      </c>
      <c r="G136" s="13">
        <f t="shared" si="49"/>
        <v>-407.06785290502631</v>
      </c>
      <c r="H136" s="13">
        <f t="shared" si="50"/>
        <v>-139.20899098061835</v>
      </c>
      <c r="I136" s="14">
        <f t="shared" si="60"/>
        <v>430.21317975923284</v>
      </c>
      <c r="J136" s="13">
        <f t="shared" si="61"/>
        <v>-18.879652795242279</v>
      </c>
      <c r="K136" s="13" t="str">
        <f t="shared" si="62"/>
        <v/>
      </c>
      <c r="L136" s="13">
        <f>COUNTIF($K$4:K136,1)</f>
        <v>1</v>
      </c>
      <c r="M136" s="13">
        <f t="shared" si="63"/>
        <v>161.12034720475771</v>
      </c>
      <c r="N136" s="14">
        <f t="shared" si="51"/>
        <v>122.12034720475771</v>
      </c>
      <c r="O136" s="14">
        <f t="shared" si="64"/>
        <v>-228.74408128252531</v>
      </c>
      <c r="P136" s="14">
        <f t="shared" si="65"/>
        <v>-364.36180551309633</v>
      </c>
      <c r="Q136" s="13">
        <f t="shared" si="52"/>
        <v>-301.10877286148622</v>
      </c>
      <c r="R136" s="13">
        <f t="shared" si="53"/>
        <v>334.41517146482744</v>
      </c>
      <c r="S136" s="15">
        <v>132</v>
      </c>
      <c r="T136" s="1">
        <f t="shared" si="54"/>
        <v>31.560824996449078</v>
      </c>
      <c r="U136" s="1">
        <f t="shared" si="55"/>
        <v>-16.439175003550922</v>
      </c>
      <c r="V136" s="1">
        <f t="shared" si="66"/>
        <v>0.37876349842857593</v>
      </c>
      <c r="W136" s="1">
        <f>入力・結果!$I$7/V136</f>
        <v>859639.32995354082</v>
      </c>
      <c r="X136" s="14">
        <f>(W136/I136*10)*入力・結果!$I$8</f>
        <v>11989.023633836156</v>
      </c>
      <c r="Y136" s="13">
        <f>DEGREES(ACOS((入力・結果!$G$3-(入力・結果!$G$4*COS(RADIANS(S136))))/(((入力・結果!$G$3^2)+(入力・結果!$G$4^2)-(2*入力・結果!$G$3*入力・結果!$G$4*COS(RADIANS(S136))))^(1/2))))</f>
        <v>34.098019874395519</v>
      </c>
      <c r="Z136" s="13">
        <f>DEGREES(ACOS(((入力・結果!$G$3^2)+(入力・結果!$G$4^2)-(入力・結果!$G$5^2)+(入力・結果!$G$6^2)-(2*入力・結果!$G$3*入力・結果!$G$4*COS(RADIANS(S136))))/(2*入力・結果!$G$6*((入力・結果!$G$3^2)+(入力・結果!$G$4^2)-(2*入力・結果!$G$3*入力・結果!$G$4*(COS(RADIANS(S136)))))^(1/2))))</f>
        <v>27.066416635397179</v>
      </c>
      <c r="AA136" s="13">
        <f>DEGREES(ACOS((入力・結果!$G$4-(入力・結果!$G$3*COS(RADIANS(S136))))/(((入力・結果!$G$3^2)+(入力・結果!$G$4^2)-(2*入力・結果!$G$3*入力・結果!$G$4*COS(RADIANS(S136))))^(1/2))))</f>
        <v>13.901980125604512</v>
      </c>
      <c r="AB136" s="13">
        <f>DEGREES(ACOS(((入力・結果!$G$3^2)+(入力・結果!$G$4^2)+(入力・結果!$G$5^2)-(入力・結果!$G$6^2)-(2*入力・結果!$G$3*入力・結果!$G$4*COS(RADIANS(S136))))/(2*入力・結果!$G$5*((入力・結果!$G$3^2)+(入力・結果!$G$4^2)-(2*入力・結果!$G$3*入力・結果!$G$4*(COS(RADIANS(S136)))))^(1/2))))</f>
        <v>17.658844870844565</v>
      </c>
      <c r="AC136" s="1">
        <f t="shared" si="67"/>
        <v>8689.0236338361556</v>
      </c>
      <c r="AD136" s="1">
        <f t="shared" si="56"/>
        <v>8689.0236338361556</v>
      </c>
      <c r="AE136" s="1" t="str">
        <f t="shared" si="57"/>
        <v/>
      </c>
      <c r="AF136" s="1" t="str">
        <f t="shared" si="58"/>
        <v/>
      </c>
      <c r="AJ136" s="10">
        <v>133</v>
      </c>
      <c r="AK136" s="10">
        <f t="shared" si="59"/>
        <v>2.6566532557836209</v>
      </c>
    </row>
    <row r="137" spans="2:37" x14ac:dyDescent="0.2">
      <c r="B137" s="1">
        <v>133</v>
      </c>
      <c r="C137" s="13">
        <f t="shared" si="46"/>
        <v>-23.869942602187443</v>
      </c>
      <c r="D137" s="13">
        <f t="shared" si="47"/>
        <v>-25.597379556670969</v>
      </c>
      <c r="E137" s="13">
        <f>演算!U137</f>
        <v>-16.062761560124322</v>
      </c>
      <c r="F137" s="13">
        <f t="shared" si="48"/>
        <v>16.062761560124322</v>
      </c>
      <c r="G137" s="13">
        <f t="shared" si="49"/>
        <v>-408.25361751139036</v>
      </c>
      <c r="H137" s="13">
        <f t="shared" si="50"/>
        <v>-136.27344048809465</v>
      </c>
      <c r="I137" s="14">
        <f t="shared" si="60"/>
        <v>430.39687126371967</v>
      </c>
      <c r="J137" s="13">
        <f t="shared" si="61"/>
        <v>-18.458805490622613</v>
      </c>
      <c r="K137" s="13" t="str">
        <f t="shared" si="62"/>
        <v/>
      </c>
      <c r="L137" s="13">
        <f>COUNTIF($K$4:K137,1)</f>
        <v>1</v>
      </c>
      <c r="M137" s="13">
        <f t="shared" si="63"/>
        <v>161.54119450937739</v>
      </c>
      <c r="N137" s="14">
        <f t="shared" si="51"/>
        <v>122.54119450937739</v>
      </c>
      <c r="O137" s="14">
        <f t="shared" si="64"/>
        <v>-231.51299524150136</v>
      </c>
      <c r="P137" s="14">
        <f t="shared" si="65"/>
        <v>-362.82668014894864</v>
      </c>
      <c r="Q137" s="13">
        <f t="shared" si="52"/>
        <v>-306.89926202812427</v>
      </c>
      <c r="R137" s="13">
        <f t="shared" si="53"/>
        <v>329.10916572862675</v>
      </c>
      <c r="S137" s="15">
        <v>133</v>
      </c>
      <c r="T137" s="1">
        <f t="shared" si="54"/>
        <v>30.937238439875678</v>
      </c>
      <c r="U137" s="1">
        <f t="shared" si="55"/>
        <v>-16.062761560124322</v>
      </c>
      <c r="V137" s="1">
        <f t="shared" si="66"/>
        <v>0.37641344342659977</v>
      </c>
      <c r="W137" s="1">
        <f>入力・結果!$I$7/V137</f>
        <v>865006.3000831469</v>
      </c>
      <c r="X137" s="14">
        <f>(W137/I137*10)*入力・結果!$I$8</f>
        <v>12058.725671634256</v>
      </c>
      <c r="Y137" s="13">
        <f>DEGREES(ACOS((入力・結果!$G$3-(入力・結果!$G$4*COS(RADIANS(S137))))/(((入力・結果!$G$3^2)+(入力・結果!$G$4^2)-(2*入力・結果!$G$3*入力・結果!$G$4*COS(RADIANS(S137))))^(1/2))))</f>
        <v>33.366469106631286</v>
      </c>
      <c r="Z137" s="13">
        <f>DEGREES(ACOS(((入力・結果!$G$3^2)+(入力・結果!$G$4^2)-(入力・結果!$G$5^2)+(入力・結果!$G$6^2)-(2*入力・結果!$G$3*入力・結果!$G$4*COS(RADIANS(S137))))/(2*入力・結果!$G$6*((入力・結果!$G$3^2)+(入力・結果!$G$4^2)-(2*入力・結果!$G$3*入力・結果!$G$4*(COS(RADIANS(S137)))))^(1/2))))</f>
        <v>26.497257914590101</v>
      </c>
      <c r="AA137" s="13">
        <f>DEGREES(ACOS((入力・結果!$G$4-(入力・結果!$G$3*COS(RADIANS(S137))))/(((入力・結果!$G$3^2)+(入力・結果!$G$4^2)-(2*入力・結果!$G$3*入力・結果!$G$4*COS(RADIANS(S137))))^(1/2))))</f>
        <v>13.633530893368695</v>
      </c>
      <c r="AB137" s="13">
        <f>DEGREES(ACOS(((入力・結果!$G$3^2)+(入力・結果!$G$4^2)+(入力・結果!$G$5^2)-(入力・結果!$G$6^2)-(2*入力・結果!$G$3*入力・結果!$G$4*COS(RADIANS(S137))))/(2*入力・結果!$G$5*((入力・結果!$G$3^2)+(入力・結果!$G$4^2)-(2*入力・結果!$G$3*入力・結果!$G$4*(COS(RADIANS(S137)))))^(1/2))))</f>
        <v>17.303707546506981</v>
      </c>
      <c r="AC137" s="1">
        <f t="shared" si="67"/>
        <v>8758.7256716342563</v>
      </c>
      <c r="AD137" s="1">
        <f t="shared" si="56"/>
        <v>8758.7256716342563</v>
      </c>
      <c r="AE137" s="1" t="str">
        <f t="shared" si="57"/>
        <v/>
      </c>
      <c r="AF137" s="1" t="str">
        <f t="shared" si="58"/>
        <v/>
      </c>
      <c r="AJ137" s="10">
        <v>134</v>
      </c>
      <c r="AK137" s="10">
        <f t="shared" si="59"/>
        <v>2.6728753772733809</v>
      </c>
    </row>
    <row r="138" spans="2:37" x14ac:dyDescent="0.2">
      <c r="B138" s="1">
        <v>134</v>
      </c>
      <c r="C138" s="13">
        <f t="shared" si="46"/>
        <v>-24.313042966064909</v>
      </c>
      <c r="D138" s="13">
        <f t="shared" si="47"/>
        <v>-25.176893011852787</v>
      </c>
      <c r="E138" s="13">
        <f>演算!U138</f>
        <v>-15.688632631966023</v>
      </c>
      <c r="F138" s="13">
        <f t="shared" si="48"/>
        <v>15.688632631966023</v>
      </c>
      <c r="G138" s="13">
        <f t="shared" si="49"/>
        <v>-409.41120859272195</v>
      </c>
      <c r="H138" s="13">
        <f t="shared" si="50"/>
        <v>-133.3406708257948</v>
      </c>
      <c r="I138" s="14">
        <f t="shared" si="60"/>
        <v>430.57783526050923</v>
      </c>
      <c r="J138" s="13">
        <f t="shared" si="61"/>
        <v>-18.039852657502195</v>
      </c>
      <c r="K138" s="13" t="str">
        <f t="shared" si="62"/>
        <v/>
      </c>
      <c r="L138" s="13">
        <f>COUNTIF($K$4:K138,1)</f>
        <v>1</v>
      </c>
      <c r="M138" s="13">
        <f t="shared" si="63"/>
        <v>161.96014734249781</v>
      </c>
      <c r="N138" s="14">
        <f t="shared" si="51"/>
        <v>122.96014734249781</v>
      </c>
      <c r="O138" s="14">
        <f t="shared" si="64"/>
        <v>-234.25826422611451</v>
      </c>
      <c r="P138" s="14">
        <f t="shared" si="65"/>
        <v>-361.27598572198809</v>
      </c>
      <c r="Q138" s="13">
        <f t="shared" si="52"/>
        <v>-312.59626670654882</v>
      </c>
      <c r="R138" s="13">
        <f t="shared" si="53"/>
        <v>323.70291015239297</v>
      </c>
      <c r="S138" s="15">
        <v>134</v>
      </c>
      <c r="T138" s="1">
        <f t="shared" si="54"/>
        <v>30.311367368033977</v>
      </c>
      <c r="U138" s="1">
        <f t="shared" si="55"/>
        <v>-15.688632631966023</v>
      </c>
      <c r="V138" s="1">
        <f t="shared" si="66"/>
        <v>0.37412892815829935</v>
      </c>
      <c r="W138" s="1">
        <f>入力・結果!$I$7/V138</f>
        <v>870288.22284021287</v>
      </c>
      <c r="X138" s="14">
        <f>(W138/I138*10)*入力・結果!$I$8</f>
        <v>12127.259950299145</v>
      </c>
      <c r="Y138" s="13">
        <f>DEGREES(ACOS((入力・結果!$G$3-(入力・結果!$G$4*COS(RADIANS(S138))))/(((入力・結果!$G$3^2)+(入力・結果!$G$4^2)-(2*入力・結果!$G$3*入力・結果!$G$4*COS(RADIANS(S138))))^(1/2))))</f>
        <v>32.636346663669151</v>
      </c>
      <c r="Z138" s="13">
        <f>DEGREES(ACOS(((入力・結果!$G$3^2)+(入力・結果!$G$4^2)-(入力・結果!$G$5^2)+(入力・結果!$G$6^2)-(2*入力・結果!$G$3*入力・結果!$G$4*COS(RADIANS(S138))))/(2*入力・結果!$G$6*((入力・結果!$G$3^2)+(入力・結果!$G$4^2)-(2*入力・結果!$G$3*入力・結果!$G$4*(COS(RADIANS(S138)))))^(1/2))))</f>
        <v>25.928445966215946</v>
      </c>
      <c r="AA138" s="13">
        <f>DEGREES(ACOS((入力・結果!$G$4-(入力・結果!$G$3*COS(RADIANS(S138))))/(((入力・結果!$G$3^2)+(入力・結果!$G$4^2)-(2*入力・結果!$G$3*入力・結果!$G$4*COS(RADIANS(S138))))^(1/2))))</f>
        <v>13.363653336330808</v>
      </c>
      <c r="AB138" s="13">
        <f>DEGREES(ACOS(((入力・結果!$G$3^2)+(入力・結果!$G$4^2)+(入力・結果!$G$5^2)-(入力・結果!$G$6^2)-(2*入力・結果!$G$3*入力・結果!$G$4*COS(RADIANS(S138))))/(2*入力・結果!$G$5*((入力・結果!$G$3^2)+(入力・結果!$G$4^2)-(2*入力・結果!$G$3*入力・結果!$G$4*(COS(RADIANS(S138)))))^(1/2))))</f>
        <v>16.947714031703168</v>
      </c>
      <c r="AC138" s="1">
        <f t="shared" si="67"/>
        <v>8827.2599502991452</v>
      </c>
      <c r="AD138" s="1">
        <f t="shared" si="56"/>
        <v>8827.2599502991452</v>
      </c>
      <c r="AE138" s="1" t="str">
        <f t="shared" si="57"/>
        <v/>
      </c>
      <c r="AF138" s="1" t="str">
        <f t="shared" si="58"/>
        <v/>
      </c>
      <c r="AJ138" s="10">
        <v>135</v>
      </c>
      <c r="AK138" s="10">
        <f t="shared" si="59"/>
        <v>2.6888313327701039</v>
      </c>
    </row>
    <row r="139" spans="2:37" x14ac:dyDescent="0.2">
      <c r="B139" s="1">
        <v>135</v>
      </c>
      <c r="C139" s="13">
        <f t="shared" si="46"/>
        <v>-24.748737341529161</v>
      </c>
      <c r="D139" s="13">
        <f t="shared" si="47"/>
        <v>-24.748737341529164</v>
      </c>
      <c r="E139" s="13">
        <f>演算!U139</f>
        <v>-15.316723844749617</v>
      </c>
      <c r="F139" s="13">
        <f t="shared" si="48"/>
        <v>15.316723844749617</v>
      </c>
      <c r="G139" s="13">
        <f t="shared" si="49"/>
        <v>-410.54087993357518</v>
      </c>
      <c r="H139" s="13">
        <f t="shared" si="50"/>
        <v>-130.4105692120699</v>
      </c>
      <c r="I139" s="14">
        <f t="shared" si="60"/>
        <v>430.75599898184851</v>
      </c>
      <c r="J139" s="13">
        <f t="shared" si="61"/>
        <v>-17.622736636541237</v>
      </c>
      <c r="K139" s="13" t="str">
        <f t="shared" si="62"/>
        <v/>
      </c>
      <c r="L139" s="13">
        <f>COUNTIF($K$4:K139,1)</f>
        <v>1</v>
      </c>
      <c r="M139" s="13">
        <f t="shared" si="63"/>
        <v>162.37726336345875</v>
      </c>
      <c r="N139" s="14">
        <f t="shared" si="51"/>
        <v>123.37726336345875</v>
      </c>
      <c r="O139" s="14">
        <f t="shared" si="64"/>
        <v>-236.98015643979733</v>
      </c>
      <c r="P139" s="14">
        <f t="shared" si="65"/>
        <v>-359.70979429620684</v>
      </c>
      <c r="Q139" s="13">
        <f t="shared" si="52"/>
        <v>-318.19805153394634</v>
      </c>
      <c r="R139" s="13">
        <f t="shared" si="53"/>
        <v>318.1980515339464</v>
      </c>
      <c r="S139" s="15">
        <v>135</v>
      </c>
      <c r="T139" s="1">
        <f t="shared" si="54"/>
        <v>29.683276155250383</v>
      </c>
      <c r="U139" s="1">
        <f t="shared" si="55"/>
        <v>-15.316723844749617</v>
      </c>
      <c r="V139" s="1">
        <f t="shared" si="66"/>
        <v>0.3719087872164053</v>
      </c>
      <c r="W139" s="1">
        <f>入力・結果!$I$7/V139</f>
        <v>875483.4819499458</v>
      </c>
      <c r="X139" s="14">
        <f>(W139/I139*10)*入力・結果!$I$8</f>
        <v>12194.608790395569</v>
      </c>
      <c r="Y139" s="13">
        <f>DEGREES(ACOS((入力・結果!$G$3-(入力・結果!$G$4*COS(RADIANS(S139))))/(((入力・結果!$G$3^2)+(入力・結果!$G$4^2)-(2*入力・結果!$G$3*入力・結果!$G$4*COS(RADIANS(S139))))^(1/2))))</f>
        <v>31.907611996788237</v>
      </c>
      <c r="Z139" s="13">
        <f>DEGREES(ACOS(((入力・結果!$G$3^2)+(入力・結果!$G$4^2)-(入力・結果!$G$5^2)+(入力・結果!$G$6^2)-(2*入力・結果!$G$3*入力・結果!$G$4*COS(RADIANS(S139))))/(2*入力・結果!$G$6*((入力・結果!$G$3^2)+(入力・結果!$G$4^2)-(2*入力・結果!$G$3*入力・結果!$G$4*(COS(RADIANS(S139)))))^(1/2))))</f>
        <v>25.359971987092752</v>
      </c>
      <c r="AA139" s="13">
        <f>DEGREES(ACOS((入力・結果!$G$4-(入力・結果!$G$3*COS(RADIANS(S139))))/(((入力・結果!$G$3^2)+(入力・結果!$G$4^2)-(2*入力・結果!$G$3*入力・結果!$G$4*COS(RADIANS(S139))))^(1/2))))</f>
        <v>13.092388003211765</v>
      </c>
      <c r="AB139" s="13">
        <f>DEGREES(ACOS(((入力・結果!$G$3^2)+(入力・結果!$G$4^2)+(入力・結果!$G$5^2)-(入力・結果!$G$6^2)-(2*入力・結果!$G$3*入力・結果!$G$4*COS(RADIANS(S139))))/(2*入力・結果!$G$5*((入力・結果!$G$3^2)+(入力・結果!$G$4^2)-(2*入力・結果!$G$3*入力・結果!$G$4*(COS(RADIANS(S139)))))^(1/2))))</f>
        <v>16.590888152038616</v>
      </c>
      <c r="AC139" s="1">
        <f t="shared" si="67"/>
        <v>8894.6087903955686</v>
      </c>
      <c r="AD139" s="1">
        <f t="shared" si="56"/>
        <v>8894.6087903955686</v>
      </c>
      <c r="AE139" s="1" t="str">
        <f t="shared" si="57"/>
        <v/>
      </c>
      <c r="AF139" s="1" t="str">
        <f t="shared" si="58"/>
        <v/>
      </c>
      <c r="AJ139" s="10">
        <v>136</v>
      </c>
      <c r="AK139" s="10">
        <f t="shared" si="59"/>
        <v>2.7045162401485134</v>
      </c>
    </row>
    <row r="140" spans="2:37" x14ac:dyDescent="0.2">
      <c r="B140" s="1">
        <v>136</v>
      </c>
      <c r="C140" s="13">
        <f t="shared" si="46"/>
        <v>-25.17689301185279</v>
      </c>
      <c r="D140" s="13">
        <f t="shared" si="47"/>
        <v>-24.313042966064899</v>
      </c>
      <c r="E140" s="13">
        <f>演算!U140</f>
        <v>-14.946971951544093</v>
      </c>
      <c r="F140" s="13">
        <f t="shared" si="48"/>
        <v>14.946971951544093</v>
      </c>
      <c r="G140" s="13">
        <f t="shared" si="49"/>
        <v>-411.64287430016634</v>
      </c>
      <c r="H140" s="13">
        <f t="shared" si="50"/>
        <v>-127.48302555238132</v>
      </c>
      <c r="I140" s="14">
        <f t="shared" si="60"/>
        <v>430.93129123572777</v>
      </c>
      <c r="J140" s="13">
        <f t="shared" si="61"/>
        <v>-17.207400999482729</v>
      </c>
      <c r="K140" s="13" t="str">
        <f t="shared" si="62"/>
        <v/>
      </c>
      <c r="L140" s="13">
        <f>COUNTIF($K$4:K140,1)</f>
        <v>1</v>
      </c>
      <c r="M140" s="13">
        <f t="shared" si="63"/>
        <v>162.79259900051727</v>
      </c>
      <c r="N140" s="14">
        <f t="shared" si="51"/>
        <v>123.79259900051727</v>
      </c>
      <c r="O140" s="14">
        <f t="shared" si="64"/>
        <v>-239.67892983207267</v>
      </c>
      <c r="P140" s="14">
        <f t="shared" si="65"/>
        <v>-358.12817308980874</v>
      </c>
      <c r="Q140" s="13">
        <f t="shared" si="52"/>
        <v>-323.70291015239303</v>
      </c>
      <c r="R140" s="13">
        <f t="shared" si="53"/>
        <v>312.5962667065487</v>
      </c>
      <c r="S140" s="15">
        <v>136</v>
      </c>
      <c r="T140" s="1">
        <f t="shared" si="54"/>
        <v>29.053028048455907</v>
      </c>
      <c r="U140" s="1">
        <f t="shared" si="55"/>
        <v>-14.946971951544093</v>
      </c>
      <c r="V140" s="1">
        <f t="shared" si="66"/>
        <v>0.3697518932055246</v>
      </c>
      <c r="W140" s="1">
        <f>入力・結果!$I$7/V140</f>
        <v>880590.48779235594</v>
      </c>
      <c r="X140" s="14">
        <f>(W140/I140*10)*入力・結果!$I$8</f>
        <v>12260.754867912192</v>
      </c>
      <c r="Y140" s="13">
        <f>DEGREES(ACOS((入力・結果!$G$3-(入力・結果!$G$4*COS(RADIANS(S140))))/(((入力・結果!$G$3^2)+(入力・結果!$G$4^2)-(2*入力・結果!$G$3*入力・結果!$G$4*COS(RADIANS(S140))))^(1/2))))</f>
        <v>31.18022528814555</v>
      </c>
      <c r="Z140" s="13">
        <f>DEGREES(ACOS(((入力・結果!$G$3^2)+(入力・結果!$G$4^2)-(入力・結果!$G$5^2)+(入力・結果!$G$6^2)-(2*入力・結果!$G$3*入力・結果!$G$4*COS(RADIANS(S140))))/(2*入力・結果!$G$6*((入力・結果!$G$3^2)+(入力・結果!$G$4^2)-(2*入力・結果!$G$3*入力・結果!$G$4*(COS(RADIANS(S140)))))^(1/2))))</f>
        <v>24.791827261092276</v>
      </c>
      <c r="AA140" s="13">
        <f>DEGREES(ACOS((入力・結果!$G$4-(入力・結果!$G$3*COS(RADIANS(S140))))/(((入力・結果!$G$3^2)+(入力・結果!$G$4^2)-(2*入力・結果!$G$3*入力・結果!$G$4*COS(RADIANS(S140))))^(1/2))))</f>
        <v>12.819774711854473</v>
      </c>
      <c r="AB140" s="13">
        <f>DEGREES(ACOS(((入力・結果!$G$3^2)+(入力・結果!$G$4^2)+(入力・結果!$G$5^2)-(入力・結果!$G$6^2)-(2*入力・結果!$G$3*入力・結果!$G$4*COS(RADIANS(S140))))/(2*入力・結果!$G$5*((入力・結果!$G$3^2)+(入力・結果!$G$4^2)-(2*入力・結果!$G$3*入力・結果!$G$4*(COS(RADIANS(S140)))))^(1/2))))</f>
        <v>16.233253336601432</v>
      </c>
      <c r="AC140" s="1">
        <f t="shared" si="67"/>
        <v>8960.7548679121919</v>
      </c>
      <c r="AD140" s="1">
        <f t="shared" si="56"/>
        <v>8960.7548679121919</v>
      </c>
      <c r="AE140" s="1" t="str">
        <f t="shared" si="57"/>
        <v/>
      </c>
      <c r="AF140" s="1" t="str">
        <f t="shared" si="58"/>
        <v/>
      </c>
      <c r="AJ140" s="10">
        <v>137</v>
      </c>
      <c r="AK140" s="10">
        <f t="shared" si="59"/>
        <v>2.7199253006107451</v>
      </c>
    </row>
    <row r="141" spans="2:37" x14ac:dyDescent="0.2">
      <c r="B141" s="1">
        <v>137</v>
      </c>
      <c r="C141" s="13">
        <f t="shared" si="46"/>
        <v>-25.597379556670965</v>
      </c>
      <c r="D141" s="13">
        <f t="shared" si="47"/>
        <v>-23.86994260218745</v>
      </c>
      <c r="E141" s="13">
        <f>演算!U141</f>
        <v>-14.579314795748139</v>
      </c>
      <c r="F141" s="13">
        <f t="shared" si="48"/>
        <v>14.579314795748139</v>
      </c>
      <c r="G141" s="13">
        <f t="shared" si="49"/>
        <v>-412.71742385064357</v>
      </c>
      <c r="H141" s="13">
        <f t="shared" si="50"/>
        <v>-124.55793248098415</v>
      </c>
      <c r="I141" s="14">
        <f t="shared" si="60"/>
        <v>431.10364240382984</v>
      </c>
      <c r="J141" s="13">
        <f t="shared" si="61"/>
        <v>-16.793790509774194</v>
      </c>
      <c r="K141" s="13" t="str">
        <f t="shared" si="62"/>
        <v/>
      </c>
      <c r="L141" s="13">
        <f>COUNTIF($K$4:K141,1)</f>
        <v>1</v>
      </c>
      <c r="M141" s="13">
        <f t="shared" si="63"/>
        <v>163.2062094902258</v>
      </c>
      <c r="N141" s="14">
        <f t="shared" si="51"/>
        <v>124.2062094902258</v>
      </c>
      <c r="O141" s="14">
        <f t="shared" si="64"/>
        <v>-242.35483239116027</v>
      </c>
      <c r="P141" s="14">
        <f t="shared" si="65"/>
        <v>-356.5311847657955</v>
      </c>
      <c r="Q141" s="13">
        <f t="shared" si="52"/>
        <v>-329.10916572862669</v>
      </c>
      <c r="R141" s="13">
        <f t="shared" si="53"/>
        <v>306.89926202812438</v>
      </c>
      <c r="S141" s="15">
        <v>137</v>
      </c>
      <c r="T141" s="1">
        <f t="shared" si="54"/>
        <v>28.420685204251861</v>
      </c>
      <c r="U141" s="1">
        <f t="shared" si="55"/>
        <v>-14.579314795748139</v>
      </c>
      <c r="V141" s="1">
        <f t="shared" si="66"/>
        <v>0.36765715579595337</v>
      </c>
      <c r="W141" s="1">
        <f>入力・結果!$I$7/V141</f>
        <v>885607.67787885864</v>
      </c>
      <c r="X141" s="14">
        <f>(W141/I141*10)*入力・結果!$I$8</f>
        <v>12325.681215877255</v>
      </c>
      <c r="Y141" s="13">
        <f>DEGREES(ACOS((入力・結果!$G$3-(入力・結果!$G$4*COS(RADIANS(S141))))/(((入力・結果!$G$3^2)+(入力・結果!$G$4^2)-(2*入力・結果!$G$3*入力・結果!$G$4*COS(RADIANS(S141))))^(1/2))))</f>
        <v>30.454147426199874</v>
      </c>
      <c r="Z141" s="13">
        <f>DEGREES(ACOS(((入力・結果!$G$3^2)+(入力・結果!$G$4^2)-(入力・結果!$G$5^2)+(入力・結果!$G$6^2)-(2*入力・結果!$G$3*入力・結果!$G$4*COS(RADIANS(S141))))/(2*入力・結果!$G$6*((入力・結果!$G$3^2)+(入力・結果!$G$4^2)-(2*入力・結果!$G$3*入力・結果!$G$4*(COS(RADIANS(S141)))))^(1/2))))</f>
        <v>24.22400315808299</v>
      </c>
      <c r="AA141" s="13">
        <f>DEGREES(ACOS((入力・結果!$G$4-(入力・結果!$G$3*COS(RADIANS(S141))))/(((入力・結果!$G$3^2)+(入力・結果!$G$4^2)-(2*入力・結果!$G$3*入力・結果!$G$4*COS(RADIANS(S141))))^(1/2))))</f>
        <v>12.545852573800136</v>
      </c>
      <c r="AB141" s="13">
        <f>DEGREES(ACOS(((入力・結果!$G$3^2)+(入力・結果!$G$4^2)+(入力・結果!$G$5^2)-(入力・結果!$G$6^2)-(2*入力・結果!$G$3*入力・結果!$G$4*COS(RADIANS(S141))))/(2*入力・結果!$G$5*((入力・結果!$G$3^2)+(入力・結果!$G$4^2)-(2*入力・結果!$G$3*入力・結果!$G$4*(COS(RADIANS(S141)))))^(1/2))))</f>
        <v>15.874832630451726</v>
      </c>
      <c r="AC141" s="1">
        <f t="shared" si="67"/>
        <v>9025.6812158772555</v>
      </c>
      <c r="AD141" s="1">
        <f t="shared" si="56"/>
        <v>9025.6812158772555</v>
      </c>
      <c r="AE141" s="1" t="str">
        <f t="shared" si="57"/>
        <v/>
      </c>
      <c r="AF141" s="1" t="str">
        <f t="shared" si="58"/>
        <v/>
      </c>
      <c r="AJ141" s="10">
        <v>138</v>
      </c>
      <c r="AK141" s="10">
        <f t="shared" si="59"/>
        <v>2.7350538001274631</v>
      </c>
    </row>
    <row r="142" spans="2:37" x14ac:dyDescent="0.2">
      <c r="B142" s="1">
        <v>138</v>
      </c>
      <c r="C142" s="13">
        <f t="shared" si="46"/>
        <v>-26.010068891708791</v>
      </c>
      <c r="D142" s="13">
        <f t="shared" si="47"/>
        <v>-23.419571222560041</v>
      </c>
      <c r="E142" s="13">
        <f>演算!U142</f>
        <v>-14.213691274940835</v>
      </c>
      <c r="F142" s="13">
        <f t="shared" si="48"/>
        <v>14.213691274940835</v>
      </c>
      <c r="G142" s="13">
        <f t="shared" si="49"/>
        <v>-413.76475053085528</v>
      </c>
      <c r="H142" s="13">
        <f t="shared" si="50"/>
        <v>-121.63518539324131</v>
      </c>
      <c r="I142" s="14">
        <f t="shared" si="60"/>
        <v>431.27298443968073</v>
      </c>
      <c r="J142" s="13">
        <f t="shared" si="61"/>
        <v>-16.381851084092009</v>
      </c>
      <c r="K142" s="13" t="str">
        <f t="shared" si="62"/>
        <v/>
      </c>
      <c r="L142" s="13">
        <f>COUNTIF($K$4:K142,1)</f>
        <v>1</v>
      </c>
      <c r="M142" s="13">
        <f t="shared" si="63"/>
        <v>163.61814891590799</v>
      </c>
      <c r="N142" s="14">
        <f t="shared" si="51"/>
        <v>124.61814891590799</v>
      </c>
      <c r="O142" s="14">
        <f t="shared" si="64"/>
        <v>-245.00810243121109</v>
      </c>
      <c r="P142" s="14">
        <f t="shared" si="65"/>
        <v>-354.91888770614372</v>
      </c>
      <c r="Q142" s="13">
        <f t="shared" si="52"/>
        <v>-334.41517146482732</v>
      </c>
      <c r="R142" s="13">
        <f t="shared" si="53"/>
        <v>301.10877286148627</v>
      </c>
      <c r="S142" s="15">
        <v>138</v>
      </c>
      <c r="T142" s="1">
        <f t="shared" si="54"/>
        <v>27.786308725059165</v>
      </c>
      <c r="U142" s="1">
        <f t="shared" si="55"/>
        <v>-14.213691274940835</v>
      </c>
      <c r="V142" s="1">
        <f t="shared" si="66"/>
        <v>0.3656235208073042</v>
      </c>
      <c r="W142" s="1">
        <f>入力・結果!$I$7/V142</f>
        <v>890533.51732150209</v>
      </c>
      <c r="X142" s="14">
        <f>(W142/I142*10)*入力・結果!$I$8</f>
        <v>12389.371225909306</v>
      </c>
      <c r="Y142" s="13">
        <f>DEGREES(ACOS((入力・結果!$G$3-(入力・結果!$G$4*COS(RADIANS(S142))))/(((入力・結果!$G$3^2)+(入力・結果!$G$4^2)-(2*入力・結果!$G$3*入力・結果!$G$4*COS(RADIANS(S142))))^(1/2))))</f>
        <v>29.729339981783152</v>
      </c>
      <c r="Z142" s="13">
        <f>DEGREES(ACOS(((入力・結果!$G$3^2)+(入力・結果!$G$4^2)-(入力・結果!$G$5^2)+(入力・結果!$G$6^2)-(2*入力・結果!$G$3*入力・結果!$G$4*COS(RADIANS(S142))))/(2*入力・結果!$G$6*((入力・結果!$G$3^2)+(入力・結果!$G$4^2)-(2*入力・結果!$G$3*入力・結果!$G$4*(COS(RADIANS(S142)))))^(1/2))))</f>
        <v>23.656491132763701</v>
      </c>
      <c r="AA142" s="13">
        <f>DEGREES(ACOS((入力・結果!$G$4-(入力・結果!$G$3*COS(RADIANS(S142))))/(((入力・結果!$G$3^2)+(入力・結果!$G$4^2)-(2*入力・結果!$G$3*入力・結果!$G$4*COS(RADIANS(S142))))^(1/2))))</f>
        <v>12.270660018216857</v>
      </c>
      <c r="AB142" s="13">
        <f>DEGREES(ACOS(((入力・結果!$G$3^2)+(入力・結果!$G$4^2)+(入力・結果!$G$5^2)-(入力・結果!$G$6^2)-(2*入力・結果!$G$3*入力・結果!$G$4*COS(RADIANS(S142))))/(2*入力・結果!$G$5*((入力・結果!$G$3^2)+(入力・結果!$G$4^2)-(2*入力・結果!$G$3*入力・結果!$G$4*(COS(RADIANS(S142)))))^(1/2))))</f>
        <v>15.515648706842306</v>
      </c>
      <c r="AC142" s="1">
        <f t="shared" si="67"/>
        <v>9089.3712259093063</v>
      </c>
      <c r="AD142" s="1">
        <f t="shared" si="56"/>
        <v>9089.3712259093063</v>
      </c>
      <c r="AE142" s="1" t="str">
        <f t="shared" si="57"/>
        <v/>
      </c>
      <c r="AF142" s="1" t="str">
        <f t="shared" si="58"/>
        <v/>
      </c>
      <c r="AJ142" s="10">
        <v>139</v>
      </c>
      <c r="AK142" s="10">
        <f t="shared" si="59"/>
        <v>2.749897110848941</v>
      </c>
    </row>
    <row r="143" spans="2:37" x14ac:dyDescent="0.2">
      <c r="B143" s="1">
        <v>139</v>
      </c>
      <c r="C143" s="13">
        <f t="shared" si="46"/>
        <v>-26.41483530779702</v>
      </c>
      <c r="D143" s="13">
        <f t="shared" si="47"/>
        <v>-22.962066014667755</v>
      </c>
      <c r="E143" s="13">
        <f>演算!U143</f>
        <v>-13.850041305618426</v>
      </c>
      <c r="F143" s="13">
        <f t="shared" si="48"/>
        <v>13.850041305618426</v>
      </c>
      <c r="G143" s="13">
        <f t="shared" si="49"/>
        <v>-414.78506645601794</v>
      </c>
      <c r="H143" s="13">
        <f t="shared" si="50"/>
        <v>-118.71468246914097</v>
      </c>
      <c r="I143" s="14">
        <f t="shared" si="60"/>
        <v>431.43925086699312</v>
      </c>
      <c r="J143" s="13">
        <f t="shared" si="61"/>
        <v>-15.971529754740704</v>
      </c>
      <c r="K143" s="13" t="str">
        <f t="shared" si="62"/>
        <v/>
      </c>
      <c r="L143" s="13">
        <f>COUNTIF($K$4:K143,1)</f>
        <v>1</v>
      </c>
      <c r="M143" s="13">
        <f t="shared" si="63"/>
        <v>164.02847024525929</v>
      </c>
      <c r="N143" s="14">
        <f t="shared" si="51"/>
        <v>125.02847024525929</v>
      </c>
      <c r="O143" s="14">
        <f t="shared" si="64"/>
        <v>-247.63896887411843</v>
      </c>
      <c r="P143" s="14">
        <f t="shared" si="65"/>
        <v>-353.29133627027375</v>
      </c>
      <c r="Q143" s="13">
        <f t="shared" si="52"/>
        <v>-339.61931110024739</v>
      </c>
      <c r="R143" s="13">
        <f t="shared" si="53"/>
        <v>295.22656304572826</v>
      </c>
      <c r="S143" s="15">
        <v>139</v>
      </c>
      <c r="T143" s="1">
        <f t="shared" si="54"/>
        <v>27.149958694381574</v>
      </c>
      <c r="U143" s="1">
        <f t="shared" si="55"/>
        <v>-13.850041305618426</v>
      </c>
      <c r="V143" s="1">
        <f t="shared" si="66"/>
        <v>0.36364996932240956</v>
      </c>
      <c r="W143" s="1">
        <f>入力・結果!$I$7/V143</f>
        <v>895366.4992924151</v>
      </c>
      <c r="X143" s="14">
        <f>(W143/I143*10)*入力・結果!$I$8</f>
        <v>12451.808649673989</v>
      </c>
      <c r="Y143" s="13">
        <f>DEGREES(ACOS((入力・結果!$G$3-(入力・結果!$G$4*COS(RADIANS(S143))))/(((入力・結果!$G$3^2)+(入力・結果!$G$4^2)-(2*入力・結果!$G$3*入力・結果!$G$4*COS(RADIANS(S143))))^(1/2))))</f>
        <v>29.005765184797006</v>
      </c>
      <c r="Z143" s="13">
        <f>DEGREES(ACOS(((入力・結果!$G$3^2)+(入力・結果!$G$4^2)-(入力・結果!$G$5^2)+(入力・結果!$G$6^2)-(2*入力・結果!$G$3*入力・結果!$G$4*COS(RADIANS(S143))))/(2*入力・結果!$G$6*((入力・結果!$G$3^2)+(入力・結果!$G$4^2)-(2*入力・結果!$G$3*入力・結果!$G$4*(COS(RADIANS(S143)))))^(1/2))))</f>
        <v>23.08928272339864</v>
      </c>
      <c r="AA143" s="13">
        <f>DEGREES(ACOS((入力・結果!$G$4-(入力・結果!$G$3*COS(RADIANS(S143))))/(((入力・結果!$G$3^2)+(入力・結果!$G$4^2)-(2*入力・結果!$G$3*入力・結果!$G$4*COS(RADIANS(S143))))^(1/2))))</f>
        <v>11.994234815202974</v>
      </c>
      <c r="AB143" s="13">
        <f>DEGREES(ACOS(((入力・結果!$G$3^2)+(入力・結果!$G$4^2)+(入力・結果!$G$5^2)-(入力・結果!$G$6^2)-(2*入力・結果!$G$3*入力・結果!$G$4*COS(RADIANS(S143))))/(2*入力・結果!$G$5*((入力・結果!$G$3^2)+(入力・結果!$G$4^2)-(2*入力・結果!$G$3*入力・結果!$G$4*(COS(RADIANS(S143)))))^(1/2))))</f>
        <v>15.155723879178602</v>
      </c>
      <c r="AC143" s="1">
        <f t="shared" si="67"/>
        <v>9151.8086496739888</v>
      </c>
      <c r="AD143" s="1">
        <f t="shared" si="56"/>
        <v>9151.8086496739888</v>
      </c>
      <c r="AE143" s="1" t="str">
        <f t="shared" si="57"/>
        <v/>
      </c>
      <c r="AF143" s="1" t="str">
        <f t="shared" si="58"/>
        <v/>
      </c>
      <c r="AJ143" s="10">
        <v>140</v>
      </c>
      <c r="AK143" s="10">
        <f t="shared" si="59"/>
        <v>2.7644506924939414</v>
      </c>
    </row>
    <row r="144" spans="2:37" x14ac:dyDescent="0.2">
      <c r="B144" s="1">
        <v>140</v>
      </c>
      <c r="C144" s="13">
        <f t="shared" si="46"/>
        <v>-26.811555509164226</v>
      </c>
      <c r="D144" s="13">
        <f t="shared" si="47"/>
        <v>-22.497566339028882</v>
      </c>
      <c r="E144" s="13">
        <f>演算!U144</f>
        <v>-13.488305788788551</v>
      </c>
      <c r="F144" s="13">
        <f t="shared" si="48"/>
        <v>13.488305788788551</v>
      </c>
      <c r="G144" s="13">
        <f t="shared" si="49"/>
        <v>-415.77857427866854</v>
      </c>
      <c r="H144" s="13">
        <f t="shared" si="50"/>
        <v>-115.79632468855952</v>
      </c>
      <c r="I144" s="14">
        <f t="shared" si="60"/>
        <v>431.60237677818759</v>
      </c>
      <c r="J144" s="13">
        <f t="shared" si="61"/>
        <v>-15.562774632900911</v>
      </c>
      <c r="K144" s="13" t="str">
        <f t="shared" si="62"/>
        <v/>
      </c>
      <c r="L144" s="13">
        <f>COUNTIF($K$4:K144,1)</f>
        <v>1</v>
      </c>
      <c r="M144" s="13">
        <f t="shared" si="63"/>
        <v>164.43722536709907</v>
      </c>
      <c r="N144" s="14">
        <f t="shared" si="51"/>
        <v>125.43722536709907</v>
      </c>
      <c r="O144" s="14">
        <f t="shared" si="64"/>
        <v>-250.24765152586605</v>
      </c>
      <c r="P144" s="14">
        <f t="shared" si="65"/>
        <v>-351.64858103846984</v>
      </c>
      <c r="Q144" s="13">
        <f t="shared" si="52"/>
        <v>-344.71999940354004</v>
      </c>
      <c r="R144" s="13">
        <f t="shared" si="53"/>
        <v>289.25442435894274</v>
      </c>
      <c r="S144" s="15">
        <v>140</v>
      </c>
      <c r="T144" s="1">
        <f t="shared" si="54"/>
        <v>26.511694211211449</v>
      </c>
      <c r="U144" s="1">
        <f t="shared" si="55"/>
        <v>-13.488305788788551</v>
      </c>
      <c r="V144" s="1">
        <f t="shared" si="66"/>
        <v>0.36173551682987437</v>
      </c>
      <c r="W144" s="1">
        <f>入力・結果!$I$7/V144</f>
        <v>900105.14547602728</v>
      </c>
      <c r="X144" s="14">
        <f>(W144/I144*10)*入力・結果!$I$8</f>
        <v>12512.977600287168</v>
      </c>
      <c r="Y144" s="13">
        <f>DEGREES(ACOS((入力・結果!$G$3-(入力・結果!$G$4*COS(RADIANS(S144))))/(((入力・結果!$G$3^2)+(入力・結果!$G$4^2)-(2*入力・結果!$G$3*入力・結果!$G$4*COS(RADIANS(S144))))^(1/2))))</f>
        <v>28.283385901512727</v>
      </c>
      <c r="Z144" s="13">
        <f>DEGREES(ACOS(((入力・結果!$G$3^2)+(入力・結果!$G$4^2)-(入力・結果!$G$5^2)+(入力・結果!$G$6^2)-(2*入力・結果!$G$3*入力・結果!$G$4*COS(RADIANS(S144))))/(2*入力・結果!$G$6*((入力・結果!$G$3^2)+(入力・結果!$G$4^2)-(2*入力・結果!$G$3*入力・結果!$G$4*(COS(RADIANS(S144)))))^(1/2))))</f>
        <v>22.522369550462724</v>
      </c>
      <c r="AA144" s="13">
        <f>DEGREES(ACOS((入力・結果!$G$4-(入力・結果!$G$3*COS(RADIANS(S144))))/(((入力・結果!$G$3^2)+(入力・結果!$G$4^2)-(2*入力・結果!$G$3*入力・結果!$G$4*COS(RADIANS(S144))))^(1/2))))</f>
        <v>11.716614098487305</v>
      </c>
      <c r="AB144" s="13">
        <f>DEGREES(ACOS(((入力・結果!$G$3^2)+(入力・結果!$G$4^2)+(入力・結果!$G$5^2)-(入力・結果!$G$6^2)-(2*入力・結果!$G$3*入力・結果!$G$4*COS(RADIANS(S144))))/(2*入力・結果!$G$5*((入力・結果!$G$3^2)+(入力・結果!$G$4^2)-(2*入力・結果!$G$3*入力・結果!$G$4*(COS(RADIANS(S144)))))^(1/2))))</f>
        <v>14.795080112724145</v>
      </c>
      <c r="AC144" s="1">
        <f t="shared" si="67"/>
        <v>9212.9776002871677</v>
      </c>
      <c r="AD144" s="1">
        <f t="shared" si="56"/>
        <v>9212.9776002871677</v>
      </c>
      <c r="AE144" s="1" t="str">
        <f t="shared" si="57"/>
        <v/>
      </c>
      <c r="AF144" s="1" t="str">
        <f t="shared" si="58"/>
        <v/>
      </c>
      <c r="AJ144" s="10">
        <v>141</v>
      </c>
      <c r="AK144" s="10">
        <f t="shared" si="59"/>
        <v>2.7787100937161937</v>
      </c>
    </row>
    <row r="145" spans="2:37" x14ac:dyDescent="0.2">
      <c r="B145" s="1">
        <v>141</v>
      </c>
      <c r="C145" s="13">
        <f t="shared" si="46"/>
        <v>-27.200108650993982</v>
      </c>
      <c r="D145" s="13">
        <f t="shared" si="47"/>
        <v>-22.02621368674431</v>
      </c>
      <c r="E145" s="13">
        <f>演算!U145</f>
        <v>-13.128426576393775</v>
      </c>
      <c r="F145" s="13">
        <f t="shared" si="48"/>
        <v>13.128426576393775</v>
      </c>
      <c r="G145" s="13">
        <f t="shared" si="49"/>
        <v>-416.74546754327815</v>
      </c>
      <c r="H145" s="13">
        <f t="shared" si="50"/>
        <v>-112.88001583878138</v>
      </c>
      <c r="I145" s="14">
        <f t="shared" si="60"/>
        <v>431.76229883308366</v>
      </c>
      <c r="J145" s="13">
        <f t="shared" si="61"/>
        <v>-15.155534872699908</v>
      </c>
      <c r="K145" s="13" t="str">
        <f t="shared" si="62"/>
        <v/>
      </c>
      <c r="L145" s="13">
        <f>COUNTIF($K$4:K145,1)</f>
        <v>1</v>
      </c>
      <c r="M145" s="13">
        <f t="shared" si="63"/>
        <v>164.84446512730008</v>
      </c>
      <c r="N145" s="14">
        <f t="shared" si="51"/>
        <v>125.84446512730008</v>
      </c>
      <c r="O145" s="14">
        <f t="shared" si="64"/>
        <v>-252.83436134738187</v>
      </c>
      <c r="P145" s="14">
        <f t="shared" si="65"/>
        <v>-349.99066904089108</v>
      </c>
      <c r="Q145" s="13">
        <f t="shared" si="52"/>
        <v>-349.7156826556369</v>
      </c>
      <c r="R145" s="13">
        <f t="shared" si="53"/>
        <v>283.19417597242682</v>
      </c>
      <c r="S145" s="15">
        <v>141</v>
      </c>
      <c r="T145" s="1">
        <f t="shared" si="54"/>
        <v>25.871573423606225</v>
      </c>
      <c r="U145" s="1">
        <f t="shared" si="55"/>
        <v>-13.128426576393775</v>
      </c>
      <c r="V145" s="1">
        <f t="shared" si="66"/>
        <v>0.35987921239477672</v>
      </c>
      <c r="W145" s="1">
        <f>入力・結果!$I$7/V145</f>
        <v>904748.00651399267</v>
      </c>
      <c r="X145" s="14">
        <f>(W145/I145*10)*入力・結果!$I$8</f>
        <v>12572.862553667688</v>
      </c>
      <c r="Y145" s="13">
        <f>DEGREES(ACOS((入力・結果!$G$3-(入力・結果!$G$4*COS(RADIANS(S145))))/(((入力・結果!$G$3^2)+(入力・結果!$G$4^2)-(2*入力・結果!$G$3*入力・結果!$G$4*COS(RADIANS(S145))))^(1/2))))</f>
        <v>27.562165612451707</v>
      </c>
      <c r="Z145" s="13">
        <f>DEGREES(ACOS(((入力・結果!$G$3^2)+(入力・結果!$G$4^2)-(入力・結果!$G$5^2)+(入力・結果!$G$6^2)-(2*入力・結果!$G$3*入力・結果!$G$4*COS(RADIANS(S145))))/(2*入力・結果!$G$6*((入力・結果!$G$3^2)+(入力・結果!$G$4^2)-(2*入力・結果!$G$3*入力・結果!$G$4*(COS(RADIANS(S145)))))^(1/2))))</f>
        <v>21.955743315205037</v>
      </c>
      <c r="AA145" s="13">
        <f>DEGREES(ACOS((入力・結果!$G$4-(入力・結果!$G$3*COS(RADIANS(S145))))/(((入力・結果!$G$3^2)+(入力・結果!$G$4^2)-(2*入力・結果!$G$3*入力・結果!$G$4*COS(RADIANS(S145))))^(1/2))))</f>
        <v>11.437834387548271</v>
      </c>
      <c r="AB145" s="13">
        <f>DEGREES(ACOS(((入力・結果!$G$3^2)+(入力・結果!$G$4^2)+(入力・結果!$G$5^2)-(入力・結果!$G$6^2)-(2*入力・結果!$G$3*入力・結果!$G$4*COS(RADIANS(S145))))/(2*入力・結果!$G$5*((入力・結果!$G$3^2)+(入力・結果!$G$4^2)-(2*入力・結果!$G$3*入力・結果!$G$4*(COS(RADIANS(S145)))))^(1/2))))</f>
        <v>14.433739036057954</v>
      </c>
      <c r="AC145" s="1">
        <f t="shared" si="67"/>
        <v>9272.8625536676882</v>
      </c>
      <c r="AD145" s="1">
        <f t="shared" si="56"/>
        <v>9272.8625536676882</v>
      </c>
      <c r="AE145" s="1" t="str">
        <f t="shared" si="57"/>
        <v/>
      </c>
      <c r="AF145" s="1" t="str">
        <f t="shared" si="58"/>
        <v/>
      </c>
      <c r="AJ145" s="10">
        <v>142</v>
      </c>
      <c r="AK145" s="10">
        <f t="shared" si="59"/>
        <v>2.7926709534331127</v>
      </c>
    </row>
    <row r="146" spans="2:37" x14ac:dyDescent="0.2">
      <c r="B146" s="1">
        <v>142</v>
      </c>
      <c r="C146" s="13">
        <f t="shared" si="46"/>
        <v>-27.580376376235268</v>
      </c>
      <c r="D146" s="13">
        <f t="shared" si="47"/>
        <v>-21.548151636398043</v>
      </c>
      <c r="E146" s="13">
        <f>演算!U146</f>
        <v>-12.77034643853483</v>
      </c>
      <c r="F146" s="13">
        <f t="shared" si="48"/>
        <v>12.77034643853483</v>
      </c>
      <c r="G146" s="13">
        <f t="shared" si="49"/>
        <v>-417.68593102789356</v>
      </c>
      <c r="H146" s="13">
        <f t="shared" si="50"/>
        <v>-109.96566251474189</v>
      </c>
      <c r="I146" s="14">
        <f t="shared" si="60"/>
        <v>431.91895525774783</v>
      </c>
      <c r="J146" s="13">
        <f t="shared" si="61"/>
        <v>-14.749760636077296</v>
      </c>
      <c r="K146" s="13" t="str">
        <f t="shared" si="62"/>
        <v/>
      </c>
      <c r="L146" s="13">
        <f>COUNTIF($K$4:K146,1)</f>
        <v>1</v>
      </c>
      <c r="M146" s="13">
        <f t="shared" si="63"/>
        <v>165.2502393639227</v>
      </c>
      <c r="N146" s="14">
        <f t="shared" si="51"/>
        <v>126.2502393639227</v>
      </c>
      <c r="O146" s="14">
        <f t="shared" si="64"/>
        <v>-255.39930071989045</v>
      </c>
      <c r="P146" s="14">
        <f t="shared" si="65"/>
        <v>-348.31764397276135</v>
      </c>
      <c r="Q146" s="13">
        <f t="shared" si="52"/>
        <v>-354.60483912302487</v>
      </c>
      <c r="R146" s="13">
        <f t="shared" si="53"/>
        <v>277.04766389654628</v>
      </c>
      <c r="S146" s="15">
        <v>142</v>
      </c>
      <c r="T146" s="1">
        <f t="shared" si="54"/>
        <v>25.22965356146517</v>
      </c>
      <c r="U146" s="1">
        <f t="shared" si="55"/>
        <v>-12.77034643853483</v>
      </c>
      <c r="V146" s="1">
        <f t="shared" si="66"/>
        <v>0.35808013785894488</v>
      </c>
      <c r="W146" s="1">
        <f>入力・結果!$I$7/V146</f>
        <v>909293.66243782151</v>
      </c>
      <c r="X146" s="14">
        <f>(W146/I146*10)*入力・結果!$I$8</f>
        <v>12631.448349774788</v>
      </c>
      <c r="Y146" s="13">
        <f>DEGREES(ACOS((入力・結果!$G$3-(入力・結果!$G$4*COS(RADIANS(S146))))/(((入力・結果!$G$3^2)+(入力・結果!$G$4^2)-(2*入力・結果!$G$3*入力・結果!$G$4*COS(RADIANS(S146))))^(1/2))))</f>
        <v>26.842068390826807</v>
      </c>
      <c r="Z146" s="13">
        <f>DEGREES(ACOS(((入力・結果!$G$3^2)+(入力・結果!$G$4^2)-(入力・結果!$G$5^2)+(入力・結果!$G$6^2)-(2*入力・結果!$G$3*入力・結果!$G$4*COS(RADIANS(S146))))/(2*入力・結果!$G$6*((入力・結果!$G$3^2)+(入力・結果!$G$4^2)-(2*入力・結果!$G$3*入力・結果!$G$4*(COS(RADIANS(S146)))))^(1/2))))</f>
        <v>21.389395798139351</v>
      </c>
      <c r="AA146" s="13">
        <f>DEGREES(ACOS((入力・結果!$G$4-(入力・結果!$G$3*COS(RADIANS(S146))))/(((入力・結果!$G$3^2)+(入力・結果!$G$4^2)-(2*入力・結果!$G$3*入力・結果!$G$4*COS(RADIANS(S146))))^(1/2))))</f>
        <v>11.157931609173207</v>
      </c>
      <c r="AB146" s="13">
        <f>DEGREES(ACOS(((入力・結果!$G$3^2)+(入力・結果!$G$4^2)+(入力・結果!$G$5^2)-(入力・結果!$G$6^2)-(2*入力・結果!$G$3*入力・結果!$G$4*COS(RADIANS(S146))))/(2*入力・結果!$G$5*((入力・結果!$G$3^2)+(入力・結果!$G$4^2)-(2*入力・結果!$G$3*入力・結果!$G$4*(COS(RADIANS(S146)))))^(1/2))))</f>
        <v>14.071721952291965</v>
      </c>
      <c r="AC146" s="1">
        <f t="shared" si="67"/>
        <v>9331.4483497747879</v>
      </c>
      <c r="AD146" s="1">
        <f t="shared" si="56"/>
        <v>9331.4483497747879</v>
      </c>
      <c r="AE146" s="1" t="str">
        <f t="shared" si="57"/>
        <v/>
      </c>
      <c r="AF146" s="1" t="str">
        <f t="shared" si="58"/>
        <v/>
      </c>
      <c r="AJ146" s="10">
        <v>143</v>
      </c>
      <c r="AK146" s="10">
        <f t="shared" si="59"/>
        <v>2.8063290021447176</v>
      </c>
    </row>
    <row r="147" spans="2:37" x14ac:dyDescent="0.2">
      <c r="B147" s="1">
        <v>143</v>
      </c>
      <c r="C147" s="13">
        <f t="shared" si="46"/>
        <v>-27.952242851655253</v>
      </c>
      <c r="D147" s="13">
        <f t="shared" si="47"/>
        <v>-21.063525810321686</v>
      </c>
      <c r="E147" s="13">
        <f>演算!U147</f>
        <v>-12.414009031468247</v>
      </c>
      <c r="F147" s="13">
        <f t="shared" si="48"/>
        <v>12.414009031468247</v>
      </c>
      <c r="G147" s="13">
        <f t="shared" si="49"/>
        <v>-418.60014107315499</v>
      </c>
      <c r="H147" s="13">
        <f t="shared" si="50"/>
        <v>-107.05317411245613</v>
      </c>
      <c r="I147" s="14">
        <f t="shared" si="60"/>
        <v>432.07228584348832</v>
      </c>
      <c r="J147" s="13">
        <f t="shared" si="61"/>
        <v>-14.345403058422102</v>
      </c>
      <c r="K147" s="13" t="str">
        <f t="shared" si="62"/>
        <v/>
      </c>
      <c r="L147" s="13">
        <f>COUNTIF($K$4:K147,1)</f>
        <v>1</v>
      </c>
      <c r="M147" s="13">
        <f t="shared" si="63"/>
        <v>165.65459694157789</v>
      </c>
      <c r="N147" s="14">
        <f t="shared" si="51"/>
        <v>126.65459694157789</v>
      </c>
      <c r="O147" s="14">
        <f t="shared" si="64"/>
        <v>-257.94266370474338</v>
      </c>
      <c r="P147" s="14">
        <f t="shared" si="65"/>
        <v>-346.62954639632034</v>
      </c>
      <c r="Q147" s="13">
        <f t="shared" si="52"/>
        <v>-359.3859795212818</v>
      </c>
      <c r="R147" s="13">
        <f t="shared" si="53"/>
        <v>270.81676041842167</v>
      </c>
      <c r="S147" s="15">
        <v>143</v>
      </c>
      <c r="T147" s="1">
        <f t="shared" si="54"/>
        <v>24.585990968531753</v>
      </c>
      <c r="U147" s="1">
        <f t="shared" si="55"/>
        <v>-12.414009031468247</v>
      </c>
      <c r="V147" s="1">
        <f t="shared" si="66"/>
        <v>0.35633740706658301</v>
      </c>
      <c r="W147" s="1">
        <f>入力・結果!$I$7/V147</f>
        <v>913740.72309832007</v>
      </c>
      <c r="X147" s="14">
        <f>(W147/I147*10)*入力・結果!$I$8</f>
        <v>12688.720193860925</v>
      </c>
      <c r="Y147" s="13">
        <f>DEGREES(ACOS((入力・結果!$G$3-(入力・結果!$G$4*COS(RADIANS(S147))))/(((入力・結果!$G$3^2)+(入力・結果!$G$4^2)-(2*入力・結果!$G$3*入力・結果!$G$4*COS(RADIANS(S147))))^(1/2))))</f>
        <v>26.123058881522393</v>
      </c>
      <c r="Z147" s="13">
        <f>DEGREES(ACOS(((入力・結果!$G$3^2)+(入力・結果!$G$4^2)-(入力・結果!$G$5^2)+(入力・結果!$G$6^2)-(2*入力・結果!$G$3*入力・結果!$G$4*COS(RADIANS(S147))))/(2*入力・結果!$G$6*((入力・結果!$G$3^2)+(入力・結果!$G$4^2)-(2*入力・結果!$G$3*入力・結果!$G$4*(COS(RADIANS(S147)))))^(1/2))))</f>
        <v>20.823318857467459</v>
      </c>
      <c r="AA147" s="13">
        <f>DEGREES(ACOS((入力・結果!$G$4-(入力・結果!$G$3*COS(RADIANS(S147))))/(((入力・結果!$G$3^2)+(入力・結果!$G$4^2)-(2*入力・結果!$G$3*入力・結果!$G$4*COS(RADIANS(S147))))^(1/2))))</f>
        <v>10.876941118477571</v>
      </c>
      <c r="AB147" s="13">
        <f>DEGREES(ACOS(((入力・結果!$G$3^2)+(入力・結果!$G$4^2)+(入力・結果!$G$5^2)-(入力・結果!$G$6^2)-(2*入力・結果!$G$3*入力・結果!$G$4*COS(RADIANS(S147))))/(2*入力・結果!$G$5*((入力・結果!$G$3^2)+(入力・結果!$G$4^2)-(2*入力・結果!$G$3*入力・結果!$G$4*(COS(RADIANS(S147)))))^(1/2))))</f>
        <v>13.709049850054184</v>
      </c>
      <c r="AC147" s="1">
        <f t="shared" si="67"/>
        <v>9388.7201938609251</v>
      </c>
      <c r="AD147" s="1">
        <f t="shared" si="56"/>
        <v>9388.7201938609251</v>
      </c>
      <c r="AE147" s="1" t="str">
        <f t="shared" si="57"/>
        <v/>
      </c>
      <c r="AF147" s="1" t="str">
        <f t="shared" si="58"/>
        <v/>
      </c>
      <c r="AJ147" s="10">
        <v>144</v>
      </c>
      <c r="AK147" s="10">
        <f t="shared" si="59"/>
        <v>2.8196800632081915</v>
      </c>
    </row>
    <row r="148" spans="2:37" x14ac:dyDescent="0.2">
      <c r="B148" s="1">
        <v>144</v>
      </c>
      <c r="C148" s="13">
        <f t="shared" si="46"/>
        <v>-28.315594803123158</v>
      </c>
      <c r="D148" s="13">
        <f t="shared" si="47"/>
        <v>-20.572483830236564</v>
      </c>
      <c r="E148" s="13">
        <f>演算!U148</f>
        <v>-12.059358866349083</v>
      </c>
      <c r="F148" s="13">
        <f t="shared" si="48"/>
        <v>12.059358866349083</v>
      </c>
      <c r="G148" s="13">
        <f t="shared" si="49"/>
        <v>-419.48826589903763</v>
      </c>
      <c r="H148" s="13">
        <f t="shared" si="50"/>
        <v>-104.14246281603911</v>
      </c>
      <c r="I148" s="14">
        <f t="shared" si="60"/>
        <v>432.22223194598843</v>
      </c>
      <c r="J148" s="13">
        <f t="shared" si="61"/>
        <v>-13.942414214953878</v>
      </c>
      <c r="K148" s="13" t="str">
        <f t="shared" si="62"/>
        <v/>
      </c>
      <c r="L148" s="13">
        <f>COUNTIF($K$4:K148,1)</f>
        <v>1</v>
      </c>
      <c r="M148" s="13">
        <f t="shared" si="63"/>
        <v>166.05758578504611</v>
      </c>
      <c r="N148" s="14">
        <f t="shared" si="51"/>
        <v>127.05758578504611</v>
      </c>
      <c r="O148" s="14">
        <f t="shared" si="64"/>
        <v>-260.46463629774212</v>
      </c>
      <c r="P148" s="14">
        <f t="shared" si="65"/>
        <v>-344.92641393006824</v>
      </c>
      <c r="Q148" s="13">
        <f t="shared" si="52"/>
        <v>-364.05764746872632</v>
      </c>
      <c r="R148" s="13">
        <f t="shared" si="53"/>
        <v>264.50336353161293</v>
      </c>
      <c r="S148" s="15">
        <v>144</v>
      </c>
      <c r="T148" s="1">
        <f t="shared" si="54"/>
        <v>23.940641133650917</v>
      </c>
      <c r="U148" s="1">
        <f t="shared" si="55"/>
        <v>-12.059358866349083</v>
      </c>
      <c r="V148" s="1">
        <f t="shared" si="66"/>
        <v>0.35465016511916403</v>
      </c>
      <c r="W148" s="1">
        <f>入力・結果!$I$7/V148</f>
        <v>918087.82858058717</v>
      </c>
      <c r="X148" s="14">
        <f>(W148/I148*10)*入力・結果!$I$8</f>
        <v>12744.6636575878</v>
      </c>
      <c r="Y148" s="13">
        <f>DEGREES(ACOS((入力・結果!$G$3-(入力・結果!$G$4*COS(RADIANS(S148))))/(((入力・結果!$G$3^2)+(入力・結果!$G$4^2)-(2*入力・結果!$G$3*入力・結果!$G$4*COS(RADIANS(S148))))^(1/2))))</f>
        <v>25.405102280594406</v>
      </c>
      <c r="Z148" s="13">
        <f>DEGREES(ACOS(((入力・結果!$G$3^2)+(入力・結果!$G$4^2)-(入力・結果!$G$5^2)+(入力・結果!$G$6^2)-(2*入力・結果!$G$3*入力・結果!$G$4*COS(RADIANS(S148))))/(2*入力・結果!$G$6*((入力・結果!$G$3^2)+(入力・結果!$G$4^2)-(2*入力・結果!$G$3*入力・結果!$G$4*(COS(RADIANS(S148)))))^(1/2))))</f>
        <v>20.257504427443081</v>
      </c>
      <c r="AA148" s="13">
        <f>DEGREES(ACOS((入力・結果!$G$4-(入力・結果!$G$3*COS(RADIANS(S148))))/(((入力・結果!$G$3^2)+(入力・結果!$G$4^2)-(2*入力・結果!$G$3*入力・結果!$G$4*COS(RADIANS(S148))))^(1/2))))</f>
        <v>10.594897719405569</v>
      </c>
      <c r="AB148" s="13">
        <f>DEGREES(ACOS(((入力・結果!$G$3^2)+(入力・結果!$G$4^2)+(入力・結果!$G$5^2)-(入力・結果!$G$6^2)-(2*入力・結果!$G$3*入力・結果!$G$4*COS(RADIANS(S148))))/(2*入力・結果!$G$5*((入力・結果!$G$3^2)+(入力・結果!$G$4^2)-(2*入力・結果!$G$3*入力・結果!$G$4*(COS(RADIANS(S148)))))^(1/2))))</f>
        <v>13.345743414245348</v>
      </c>
      <c r="AC148" s="1">
        <f t="shared" si="67"/>
        <v>9444.6636575878001</v>
      </c>
      <c r="AD148" s="1">
        <f t="shared" si="56"/>
        <v>9444.6636575878001</v>
      </c>
      <c r="AE148" s="1" t="str">
        <f t="shared" si="57"/>
        <v/>
      </c>
      <c r="AF148" s="1" t="str">
        <f t="shared" si="58"/>
        <v/>
      </c>
      <c r="AJ148" s="10">
        <v>145</v>
      </c>
      <c r="AK148" s="10">
        <f t="shared" si="59"/>
        <v>2.8327200541017099</v>
      </c>
    </row>
    <row r="149" spans="2:37" x14ac:dyDescent="0.2">
      <c r="B149" s="1">
        <v>145</v>
      </c>
      <c r="C149" s="13">
        <f t="shared" si="46"/>
        <v>-28.670321550114718</v>
      </c>
      <c r="D149" s="13">
        <f t="shared" si="47"/>
        <v>-20.075175272286607</v>
      </c>
      <c r="E149" s="13">
        <f>演算!U149</f>
        <v>-11.70634127869441</v>
      </c>
      <c r="F149" s="13">
        <f t="shared" si="48"/>
        <v>11.70634127869441</v>
      </c>
      <c r="G149" s="13">
        <f t="shared" si="49"/>
        <v>-420.35046590964157</v>
      </c>
      <c r="H149" s="13">
        <f t="shared" si="50"/>
        <v>-101.2334435787271</v>
      </c>
      <c r="I149" s="14">
        <f t="shared" si="60"/>
        <v>432.36873648456594</v>
      </c>
      <c r="J149" s="13">
        <f t="shared" si="61"/>
        <v>-13.540747087824711</v>
      </c>
      <c r="K149" s="13" t="str">
        <f t="shared" si="62"/>
        <v/>
      </c>
      <c r="L149" s="13">
        <f>COUNTIF($K$4:K149,1)</f>
        <v>1</v>
      </c>
      <c r="M149" s="13">
        <f t="shared" si="63"/>
        <v>166.45925291217529</v>
      </c>
      <c r="N149" s="14">
        <f t="shared" si="51"/>
        <v>127.45925291217529</v>
      </c>
      <c r="O149" s="14">
        <f t="shared" si="64"/>
        <v>-262.96539667794787</v>
      </c>
      <c r="P149" s="14">
        <f t="shared" si="65"/>
        <v>-343.20828142582678</v>
      </c>
      <c r="Q149" s="13">
        <f t="shared" si="52"/>
        <v>-368.61841993004634</v>
      </c>
      <c r="R149" s="13">
        <f t="shared" si="53"/>
        <v>258.1093963579707</v>
      </c>
      <c r="S149" s="15">
        <v>145</v>
      </c>
      <c r="T149" s="1">
        <f t="shared" si="54"/>
        <v>23.29365872130559</v>
      </c>
      <c r="U149" s="1">
        <f t="shared" si="55"/>
        <v>-11.70634127869441</v>
      </c>
      <c r="V149" s="1">
        <f t="shared" si="66"/>
        <v>0.35301758765467284</v>
      </c>
      <c r="W149" s="1">
        <f>入力・結果!$I$7/V149</f>
        <v>922333.64961551677</v>
      </c>
      <c r="X149" s="14">
        <f>(W149/I149*10)*入力・結果!$I$8</f>
        <v>12799.264680161827</v>
      </c>
      <c r="Y149" s="13">
        <f>DEGREES(ACOS((入力・結果!$G$3-(入力・結果!$G$4*COS(RADIANS(S149))))/(((入力・結果!$G$3^2)+(入力・結果!$G$4^2)-(2*入力・結果!$G$3*入力・結果!$G$4*COS(RADIANS(S149))))^(1/2))))</f>
        <v>24.688164315269553</v>
      </c>
      <c r="Z149" s="13">
        <f>DEGREES(ACOS(((入力・結果!$G$3^2)+(入力・結果!$G$4^2)-(入力・結果!$G$5^2)+(入力・結果!$G$6^2)-(2*入力・結果!$G$3*入力・結果!$G$4*COS(RADIANS(S149))))/(2*入力・結果!$G$6*((入力・結果!$G$3^2)+(入力・結果!$G$4^2)-(2*入力・結果!$G$3*入力・結果!$G$4*(COS(RADIANS(S149)))))^(1/2))))</f>
        <v>19.691944516681311</v>
      </c>
      <c r="AA149" s="13">
        <f>DEGREES(ACOS((入力・結果!$G$4-(入力・結果!$G$3*COS(RADIANS(S149))))/(((入力・結果!$G$3^2)+(入力・結果!$G$4^2)-(2*入力・結果!$G$3*入力・結果!$G$4*COS(RADIANS(S149))))^(1/2))))</f>
        <v>10.311835684730408</v>
      </c>
      <c r="AB149" s="13">
        <f>DEGREES(ACOS(((入力・結果!$G$3^2)+(入力・結果!$G$4^2)+(入力・結果!$G$5^2)-(入力・結果!$G$6^2)-(2*入力・結果!$G$3*入力・結果!$G$4*COS(RADIANS(S149))))/(2*入力・結果!$G$5*((入力・結果!$G$3^2)+(入力・結果!$G$4^2)-(2*入力・結果!$G$3*入力・結果!$G$4*(COS(RADIANS(S149)))))^(1/2))))</f>
        <v>12.981823036575184</v>
      </c>
      <c r="AC149" s="1">
        <f t="shared" si="67"/>
        <v>9499.2646801618266</v>
      </c>
      <c r="AD149" s="1">
        <f t="shared" si="56"/>
        <v>9499.2646801618266</v>
      </c>
      <c r="AE149" s="1" t="str">
        <f t="shared" si="57"/>
        <v/>
      </c>
      <c r="AF149" s="1" t="str">
        <f t="shared" si="58"/>
        <v/>
      </c>
      <c r="AJ149" s="10">
        <v>146</v>
      </c>
      <c r="AK149" s="10">
        <f t="shared" si="59"/>
        <v>2.8454449876424013</v>
      </c>
    </row>
    <row r="150" spans="2:37" x14ac:dyDescent="0.2">
      <c r="B150" s="1">
        <v>146</v>
      </c>
      <c r="C150" s="13">
        <f t="shared" si="46"/>
        <v>-29.016315039426456</v>
      </c>
      <c r="D150" s="13">
        <f t="shared" si="47"/>
        <v>-19.571751621476142</v>
      </c>
      <c r="E150" s="13">
        <f>演算!U150</f>
        <v>-11.354902398539306</v>
      </c>
      <c r="F150" s="13">
        <f t="shared" si="48"/>
        <v>11.354902398539306</v>
      </c>
      <c r="G150" s="13">
        <f t="shared" si="49"/>
        <v>-421.18689398635303</v>
      </c>
      <c r="H150" s="13">
        <f t="shared" si="50"/>
        <v>-98.326034098256045</v>
      </c>
      <c r="I150" s="14">
        <f t="shared" si="60"/>
        <v>432.51174394155214</v>
      </c>
      <c r="J150" s="13">
        <f t="shared" si="61"/>
        <v>-13.140355533915523</v>
      </c>
      <c r="K150" s="13" t="str">
        <f t="shared" si="62"/>
        <v/>
      </c>
      <c r="L150" s="13">
        <f>COUNTIF($K$4:K150,1)</f>
        <v>1</v>
      </c>
      <c r="M150" s="13">
        <f t="shared" si="63"/>
        <v>166.85964446608449</v>
      </c>
      <c r="N150" s="14">
        <f t="shared" si="51"/>
        <v>127.85964446608449</v>
      </c>
      <c r="O150" s="14">
        <f t="shared" si="64"/>
        <v>-265.44511545100551</v>
      </c>
      <c r="P150" s="14">
        <f t="shared" si="65"/>
        <v>-341.47518113409814</v>
      </c>
      <c r="Q150" s="13">
        <f t="shared" si="52"/>
        <v>-373.06690764976872</v>
      </c>
      <c r="R150" s="13">
        <f t="shared" si="53"/>
        <v>251.6368065618361</v>
      </c>
      <c r="S150" s="15">
        <v>146</v>
      </c>
      <c r="T150" s="1">
        <f t="shared" si="54"/>
        <v>22.645097601460694</v>
      </c>
      <c r="U150" s="1">
        <f t="shared" si="55"/>
        <v>-11.354902398539306</v>
      </c>
      <c r="V150" s="1">
        <f t="shared" si="66"/>
        <v>0.35143888015510427</v>
      </c>
      <c r="W150" s="1">
        <f>入力・結果!$I$7/V150</f>
        <v>926476.88797636586</v>
      </c>
      <c r="X150" s="14">
        <f>(W150/I150*10)*入力・結果!$I$8</f>
        <v>12852.509569334137</v>
      </c>
      <c r="Y150" s="13">
        <f>DEGREES(ACOS((入力・結果!$G$3-(入力・結果!$G$4*COS(RADIANS(S150))))/(((入力・結果!$G$3^2)+(入力・結果!$G$4^2)-(2*入力・結果!$G$3*入力・結果!$G$4*COS(RADIANS(S150))))^(1/2))))</f>
        <v>23.972211224425738</v>
      </c>
      <c r="Z150" s="13">
        <f>DEGREES(ACOS(((入力・結果!$G$3^2)+(入力・結果!$G$4^2)-(入力・結果!$G$5^2)+(入力・結果!$G$6^2)-(2*入力・結果!$G$3*入力・結果!$G$4*COS(RADIANS(S150))))/(2*入力・結果!$G$6*((入力・結果!$G$3^2)+(入力・結果!$G$4^2)-(2*入力・結果!$G$3*入力・結果!$G$4*(COS(RADIANS(S150)))))^(1/2))))</f>
        <v>19.126631206420267</v>
      </c>
      <c r="AA150" s="13">
        <f>DEGREES(ACOS((入力・結果!$G$4-(入力・結果!$G$3*COS(RADIANS(S150))))/(((入力・結果!$G$3^2)+(入力・結果!$G$4^2)-(2*入力・結果!$G$3*入力・結果!$G$4*COS(RADIANS(S150))))^(1/2))))</f>
        <v>10.027788775574283</v>
      </c>
      <c r="AB150" s="13">
        <f>DEGREES(ACOS(((入力・結果!$G$3^2)+(入力・結果!$G$4^2)+(入力・結果!$G$5^2)-(入力・結果!$G$6^2)-(2*入力・結果!$G$3*入力・結果!$G$4*COS(RADIANS(S150))))/(2*入力・結果!$G$5*((入力・結果!$G$3^2)+(入力・結果!$G$4^2)-(2*入力・結果!$G$3*入力・結果!$G$4*(COS(RADIANS(S150)))))^(1/2))))</f>
        <v>12.617308825886411</v>
      </c>
      <c r="AC150" s="1">
        <f t="shared" si="67"/>
        <v>9552.5095693341373</v>
      </c>
      <c r="AD150" s="1">
        <f t="shared" si="56"/>
        <v>9552.5095693341373</v>
      </c>
      <c r="AE150" s="1" t="str">
        <f t="shared" si="57"/>
        <v/>
      </c>
      <c r="AF150" s="1" t="str">
        <f t="shared" si="58"/>
        <v/>
      </c>
      <c r="AJ150" s="10">
        <v>147</v>
      </c>
      <c r="AK150" s="10">
        <f t="shared" si="59"/>
        <v>2.8578509731942208</v>
      </c>
    </row>
    <row r="151" spans="2:37" x14ac:dyDescent="0.2">
      <c r="B151" s="1">
        <v>147</v>
      </c>
      <c r="C151" s="13">
        <f t="shared" si="46"/>
        <v>-29.35346987808984</v>
      </c>
      <c r="D151" s="13">
        <f t="shared" si="47"/>
        <v>-19.062366225525956</v>
      </c>
      <c r="E151" s="13">
        <f>演算!U151</f>
        <v>-11.004989121262184</v>
      </c>
      <c r="F151" s="13">
        <f t="shared" si="48"/>
        <v>11.004989121262184</v>
      </c>
      <c r="G151" s="13">
        <f t="shared" si="49"/>
        <v>-421.99769576968129</v>
      </c>
      <c r="H151" s="13">
        <f t="shared" si="50"/>
        <v>-95.42015478696149</v>
      </c>
      <c r="I151" s="14">
        <f t="shared" si="60"/>
        <v>432.65120036177893</v>
      </c>
      <c r="J151" s="13">
        <f t="shared" si="61"/>
        <v>-12.741194253304437</v>
      </c>
      <c r="K151" s="13" t="str">
        <f t="shared" si="62"/>
        <v/>
      </c>
      <c r="L151" s="13">
        <f>COUNTIF($K$4:K151,1)</f>
        <v>1</v>
      </c>
      <c r="M151" s="13">
        <f t="shared" si="63"/>
        <v>167.25880574669557</v>
      </c>
      <c r="N151" s="14">
        <f t="shared" si="51"/>
        <v>128.25880574669557</v>
      </c>
      <c r="O151" s="14">
        <f t="shared" si="64"/>
        <v>-267.90395588698874</v>
      </c>
      <c r="P151" s="14">
        <f t="shared" si="65"/>
        <v>-339.72714285819228</v>
      </c>
      <c r="Q151" s="13">
        <f t="shared" si="52"/>
        <v>-377.40175557544075</v>
      </c>
      <c r="R151" s="13">
        <f t="shared" si="53"/>
        <v>245.08756575676227</v>
      </c>
      <c r="S151" s="15">
        <v>147</v>
      </c>
      <c r="T151" s="1">
        <f t="shared" si="54"/>
        <v>21.995010878737816</v>
      </c>
      <c r="U151" s="1">
        <f t="shared" si="55"/>
        <v>-11.004989121262184</v>
      </c>
      <c r="V151" s="1">
        <f t="shared" si="66"/>
        <v>0.34991327727712118</v>
      </c>
      <c r="W151" s="1">
        <f>入力・結果!$I$7/V151</f>
        <v>930516.27687203826</v>
      </c>
      <c r="X151" s="14">
        <f>(W151/I151*10)*入力・結果!$I$8</f>
        <v>12904.385002430816</v>
      </c>
      <c r="Y151" s="13">
        <f>DEGREES(ACOS((入力・結果!$G$3-(入力・結果!$G$4*COS(RADIANS(S151))))/(((入力・結果!$G$3^2)+(入力・結果!$G$4^2)-(2*入力・結果!$G$3*入力・結果!$G$4*COS(RADIANS(S151))))^(1/2))))</f>
        <v>23.257209739533959</v>
      </c>
      <c r="Z151" s="13">
        <f>DEGREES(ACOS(((入力・結果!$G$3^2)+(入力・結果!$G$4^2)-(入力・結果!$G$5^2)+(入力・結果!$G$6^2)-(2*入力・結果!$G$3*入力・結果!$G$4*COS(RADIANS(S151))))/(2*入力・結果!$G$6*((入力・結果!$G$3^2)+(入力・結果!$G$4^2)-(2*入力・結果!$G$3*入力・結果!$G$4*(COS(RADIANS(S151)))))^(1/2))))</f>
        <v>18.561556648738716</v>
      </c>
      <c r="AA151" s="13">
        <f>DEGREES(ACOS((入力・結果!$G$4-(入力・結果!$G$3*COS(RADIANS(S151))))/(((入力・結果!$G$3^2)+(入力・結果!$G$4^2)-(2*入力・結果!$G$3*入力・結果!$G$4*COS(RADIANS(S151))))^(1/2))))</f>
        <v>9.7427902604660481</v>
      </c>
      <c r="AB151" s="13">
        <f>DEGREES(ACOS(((入力・結果!$G$3^2)+(入力・結果!$G$4^2)+(入力・結果!$G$5^2)-(入力・結果!$G$6^2)-(2*入力・結果!$G$3*入力・結果!$G$4*COS(RADIANS(S151))))/(2*入力・結果!$G$5*((入力・結果!$G$3^2)+(入力・結果!$G$4^2)-(2*入力・結果!$G$3*入力・結果!$G$4*(COS(RADIANS(S151)))))^(1/2))))</f>
        <v>12.252220618271766</v>
      </c>
      <c r="AC151" s="1">
        <f t="shared" si="67"/>
        <v>9604.3850024308158</v>
      </c>
      <c r="AD151" s="1">
        <f t="shared" si="56"/>
        <v>9604.3850024308158</v>
      </c>
      <c r="AE151" s="1" t="str">
        <f t="shared" si="57"/>
        <v/>
      </c>
      <c r="AF151" s="1" t="str">
        <f t="shared" si="58"/>
        <v/>
      </c>
      <c r="AJ151" s="10">
        <v>148</v>
      </c>
      <c r="AK151" s="10">
        <f t="shared" si="59"/>
        <v>2.8699342178331033</v>
      </c>
    </row>
    <row r="152" spans="2:37" x14ac:dyDescent="0.2">
      <c r="B152" s="1">
        <v>148</v>
      </c>
      <c r="C152" s="13">
        <f t="shared" si="46"/>
        <v>-29.681683365474907</v>
      </c>
      <c r="D152" s="13">
        <f t="shared" si="47"/>
        <v>-18.547174248162172</v>
      </c>
      <c r="E152" s="13">
        <f>演算!U152</f>
        <v>-10.656549079052773</v>
      </c>
      <c r="F152" s="13">
        <f t="shared" si="48"/>
        <v>10.656549079052773</v>
      </c>
      <c r="G152" s="13">
        <f t="shared" si="49"/>
        <v>-422.78300993006962</v>
      </c>
      <c r="H152" s="13">
        <f t="shared" si="50"/>
        <v>-92.515728736916685</v>
      </c>
      <c r="I152" s="14">
        <f t="shared" si="60"/>
        <v>432.78705335216779</v>
      </c>
      <c r="J152" s="13">
        <f t="shared" si="61"/>
        <v>-12.343218758381814</v>
      </c>
      <c r="K152" s="13" t="str">
        <f t="shared" si="62"/>
        <v/>
      </c>
      <c r="L152" s="13">
        <f>COUNTIF($K$4:K152,1)</f>
        <v>1</v>
      </c>
      <c r="M152" s="13">
        <f t="shared" si="63"/>
        <v>167.65678124161818</v>
      </c>
      <c r="N152" s="14">
        <f t="shared" si="51"/>
        <v>128.65678124161818</v>
      </c>
      <c r="O152" s="14">
        <f t="shared" si="64"/>
        <v>-270.34207415279883</v>
      </c>
      <c r="P152" s="14">
        <f t="shared" si="65"/>
        <v>-337.96419409756226</v>
      </c>
      <c r="Q152" s="13">
        <f t="shared" si="52"/>
        <v>-381.6216432703917</v>
      </c>
      <c r="R152" s="13">
        <f t="shared" si="53"/>
        <v>238.46366890494221</v>
      </c>
      <c r="S152" s="15">
        <v>148</v>
      </c>
      <c r="T152" s="1">
        <f t="shared" si="54"/>
        <v>21.343450920947227</v>
      </c>
      <c r="U152" s="1">
        <f t="shared" si="55"/>
        <v>-10.656549079052773</v>
      </c>
      <c r="V152" s="1">
        <f t="shared" si="66"/>
        <v>0.34844004220941116</v>
      </c>
      <c r="W152" s="1">
        <f>入力・結果!$I$7/V152</f>
        <v>934450.58132645849</v>
      </c>
      <c r="X152" s="14">
        <f>(W152/I152*10)*入力・結果!$I$8</f>
        <v>12954.878027269589</v>
      </c>
      <c r="Y152" s="13">
        <f>DEGREES(ACOS((入力・結果!$G$3-(入力・結果!$G$4*COS(RADIANS(S152))))/(((入力・結果!$G$3^2)+(入力・結果!$G$4^2)-(2*入力・結果!$G$3*入力・結果!$G$4*COS(RADIANS(S152))))^(1/2))))</f>
        <v>22.543127066044672</v>
      </c>
      <c r="Z152" s="13">
        <f>DEGREES(ACOS(((入力・結果!$G$3^2)+(入力・結果!$G$4^2)-(入力・結果!$G$5^2)+(入力・結果!$G$6^2)-(2*入力・結果!$G$3*入力・結果!$G$4*COS(RADIANS(S152))))/(2*入力・結果!$G$6*((入力・結果!$G$3^2)+(入力・結果!$G$4^2)-(2*入力・結果!$G$3*入力・結果!$G$4*(COS(RADIANS(S152)))))^(1/2))))</f>
        <v>17.996713064735285</v>
      </c>
      <c r="AA152" s="13">
        <f>DEGREES(ACOS((入力・結果!$G$4-(入力・結果!$G$3*COS(RADIANS(S152))))/(((入力・結果!$G$3^2)+(入力・結果!$G$4^2)-(2*入力・結果!$G$3*入力・結果!$G$4*COS(RADIANS(S152))))^(1/2))))</f>
        <v>9.456872933955335</v>
      </c>
      <c r="AB152" s="13">
        <f>DEGREES(ACOS(((入力・結果!$G$3^2)+(入力・結果!$G$4^2)+(入力・結果!$G$5^2)-(入力・結果!$G$6^2)-(2*入力・結果!$G$3*入力・結果!$G$4*COS(RADIANS(S152))))/(2*入力・結果!$G$5*((入力・結果!$G$3^2)+(入力・結果!$G$4^2)-(2*入力・結果!$G$3*入力・結果!$G$4*(COS(RADIANS(S152)))))^(1/2))))</f>
        <v>11.886577986991892</v>
      </c>
      <c r="AC152" s="1">
        <f t="shared" si="67"/>
        <v>9654.8780272695894</v>
      </c>
      <c r="AD152" s="1">
        <f t="shared" si="56"/>
        <v>9654.8780272695894</v>
      </c>
      <c r="AE152" s="1" t="str">
        <f t="shared" si="57"/>
        <v/>
      </c>
      <c r="AF152" s="1" t="str">
        <f t="shared" si="58"/>
        <v/>
      </c>
      <c r="AJ152" s="10">
        <v>149</v>
      </c>
      <c r="AK152" s="10">
        <f t="shared" si="59"/>
        <v>2.88169102748836</v>
      </c>
    </row>
    <row r="153" spans="2:37" x14ac:dyDescent="0.2">
      <c r="B153" s="1">
        <v>149</v>
      </c>
      <c r="C153" s="13">
        <f t="shared" si="46"/>
        <v>-30.000855524573929</v>
      </c>
      <c r="D153" s="13">
        <f t="shared" si="47"/>
        <v>-18.026332621851903</v>
      </c>
      <c r="E153" s="13">
        <f>演算!U153</f>
        <v>-10.309530612998977</v>
      </c>
      <c r="F153" s="13">
        <f t="shared" si="48"/>
        <v>10.309530612998977</v>
      </c>
      <c r="G153" s="13">
        <f t="shared" si="49"/>
        <v>-423.54296842796407</v>
      </c>
      <c r="H153" s="13">
        <f t="shared" si="50"/>
        <v>-89.612681680421076</v>
      </c>
      <c r="I153" s="14">
        <f t="shared" si="60"/>
        <v>432.91925208141055</v>
      </c>
      <c r="J153" s="13">
        <f t="shared" si="61"/>
        <v>-11.946385343589089</v>
      </c>
      <c r="K153" s="13" t="str">
        <f t="shared" si="62"/>
        <v/>
      </c>
      <c r="L153" s="13">
        <f>COUNTIF($K$4:K153,1)</f>
        <v>1</v>
      </c>
      <c r="M153" s="13">
        <f t="shared" si="63"/>
        <v>168.0536146564109</v>
      </c>
      <c r="N153" s="14">
        <f t="shared" si="51"/>
        <v>129.0536146564109</v>
      </c>
      <c r="O153" s="14">
        <f t="shared" si="64"/>
        <v>-272.75961953914231</v>
      </c>
      <c r="P153" s="14">
        <f t="shared" si="65"/>
        <v>-336.18636018076376</v>
      </c>
      <c r="Q153" s="13">
        <f t="shared" si="52"/>
        <v>-385.72528531595049</v>
      </c>
      <c r="R153" s="13">
        <f t="shared" si="53"/>
        <v>231.76713370952447</v>
      </c>
      <c r="S153" s="15">
        <v>149</v>
      </c>
      <c r="T153" s="1">
        <f t="shared" si="54"/>
        <v>20.690469387001023</v>
      </c>
      <c r="U153" s="1">
        <f t="shared" si="55"/>
        <v>-10.309530612998977</v>
      </c>
      <c r="V153" s="1">
        <f t="shared" si="66"/>
        <v>0.34701846605379671</v>
      </c>
      <c r="W153" s="1">
        <f>入力・結果!$I$7/V153</f>
        <v>938278.59855021001</v>
      </c>
      <c r="X153" s="14">
        <f>(W153/I153*10)*入力・結果!$I$8</f>
        <v>13003.976063052514</v>
      </c>
      <c r="Y153" s="13">
        <f>DEGREES(ACOS((入力・結果!$G$3-(入力・結果!$G$4*COS(RADIANS(S153))))/(((入力・結果!$G$3^2)+(入力・結果!$G$4^2)-(2*入力・結果!$G$3*入力・結果!$G$4*COS(RADIANS(S153))))^(1/2))))</f>
        <v>21.829930865199898</v>
      </c>
      <c r="Z153" s="13">
        <f>DEGREES(ACOS(((入力・結果!$G$3^2)+(入力・結果!$G$4^2)-(入力・結果!$G$5^2)+(入力・結果!$G$6^2)-(2*入力・結果!$G$3*入力・結果!$G$4*COS(RADIANS(S153))))/(2*入力・結果!$G$6*((入力・結果!$G$3^2)+(入力・結果!$G$4^2)-(2*入力・結果!$G$3*入力・結果!$G$4*(COS(RADIANS(S153)))))^(1/2))))</f>
        <v>17.432092742673195</v>
      </c>
      <c r="AA153" s="13">
        <f>DEGREES(ACOS((入力・結果!$G$4-(入力・結果!$G$3*COS(RADIANS(S153))))/(((入力・結果!$G$3^2)+(入力・結果!$G$4^2)-(2*入力・結果!$G$3*入力・結果!$G$4*COS(RADIANS(S153))))^(1/2))))</f>
        <v>9.1700691348001087</v>
      </c>
      <c r="AB153" s="13">
        <f>DEGREES(ACOS(((入力・結果!$G$3^2)+(入力・結果!$G$4^2)+(入力・結果!$G$5^2)-(入力・結果!$G$6^2)-(2*入力・結果!$G$3*入力・結果!$G$4*COS(RADIANS(S153))))/(2*入力・結果!$G$5*((入力・結果!$G$3^2)+(入力・結果!$G$4^2)-(2*入力・結果!$G$3*入力・結果!$G$4*(COS(RADIANS(S153)))))^(1/2))))</f>
        <v>11.520400252200913</v>
      </c>
      <c r="AC153" s="1">
        <f t="shared" si="67"/>
        <v>9703.9760630525143</v>
      </c>
      <c r="AD153" s="1">
        <f t="shared" si="56"/>
        <v>9703.9760630525143</v>
      </c>
      <c r="AE153" s="1" t="str">
        <f t="shared" si="57"/>
        <v/>
      </c>
      <c r="AF153" s="1" t="str">
        <f t="shared" si="58"/>
        <v/>
      </c>
      <c r="AJ153" s="10">
        <v>150</v>
      </c>
      <c r="AK153" s="10">
        <f t="shared" si="59"/>
        <v>2.8931178080579456</v>
      </c>
    </row>
    <row r="154" spans="2:37" x14ac:dyDescent="0.2">
      <c r="B154" s="1">
        <v>150</v>
      </c>
      <c r="C154" s="13">
        <f t="shared" si="46"/>
        <v>-30.310889132455355</v>
      </c>
      <c r="D154" s="13">
        <f t="shared" si="47"/>
        <v>-17.499999999999996</v>
      </c>
      <c r="E154" s="13">
        <f>演算!U154</f>
        <v>-9.9638827457691015</v>
      </c>
      <c r="F154" s="13">
        <f t="shared" si="48"/>
        <v>9.9638827457691015</v>
      </c>
      <c r="G154" s="13">
        <f t="shared" si="49"/>
        <v>-424.27769676341438</v>
      </c>
      <c r="H154" s="13">
        <f t="shared" si="50"/>
        <v>-86.710941946132692</v>
      </c>
      <c r="I154" s="14">
        <f t="shared" si="60"/>
        <v>433.04774727973518</v>
      </c>
      <c r="J154" s="13">
        <f t="shared" si="61"/>
        <v>-11.550651055758697</v>
      </c>
      <c r="K154" s="13" t="str">
        <f t="shared" si="62"/>
        <v/>
      </c>
      <c r="L154" s="13">
        <f>COUNTIF($K$4:K154,1)</f>
        <v>1</v>
      </c>
      <c r="M154" s="13">
        <f t="shared" si="63"/>
        <v>168.44934894424131</v>
      </c>
      <c r="N154" s="14">
        <f t="shared" si="51"/>
        <v>129.44934894424131</v>
      </c>
      <c r="O154" s="14">
        <f t="shared" si="64"/>
        <v>-275.15673468211276</v>
      </c>
      <c r="P154" s="14">
        <f t="shared" si="65"/>
        <v>-334.3936643884432</v>
      </c>
      <c r="Q154" s="13">
        <f t="shared" si="52"/>
        <v>-389.7114317029974</v>
      </c>
      <c r="R154" s="13">
        <f t="shared" si="53"/>
        <v>224.99999999999997</v>
      </c>
      <c r="S154" s="15">
        <v>150</v>
      </c>
      <c r="T154" s="1">
        <f t="shared" si="54"/>
        <v>20.036117254230899</v>
      </c>
      <c r="U154" s="1">
        <f t="shared" si="55"/>
        <v>-9.9638827457691015</v>
      </c>
      <c r="V154" s="1">
        <f t="shared" si="66"/>
        <v>0.34564786722987506</v>
      </c>
      <c r="W154" s="1">
        <f>入力・結果!$I$7/V154</f>
        <v>941999.15830366709</v>
      </c>
      <c r="X154" s="14">
        <f>(W154/I154*10)*入力・結果!$I$8</f>
        <v>13051.666901227391</v>
      </c>
      <c r="Y154" s="13">
        <f>DEGREES(ACOS((入力・結果!$G$3-(入力・結果!$G$4*COS(RADIANS(S154))))/(((入力・結果!$G$3^2)+(入力・結果!$G$4^2)-(2*入力・結果!$G$3*入力・結果!$G$4*COS(RADIANS(S154))))^(1/2))))</f>
        <v>21.117589236254595</v>
      </c>
      <c r="Z154" s="13">
        <f>DEGREES(ACOS(((入力・結果!$G$3^2)+(入力・結果!$G$4^2)-(入力・結果!$G$5^2)+(入力・結果!$G$6^2)-(2*入力・結果!$G$3*入力・結果!$G$4*COS(RADIANS(S154))))/(2*入力・結果!$G$6*((入力・結果!$G$3^2)+(入力・結果!$G$4^2)-(2*入力・結果!$G$3*入力・結果!$G$4*(COS(RADIANS(S154)))))^(1/2))))</f>
        <v>16.867688036094233</v>
      </c>
      <c r="AA154" s="13">
        <f>DEGREES(ACOS((入力・結果!$G$4-(入力・結果!$G$3*COS(RADIANS(S154))))/(((入力・結果!$G$3^2)+(入力・結果!$G$4^2)-(2*入力・結果!$G$3*入力・結果!$G$4*COS(RADIANS(S154))))^(1/2))))</f>
        <v>8.8824107637453942</v>
      </c>
      <c r="AB154" s="13">
        <f>DEGREES(ACOS(((入力・結果!$G$3^2)+(入力・結果!$G$4^2)+(入力・結果!$G$5^2)-(入力・結果!$G$6^2)-(2*入力・結果!$G$3*入力・結果!$G$4*COS(RADIANS(S154))))/(2*入力・結果!$G$5*((入力・結果!$G$3^2)+(入力・結果!$G$4^2)-(2*入力・結果!$G$3*入力・結果!$G$4*(COS(RADIANS(S154)))))^(1/2))))</f>
        <v>11.153706490485504</v>
      </c>
      <c r="AC154" s="1">
        <f t="shared" si="67"/>
        <v>9751.6669012273906</v>
      </c>
      <c r="AD154" s="1">
        <f t="shared" si="56"/>
        <v>9751.6669012273906</v>
      </c>
      <c r="AE154" s="1" t="str">
        <f t="shared" si="57"/>
        <v/>
      </c>
      <c r="AF154" s="1" t="str">
        <f t="shared" si="58"/>
        <v/>
      </c>
      <c r="AJ154" s="10">
        <v>151</v>
      </c>
      <c r="AK154" s="10">
        <f t="shared" si="59"/>
        <v>2.9042110664865444</v>
      </c>
    </row>
    <row r="155" spans="2:37" x14ac:dyDescent="0.2">
      <c r="B155" s="1">
        <v>151</v>
      </c>
      <c r="C155" s="13">
        <f t="shared" si="46"/>
        <v>-30.611689749878852</v>
      </c>
      <c r="D155" s="13">
        <f t="shared" si="47"/>
        <v>-16.968336708621802</v>
      </c>
      <c r="E155" s="13">
        <f>演算!U155</f>
        <v>-9.6195551548651181</v>
      </c>
      <c r="F155" s="13">
        <f t="shared" si="48"/>
        <v>9.6195551548651181</v>
      </c>
      <c r="G155" s="13">
        <f t="shared" si="49"/>
        <v>-424.98731421547092</v>
      </c>
      <c r="H155" s="13">
        <f t="shared" si="50"/>
        <v>-83.810440411110918</v>
      </c>
      <c r="I155" s="14">
        <f t="shared" si="60"/>
        <v>433.17249123874865</v>
      </c>
      <c r="J155" s="13">
        <f t="shared" si="61"/>
        <v>-11.155973665031627</v>
      </c>
      <c r="K155" s="13" t="str">
        <f t="shared" si="62"/>
        <v/>
      </c>
      <c r="L155" s="13">
        <f>COUNTIF($K$4:K155,1)</f>
        <v>1</v>
      </c>
      <c r="M155" s="13">
        <f t="shared" si="63"/>
        <v>168.84402633496836</v>
      </c>
      <c r="N155" s="14">
        <f t="shared" si="51"/>
        <v>129.84402633496836</v>
      </c>
      <c r="O155" s="14">
        <f t="shared" si="64"/>
        <v>-277.53355577941841</v>
      </c>
      <c r="P155" s="14">
        <f t="shared" si="65"/>
        <v>-332.58612806672534</v>
      </c>
      <c r="Q155" s="13">
        <f t="shared" si="52"/>
        <v>-393.57886821272808</v>
      </c>
      <c r="R155" s="13">
        <f t="shared" si="53"/>
        <v>218.16432911085172</v>
      </c>
      <c r="S155" s="15">
        <v>151</v>
      </c>
      <c r="T155" s="1">
        <f t="shared" si="54"/>
        <v>19.380444845134882</v>
      </c>
      <c r="U155" s="1">
        <f t="shared" si="55"/>
        <v>-9.6195551548651181</v>
      </c>
      <c r="V155" s="1">
        <f t="shared" si="66"/>
        <v>0.34432759090398335</v>
      </c>
      <c r="W155" s="1">
        <f>入力・結果!$I$7/V155</f>
        <v>945611.12324801879</v>
      </c>
      <c r="X155" s="14">
        <f>(W155/I155*10)*入力・結果!$I$8</f>
        <v>13097.938706271625</v>
      </c>
      <c r="Y155" s="13">
        <f>DEGREES(ACOS((入力・結果!$G$3-(入力・結果!$G$4*COS(RADIANS(S155))))/(((入力・結果!$G$3^2)+(入力・結果!$G$4^2)-(2*入力・結果!$G$3*入力・結果!$G$4*COS(RADIANS(S155))))^(1/2))))</f>
        <v>20.40607069909019</v>
      </c>
      <c r="Z155" s="13">
        <f>DEGREES(ACOS(((入力・結果!$G$3^2)+(入力・結果!$G$4^2)-(入力・結果!$G$5^2)+(入力・結果!$G$6^2)-(2*入力・結果!$G$3*入力・結果!$G$4*COS(RADIANS(S155))))/(2*入力・結果!$G$6*((入力・結果!$G$3^2)+(入力・結果!$G$4^2)-(2*入力・結果!$G$3*入力・結果!$G$4*(COS(RADIANS(S155)))))^(1/2))))</f>
        <v>16.30349136190555</v>
      </c>
      <c r="AA155" s="13">
        <f>DEGREES(ACOS((入力・結果!$G$4-(入力・結果!$G$3*COS(RADIANS(S155))))/(((入力・結果!$G$3^2)+(入力・結果!$G$4^2)-(2*入力・結果!$G$3*入力・結果!$G$4*COS(RADIANS(S155))))^(1/2))))</f>
        <v>8.5939293009098634</v>
      </c>
      <c r="AB155" s="13">
        <f>DEGREES(ACOS(((入力・結果!$G$3^2)+(入力・結果!$G$4^2)+(入力・結果!$G$5^2)-(入力・結果!$G$6^2)-(2*入力・結果!$G$3*入力・結果!$G$4*COS(RADIANS(S155))))/(2*入力・結果!$G$5*((入力・結果!$G$3^2)+(入力・結果!$G$4^2)-(2*入力・結果!$G$3*入力・結果!$G$4*(COS(RADIANS(S155)))))^(1/2))))</f>
        <v>10.786515544225018</v>
      </c>
      <c r="AC155" s="1">
        <f t="shared" si="67"/>
        <v>9797.9387062716251</v>
      </c>
      <c r="AD155" s="1">
        <f t="shared" si="56"/>
        <v>9797.9387062716251</v>
      </c>
      <c r="AE155" s="1" t="str">
        <f t="shared" si="57"/>
        <v/>
      </c>
      <c r="AF155" s="1" t="str">
        <f t="shared" si="58"/>
        <v/>
      </c>
      <c r="AJ155" s="10">
        <v>152</v>
      </c>
      <c r="AK155" s="10">
        <f t="shared" si="59"/>
        <v>2.91496741182221</v>
      </c>
    </row>
    <row r="156" spans="2:37" x14ac:dyDescent="0.2">
      <c r="B156" s="1">
        <v>152</v>
      </c>
      <c r="C156" s="13">
        <f t="shared" si="46"/>
        <v>-30.903165750062445</v>
      </c>
      <c r="D156" s="13">
        <f t="shared" si="47"/>
        <v>-16.431504697506174</v>
      </c>
      <c r="E156" s="13">
        <f>演算!U156</f>
        <v>-9.2764981464250553</v>
      </c>
      <c r="F156" s="13">
        <f t="shared" si="48"/>
        <v>9.2764981464250553</v>
      </c>
      <c r="G156" s="13">
        <f t="shared" si="49"/>
        <v>-425.67193407163018</v>
      </c>
      <c r="H156" s="13">
        <f t="shared" si="50"/>
        <v>-80.911110449033544</v>
      </c>
      <c r="I156" s="14">
        <f t="shared" si="60"/>
        <v>433.29343781134969</v>
      </c>
      <c r="J156" s="13">
        <f t="shared" si="61"/>
        <v>-10.762311636331189</v>
      </c>
      <c r="K156" s="13" t="str">
        <f t="shared" si="62"/>
        <v/>
      </c>
      <c r="L156" s="13">
        <f>COUNTIF($K$4:K156,1)</f>
        <v>1</v>
      </c>
      <c r="M156" s="13">
        <f t="shared" si="63"/>
        <v>169.23768836366881</v>
      </c>
      <c r="N156" s="14">
        <f t="shared" si="51"/>
        <v>130.23768836366881</v>
      </c>
      <c r="O156" s="14">
        <f t="shared" si="64"/>
        <v>-279.89021280128293</v>
      </c>
      <c r="P156" s="14">
        <f t="shared" si="65"/>
        <v>-330.76377073136433</v>
      </c>
      <c r="Q156" s="13">
        <f t="shared" si="52"/>
        <v>-397.32641678651714</v>
      </c>
      <c r="R156" s="13">
        <f t="shared" si="53"/>
        <v>211.26220325365082</v>
      </c>
      <c r="S156" s="15">
        <v>152</v>
      </c>
      <c r="T156" s="1">
        <f t="shared" si="54"/>
        <v>18.723501853574945</v>
      </c>
      <c r="U156" s="1">
        <f t="shared" si="55"/>
        <v>-9.2764981464250553</v>
      </c>
      <c r="V156" s="1">
        <f t="shared" si="66"/>
        <v>0.34305700844006282</v>
      </c>
      <c r="W156" s="1">
        <f>入力・結果!$I$7/V156</f>
        <v>949113.3892893116</v>
      </c>
      <c r="X156" s="14">
        <f>(W156/I156*10)*入力・結果!$I$8</f>
        <v>13142.780016472947</v>
      </c>
      <c r="Y156" s="13">
        <f>DEGREES(ACOS((入力・結果!$G$3-(入力・結果!$G$4*COS(RADIANS(S156))))/(((入力・結果!$G$3^2)+(入力・結果!$G$4^2)-(2*入力・結果!$G$3*入力・結果!$G$4*COS(RADIANS(S156))))^(1/2))))</f>
        <v>19.695344177203697</v>
      </c>
      <c r="Z156" s="13">
        <f>DEGREES(ACOS(((入力・結果!$G$3^2)+(入力・結果!$G$4^2)-(入力・結果!$G$5^2)+(入力・結果!$G$6^2)-(2*入力・結果!$G$3*入力・結果!$G$4*COS(RADIANS(S156))))/(2*入力・結果!$G$6*((入力・結果!$G$3^2)+(入力・結果!$G$4^2)-(2*入力・結果!$G$3*入力・結果!$G$4*(COS(RADIANS(S156)))))^(1/2))))</f>
        <v>15.739495198442695</v>
      </c>
      <c r="AA156" s="13">
        <f>DEGREES(ACOS((入力・結果!$G$4-(入力・結果!$G$3*COS(RADIANS(S156))))/(((入力・結果!$G$3^2)+(入力・結果!$G$4^2)-(2*入力・結果!$G$3*入力・結果!$G$4*COS(RADIANS(S156))))^(1/2))))</f>
        <v>8.3046558227963061</v>
      </c>
      <c r="AB156" s="13">
        <f>DEGREES(ACOS(((入力・結果!$G$3^2)+(入力・結果!$G$4^2)+(入力・結果!$G$5^2)-(入力・結果!$G$6^2)-(2*入力・結果!$G$3*入力・結果!$G$4*COS(RADIANS(S156))))/(2*入力・結果!$G$5*((入力・結果!$G$3^2)+(入力・結果!$G$4^2)-(2*入力・結果!$G$3*入力・結果!$G$4*(COS(RADIANS(S156)))))^(1/2))))</f>
        <v>10.41884603077864</v>
      </c>
      <c r="AC156" s="1">
        <f t="shared" si="67"/>
        <v>9842.780016472947</v>
      </c>
      <c r="AD156" s="1">
        <f t="shared" si="56"/>
        <v>9842.780016472947</v>
      </c>
      <c r="AE156" s="1" t="str">
        <f t="shared" si="57"/>
        <v/>
      </c>
      <c r="AF156" s="1" t="str">
        <f t="shared" si="58"/>
        <v/>
      </c>
      <c r="AJ156" s="10">
        <v>153</v>
      </c>
      <c r="AK156" s="10">
        <f t="shared" si="59"/>
        <v>2.9253835562291672</v>
      </c>
    </row>
    <row r="157" spans="2:37" x14ac:dyDescent="0.2">
      <c r="B157" s="1">
        <v>153</v>
      </c>
      <c r="C157" s="13">
        <f t="shared" si="46"/>
        <v>-31.185228346592872</v>
      </c>
      <c r="D157" s="13">
        <f t="shared" si="47"/>
        <v>-15.88966749088414</v>
      </c>
      <c r="E157" s="13">
        <f>演算!U157</f>
        <v>-8.9346626295504734</v>
      </c>
      <c r="F157" s="13">
        <f t="shared" si="48"/>
        <v>8.9346626295504734</v>
      </c>
      <c r="G157" s="13">
        <f t="shared" si="49"/>
        <v>-426.33166384757141</v>
      </c>
      <c r="H157" s="13">
        <f t="shared" si="50"/>
        <v>-78.012887874819398</v>
      </c>
      <c r="I157" s="14">
        <f t="shared" si="60"/>
        <v>433.41054241170434</v>
      </c>
      <c r="J157" s="13">
        <f t="shared" si="61"/>
        <v>-10.369624101369718</v>
      </c>
      <c r="K157" s="13" t="str">
        <f t="shared" si="62"/>
        <v/>
      </c>
      <c r="L157" s="13">
        <f>COUNTIF($K$4:K157,1)</f>
        <v>1</v>
      </c>
      <c r="M157" s="13">
        <f t="shared" si="63"/>
        <v>169.63037589863029</v>
      </c>
      <c r="N157" s="14">
        <f t="shared" si="51"/>
        <v>130.63037589863029</v>
      </c>
      <c r="O157" s="14">
        <f t="shared" si="64"/>
        <v>-282.22682969606262</v>
      </c>
      <c r="P157" s="14">
        <f t="shared" si="65"/>
        <v>-328.9266101629928</v>
      </c>
      <c r="Q157" s="13">
        <f t="shared" si="52"/>
        <v>-400.95293588476551</v>
      </c>
      <c r="R157" s="13">
        <f t="shared" si="53"/>
        <v>204.29572488279609</v>
      </c>
      <c r="S157" s="15">
        <v>153</v>
      </c>
      <c r="T157" s="1">
        <f t="shared" si="54"/>
        <v>18.065337370449527</v>
      </c>
      <c r="U157" s="1">
        <f t="shared" si="55"/>
        <v>-8.9346626295504734</v>
      </c>
      <c r="V157" s="1">
        <f t="shared" si="66"/>
        <v>0.34183551687458191</v>
      </c>
      <c r="W157" s="1">
        <f>入力・結果!$I$7/V157</f>
        <v>952504.88590821694</v>
      </c>
      <c r="X157" s="14">
        <f>(W157/I157*10)*入力・結果!$I$8</f>
        <v>13186.179744609197</v>
      </c>
      <c r="Y157" s="13">
        <f>DEGREES(ACOS((入力・結果!$G$3-(入力・結果!$G$4*COS(RADIANS(S157))))/(((入力・結果!$G$3^2)+(入力・結果!$G$4^2)-(2*入力・結果!$G$3*入力・結果!$G$4*COS(RADIANS(S157))))^(1/2))))</f>
        <v>18.985378981057035</v>
      </c>
      <c r="Z157" s="13">
        <f>DEGREES(ACOS(((入力・結果!$G$3^2)+(入力・結果!$G$4^2)-(入力・結果!$G$5^2)+(入力・結果!$G$6^2)-(2*入力・結果!$G$3*入力・結果!$G$4*COS(RADIANS(S157))))/(2*入力・結果!$G$6*((入力・結果!$G$3^2)+(入力・結果!$G$4^2)-(2*入力・結果!$G$3*入力・結果!$G$4*(COS(RADIANS(S157)))))^(1/2))))</f>
        <v>15.175692083511631</v>
      </c>
      <c r="AA157" s="13">
        <f>DEGREES(ACOS((入力・結果!$G$4-(入力・結果!$G$3*COS(RADIANS(S157))))/(((入力・結果!$G$3^2)+(入力・結果!$G$4^2)-(2*入力・結果!$G$3*入力・結果!$G$4*COS(RADIANS(S157))))^(1/2))))</f>
        <v>8.0146210189429521</v>
      </c>
      <c r="AB157" s="13">
        <f>DEGREES(ACOS(((入力・結果!$G$3^2)+(入力・結果!$G$4^2)+(入力・結果!$G$5^2)-(入力・結果!$G$6^2)-(2*入力・結果!$G$3*入力・結果!$G$4*COS(RADIANS(S157))))/(2*入力・結果!$G$5*((入力・結果!$G$3^2)+(入力・結果!$G$4^2)-(2*入力・結果!$G$3*入力・結果!$G$4*(COS(RADIANS(S157)))))^(1/2))))</f>
        <v>10.050716351506574</v>
      </c>
      <c r="AC157" s="1">
        <f t="shared" si="67"/>
        <v>9886.1797446091969</v>
      </c>
      <c r="AD157" s="1">
        <f t="shared" si="56"/>
        <v>9886.1797446091969</v>
      </c>
      <c r="AE157" s="1" t="str">
        <f t="shared" si="57"/>
        <v/>
      </c>
      <c r="AF157" s="1" t="str">
        <f t="shared" si="58"/>
        <v/>
      </c>
      <c r="AJ157" s="10">
        <v>154</v>
      </c>
      <c r="AK157" s="10">
        <f t="shared" si="59"/>
        <v>2.9354563159904772</v>
      </c>
    </row>
    <row r="158" spans="2:37" x14ac:dyDescent="0.2">
      <c r="B158" s="1">
        <v>154</v>
      </c>
      <c r="C158" s="13">
        <f t="shared" si="46"/>
        <v>-31.457791620470847</v>
      </c>
      <c r="D158" s="13">
        <f t="shared" si="47"/>
        <v>-15.342990137617706</v>
      </c>
      <c r="E158" s="13">
        <f>演算!U158</f>
        <v>-8.5940000911394456</v>
      </c>
      <c r="F158" s="13">
        <f t="shared" si="48"/>
        <v>8.5940000911394456</v>
      </c>
      <c r="G158" s="13">
        <f t="shared" si="49"/>
        <v>-426.96660549741574</v>
      </c>
      <c r="H158" s="13">
        <f t="shared" si="50"/>
        <v>-75.115710885900327</v>
      </c>
      <c r="I158" s="14">
        <f t="shared" si="60"/>
        <v>433.52376201527869</v>
      </c>
      <c r="J158" s="13">
        <f t="shared" si="61"/>
        <v>-9.9778708311687971</v>
      </c>
      <c r="K158" s="13" t="str">
        <f t="shared" si="62"/>
        <v/>
      </c>
      <c r="L158" s="13">
        <f>COUNTIF($K$4:K158,1)</f>
        <v>1</v>
      </c>
      <c r="M158" s="13">
        <f t="shared" si="63"/>
        <v>170.02212916883121</v>
      </c>
      <c r="N158" s="14">
        <f t="shared" si="51"/>
        <v>131.02212916883121</v>
      </c>
      <c r="O158" s="14">
        <f t="shared" si="64"/>
        <v>-284.54352459060703</v>
      </c>
      <c r="P158" s="14">
        <f t="shared" si="65"/>
        <v>-327.07466249380218</v>
      </c>
      <c r="Q158" s="13">
        <f t="shared" si="52"/>
        <v>-404.45732083462519</v>
      </c>
      <c r="R158" s="13">
        <f t="shared" si="53"/>
        <v>197.26701605508478</v>
      </c>
      <c r="S158" s="15">
        <v>154</v>
      </c>
      <c r="T158" s="1">
        <f t="shared" si="54"/>
        <v>17.405999908860554</v>
      </c>
      <c r="U158" s="1">
        <f t="shared" si="55"/>
        <v>-8.5940000911394456</v>
      </c>
      <c r="V158" s="1">
        <f t="shared" si="66"/>
        <v>0.34066253841102778</v>
      </c>
      <c r="W158" s="1">
        <f>入力・結果!$I$7/V158</f>
        <v>955784.57648649928</v>
      </c>
      <c r="X158" s="14">
        <f>(W158/I158*10)*入力・結果!$I$8</f>
        <v>13228.127178682509</v>
      </c>
      <c r="Y158" s="13">
        <f>DEGREES(ACOS((入力・結果!$G$3-(入力・結果!$G$4*COS(RADIANS(S158))))/(((入力・結果!$G$3^2)+(入力・結果!$G$4^2)-(2*入力・結果!$G$3*入力・結果!$G$4*COS(RADIANS(S158))))^(1/2))))</f>
        <v>18.276144791770275</v>
      </c>
      <c r="Z158" s="13">
        <f>DEGREES(ACOS(((入力・結果!$G$3^2)+(入力・結果!$G$4^2)-(入力・結果!$G$5^2)+(入力・結果!$G$6^2)-(2*入力・結果!$G$3*入力・結果!$G$4*COS(RADIANS(S158))))/(2*入力・結果!$G$6*((入力・結果!$G$3^2)+(入力・結果!$G$4^2)-(2*入力・結果!$G$3*入力・結果!$G$4*(COS(RADIANS(S158)))))^(1/2))))</f>
        <v>14.61207461241213</v>
      </c>
      <c r="AA158" s="13">
        <f>DEGREES(ACOS((入力・結果!$G$4-(入力・結果!$G$3*COS(RADIANS(S158))))/(((入力・結果!$G$3^2)+(入力・結果!$G$4^2)-(2*入力・結果!$G$3*入力・結果!$G$4*COS(RADIANS(S158))))^(1/2))))</f>
        <v>7.7238552082297369</v>
      </c>
      <c r="AB158" s="13">
        <f>DEGREES(ACOS(((入力・結果!$G$3^2)+(入力・結果!$G$4^2)+(入力・結果!$G$5^2)-(入力・結果!$G$6^2)-(2*入力・結果!$G$3*入力・結果!$G$4*COS(RADIANS(S158))))/(2*入力・結果!$G$5*((入力・結果!$G$3^2)+(入力・結果!$G$4^2)-(2*入力・結果!$G$3*入力・結果!$G$4*(COS(RADIANS(S158)))))^(1/2))))</f>
        <v>9.6821447006308166</v>
      </c>
      <c r="AC158" s="1">
        <f t="shared" si="67"/>
        <v>9928.1271786825091</v>
      </c>
      <c r="AD158" s="1">
        <f t="shared" si="56"/>
        <v>9928.1271786825091</v>
      </c>
      <c r="AE158" s="1" t="str">
        <f t="shared" si="57"/>
        <v/>
      </c>
      <c r="AF158" s="1" t="str">
        <f t="shared" si="58"/>
        <v/>
      </c>
      <c r="AJ158" s="10">
        <v>155</v>
      </c>
      <c r="AK158" s="10">
        <f t="shared" si="59"/>
        <v>2.9451826124544542</v>
      </c>
    </row>
    <row r="159" spans="2:37" x14ac:dyDescent="0.2">
      <c r="B159" s="1">
        <v>155</v>
      </c>
      <c r="C159" s="13">
        <f t="shared" si="46"/>
        <v>-31.720772546282749</v>
      </c>
      <c r="D159" s="13">
        <f t="shared" si="47"/>
        <v>-14.791639160924483</v>
      </c>
      <c r="E159" s="13">
        <f>演算!U159</f>
        <v>-8.2544625712005306</v>
      </c>
      <c r="F159" s="13">
        <f t="shared" si="48"/>
        <v>8.2544625712005306</v>
      </c>
      <c r="G159" s="13">
        <f t="shared" si="49"/>
        <v>-427.57685561473102</v>
      </c>
      <c r="H159" s="13">
        <f t="shared" si="50"/>
        <v>-72.21952000033744</v>
      </c>
      <c r="I159" s="14">
        <f t="shared" si="60"/>
        <v>433.63305515892085</v>
      </c>
      <c r="J159" s="13">
        <f t="shared" si="61"/>
        <v>-9.587012209069238</v>
      </c>
      <c r="K159" s="13" t="str">
        <f t="shared" si="62"/>
        <v/>
      </c>
      <c r="L159" s="13">
        <f>COUNTIF($K$4:K159,1)</f>
        <v>1</v>
      </c>
      <c r="M159" s="13">
        <f t="shared" si="63"/>
        <v>170.41298779093077</v>
      </c>
      <c r="N159" s="14">
        <f t="shared" si="51"/>
        <v>131.41298779093077</v>
      </c>
      <c r="O159" s="14">
        <f t="shared" si="64"/>
        <v>-286.84040998541468</v>
      </c>
      <c r="P159" s="14">
        <f t="shared" si="65"/>
        <v>-325.20794228594559</v>
      </c>
      <c r="Q159" s="13">
        <f t="shared" si="52"/>
        <v>-407.8385041664925</v>
      </c>
      <c r="R159" s="13">
        <f t="shared" si="53"/>
        <v>190.17821778331478</v>
      </c>
      <c r="S159" s="15">
        <v>155</v>
      </c>
      <c r="T159" s="1">
        <f t="shared" si="54"/>
        <v>16.745537428799469</v>
      </c>
      <c r="U159" s="1">
        <f t="shared" si="55"/>
        <v>-8.2544625712005306</v>
      </c>
      <c r="V159" s="1">
        <f t="shared" si="66"/>
        <v>0.33953751993891501</v>
      </c>
      <c r="W159" s="1">
        <f>入力・結果!$I$7/V159</f>
        <v>958951.45861517021</v>
      </c>
      <c r="X159" s="14">
        <f>(W159/I159*10)*入力・結果!$I$8</f>
        <v>13268.611982502951</v>
      </c>
      <c r="Y159" s="13">
        <f>DEGREES(ACOS((入力・結果!$G$3-(入力・結果!$G$4*COS(RADIANS(S159))))/(((入力・結果!$G$3^2)+(入力・結果!$G$4^2)-(2*入力・結果!$G$3*入力・結果!$G$4*COS(RADIANS(S159))))^(1/2))))</f>
        <v>17.567611645143973</v>
      </c>
      <c r="Z159" s="13">
        <f>DEGREES(ACOS(((入力・結果!$G$3^2)+(入力・結果!$G$4^2)-(入力・結果!$G$5^2)+(入力・結果!$G$6^2)-(2*入力・結果!$G$3*入力・結果!$G$4*COS(RADIANS(S159))))/(2*入力・結果!$G$6*((入力・結果!$G$3^2)+(入力・結果!$G$4^2)-(2*入力・結果!$G$3*入力・結果!$G$4*(COS(RADIANS(S159)))))^(1/2))))</f>
        <v>14.048635435945846</v>
      </c>
      <c r="AA159" s="13">
        <f>DEGREES(ACOS((入力・結果!$G$4-(入力・結果!$G$3*COS(RADIANS(S159))))/(((入力・結果!$G$3^2)+(入力・結果!$G$4^2)-(2*入力・結果!$G$3*入力・結果!$G$4*COS(RADIANS(S159))))^(1/2))))</f>
        <v>7.4323883548560996</v>
      </c>
      <c r="AB159" s="13">
        <f>DEGREES(ACOS(((入力・結果!$G$3^2)+(入力・結果!$G$4^2)+(入力・結果!$G$5^2)-(入力・結果!$G$6^2)-(2*入力・結果!$G$3*入力・結果!$G$4*COS(RADIANS(S159))))/(2*入力・結果!$G$5*((入力・結果!$G$3^2)+(入力・結果!$G$4^2)-(2*入力・結果!$G$3*入力・結果!$G$4*(COS(RADIANS(S159)))))^(1/2))))</f>
        <v>9.3131490739433698</v>
      </c>
      <c r="AC159" s="1">
        <f t="shared" si="67"/>
        <v>9968.6119825029509</v>
      </c>
      <c r="AD159" s="1">
        <f t="shared" si="56"/>
        <v>9968.6119825029509</v>
      </c>
      <c r="AE159" s="1" t="str">
        <f t="shared" si="57"/>
        <v/>
      </c>
      <c r="AF159" s="1" t="str">
        <f t="shared" si="58"/>
        <v/>
      </c>
      <c r="AJ159" s="10">
        <v>156</v>
      </c>
      <c r="AK159" s="10">
        <f t="shared" si="59"/>
        <v>2.9545594729760314</v>
      </c>
    </row>
    <row r="160" spans="2:37" x14ac:dyDescent="0.2">
      <c r="B160" s="1">
        <v>156</v>
      </c>
      <c r="C160" s="13">
        <f t="shared" si="46"/>
        <v>-31.974091017491027</v>
      </c>
      <c r="D160" s="13">
        <f t="shared" si="47"/>
        <v>-14.235782507653015</v>
      </c>
      <c r="E160" s="13">
        <f>演算!U160</f>
        <v>-7.916002638629692</v>
      </c>
      <c r="F160" s="13">
        <f t="shared" si="48"/>
        <v>7.916002638629692</v>
      </c>
      <c r="G160" s="13">
        <f t="shared" si="49"/>
        <v>-428.16250562449341</v>
      </c>
      <c r="H160" s="13">
        <f t="shared" si="50"/>
        <v>-69.324257992004547</v>
      </c>
      <c r="I160" s="14">
        <f t="shared" si="60"/>
        <v>433.73838194098801</v>
      </c>
      <c r="J160" s="13">
        <f t="shared" si="61"/>
        <v>-9.1970092042126623</v>
      </c>
      <c r="K160" s="13" t="str">
        <f t="shared" si="62"/>
        <v/>
      </c>
      <c r="L160" s="13">
        <f>COUNTIF($K$4:K160,1)</f>
        <v>1</v>
      </c>
      <c r="M160" s="13">
        <f t="shared" si="63"/>
        <v>170.80299079578734</v>
      </c>
      <c r="N160" s="14">
        <f t="shared" si="51"/>
        <v>131.80299079578734</v>
      </c>
      <c r="O160" s="14">
        <f t="shared" si="64"/>
        <v>-289.1175929446045</v>
      </c>
      <c r="P160" s="14">
        <f t="shared" si="65"/>
        <v>-323.32646260197197</v>
      </c>
      <c r="Q160" s="13">
        <f t="shared" si="52"/>
        <v>-411.09545593917034</v>
      </c>
      <c r="R160" s="13">
        <f t="shared" si="53"/>
        <v>183.03148938411019</v>
      </c>
      <c r="S160" s="15">
        <v>156</v>
      </c>
      <c r="T160" s="1">
        <f t="shared" si="54"/>
        <v>16.083997361370308</v>
      </c>
      <c r="U160" s="1">
        <f t="shared" si="55"/>
        <v>-7.916002638629692</v>
      </c>
      <c r="V160" s="1">
        <f t="shared" si="66"/>
        <v>0.33845993257083862</v>
      </c>
      <c r="W160" s="1">
        <f>入力・結果!$I$7/V160</f>
        <v>962004.56440099573</v>
      </c>
      <c r="X160" s="14">
        <f>(W160/I160*10)*入力・結果!$I$8</f>
        <v>13307.624196355498</v>
      </c>
      <c r="Y160" s="13">
        <f>DEGREES(ACOS((入力・結果!$G$3-(入力・結果!$G$4*COS(RADIANS(S160))))/(((入力・結果!$G$3^2)+(入力・結果!$G$4^2)-(2*入力・結果!$G$3*入力・結果!$G$4*COS(RADIANS(S160))))^(1/2))))</f>
        <v>16.859749915995799</v>
      </c>
      <c r="Z160" s="13">
        <f>DEGREES(ACOS(((入力・結果!$G$3^2)+(入力・結果!$G$4^2)-(入力・結果!$G$5^2)+(入力・結果!$G$6^2)-(2*入力・結果!$G$3*入力・結果!$G$4*COS(RADIANS(S160))))/(2*入力・結果!$G$6*((入力・結果!$G$3^2)+(入力・結果!$G$4^2)-(2*入力・結果!$G$3*入力・結果!$G$4*(COS(RADIANS(S160)))))^(1/2))))</f>
        <v>13.485367258409918</v>
      </c>
      <c r="AA160" s="13">
        <f>DEGREES(ACOS((入力・結果!$G$4-(入力・結果!$G$3*COS(RADIANS(S160))))/(((入力・結果!$G$3^2)+(入力・結果!$G$4^2)-(2*入力・結果!$G$3*入力・結果!$G$4*COS(RADIANS(S160))))^(1/2))))</f>
        <v>7.1402500840042098</v>
      </c>
      <c r="AB160" s="13">
        <f>DEGREES(ACOS(((入力・結果!$G$3^2)+(入力・結果!$G$4^2)+(入力・結果!$G$5^2)-(入力・結果!$G$6^2)-(2*入力・結果!$G$3*入力・結果!$G$4*COS(RADIANS(S160))))/(2*入力・結果!$G$5*((入力・結果!$G$3^2)+(入力・結果!$G$4^2)-(2*入力・結果!$G$3*入力・結果!$G$4*(COS(RADIANS(S160)))))^(1/2))))</f>
        <v>8.9437472773660964</v>
      </c>
      <c r="AC160" s="1">
        <f t="shared" si="67"/>
        <v>10007.624196355498</v>
      </c>
      <c r="AD160" s="1">
        <f t="shared" si="56"/>
        <v>10007.624196355498</v>
      </c>
      <c r="AE160" s="1" t="str">
        <f t="shared" si="57"/>
        <v/>
      </c>
      <c r="AF160" s="1" t="str">
        <f t="shared" si="58"/>
        <v/>
      </c>
      <c r="AJ160" s="10">
        <v>157</v>
      </c>
      <c r="AK160" s="10">
        <f t="shared" si="59"/>
        <v>2.963584031795925</v>
      </c>
    </row>
    <row r="161" spans="2:37" x14ac:dyDescent="0.2">
      <c r="B161" s="1">
        <v>157</v>
      </c>
      <c r="C161" s="13">
        <f t="shared" si="46"/>
        <v>-32.217669870835415</v>
      </c>
      <c r="D161" s="13">
        <f t="shared" si="47"/>
        <v>-13.675589497124582</v>
      </c>
      <c r="E161" s="13">
        <f>演算!U161</f>
        <v>-7.5785733674259319</v>
      </c>
      <c r="F161" s="13">
        <f t="shared" si="48"/>
        <v>7.5785733674259319</v>
      </c>
      <c r="G161" s="13">
        <f t="shared" si="49"/>
        <v>-428.72364196621055</v>
      </c>
      <c r="H161" s="13">
        <f t="shared" si="50"/>
        <v>-66.429869823005376</v>
      </c>
      <c r="I161" s="14">
        <f t="shared" si="60"/>
        <v>433.83970402151175</v>
      </c>
      <c r="J161" s="13">
        <f t="shared" si="61"/>
        <v>-8.8078233454710997</v>
      </c>
      <c r="K161" s="13" t="str">
        <f t="shared" si="62"/>
        <v/>
      </c>
      <c r="L161" s="13">
        <f>COUNTIF($K$4:K161,1)</f>
        <v>1</v>
      </c>
      <c r="M161" s="13">
        <f t="shared" si="63"/>
        <v>171.19217665452891</v>
      </c>
      <c r="N161" s="14">
        <f t="shared" si="51"/>
        <v>132.19217665452891</v>
      </c>
      <c r="O161" s="14">
        <f t="shared" si="64"/>
        <v>-291.37517528076137</v>
      </c>
      <c r="P161" s="14">
        <f t="shared" si="65"/>
        <v>-321.43023506754696</v>
      </c>
      <c r="Q161" s="13">
        <f t="shared" si="52"/>
        <v>-414.22718405359819</v>
      </c>
      <c r="R161" s="13">
        <f t="shared" si="53"/>
        <v>175.82900782017319</v>
      </c>
      <c r="S161" s="15">
        <v>157</v>
      </c>
      <c r="T161" s="1">
        <f t="shared" si="54"/>
        <v>15.421426632574068</v>
      </c>
      <c r="U161" s="1">
        <f t="shared" si="55"/>
        <v>-7.5785733674259319</v>
      </c>
      <c r="V161" s="1">
        <f t="shared" si="66"/>
        <v>0.33742927120376009</v>
      </c>
      <c r="W161" s="1">
        <f>入力・結果!$I$7/V161</f>
        <v>964942.96075275319</v>
      </c>
      <c r="X161" s="14">
        <f>(W161/I161*10)*入力・結果!$I$8</f>
        <v>13345.154237495612</v>
      </c>
      <c r="Y161" s="13">
        <f>DEGREES(ACOS((入力・結果!$G$3-(入力・結果!$G$4*COS(RADIANS(S161))))/(((入力・結果!$G$3^2)+(入力・結果!$G$4^2)-(2*入力・結果!$G$3*入力・結果!$G$4*COS(RADIANS(S161))))^(1/2))))</f>
        <v>16.152530302796837</v>
      </c>
      <c r="Z161" s="13">
        <f>DEGREES(ACOS(((入力・結果!$G$3^2)+(入力・結果!$G$4^2)-(入力・結果!$G$5^2)+(入力・結果!$G$6^2)-(2*入力・結果!$G$3*入力・結果!$G$4*COS(RADIANS(S161))))/(2*入力・結果!$G$6*((入力・結果!$G$3^2)+(入力・結果!$G$4^2)-(2*入力・結果!$G$3*入力・結果!$G$4*(COS(RADIANS(S161)))))^(1/2))))</f>
        <v>12.922262835579129</v>
      </c>
      <c r="AA161" s="13">
        <f>DEGREES(ACOS((入力・結果!$G$4-(入力・結果!$G$3*COS(RADIANS(S161))))/(((入力・結果!$G$3^2)+(入力・結果!$G$4^2)-(2*入力・結果!$G$3*入力・結果!$G$4*COS(RADIANS(S161))))^(1/2))))</f>
        <v>6.8474696972031435</v>
      </c>
      <c r="AB161" s="13">
        <f>DEGREES(ACOS(((入力・結果!$G$3^2)+(入力・結果!$G$4^2)+(入力・結果!$G$5^2)-(入力・結果!$G$6^2)-(2*入力・結果!$G$3*入力・結果!$G$4*COS(RADIANS(S161))))/(2*入力・結果!$G$5*((入力・結果!$G$3^2)+(入力・結果!$G$4^2)-(2*入力・結果!$G$3*入力・結果!$G$4*(COS(RADIANS(S161)))))^(1/2))))</f>
        <v>8.5739569353709246</v>
      </c>
      <c r="AC161" s="1">
        <f t="shared" si="67"/>
        <v>10045.154237495612</v>
      </c>
      <c r="AD161" s="1">
        <f t="shared" si="56"/>
        <v>10045.154237495612</v>
      </c>
      <c r="AE161" s="1" t="str">
        <f t="shared" si="57"/>
        <v/>
      </c>
      <c r="AF161" s="1" t="str">
        <f t="shared" si="58"/>
        <v/>
      </c>
      <c r="AJ161" s="10">
        <v>158</v>
      </c>
      <c r="AK161" s="10">
        <f t="shared" si="59"/>
        <v>2.9722535309215572</v>
      </c>
    </row>
    <row r="162" spans="2:37" x14ac:dyDescent="0.2">
      <c r="B162" s="1">
        <v>158</v>
      </c>
      <c r="C162" s="13">
        <f t="shared" si="46"/>
        <v>-32.451434909837559</v>
      </c>
      <c r="D162" s="13">
        <f t="shared" si="47"/>
        <v>-13.111230769556927</v>
      </c>
      <c r="E162" s="13">
        <f>演算!U162</f>
        <v>-7.2421283133292356</v>
      </c>
      <c r="F162" s="13">
        <f t="shared" si="48"/>
        <v>7.2421283133292356</v>
      </c>
      <c r="G162" s="13">
        <f t="shared" si="49"/>
        <v>-429.26034626839566</v>
      </c>
      <c r="H162" s="13">
        <f t="shared" si="50"/>
        <v>-63.536302573531366</v>
      </c>
      <c r="I162" s="14">
        <f t="shared" si="60"/>
        <v>433.93698462239684</v>
      </c>
      <c r="J162" s="13">
        <f t="shared" si="61"/>
        <v>-8.4194166958079801</v>
      </c>
      <c r="K162" s="13" t="str">
        <f t="shared" si="62"/>
        <v/>
      </c>
      <c r="L162" s="13">
        <f>COUNTIF($K$4:K162,1)</f>
        <v>1</v>
      </c>
      <c r="M162" s="13">
        <f t="shared" si="63"/>
        <v>171.58058330419203</v>
      </c>
      <c r="N162" s="14">
        <f t="shared" si="51"/>
        <v>132.58058330419203</v>
      </c>
      <c r="O162" s="14">
        <f t="shared" si="64"/>
        <v>-293.61325373466906</v>
      </c>
      <c r="P162" s="14">
        <f t="shared" si="65"/>
        <v>-319.51926992674345</v>
      </c>
      <c r="Q162" s="13">
        <f t="shared" si="52"/>
        <v>-417.23273455505426</v>
      </c>
      <c r="R162" s="13">
        <f t="shared" si="53"/>
        <v>168.57296703716051</v>
      </c>
      <c r="S162" s="15">
        <v>158</v>
      </c>
      <c r="T162" s="1">
        <f t="shared" si="54"/>
        <v>14.757871686670764</v>
      </c>
      <c r="U162" s="1">
        <f t="shared" si="55"/>
        <v>-7.2421283133292356</v>
      </c>
      <c r="V162" s="1">
        <f t="shared" si="66"/>
        <v>0.33644505409669634</v>
      </c>
      <c r="W162" s="1">
        <f>入力・結果!$I$7/V162</f>
        <v>967765.74966805906</v>
      </c>
      <c r="X162" s="14">
        <f>(W162/I162*10)*入力・結果!$I$8</f>
        <v>13381.192900764461</v>
      </c>
      <c r="Y162" s="13">
        <f>DEGREES(ACOS((入力・結果!$G$3-(入力・結果!$G$4*COS(RADIANS(S162))))/(((入力・結果!$G$3^2)+(入力・結果!$G$4^2)-(2*入力・結果!$G$3*入力・結果!$G$4*COS(RADIANS(S162))))^(1/2))))</f>
        <v>15.445923812593291</v>
      </c>
      <c r="Z162" s="13">
        <f>DEGREES(ACOS(((入力・結果!$G$3^2)+(入力・結果!$G$4^2)-(入力・結果!$G$5^2)+(入力・結果!$G$6^2)-(2*入力・結果!$G$3*入力・結果!$G$4*COS(RADIANS(S162))))/(2*入力・結果!$G$6*((入力・結果!$G$3^2)+(入力・結果!$G$4^2)-(2*入力・結果!$G$3*入力・結果!$G$4*(COS(RADIANS(S162)))))^(1/2))))</f>
        <v>12.35931497267814</v>
      </c>
      <c r="AA162" s="13">
        <f>DEGREES(ACOS((入力・結果!$G$4-(入力・結果!$G$3*COS(RADIANS(S162))))/(((入力・結果!$G$3^2)+(入力・結果!$G$4^2)-(2*入力・結果!$G$3*入力・結果!$G$4*COS(RADIANS(S162))))^(1/2))))</f>
        <v>6.5540761874067899</v>
      </c>
      <c r="AB162" s="13">
        <f>DEGREES(ACOS(((入力・結果!$G$3^2)+(入力・結果!$G$4^2)+(入力・結果!$G$5^2)-(入力・結果!$G$6^2)-(2*入力・結果!$G$3*入力・結果!$G$4*COS(RADIANS(S162))))/(2*入力・結果!$G$5*((入力・結果!$G$3^2)+(入力・結果!$G$4^2)-(2*入力・結果!$G$3*入力・結果!$G$4*(COS(RADIANS(S162)))))^(1/2))))</f>
        <v>8.2037954992639754</v>
      </c>
      <c r="AC162" s="1">
        <f t="shared" si="67"/>
        <v>10081.192900764461</v>
      </c>
      <c r="AD162" s="1">
        <f t="shared" si="56"/>
        <v>10081.192900764461</v>
      </c>
      <c r="AE162" s="1" t="str">
        <f t="shared" si="57"/>
        <v/>
      </c>
      <c r="AF162" s="1" t="str">
        <f t="shared" si="58"/>
        <v/>
      </c>
      <c r="AJ162" s="10">
        <v>159</v>
      </c>
      <c r="AK162" s="10">
        <f t="shared" si="59"/>
        <v>2.9805653209503422</v>
      </c>
    </row>
    <row r="163" spans="2:37" x14ac:dyDescent="0.2">
      <c r="B163" s="1">
        <v>159</v>
      </c>
      <c r="C163" s="13">
        <f t="shared" si="46"/>
        <v>-32.675314927402063</v>
      </c>
      <c r="D163" s="13">
        <f t="shared" si="47"/>
        <v>-12.542878234085508</v>
      </c>
      <c r="E163" s="13">
        <f>演算!U163</f>
        <v>-6.9066214908580026</v>
      </c>
      <c r="F163" s="13">
        <f t="shared" si="48"/>
        <v>6.9066214908580026</v>
      </c>
      <c r="G163" s="13">
        <f t="shared" si="49"/>
        <v>-429.77269551458005</v>
      </c>
      <c r="H163" s="13">
        <f t="shared" si="50"/>
        <v>-60.643505369309743</v>
      </c>
      <c r="I163" s="14">
        <f t="shared" si="60"/>
        <v>434.03018852764774</v>
      </c>
      <c r="J163" s="13">
        <f t="shared" si="61"/>
        <v>-8.031751827047982</v>
      </c>
      <c r="K163" s="13" t="str">
        <f t="shared" si="62"/>
        <v/>
      </c>
      <c r="L163" s="13">
        <f>COUNTIF($K$4:K163,1)</f>
        <v>1</v>
      </c>
      <c r="M163" s="13">
        <f t="shared" si="63"/>
        <v>171.96824817295203</v>
      </c>
      <c r="N163" s="14">
        <f t="shared" si="51"/>
        <v>132.96824817295203</v>
      </c>
      <c r="O163" s="14">
        <f t="shared" si="64"/>
        <v>-295.83192014998548</v>
      </c>
      <c r="P163" s="14">
        <f t="shared" si="65"/>
        <v>-317.59357609013136</v>
      </c>
      <c r="Q163" s="13">
        <f t="shared" si="52"/>
        <v>-420.11119192374076</v>
      </c>
      <c r="R163" s="13">
        <f t="shared" si="53"/>
        <v>161.2655772953851</v>
      </c>
      <c r="S163" s="15">
        <v>159</v>
      </c>
      <c r="T163" s="1">
        <f t="shared" si="54"/>
        <v>14.093378509141997</v>
      </c>
      <c r="U163" s="1">
        <f t="shared" si="55"/>
        <v>-6.9066214908580026</v>
      </c>
      <c r="V163" s="1">
        <f t="shared" si="66"/>
        <v>0.33550682247123298</v>
      </c>
      <c r="W163" s="1">
        <f>入力・結果!$I$7/V163</f>
        <v>970472.06850143138</v>
      </c>
      <c r="X163" s="14">
        <f>(W163/I163*10)*入力・結果!$I$8</f>
        <v>13415.731359058849</v>
      </c>
      <c r="Y163" s="13">
        <f>DEGREES(ACOS((入力・結果!$G$3-(入力・結果!$G$4*COS(RADIANS(S163))))/(((入力・結果!$G$3^2)+(入力・結果!$G$4^2)-(2*入力・結果!$G$3*入力・結果!$G$4*COS(RADIANS(S163))))^(1/2))))</f>
        <v>14.739901746199694</v>
      </c>
      <c r="Z163" s="13">
        <f>DEGREES(ACOS(((入力・結果!$G$3^2)+(入力・結果!$G$4^2)-(入力・結果!$G$5^2)+(入力・結果!$G$6^2)-(2*入力・結果!$G$3*入力・結果!$G$4*COS(RADIANS(S163))))/(2*入力・結果!$G$6*((入力・結果!$G$3^2)+(入力・結果!$G$4^2)-(2*入力・結果!$G$3*入力・結果!$G$4*(COS(RADIANS(S163)))))^(1/2))))</f>
        <v>11.79651652234474</v>
      </c>
      <c r="AA163" s="13">
        <f>DEGREES(ACOS((入力・結果!$G$4-(入力・結果!$G$3*COS(RADIANS(S163))))/(((入力・結果!$G$3^2)+(入力・結果!$G$4^2)-(2*入力・結果!$G$3*入力・結果!$G$4*COS(RADIANS(S163))))^(1/2))))</f>
        <v>6.2600982538002343</v>
      </c>
      <c r="AB163" s="13">
        <f>DEGREES(ACOS(((入力・結果!$G$3^2)+(入力・結果!$G$4^2)+(入力・結果!$G$5^2)-(入力・結果!$G$6^2)-(2*入力・結果!$G$3*入力・結果!$G$4*COS(RADIANS(S163))))/(2*入力・結果!$G$5*((入力・結果!$G$3^2)+(入力・結果!$G$4^2)-(2*入力・結果!$G$3*入力・結果!$G$4*(COS(RADIANS(S163)))))^(1/2))))</f>
        <v>7.8332802553417631</v>
      </c>
      <c r="AC163" s="1">
        <f t="shared" si="67"/>
        <v>10115.731359058849</v>
      </c>
      <c r="AD163" s="1">
        <f t="shared" si="56"/>
        <v>10115.731359058849</v>
      </c>
      <c r="AE163" s="1" t="str">
        <f t="shared" si="57"/>
        <v/>
      </c>
      <c r="AF163" s="1" t="str">
        <f t="shared" si="58"/>
        <v/>
      </c>
      <c r="AJ163" s="10">
        <v>160</v>
      </c>
      <c r="AK163" s="10">
        <f t="shared" si="59"/>
        <v>2.9885168618624767</v>
      </c>
    </row>
    <row r="164" spans="2:37" x14ac:dyDescent="0.2">
      <c r="B164" s="1">
        <v>160</v>
      </c>
      <c r="C164" s="13">
        <f t="shared" si="46"/>
        <v>-32.889241727506793</v>
      </c>
      <c r="D164" s="13">
        <f t="shared" si="47"/>
        <v>-11.97070501639841</v>
      </c>
      <c r="E164" s="13">
        <f>演算!U164</f>
        <v>-6.5720073507267038</v>
      </c>
      <c r="F164" s="13">
        <f t="shared" si="48"/>
        <v>6.5720073507267038</v>
      </c>
      <c r="G164" s="13">
        <f t="shared" si="49"/>
        <v>-430.26076220103772</v>
      </c>
      <c r="H164" s="13">
        <f t="shared" si="50"/>
        <v>-57.751429306804511</v>
      </c>
      <c r="I164" s="14">
        <f t="shared" si="60"/>
        <v>434.119282083619</v>
      </c>
      <c r="J164" s="13">
        <f t="shared" si="61"/>
        <v>-7.6447917950365651</v>
      </c>
      <c r="K164" s="13" t="str">
        <f t="shared" si="62"/>
        <v/>
      </c>
      <c r="L164" s="13">
        <f>COUNTIF($K$4:K164,1)</f>
        <v>1</v>
      </c>
      <c r="M164" s="13">
        <f t="shared" si="63"/>
        <v>172.35520820496345</v>
      </c>
      <c r="N164" s="14">
        <f t="shared" si="51"/>
        <v>133.35520820496345</v>
      </c>
      <c r="O164" s="14">
        <f t="shared" si="64"/>
        <v>-298.03126164288938</v>
      </c>
      <c r="P164" s="14">
        <f t="shared" si="65"/>
        <v>-315.65316117590902</v>
      </c>
      <c r="Q164" s="13">
        <f t="shared" si="52"/>
        <v>-422.86167935365876</v>
      </c>
      <c r="R164" s="13">
        <f t="shared" si="53"/>
        <v>153.909064496551</v>
      </c>
      <c r="S164" s="15">
        <v>160</v>
      </c>
      <c r="T164" s="1">
        <f t="shared" ref="T164:T183" si="68">AA164+AB164</f>
        <v>13.427992649273296</v>
      </c>
      <c r="U164" s="1">
        <f t="shared" si="55"/>
        <v>-6.5720073507267038</v>
      </c>
      <c r="V164" s="1">
        <f t="shared" si="66"/>
        <v>0.33461414013129875</v>
      </c>
      <c r="W164" s="1">
        <f>入力・結果!$I$7/V164</f>
        <v>973061.09022242238</v>
      </c>
      <c r="X164" s="14">
        <f>(W164/I164*10)*入力・結果!$I$8</f>
        <v>13448.761163780702</v>
      </c>
      <c r="Y164" s="13">
        <f>DEGREES(ACOS((入力・結果!$G$3-(入力・結果!$G$4*COS(RADIANS(S164))))/(((入力・結果!$G$3^2)+(入力・結果!$G$4^2)-(2*入力・結果!$G$3*入力・結果!$G$4*COS(RADIANS(S164))))^(1/2))))</f>
        <v>14.034435683650862</v>
      </c>
      <c r="Z164" s="13">
        <f>DEGREES(ACOS(((入力・結果!$G$3^2)+(入力・結果!$G$4^2)-(入力・結果!$G$5^2)+(入力・結果!$G$6^2)-(2*入力・結果!$G$3*入力・結果!$G$4*COS(RADIANS(S164))))/(2*入力・結果!$G$6*((入力・結果!$G$3^2)+(入力・結果!$G$4^2)-(2*入力・結果!$G$3*入力・結果!$G$4*(COS(RADIANS(S164)))))^(1/2))))</f>
        <v>11.233860382586718</v>
      </c>
      <c r="AA164" s="13">
        <f>DEGREES(ACOS((入力・結果!$G$4-(入力・結果!$G$3*COS(RADIANS(S164))))/(((入力・結果!$G$3^2)+(入力・結果!$G$4^2)-(2*入力・結果!$G$3*入力・結果!$G$4*COS(RADIANS(S164))))^(1/2))))</f>
        <v>5.9655643163492167</v>
      </c>
      <c r="AB164" s="13">
        <f>DEGREES(ACOS(((入力・結果!$G$3^2)+(入力・結果!$G$4^2)+(入力・結果!$G$5^2)-(入力・結果!$G$6^2)-(2*入力・結果!$G$3*入力・結果!$G$4*COS(RADIANS(S164))))/(2*入力・結果!$G$5*((入力・結果!$G$3^2)+(入力・結果!$G$4^2)-(2*入力・結果!$G$3*入力・結果!$G$4*(COS(RADIANS(S164)))))^(1/2))))</f>
        <v>7.4624283329240795</v>
      </c>
      <c r="AC164" s="1">
        <f t="shared" si="67"/>
        <v>10148.761163780702</v>
      </c>
      <c r="AD164" s="1">
        <f t="shared" si="56"/>
        <v>10148.761163780702</v>
      </c>
      <c r="AE164" s="1" t="str">
        <f t="shared" si="57"/>
        <v/>
      </c>
      <c r="AF164" s="1" t="str">
        <f t="shared" si="58"/>
        <v/>
      </c>
      <c r="AJ164" s="10">
        <v>161</v>
      </c>
      <c r="AK164" s="10">
        <f t="shared" si="59"/>
        <v>2.9961057238077102</v>
      </c>
    </row>
    <row r="165" spans="2:37" x14ac:dyDescent="0.2">
      <c r="B165" s="1">
        <v>161</v>
      </c>
      <c r="C165" s="13">
        <f t="shared" si="46"/>
        <v>-33.09315014597609</v>
      </c>
      <c r="D165" s="13">
        <f t="shared" si="47"/>
        <v>-11.39488540600048</v>
      </c>
      <c r="E165" s="13">
        <f>演算!U165</f>
        <v>-6.238240757627608</v>
      </c>
      <c r="F165" s="13">
        <f t="shared" si="48"/>
        <v>6.238240757627608</v>
      </c>
      <c r="G165" s="13">
        <f t="shared" si="49"/>
        <v>-430.72461448638512</v>
      </c>
      <c r="H165" s="13">
        <f t="shared" si="50"/>
        <v>-54.860027376342813</v>
      </c>
      <c r="I165" s="14">
        <f t="shared" si="60"/>
        <v>434.20423319928398</v>
      </c>
      <c r="J165" s="13">
        <f t="shared" si="61"/>
        <v>-7.258500115172688</v>
      </c>
      <c r="K165" s="13" t="str">
        <f t="shared" si="62"/>
        <v/>
      </c>
      <c r="L165" s="13">
        <f>COUNTIF($K$4:K165,1)</f>
        <v>1</v>
      </c>
      <c r="M165" s="13">
        <f t="shared" si="63"/>
        <v>172.74149988482731</v>
      </c>
      <c r="N165" s="14">
        <f t="shared" si="51"/>
        <v>133.74149988482731</v>
      </c>
      <c r="O165" s="14">
        <f t="shared" si="64"/>
        <v>-300.21136076672002</v>
      </c>
      <c r="P165" s="14">
        <f t="shared" si="65"/>
        <v>-313.69803154430605</v>
      </c>
      <c r="Q165" s="13">
        <f t="shared" si="52"/>
        <v>-425.48335901969256</v>
      </c>
      <c r="R165" s="13">
        <f t="shared" si="53"/>
        <v>146.50566950572048</v>
      </c>
      <c r="S165" s="15">
        <v>161</v>
      </c>
      <c r="T165" s="1">
        <f t="shared" si="68"/>
        <v>12.761759242372392</v>
      </c>
      <c r="U165" s="1">
        <f t="shared" si="55"/>
        <v>-6.238240757627608</v>
      </c>
      <c r="V165" s="1">
        <f t="shared" si="66"/>
        <v>0.33376659309909584</v>
      </c>
      <c r="W165" s="1">
        <f>入力・結果!$I$7/V165</f>
        <v>975532.02367179038</v>
      </c>
      <c r="X165" s="14">
        <f>(W165/I165*10)*入力・結果!$I$8</f>
        <v>13480.274245378763</v>
      </c>
      <c r="Y165" s="13">
        <f>DEGREES(ACOS((入力・結果!$G$3-(入力・結果!$G$4*COS(RADIANS(S165))))/(((入力・結果!$G$3^2)+(入力・結果!$G$4^2)-(2*入力・結果!$G$3*入力・結果!$G$4*COS(RADIANS(S165))))^(1/2))))</f>
        <v>13.329497469897699</v>
      </c>
      <c r="Z165" s="13">
        <f>DEGREES(ACOS(((入力・結果!$G$3^2)+(入力・結果!$G$4^2)-(入力・結果!$G$5^2)+(入力・結果!$G$6^2)-(2*入力・結果!$G$3*入力・結果!$G$4*COS(RADIANS(S165))))/(2*入力・結果!$G$6*((入力・結果!$G$3^2)+(入力・結果!$G$4^2)-(2*入力・結果!$G$3*入力・結果!$G$4*(COS(RADIANS(S165)))))^(1/2))))</f>
        <v>10.671339494731884</v>
      </c>
      <c r="AA165" s="13">
        <f>DEGREES(ACOS((入力・結果!$G$4-(入力・結果!$G$3*COS(RADIANS(S165))))/(((入力・結果!$G$3^2)+(入力・結果!$G$4^2)-(2*入力・結果!$G$3*入力・結果!$G$4*COS(RADIANS(S165))))^(1/2))))</f>
        <v>5.6705025301022127</v>
      </c>
      <c r="AB165" s="13">
        <f>DEGREES(ACOS(((入力・結果!$G$3^2)+(入力・結果!$G$4^2)+(入力・結果!$G$5^2)-(入力・結果!$G$6^2)-(2*入力・結果!$G$3*入力・結果!$G$4*COS(RADIANS(S165))))/(2*入力・結果!$G$5*((入力・結果!$G$3^2)+(入力・結果!$G$4^2)-(2*入力・結果!$G$3*入力・結果!$G$4*(COS(RADIANS(S165)))))^(1/2))))</f>
        <v>7.0912567122701793</v>
      </c>
      <c r="AC165" s="1">
        <f t="shared" si="67"/>
        <v>10180.274245378763</v>
      </c>
      <c r="AD165" s="1">
        <f t="shared" si="56"/>
        <v>10180.274245378763</v>
      </c>
      <c r="AE165" s="1" t="str">
        <f t="shared" si="57"/>
        <v/>
      </c>
      <c r="AF165" s="1" t="str">
        <f t="shared" si="58"/>
        <v/>
      </c>
      <c r="AJ165" s="10">
        <v>162</v>
      </c>
      <c r="AK165" s="10">
        <f t="shared" si="59"/>
        <v>3.0033295878067348</v>
      </c>
    </row>
    <row r="166" spans="2:37" x14ac:dyDescent="0.2">
      <c r="B166" s="1">
        <v>162</v>
      </c>
      <c r="C166" s="13">
        <f t="shared" si="46"/>
        <v>-33.28697807033037</v>
      </c>
      <c r="D166" s="13">
        <f t="shared" si="47"/>
        <v>-10.815594803123163</v>
      </c>
      <c r="E166" s="13">
        <f>演算!U166</f>
        <v>-5.9052769683518935</v>
      </c>
      <c r="F166" s="13">
        <f t="shared" si="48"/>
        <v>5.9052769683518935</v>
      </c>
      <c r="G166" s="13">
        <f t="shared" si="49"/>
        <v>-431.16431633321935</v>
      </c>
      <c r="H166" s="13">
        <f t="shared" si="50"/>
        <v>-51.969254383270162</v>
      </c>
      <c r="I166" s="14">
        <f t="shared" si="60"/>
        <v>434.28501134651822</v>
      </c>
      <c r="J166" s="13">
        <f t="shared" si="61"/>
        <v>-6.8728407382904333</v>
      </c>
      <c r="K166" s="13" t="str">
        <f t="shared" si="62"/>
        <v/>
      </c>
      <c r="L166" s="13">
        <f>COUNTIF($K$4:K166,1)</f>
        <v>1</v>
      </c>
      <c r="M166" s="13">
        <f t="shared" si="63"/>
        <v>173.12715926170958</v>
      </c>
      <c r="N166" s="14">
        <f t="shared" si="51"/>
        <v>134.12715926170958</v>
      </c>
      <c r="O166" s="14">
        <f t="shared" si="64"/>
        <v>-302.37229567166935</v>
      </c>
      <c r="P166" s="14">
        <f t="shared" si="65"/>
        <v>-311.72819232544566</v>
      </c>
      <c r="Q166" s="13">
        <f t="shared" si="52"/>
        <v>-427.97543233281908</v>
      </c>
      <c r="R166" s="13">
        <f t="shared" si="53"/>
        <v>139.05764746872637</v>
      </c>
      <c r="S166" s="15">
        <v>162</v>
      </c>
      <c r="T166" s="1">
        <f t="shared" si="68"/>
        <v>12.094723031648106</v>
      </c>
      <c r="U166" s="1">
        <f t="shared" si="55"/>
        <v>-5.9052769683518935</v>
      </c>
      <c r="V166" s="1">
        <f t="shared" si="66"/>
        <v>0.33296378927571446</v>
      </c>
      <c r="W166" s="1">
        <f>入力・結果!$I$7/V166</f>
        <v>977884.11378987285</v>
      </c>
      <c r="X166" s="14">
        <f>(W166/I166*10)*入力・結果!$I$8</f>
        <v>13510.26291362767</v>
      </c>
      <c r="Y166" s="13">
        <f>DEGREES(ACOS((入力・結果!$G$3-(入力・結果!$G$4*COS(RADIANS(S166))))/(((入力・結果!$G$3^2)+(入力・結果!$G$4^2)-(2*入力・結果!$G$3*入力・結果!$G$4*COS(RADIANS(S166))))^(1/2))))</f>
        <v>12.625059200736034</v>
      </c>
      <c r="Z166" s="13">
        <f>DEGREES(ACOS(((入力・結果!$G$3^2)+(入力・結果!$G$4^2)-(入力・結果!$G$5^2)+(入力・結果!$G$6^2)-(2*入力・結果!$G$3*入力・結果!$G$4*COS(RADIANS(S166))))/(2*入力・結果!$G$6*((入力・結果!$G$3^2)+(入力・結果!$G$4^2)-(2*入力・結果!$G$3*入力・結果!$G$4*(COS(RADIANS(S166)))))^(1/2))))</f>
        <v>10.108946841374598</v>
      </c>
      <c r="AA166" s="13">
        <f>DEGREES(ACOS((入力・結果!$G$4-(入力・結果!$G$3*COS(RADIANS(S166))))/(((入力・結果!$G$3^2)+(入力・結果!$G$4^2)-(2*入力・結果!$G$3*入力・結果!$G$4*COS(RADIANS(S166))))^(1/2))))</f>
        <v>5.3749407992639266</v>
      </c>
      <c r="AB166" s="13">
        <f>DEGREES(ACOS(((入力・結果!$G$3^2)+(入力・結果!$G$4^2)+(入力・結果!$G$5^2)-(入力・結果!$G$6^2)-(2*入力・結果!$G$3*入力・結果!$G$4*COS(RADIANS(S166))))/(2*入力・結果!$G$5*((入力・結果!$G$3^2)+(入力・結果!$G$4^2)-(2*入力・結果!$G$3*入力・結果!$G$4*(COS(RADIANS(S166)))))^(1/2))))</f>
        <v>6.7197822323841798</v>
      </c>
      <c r="AC166" s="1">
        <f t="shared" si="67"/>
        <v>10210.26291362767</v>
      </c>
      <c r="AD166" s="1">
        <f t="shared" si="56"/>
        <v>10210.26291362767</v>
      </c>
      <c r="AE166" s="1" t="str">
        <f t="shared" si="57"/>
        <v/>
      </c>
      <c r="AF166" s="1" t="str">
        <f t="shared" si="58"/>
        <v/>
      </c>
      <c r="AJ166" s="10">
        <v>163</v>
      </c>
      <c r="AK166" s="10">
        <f t="shared" si="59"/>
        <v>3.0101862464837796</v>
      </c>
    </row>
    <row r="167" spans="2:37" x14ac:dyDescent="0.2">
      <c r="B167" s="1">
        <v>163</v>
      </c>
      <c r="C167" s="13">
        <f t="shared" si="46"/>
        <v>-33.470666458706248</v>
      </c>
      <c r="D167" s="13">
        <f t="shared" si="47"/>
        <v>-10.23300966529578</v>
      </c>
      <c r="E167" s="13">
        <f>演算!U167</f>
        <v>-5.573071610238884</v>
      </c>
      <c r="F167" s="13">
        <f t="shared" si="48"/>
        <v>5.573071610238884</v>
      </c>
      <c r="G167" s="13">
        <f t="shared" si="49"/>
        <v>-431.57992764193597</v>
      </c>
      <c r="H167" s="13">
        <f t="shared" si="50"/>
        <v>-49.079066867320442</v>
      </c>
      <c r="I167" s="14">
        <f t="shared" si="60"/>
        <v>434.36158756039373</v>
      </c>
      <c r="J167" s="13">
        <f t="shared" si="61"/>
        <v>-6.4877780268775664</v>
      </c>
      <c r="K167" s="13" t="str">
        <f t="shared" si="62"/>
        <v/>
      </c>
      <c r="L167" s="13">
        <f>COUNTIF($K$4:K167,1)</f>
        <v>1</v>
      </c>
      <c r="M167" s="13">
        <f t="shared" si="63"/>
        <v>173.51222197312242</v>
      </c>
      <c r="N167" s="14">
        <f t="shared" si="51"/>
        <v>134.51222197312242</v>
      </c>
      <c r="O167" s="14">
        <f t="shared" si="64"/>
        <v>-304.51414025951891</v>
      </c>
      <c r="P167" s="14">
        <f t="shared" si="65"/>
        <v>-309.74364744089854</v>
      </c>
      <c r="Q167" s="13">
        <f t="shared" si="52"/>
        <v>-430.33714018336599</v>
      </c>
      <c r="R167" s="13">
        <f t="shared" si="53"/>
        <v>131.56726712523147</v>
      </c>
      <c r="S167" s="15">
        <v>163</v>
      </c>
      <c r="T167" s="1">
        <f t="shared" si="68"/>
        <v>11.426928389761116</v>
      </c>
      <c r="U167" s="1">
        <f t="shared" si="55"/>
        <v>-5.573071610238884</v>
      </c>
      <c r="V167" s="1">
        <f t="shared" si="66"/>
        <v>0.33220535811300955</v>
      </c>
      <c r="W167" s="1">
        <f>入力・結果!$I$7/V167</f>
        <v>980116.64185511856</v>
      </c>
      <c r="X167" s="14">
        <f>(W167/I167*10)*入力・結果!$I$8</f>
        <v>13538.719858171291</v>
      </c>
      <c r="Y167" s="13">
        <f>DEGREES(ACOS((入力・結果!$G$3-(入力・結果!$G$4*COS(RADIANS(S167))))/(((入力・結果!$G$3^2)+(入力・結果!$G$4^2)-(2*入力・結果!$G$3*入力・結果!$G$4*COS(RADIANS(S167))))^(1/2))))</f>
        <v>11.921093208953428</v>
      </c>
      <c r="Z167" s="13">
        <f>DEGREES(ACOS(((入力・結果!$G$3^2)+(入力・結果!$G$4^2)-(入力・結果!$G$5^2)+(入力・結果!$G$6^2)-(2*入力・結果!$G$3*入力・結果!$G$4*COS(RADIANS(S167))))/(2*入力・結果!$G$6*((入力・結果!$G$3^2)+(入力・結果!$G$4^2)-(2*入力・結果!$G$3*入力・結果!$G$4*(COS(RADIANS(S167)))))^(1/2))))</f>
        <v>9.546675444317394</v>
      </c>
      <c r="AA167" s="13">
        <f>DEGREES(ACOS((入力・結果!$G$4-(入力・結果!$G$3*COS(RADIANS(S167))))/(((入力・結果!$G$3^2)+(入力・結果!$G$4^2)-(2*入力・結果!$G$3*入力・結果!$G$4*COS(RADIANS(S167))))^(1/2))))</f>
        <v>5.0789067910465322</v>
      </c>
      <c r="AB167" s="13">
        <f>DEGREES(ACOS(((入力・結果!$G$3^2)+(入力・結果!$G$4^2)+(入力・結果!$G$5^2)-(入力・結果!$G$6^2)-(2*入力・結果!$G$3*入力・結果!$G$4*COS(RADIANS(S167))))/(2*入力・結果!$G$5*((入力・結果!$G$3^2)+(入力・結果!$G$4^2)-(2*入力・結果!$G$3*入力・結果!$G$4*(COS(RADIANS(S167)))))^(1/2))))</f>
        <v>6.3480215987145838</v>
      </c>
      <c r="AC167" s="1">
        <f t="shared" si="67"/>
        <v>10238.719858171291</v>
      </c>
      <c r="AD167" s="1">
        <f t="shared" si="56"/>
        <v>10238.719858171291</v>
      </c>
      <c r="AE167" s="1" t="str">
        <f t="shared" si="57"/>
        <v/>
      </c>
      <c r="AF167" s="1" t="str">
        <f t="shared" si="58"/>
        <v/>
      </c>
      <c r="AJ167" s="10">
        <v>164</v>
      </c>
      <c r="AK167" s="10">
        <f t="shared" si="59"/>
        <v>3.0166736047117819</v>
      </c>
    </row>
    <row r="168" spans="2:37" x14ac:dyDescent="0.2">
      <c r="B168" s="1">
        <v>164</v>
      </c>
      <c r="C168" s="13">
        <f t="shared" si="46"/>
        <v>-33.644159357841161</v>
      </c>
      <c r="D168" s="13">
        <f t="shared" si="47"/>
        <v>-9.6473074535949728</v>
      </c>
      <c r="E168" s="13">
        <f>演算!U168</f>
        <v>-5.2415806599292161</v>
      </c>
      <c r="F168" s="13">
        <f t="shared" si="48"/>
        <v>5.2415806599292161</v>
      </c>
      <c r="G168" s="13">
        <f t="shared" si="49"/>
        <v>-431.97150437687247</v>
      </c>
      <c r="H168" s="13">
        <f t="shared" si="50"/>
        <v>-46.189423020288672</v>
      </c>
      <c r="I168" s="14">
        <f t="shared" si="60"/>
        <v>434.433934439479</v>
      </c>
      <c r="J168" s="13">
        <f t="shared" si="61"/>
        <v>-6.1032767316071395</v>
      </c>
      <c r="K168" s="13" t="str">
        <f t="shared" si="62"/>
        <v/>
      </c>
      <c r="L168" s="13">
        <f>COUNTIF($K$4:K168,1)</f>
        <v>1</v>
      </c>
      <c r="M168" s="13">
        <f t="shared" si="63"/>
        <v>173.89672326839286</v>
      </c>
      <c r="N168" s="14">
        <f t="shared" si="51"/>
        <v>134.89672326839286</v>
      </c>
      <c r="O168" s="14">
        <f t="shared" si="64"/>
        <v>-306.63696433348423</v>
      </c>
      <c r="P168" s="14">
        <f t="shared" si="65"/>
        <v>-307.74439961908496</v>
      </c>
      <c r="Q168" s="13">
        <f t="shared" si="52"/>
        <v>-432.56776317224353</v>
      </c>
      <c r="R168" s="13">
        <f t="shared" si="53"/>
        <v>124.03681011764965</v>
      </c>
      <c r="S168" s="15">
        <v>164</v>
      </c>
      <c r="T168" s="1">
        <f t="shared" si="68"/>
        <v>10.758419340070784</v>
      </c>
      <c r="U168" s="1">
        <f t="shared" si="55"/>
        <v>-5.2415806599292161</v>
      </c>
      <c r="V168" s="1">
        <f t="shared" si="66"/>
        <v>0.33149095030966791</v>
      </c>
      <c r="W168" s="1">
        <f>入力・結果!$I$7/V168</f>
        <v>982228.92569415609</v>
      </c>
      <c r="X168" s="14">
        <f>(W168/I168*10)*入力・結果!$I$8</f>
        <v>13565.638148798762</v>
      </c>
      <c r="Y168" s="13">
        <f>DEGREES(ACOS((入力・結果!$G$3-(入力・結果!$G$4*COS(RADIANS(S168))))/(((入力・結果!$G$3^2)+(入力・結果!$G$4^2)-(2*入力・結果!$G$3*入力・結果!$G$4*COS(RADIANS(S168))))^(1/2))))</f>
        <v>11.217572050683914</v>
      </c>
      <c r="Z168" s="13">
        <f>DEGREES(ACOS(((入力・結果!$G$3^2)+(入力・結果!$G$4^2)-(入力・結果!$G$5^2)+(入力・結果!$G$6^2)-(2*入力・結果!$G$3*入力・結果!$G$4*COS(RADIANS(S168))))/(2*入力・結果!$G$6*((入力・結果!$G$3^2)+(入力・結果!$G$4^2)-(2*入力・結果!$G$3*入力・結果!$G$4*(COS(RADIANS(S168)))))^(1/2))))</f>
        <v>8.9845183625101868</v>
      </c>
      <c r="AA168" s="13">
        <f>DEGREES(ACOS((入力・結果!$G$4-(入力・結果!$G$3*COS(RADIANS(S168))))/(((入力・結果!$G$3^2)+(入力・結果!$G$4^2)-(2*入力・結果!$G$3*入力・結果!$G$4*COS(RADIANS(S168))))^(1/2))))</f>
        <v>4.7824279493161725</v>
      </c>
      <c r="AB168" s="13">
        <f>DEGREES(ACOS(((入力・結果!$G$3^2)+(入力・結果!$G$4^2)+(入力・結果!$G$5^2)-(入力・結果!$G$6^2)-(2*入力・結果!$G$3*入力・結果!$G$4*COS(RADIANS(S168))))/(2*入力・結果!$G$5*((入力・結果!$G$3^2)+(入力・結果!$G$4^2)-(2*入力・結果!$G$3*入力・結果!$G$4*(COS(RADIANS(S168)))))^(1/2))))</f>
        <v>5.9759913907546123</v>
      </c>
      <c r="AC168" s="1">
        <f t="shared" si="67"/>
        <v>10265.638148798762</v>
      </c>
      <c r="AD168" s="1">
        <f t="shared" si="56"/>
        <v>10265.638148798762</v>
      </c>
      <c r="AE168" s="1" t="str">
        <f t="shared" si="57"/>
        <v/>
      </c>
      <c r="AF168" s="1" t="str">
        <f t="shared" si="58"/>
        <v/>
      </c>
      <c r="AJ168" s="10">
        <v>165</v>
      </c>
      <c r="AK168" s="10">
        <f t="shared" si="59"/>
        <v>3.0227896802503782</v>
      </c>
    </row>
    <row r="169" spans="2:37" x14ac:dyDescent="0.2">
      <c r="B169" s="1">
        <v>165</v>
      </c>
      <c r="C169" s="13">
        <f t="shared" si="46"/>
        <v>-33.807403920117387</v>
      </c>
      <c r="D169" s="13">
        <f t="shared" si="47"/>
        <v>-9.0586665785882357</v>
      </c>
      <c r="E169" s="13">
        <f>演算!U169</f>
        <v>-4.9107604224070442</v>
      </c>
      <c r="F169" s="13">
        <f t="shared" si="48"/>
        <v>4.9107604224070442</v>
      </c>
      <c r="G169" s="13">
        <f t="shared" si="49"/>
        <v>-432.33909868490645</v>
      </c>
      <c r="H169" s="13">
        <f t="shared" si="50"/>
        <v>-43.300282602149565</v>
      </c>
      <c r="I169" s="14">
        <f t="shared" si="60"/>
        <v>434.50202614614273</v>
      </c>
      <c r="J169" s="13">
        <f t="shared" si="61"/>
        <v>-5.719301968166743</v>
      </c>
      <c r="K169" s="13" t="str">
        <f t="shared" si="62"/>
        <v/>
      </c>
      <c r="L169" s="13">
        <f>COUNTIF($K$4:K169,1)</f>
        <v>1</v>
      </c>
      <c r="M169" s="13">
        <f t="shared" si="63"/>
        <v>174.28069803183325</v>
      </c>
      <c r="N169" s="14">
        <f t="shared" si="51"/>
        <v>135.28069803183325</v>
      </c>
      <c r="O169" s="14">
        <f t="shared" si="64"/>
        <v>-308.74083374316854</v>
      </c>
      <c r="P169" s="14">
        <f t="shared" si="65"/>
        <v>-305.73045040472573</v>
      </c>
      <c r="Q169" s="13">
        <f t="shared" si="52"/>
        <v>-434.66662183008071</v>
      </c>
      <c r="R169" s="13">
        <f t="shared" si="53"/>
        <v>116.46857029613446</v>
      </c>
      <c r="S169" s="15">
        <v>165</v>
      </c>
      <c r="T169" s="1">
        <f t="shared" si="68"/>
        <v>10.089239577592956</v>
      </c>
      <c r="U169" s="1">
        <f t="shared" si="55"/>
        <v>-4.9107604224070442</v>
      </c>
      <c r="V169" s="1">
        <f t="shared" si="66"/>
        <v>0.33082023752217182</v>
      </c>
      <c r="W169" s="1">
        <f>入力・結果!$I$7/V169</f>
        <v>984220.31988952321</v>
      </c>
      <c r="X169" s="14">
        <f>(W169/I169*10)*入力・結果!$I$8</f>
        <v>13591.011235816222</v>
      </c>
      <c r="Y169" s="13">
        <f>DEGREES(ACOS((入力・結果!$G$3-(入力・結果!$G$4*COS(RADIANS(S169))))/(((入力・結果!$G$3^2)+(入力・結果!$G$4^2)-(2*入力・結果!$G$3*入力・結果!$G$4*COS(RADIANS(S169))))^(1/2))))</f>
        <v>10.514468491955975</v>
      </c>
      <c r="Z169" s="13">
        <f>DEGREES(ACOS(((入力・結果!$G$3^2)+(入力・結果!$G$4^2)-(入力・結果!$G$5^2)+(入力・結果!$G$6^2)-(2*入力・結果!$G$3*入力・結果!$G$4*COS(RADIANS(S169))))/(2*入力・結果!$G$6*((入力・結果!$G$3^2)+(入力・結果!$G$4^2)-(2*入力・結果!$G$3*入力・結果!$G$4*(COS(RADIANS(S169)))))^(1/2))))</f>
        <v>8.4224686899876993</v>
      </c>
      <c r="AA169" s="13">
        <f>DEGREES(ACOS((入力・結果!$G$4-(入力・結果!$G$3*COS(RADIANS(S169))))/(((入力・結果!$G$3^2)+(入力・結果!$G$4^2)-(2*入力・結果!$G$3*入力・結果!$G$4*COS(RADIANS(S169))))^(1/2))))</f>
        <v>4.4855315080440201</v>
      </c>
      <c r="AB169" s="13">
        <f>DEGREES(ACOS(((入力・結果!$G$3^2)+(入力・結果!$G$4^2)+(入力・結果!$G$5^2)-(入力・結果!$G$6^2)-(2*入力・結果!$G$3*入力・結果!$G$4*COS(RADIANS(S169))))/(2*入力・結果!$G$5*((入力・結果!$G$3^2)+(入力・結果!$G$4^2)-(2*入力・結果!$G$3*入力・結果!$G$4*(COS(RADIANS(S169)))))^(1/2))))</f>
        <v>5.6037080695489356</v>
      </c>
      <c r="AC169" s="1">
        <f t="shared" si="67"/>
        <v>10291.011235816222</v>
      </c>
      <c r="AD169" s="1">
        <f t="shared" si="56"/>
        <v>10291.011235816222</v>
      </c>
      <c r="AE169" s="1" t="str">
        <f t="shared" si="57"/>
        <v/>
      </c>
      <c r="AF169" s="1" t="str">
        <f t="shared" si="58"/>
        <v/>
      </c>
      <c r="AJ169" s="10">
        <v>166</v>
      </c>
      <c r="AK169" s="10">
        <f t="shared" si="59"/>
        <v>3.0285326043406928</v>
      </c>
    </row>
    <row r="170" spans="2:37" x14ac:dyDescent="0.2">
      <c r="B170" s="1">
        <v>166</v>
      </c>
      <c r="C170" s="13">
        <f t="shared" si="46"/>
        <v>-33.960350419659875</v>
      </c>
      <c r="D170" s="13">
        <f t="shared" si="47"/>
        <v>-8.4672663459883708</v>
      </c>
      <c r="E170" s="13">
        <f>演算!U170</f>
        <v>-4.5805675103126742</v>
      </c>
      <c r="F170" s="13">
        <f t="shared" si="48"/>
        <v>4.5805675103126742</v>
      </c>
      <c r="G170" s="13">
        <f t="shared" si="49"/>
        <v>-432.68275900663355</v>
      </c>
      <c r="H170" s="13">
        <f t="shared" si="50"/>
        <v>-40.41160685573179</v>
      </c>
      <c r="I170" s="14">
        <f t="shared" si="60"/>
        <v>434.56583840685721</v>
      </c>
      <c r="J170" s="13">
        <f t="shared" si="61"/>
        <v>-5.3358191943666533</v>
      </c>
      <c r="K170" s="13" t="str">
        <f t="shared" si="62"/>
        <v/>
      </c>
      <c r="L170" s="13">
        <f>COUNTIF($K$4:K170,1)</f>
        <v>1</v>
      </c>
      <c r="M170" s="13">
        <f t="shared" si="63"/>
        <v>174.66418080563335</v>
      </c>
      <c r="N170" s="14">
        <f t="shared" si="51"/>
        <v>135.66418080563335</v>
      </c>
      <c r="O170" s="14">
        <f t="shared" si="64"/>
        <v>-310.82581052466367</v>
      </c>
      <c r="P170" s="14">
        <f t="shared" si="65"/>
        <v>-303.70180016249594</v>
      </c>
      <c r="Q170" s="13">
        <f t="shared" si="52"/>
        <v>-436.63307682419844</v>
      </c>
      <c r="R170" s="13">
        <f t="shared" si="53"/>
        <v>108.86485301985047</v>
      </c>
      <c r="S170" s="15">
        <v>166</v>
      </c>
      <c r="T170" s="1">
        <f t="shared" si="68"/>
        <v>9.4194324896873258</v>
      </c>
      <c r="U170" s="1">
        <f t="shared" si="55"/>
        <v>-4.5805675103126742</v>
      </c>
      <c r="V170" s="1">
        <f t="shared" si="66"/>
        <v>0.33019291209437007</v>
      </c>
      <c r="W170" s="1">
        <f>入力・結果!$I$7/V170</f>
        <v>986090.2159733295</v>
      </c>
      <c r="X170" s="14">
        <f>(W170/I170*10)*入力・結果!$I$8</f>
        <v>13614.832950354199</v>
      </c>
      <c r="Y170" s="13">
        <f>DEGREES(ACOS((入力・結果!$G$3-(入力・結果!$G$4*COS(RADIANS(S170))))/(((入力・結果!$G$3^2)+(入力・結果!$G$4^2)-(2*入力・結果!$G$3*入力・結果!$G$4*COS(RADIANS(S170))))^(1/2))))</f>
        <v>9.8117554954239399</v>
      </c>
      <c r="Z170" s="13">
        <f>DEGREES(ACOS(((入力・結果!$G$3^2)+(入力・結果!$G$4^2)-(入力・結果!$G$5^2)+(入力・結果!$G$6^2)-(2*入力・結果!$G$3*入力・結果!$G$4*COS(RADIANS(S170))))/(2*入力・結果!$G$6*((入力・結果!$G$3^2)+(入力・結果!$G$4^2)-(2*入力・結果!$G$3*入力・結果!$G$4*(COS(RADIANS(S170)))))^(1/2))))</f>
        <v>7.8605195538039805</v>
      </c>
      <c r="AA170" s="13">
        <f>DEGREES(ACOS((入力・結果!$G$4-(入力・結果!$G$3*COS(RADIANS(S170))))/(((入力・結果!$G$3^2)+(入力・結果!$G$4^2)-(2*入力・結果!$G$3*入力・結果!$G$4*COS(RADIANS(S170))))^(1/2))))</f>
        <v>4.1882445045760539</v>
      </c>
      <c r="AB170" s="13">
        <f>DEGREES(ACOS(((入力・結果!$G$3^2)+(入力・結果!$G$4^2)+(入力・結果!$G$5^2)-(入力・結果!$G$6^2)-(2*入力・結果!$G$3*入力・結果!$G$4*COS(RADIANS(S170))))/(2*入力・結果!$G$5*((入力・結果!$G$3^2)+(入力・結果!$G$4^2)-(2*入力・結果!$G$3*入力・結果!$G$4*(COS(RADIANS(S170)))))^(1/2))))</f>
        <v>5.2311879851112719</v>
      </c>
      <c r="AC170" s="1">
        <f t="shared" si="67"/>
        <v>10314.832950354199</v>
      </c>
      <c r="AD170" s="1">
        <f t="shared" si="56"/>
        <v>10314.832950354199</v>
      </c>
      <c r="AE170" s="1" t="str">
        <f t="shared" si="57"/>
        <v/>
      </c>
      <c r="AF170" s="1" t="str">
        <f t="shared" si="58"/>
        <v/>
      </c>
      <c r="AJ170" s="10">
        <v>167</v>
      </c>
      <c r="AK170" s="10">
        <f t="shared" si="59"/>
        <v>3.0339006222781695</v>
      </c>
    </row>
    <row r="171" spans="2:37" x14ac:dyDescent="0.2">
      <c r="B171" s="1">
        <v>167</v>
      </c>
      <c r="C171" s="13">
        <f t="shared" si="46"/>
        <v>-34.102952267483232</v>
      </c>
      <c r="D171" s="13">
        <f t="shared" si="47"/>
        <v>-7.8732869020352823</v>
      </c>
      <c r="E171" s="13">
        <f>演算!U171</f>
        <v>-4.2509588235096452</v>
      </c>
      <c r="F171" s="13">
        <f t="shared" si="48"/>
        <v>4.2509588235096452</v>
      </c>
      <c r="G171" s="13">
        <f t="shared" si="49"/>
        <v>-433.00253018024</v>
      </c>
      <c r="H171" s="13">
        <f t="shared" si="50"/>
        <v>-37.523358420068533</v>
      </c>
      <c r="I171" s="14">
        <f t="shared" si="60"/>
        <v>434.62534851249825</v>
      </c>
      <c r="J171" s="13">
        <f t="shared" si="61"/>
        <v>-4.952794187510464</v>
      </c>
      <c r="K171" s="13" t="str">
        <f t="shared" si="62"/>
        <v/>
      </c>
      <c r="L171" s="13">
        <f>COUNTIF($K$4:K171,1)</f>
        <v>1</v>
      </c>
      <c r="M171" s="13">
        <f t="shared" si="63"/>
        <v>175.04720581248952</v>
      </c>
      <c r="N171" s="14">
        <f t="shared" si="51"/>
        <v>136.04720581248952</v>
      </c>
      <c r="O171" s="14">
        <f t="shared" si="64"/>
        <v>-312.89195303580277</v>
      </c>
      <c r="P171" s="14">
        <f t="shared" si="65"/>
        <v>-301.65844807505653</v>
      </c>
      <c r="Q171" s="13">
        <f t="shared" si="52"/>
        <v>-438.46652915335579</v>
      </c>
      <c r="R171" s="13">
        <f t="shared" si="53"/>
        <v>101.22797445473934</v>
      </c>
      <c r="S171" s="15">
        <v>167</v>
      </c>
      <c r="T171" s="1">
        <f t="shared" si="68"/>
        <v>8.7490411764903548</v>
      </c>
      <c r="U171" s="1">
        <f t="shared" si="55"/>
        <v>-4.2509588235096452</v>
      </c>
      <c r="V171" s="1">
        <f t="shared" si="66"/>
        <v>0.32960868680302902</v>
      </c>
      <c r="W171" s="1">
        <f>入力・結果!$I$7/V171</f>
        <v>987838.04261377198</v>
      </c>
      <c r="X171" s="14">
        <f>(W171/I171*10)*入力・結果!$I$8</f>
        <v>13637.097504707994</v>
      </c>
      <c r="Y171" s="13">
        <f>DEGREES(ACOS((入力・結果!$G$3-(入力・結果!$G$4*COS(RADIANS(S171))))/(((入力・結果!$G$3^2)+(入力・結果!$G$4^2)-(2*入力・結果!$G$3*入力・結果!$G$4*COS(RADIANS(S171))))^(1/2))))</f>
        <v>9.1094062072695081</v>
      </c>
      <c r="Z171" s="13">
        <f>DEGREES(ACOS(((入力・結果!$G$3^2)+(入力・結果!$G$4^2)-(入力・結果!$G$5^2)+(入力・結果!$G$6^2)-(2*入力・結果!$G$3*入力・結果!$G$4*COS(RADIANS(S171))))/(2*入力・結果!$G$6*((入力・結果!$G$3^2)+(入力・結果!$G$4^2)-(2*入力・結果!$G$3*入力・結果!$G$4*(COS(RADIANS(S171)))))^(1/2))))</f>
        <v>7.298664111967943</v>
      </c>
      <c r="AA171" s="13">
        <f>DEGREES(ACOS((入力・結果!$G$4-(入力・結果!$G$3*COS(RADIANS(S171))))/(((入力・結果!$G$3^2)+(入力・結果!$G$4^2)-(2*入力・結果!$G$3*入力・結果!$G$4*COS(RADIANS(S171))))^(1/2))))</f>
        <v>3.8905937927305358</v>
      </c>
      <c r="AB171" s="13">
        <f>DEGREES(ACOS(((入力・結果!$G$3^2)+(入力・結果!$G$4^2)+(入力・結果!$G$5^2)-(入力・結果!$G$6^2)-(2*入力・結果!$G$3*入力・結果!$G$4*COS(RADIANS(S171))))/(2*入力・結果!$G$5*((入力・結果!$G$3^2)+(入力・結果!$G$4^2)-(2*入力・結果!$G$3*入力・結果!$G$4*(COS(RADIANS(S171)))))^(1/2))))</f>
        <v>4.8584473837598194</v>
      </c>
      <c r="AC171" s="1">
        <f t="shared" si="67"/>
        <v>10337.097504707994</v>
      </c>
      <c r="AD171" s="1">
        <f t="shared" si="56"/>
        <v>10337.097504707994</v>
      </c>
      <c r="AE171" s="1" t="str">
        <f t="shared" si="57"/>
        <v/>
      </c>
      <c r="AF171" s="1" t="str">
        <f t="shared" si="58"/>
        <v/>
      </c>
      <c r="AJ171" s="10">
        <v>168</v>
      </c>
      <c r="AK171" s="10">
        <f t="shared" si="59"/>
        <v>3.0388920939370312</v>
      </c>
    </row>
    <row r="172" spans="2:37" x14ac:dyDescent="0.2">
      <c r="B172" s="1">
        <v>168</v>
      </c>
      <c r="C172" s="13">
        <f t="shared" si="46"/>
        <v>-34.235166025683199</v>
      </c>
      <c r="D172" s="13">
        <f t="shared" si="47"/>
        <v>-7.276909178621576</v>
      </c>
      <c r="E172" s="13">
        <f>演算!U172</f>
        <v>-3.9218915288876595</v>
      </c>
      <c r="F172" s="13">
        <f t="shared" si="48"/>
        <v>3.9218915288876595</v>
      </c>
      <c r="G172" s="13">
        <f t="shared" si="49"/>
        <v>-433.29845353817944</v>
      </c>
      <c r="H172" s="13">
        <f t="shared" si="50"/>
        <v>-34.635501242519446</v>
      </c>
      <c r="I172" s="14">
        <f t="shared" si="60"/>
        <v>434.68053531863882</v>
      </c>
      <c r="J172" s="13">
        <f t="shared" si="61"/>
        <v>-4.5701930220093407</v>
      </c>
      <c r="K172" s="13" t="str">
        <f t="shared" si="62"/>
        <v/>
      </c>
      <c r="L172" s="13">
        <f>COUNTIF($K$4:K172,1)</f>
        <v>1</v>
      </c>
      <c r="M172" s="13">
        <f t="shared" si="63"/>
        <v>175.42980697799067</v>
      </c>
      <c r="N172" s="14">
        <f t="shared" si="51"/>
        <v>136.42980697799067</v>
      </c>
      <c r="O172" s="14">
        <f t="shared" si="64"/>
        <v>-314.93931608659767</v>
      </c>
      <c r="P172" s="14">
        <f t="shared" si="65"/>
        <v>-299.60039213559872</v>
      </c>
      <c r="Q172" s="13">
        <f t="shared" si="52"/>
        <v>-440.16642033021253</v>
      </c>
      <c r="R172" s="13">
        <f t="shared" si="53"/>
        <v>93.560260867991687</v>
      </c>
      <c r="S172" s="15">
        <v>168</v>
      </c>
      <c r="T172" s="1">
        <f t="shared" si="68"/>
        <v>8.0781084711123405</v>
      </c>
      <c r="U172" s="1">
        <f t="shared" si="55"/>
        <v>-3.9218915288876595</v>
      </c>
      <c r="V172" s="1">
        <f t="shared" si="66"/>
        <v>0.3290672946219857</v>
      </c>
      <c r="W172" s="1">
        <f>入力・結果!$I$7/V172</f>
        <v>989463.26578589727</v>
      </c>
      <c r="X172" s="14">
        <f>(W172/I172*10)*入力・結果!$I$8</f>
        <v>13657.799492593978</v>
      </c>
      <c r="Y172" s="13">
        <f>DEGREES(ACOS((入力・結果!$G$3-(入力・結果!$G$4*COS(RADIANS(S172))))/(((入力・結果!$G$3^2)+(入力・結果!$G$4^2)-(2*入力・結果!$G$3*入力・結果!$G$4*COS(RADIANS(S172))))^(1/2))))</f>
        <v>8.4073939442625978</v>
      </c>
      <c r="Z172" s="13">
        <f>DEGREES(ACOS(((入力・結果!$G$3^2)+(入力・結果!$G$4^2)-(入力・結果!$G$5^2)+(入力・結果!$G$6^2)-(2*入力・結果!$G$3*入力・結果!$G$4*COS(RADIANS(S172))))/(2*入力・結果!$G$6*((入力・結果!$G$3^2)+(入力・結果!$G$4^2)-(2*入力・結果!$G$3*入力・結果!$G$4*(COS(RADIANS(S172)))))^(1/2))))</f>
        <v>6.736895551375782</v>
      </c>
      <c r="AA172" s="13">
        <f>DEGREES(ACOS((入力・結果!$G$4-(入力・結果!$G$3*COS(RADIANS(S172))))/(((入力・結果!$G$3^2)+(入力・結果!$G$4^2)-(2*入力・結果!$G$3*入力・結果!$G$4*COS(RADIANS(S172))))^(1/2))))</f>
        <v>3.5926060557373809</v>
      </c>
      <c r="AB172" s="13">
        <f>DEGREES(ACOS(((入力・結果!$G$3^2)+(入力・結果!$G$4^2)+(入力・結果!$G$5^2)-(入力・結果!$G$6^2)-(2*入力・結果!$G$3*入力・結果!$G$4*COS(RADIANS(S172))))/(2*入力・結果!$G$5*((入力・結果!$G$3^2)+(入力・結果!$G$4^2)-(2*入力・結果!$G$3*入力・結果!$G$4*(COS(RADIANS(S172)))))^(1/2))))</f>
        <v>4.4855024153749596</v>
      </c>
      <c r="AC172" s="1">
        <f t="shared" si="67"/>
        <v>10357.799492593978</v>
      </c>
      <c r="AD172" s="1">
        <f t="shared" si="56"/>
        <v>10357.799492593978</v>
      </c>
      <c r="AE172" s="1" t="str">
        <f t="shared" si="57"/>
        <v/>
      </c>
      <c r="AF172" s="1" t="str">
        <f t="shared" si="58"/>
        <v/>
      </c>
      <c r="AJ172" s="10">
        <v>169</v>
      </c>
      <c r="AK172" s="10">
        <f t="shared" si="59"/>
        <v>3.0435054942570328</v>
      </c>
    </row>
    <row r="173" spans="2:37" x14ac:dyDescent="0.2">
      <c r="B173" s="1">
        <v>169</v>
      </c>
      <c r="C173" s="13">
        <f t="shared" si="46"/>
        <v>-34.356951420668238</v>
      </c>
      <c r="D173" s="13">
        <f t="shared" si="47"/>
        <v>-6.678314838179074</v>
      </c>
      <c r="E173" s="13">
        <f>演算!U173</f>
        <v>-3.5933230403842025</v>
      </c>
      <c r="F173" s="13">
        <f t="shared" si="48"/>
        <v>3.5933230403842025</v>
      </c>
      <c r="G173" s="13">
        <f t="shared" si="49"/>
        <v>-433.57056699675394</v>
      </c>
      <c r="H173" s="13">
        <f t="shared" si="50"/>
        <v>-31.74800048976369</v>
      </c>
      <c r="I173" s="14">
        <f t="shared" si="60"/>
        <v>434.73137924583352</v>
      </c>
      <c r="J173" s="13">
        <f t="shared" si="61"/>
        <v>-4.1879820472224702</v>
      </c>
      <c r="K173" s="13" t="str">
        <f t="shared" si="62"/>
        <v/>
      </c>
      <c r="L173" s="13">
        <f>COUNTIF($K$4:K173,1)</f>
        <v>1</v>
      </c>
      <c r="M173" s="13">
        <f t="shared" si="63"/>
        <v>175.81201795277752</v>
      </c>
      <c r="N173" s="14">
        <f t="shared" si="51"/>
        <v>136.81201795277752</v>
      </c>
      <c r="O173" s="14">
        <f t="shared" si="64"/>
        <v>-316.96795106486775</v>
      </c>
      <c r="P173" s="14">
        <f t="shared" si="65"/>
        <v>-297.5276291350508</v>
      </c>
      <c r="Q173" s="13">
        <f t="shared" si="52"/>
        <v>-441.73223255144882</v>
      </c>
      <c r="R173" s="13">
        <f t="shared" si="53"/>
        <v>85.864047919445241</v>
      </c>
      <c r="S173" s="15">
        <v>169</v>
      </c>
      <c r="T173" s="1">
        <f t="shared" si="68"/>
        <v>7.4066769596157975</v>
      </c>
      <c r="U173" s="1">
        <f t="shared" si="55"/>
        <v>-3.5933230403842025</v>
      </c>
      <c r="V173" s="1">
        <f t="shared" si="66"/>
        <v>0.32856848850345699</v>
      </c>
      <c r="W173" s="1">
        <f>入力・結果!$I$7/V173</f>
        <v>990965.38893008977</v>
      </c>
      <c r="X173" s="14">
        <f>(W173/I173*10)*入力・結果!$I$8</f>
        <v>13676.933889371463</v>
      </c>
      <c r="Y173" s="13">
        <f>DEGREES(ACOS((入力・結果!$G$3-(入力・結果!$G$4*COS(RADIANS(S173))))/(((入力・結果!$G$3^2)+(入力・結果!$G$4^2)-(2*入力・結果!$G$3*入力・結果!$G$4*COS(RADIANS(S173))))^(1/2))))</f>
        <v>7.7056921809696988</v>
      </c>
      <c r="Z173" s="13">
        <f>DEGREES(ACOS(((入力・結果!$G$3^2)+(入力・結果!$G$4^2)-(入力・結果!$G$5^2)+(入力・結果!$G$6^2)-(2*入力・結果!$G$3*入力・結果!$G$4*COS(RADIANS(S173))))/(2*入力・結果!$G$6*((入力・結果!$G$3^2)+(入力・結果!$G$4^2)-(2*入力・結果!$G$3*入力・結果!$G$4*(COS(RADIANS(S173)))))^(1/2))))</f>
        <v>6.1752070857459751</v>
      </c>
      <c r="AA173" s="13">
        <f>DEGREES(ACOS((入力・結果!$G$4-(入力・結果!$G$3*COS(RADIANS(S173))))/(((入力・結果!$G$3^2)+(入力・結果!$G$4^2)-(2*入力・結果!$G$3*入力・結果!$G$4*COS(RADIANS(S173))))^(1/2))))</f>
        <v>3.2943078190302786</v>
      </c>
      <c r="AB173" s="13">
        <f>DEGREES(ACOS(((入力・結果!$G$3^2)+(入力・結果!$G$4^2)+(入力・結果!$G$5^2)-(入力・結果!$G$6^2)-(2*入力・結果!$G$3*入力・結果!$G$4*COS(RADIANS(S173))))/(2*入力・結果!$G$5*((入力・結果!$G$3^2)+(入力・結果!$G$4^2)-(2*入力・結果!$G$3*入力・結果!$G$4*(COS(RADIANS(S173)))))^(1/2))))</f>
        <v>4.1123691405855194</v>
      </c>
      <c r="AC173" s="1">
        <f t="shared" si="67"/>
        <v>10376.933889371463</v>
      </c>
      <c r="AD173" s="1">
        <f t="shared" si="56"/>
        <v>10376.933889371463</v>
      </c>
      <c r="AE173" s="1" t="str">
        <f t="shared" si="57"/>
        <v/>
      </c>
      <c r="AF173" s="1" t="str">
        <f t="shared" si="58"/>
        <v/>
      </c>
      <c r="AJ173" s="10">
        <v>170</v>
      </c>
      <c r="AK173" s="10">
        <f t="shared" si="59"/>
        <v>3.0477394137221361</v>
      </c>
    </row>
    <row r="174" spans="2:37" x14ac:dyDescent="0.2">
      <c r="B174" s="1">
        <v>170</v>
      </c>
      <c r="C174" s="13">
        <f t="shared" si="46"/>
        <v>-34.468271355427284</v>
      </c>
      <c r="D174" s="13">
        <f t="shared" si="47"/>
        <v>-6.07768621834256</v>
      </c>
      <c r="E174" s="13">
        <f>演算!U174</f>
        <v>-3.2652109992111278</v>
      </c>
      <c r="F174" s="13">
        <f t="shared" si="48"/>
        <v>3.2652109992111278</v>
      </c>
      <c r="G174" s="13">
        <f t="shared" si="49"/>
        <v>-433.818905138692</v>
      </c>
      <c r="H174" s="13">
        <f t="shared" si="50"/>
        <v>-28.860822457780728</v>
      </c>
      <c r="I174" s="14">
        <f t="shared" si="60"/>
        <v>434.7778622798923</v>
      </c>
      <c r="J174" s="13">
        <f t="shared" si="61"/>
        <v>-3.8061278655092536</v>
      </c>
      <c r="K174" s="13" t="str">
        <f t="shared" si="62"/>
        <v/>
      </c>
      <c r="L174" s="13">
        <f>COUNTIF($K$4:K174,1)</f>
        <v>1</v>
      </c>
      <c r="M174" s="13">
        <f t="shared" si="63"/>
        <v>176.19387213449073</v>
      </c>
      <c r="N174" s="14">
        <f t="shared" si="51"/>
        <v>137.19387213449073</v>
      </c>
      <c r="O174" s="14">
        <f t="shared" si="64"/>
        <v>-318.97790605706859</v>
      </c>
      <c r="P174" s="14">
        <f t="shared" si="65"/>
        <v>-295.44015464408506</v>
      </c>
      <c r="Q174" s="13">
        <f t="shared" si="52"/>
        <v>-443.1634888554936</v>
      </c>
      <c r="R174" s="13">
        <f t="shared" si="53"/>
        <v>78.141679950118629</v>
      </c>
      <c r="S174" s="15">
        <v>170</v>
      </c>
      <c r="T174" s="1">
        <f t="shared" si="68"/>
        <v>6.7347890007888722</v>
      </c>
      <c r="U174" s="1">
        <f t="shared" si="55"/>
        <v>-3.2652109992111278</v>
      </c>
      <c r="V174" s="1">
        <f t="shared" si="66"/>
        <v>0.32811204117307469</v>
      </c>
      <c r="W174" s="1">
        <f>入力・結果!$I$7/V174</f>
        <v>992343.95310792746</v>
      </c>
      <c r="X174" s="14">
        <f>(W174/I174*10)*入力・結果!$I$8</f>
        <v>13694.496052364737</v>
      </c>
      <c r="Y174" s="13">
        <f>DEGREES(ACOS((入力・結果!$G$3-(入力・結果!$G$4*COS(RADIANS(S174))))/(((入力・結果!$G$3^2)+(入力・結果!$G$4^2)-(2*入力・結果!$G$3*入力・結果!$G$4*COS(RADIANS(S174))))^(1/2))))</f>
        <v>7.0042745370984516</v>
      </c>
      <c r="Z174" s="13">
        <f>DEGREES(ACOS(((入力・結果!$G$3^2)+(入力・結果!$G$4^2)-(入力・結果!$G$5^2)+(入力・結果!$G$6^2)-(2*入力・結果!$G$3*入力・結果!$G$4*COS(RADIANS(S174))))/(2*入力・結果!$G$6*((入力・結果!$G$3^2)+(入力・結果!$G$4^2)-(2*入力・結果!$G$3*入力・結果!$G$4*(COS(RADIANS(S174)))))^(1/2))))</f>
        <v>5.6135919535513441</v>
      </c>
      <c r="AA174" s="13">
        <f>DEGREES(ACOS((入力・結果!$G$4-(入力・結果!$G$3*COS(RADIANS(S174))))/(((入力・結果!$G$3^2)+(入力・結果!$G$4^2)-(2*入力・結果!$G$3*入力・結果!$G$4*COS(RADIANS(S174))))^(1/2))))</f>
        <v>2.9957254629014609</v>
      </c>
      <c r="AB174" s="13">
        <f>DEGREES(ACOS(((入力・結果!$G$3^2)+(入力・結果!$G$4^2)+(入力・結果!$G$5^2)-(入力・結果!$G$6^2)-(2*入力・結果!$G$3*入力・結果!$G$4*COS(RADIANS(S174))))/(2*入力・結果!$G$5*((入力・結果!$G$3^2)+(入力・結果!$G$4^2)-(2*入力・結果!$G$3*入力・結果!$G$4*(COS(RADIANS(S174)))))^(1/2))))</f>
        <v>3.7390635378874117</v>
      </c>
      <c r="AC174" s="1">
        <f t="shared" si="67"/>
        <v>10394.496052364737</v>
      </c>
      <c r="AD174" s="1">
        <f t="shared" si="56"/>
        <v>10394.496052364737</v>
      </c>
      <c r="AE174" s="1" t="str">
        <f t="shared" si="57"/>
        <v/>
      </c>
      <c r="AF174" s="1" t="str">
        <f t="shared" si="58"/>
        <v/>
      </c>
      <c r="AJ174" s="10">
        <v>171</v>
      </c>
      <c r="AK174" s="10">
        <f t="shared" si="59"/>
        <v>3.0515925587665254</v>
      </c>
    </row>
    <row r="175" spans="2:37" x14ac:dyDescent="0.2">
      <c r="B175" s="1">
        <v>171</v>
      </c>
      <c r="C175" s="13">
        <f t="shared" si="46"/>
        <v>-34.56909192082982</v>
      </c>
      <c r="D175" s="13">
        <f t="shared" si="47"/>
        <v>-5.475206276408084</v>
      </c>
      <c r="E175" s="13">
        <f>演算!U175</f>
        <v>-2.9375132542657125</v>
      </c>
      <c r="F175" s="13">
        <f t="shared" si="48"/>
        <v>2.9375132542657125</v>
      </c>
      <c r="G175" s="13">
        <f t="shared" si="49"/>
        <v>-434.04349928881004</v>
      </c>
      <c r="H175" s="13">
        <f t="shared" si="50"/>
        <v>-25.973934480884132</v>
      </c>
      <c r="I175" s="14">
        <f t="shared" si="60"/>
        <v>434.81996797213958</v>
      </c>
      <c r="J175" s="13">
        <f t="shared" si="61"/>
        <v>-3.4245973104727185</v>
      </c>
      <c r="K175" s="13" t="str">
        <f t="shared" si="62"/>
        <v/>
      </c>
      <c r="L175" s="13">
        <f>COUNTIF($K$4:K175,1)</f>
        <v>1</v>
      </c>
      <c r="M175" s="13">
        <f t="shared" si="63"/>
        <v>176.57540268952729</v>
      </c>
      <c r="N175" s="14">
        <f t="shared" si="51"/>
        <v>137.57540268952729</v>
      </c>
      <c r="O175" s="14">
        <f t="shared" si="64"/>
        <v>-320.96922596433745</v>
      </c>
      <c r="P175" s="14">
        <f t="shared" si="65"/>
        <v>-293.33796299004081</v>
      </c>
      <c r="Q175" s="13">
        <f t="shared" si="52"/>
        <v>-444.45975326781195</v>
      </c>
      <c r="R175" s="13">
        <f t="shared" si="53"/>
        <v>70.395509268103936</v>
      </c>
      <c r="S175" s="15">
        <v>171</v>
      </c>
      <c r="T175" s="1">
        <f t="shared" si="68"/>
        <v>6.0624867457342875</v>
      </c>
      <c r="U175" s="1">
        <f t="shared" si="55"/>
        <v>-2.9375132542657125</v>
      </c>
      <c r="V175" s="1">
        <f t="shared" si="66"/>
        <v>0.32769774494541526</v>
      </c>
      <c r="W175" s="1">
        <f>入力・結果!$I$7/V175</f>
        <v>993598.53713438066</v>
      </c>
      <c r="X175" s="14">
        <f>(W175/I175*10)*入力・結果!$I$8</f>
        <v>13710.481720996457</v>
      </c>
      <c r="Y175" s="13">
        <f>DEGREES(ACOS((入力・結果!$G$3-(入力・結果!$G$4*COS(RADIANS(S175))))/(((入力・結果!$G$3^2)+(入力・結果!$G$4^2)-(2*入力・結果!$G$3*入力・結果!$G$4*COS(RADIANS(S175))))^(1/2))))</f>
        <v>6.3031147649680053</v>
      </c>
      <c r="Z175" s="13">
        <f>DEGREES(ACOS(((入力・結果!$G$3^2)+(入力・結果!$G$4^2)-(入力・結果!$G$5^2)+(入力・結果!$G$6^2)-(2*入力・結果!$G$3*入力・結果!$G$4*COS(RADIANS(S175))))/(2*入力・結果!$G$6*((入力・結果!$G$3^2)+(入力・結果!$G$4^2)-(2*入力・結果!$G$3*入力・結果!$G$4*(COS(RADIANS(S175)))))^(1/2))))</f>
        <v>5.0520434159545218</v>
      </c>
      <c r="AA175" s="13">
        <f>DEGREES(ACOS((入力・結果!$G$4-(入力・結果!$G$3*COS(RADIANS(S175))))/(((入力・結果!$G$3^2)+(入力・結果!$G$4^2)-(2*入力・結果!$G$3*入力・結果!$G$4*COS(RADIANS(S175))))^(1/2))))</f>
        <v>2.6968852350321346</v>
      </c>
      <c r="AB175" s="13">
        <f>DEGREES(ACOS(((入力・結果!$G$3^2)+(入力・結果!$G$4^2)+(入力・結果!$G$5^2)-(入力・結果!$G$6^2)-(2*入力・結果!$G$3*入力・結果!$G$4*COS(RADIANS(S175))))/(2*入力・結果!$G$5*((入力・結果!$G$3^2)+(入力・結果!$G$4^2)-(2*入力・結果!$G$3*入力・結果!$G$4*(COS(RADIANS(S175)))))^(1/2))))</f>
        <v>3.3656015107021529</v>
      </c>
      <c r="AC175" s="1">
        <f t="shared" si="67"/>
        <v>10410.481720996457</v>
      </c>
      <c r="AD175" s="1">
        <f t="shared" si="56"/>
        <v>10410.481720996457</v>
      </c>
      <c r="AE175" s="1" t="str">
        <f t="shared" si="57"/>
        <v/>
      </c>
      <c r="AF175" s="1" t="str">
        <f t="shared" si="58"/>
        <v/>
      </c>
      <c r="AJ175" s="10">
        <v>172</v>
      </c>
      <c r="AK175" s="10">
        <f t="shared" si="59"/>
        <v>3.0550637521901662</v>
      </c>
    </row>
    <row r="176" spans="2:37" x14ac:dyDescent="0.2">
      <c r="B176" s="1">
        <v>172</v>
      </c>
      <c r="C176" s="13">
        <f t="shared" si="46"/>
        <v>-34.659382405954965</v>
      </c>
      <c r="D176" s="13">
        <f t="shared" si="47"/>
        <v>-4.8710585336022865</v>
      </c>
      <c r="E176" s="13">
        <f>演算!U176</f>
        <v>-2.6101878427147742</v>
      </c>
      <c r="F176" s="13">
        <f t="shared" si="48"/>
        <v>2.6101878427147742</v>
      </c>
      <c r="G176" s="13">
        <f t="shared" si="49"/>
        <v>-434.24437758283489</v>
      </c>
      <c r="H176" s="13">
        <f t="shared" si="50"/>
        <v>-23.087304839931001</v>
      </c>
      <c r="I176" s="14">
        <f t="shared" si="60"/>
        <v>434.85768143965856</v>
      </c>
      <c r="J176" s="13">
        <f t="shared" si="61"/>
        <v>-3.0433574253818318</v>
      </c>
      <c r="K176" s="13" t="str">
        <f t="shared" si="62"/>
        <v/>
      </c>
      <c r="L176" s="13">
        <f>COUNTIF($K$4:K176,1)</f>
        <v>1</v>
      </c>
      <c r="M176" s="13">
        <f t="shared" si="63"/>
        <v>176.95664257461817</v>
      </c>
      <c r="N176" s="14">
        <f t="shared" si="51"/>
        <v>137.95664257461817</v>
      </c>
      <c r="O176" s="14">
        <f t="shared" si="64"/>
        <v>-322.94195261374387</v>
      </c>
      <c r="P176" s="14">
        <f t="shared" si="65"/>
        <v>-291.22104722890128</v>
      </c>
      <c r="Q176" s="13">
        <f t="shared" si="52"/>
        <v>-445.62063093370665</v>
      </c>
      <c r="R176" s="13">
        <f t="shared" si="53"/>
        <v>62.627895432029398</v>
      </c>
      <c r="S176" s="15">
        <v>172</v>
      </c>
      <c r="T176" s="1">
        <f t="shared" si="68"/>
        <v>5.3898121572852258</v>
      </c>
      <c r="U176" s="1">
        <f t="shared" si="55"/>
        <v>-2.6101878427147742</v>
      </c>
      <c r="V176" s="1">
        <f t="shared" si="66"/>
        <v>0.32732541155093831</v>
      </c>
      <c r="W176" s="1">
        <f>入力・結果!$I$7/V176</f>
        <v>994728.75771311822</v>
      </c>
      <c r="X176" s="14">
        <f>(W176/I176*10)*入力・結果!$I$8</f>
        <v>13724.887017103063</v>
      </c>
      <c r="Y176" s="13">
        <f>DEGREES(ACOS((入力・結果!$G$3-(入力・結果!$G$4*COS(RADIANS(S176))))/(((入力・結果!$G$3^2)+(入力・結果!$G$4^2)-(2*入力・結果!$G$3*入力・結果!$G$4*COS(RADIANS(S176))))^(1/2))))</f>
        <v>5.602186737093179</v>
      </c>
      <c r="Z176" s="13">
        <f>DEGREES(ACOS(((入力・結果!$G$3^2)+(入力・結果!$G$4^2)-(入力・結果!$G$5^2)+(入力・結果!$G$6^2)-(2*入力・結果!$G$3*入力・結果!$G$4*COS(RADIANS(S176))))/(2*入力・結果!$G$6*((入力・結果!$G$3^2)+(入力・結果!$G$4^2)-(2*入力・結果!$G$3*入力・結果!$G$4*(COS(RADIANS(S176)))))^(1/2))))</f>
        <v>4.4905547547409217</v>
      </c>
      <c r="AA176" s="13">
        <f>DEGREES(ACOS((入力・結果!$G$4-(入力・結果!$G$3*COS(RADIANS(S176))))/(((入力・結果!$G$3^2)+(入力・結果!$G$4^2)-(2*入力・結果!$G$3*入力・結果!$G$4*COS(RADIANS(S176))))^(1/2))))</f>
        <v>2.3978132629068454</v>
      </c>
      <c r="AB176" s="13">
        <f>DEGREES(ACOS(((入力・結果!$G$3^2)+(入力・結果!$G$4^2)+(入力・結果!$G$5^2)-(入力・結果!$G$6^2)-(2*入力・結果!$G$3*入力・結果!$G$4*COS(RADIANS(S176))))/(2*入力・結果!$G$5*((入力・結果!$G$3^2)+(入力・結果!$G$4^2)-(2*入力・結果!$G$3*入力・結果!$G$4*(COS(RADIANS(S176)))))^(1/2))))</f>
        <v>2.99199889437838</v>
      </c>
      <c r="AC176" s="1">
        <f t="shared" si="67"/>
        <v>10424.887017103063</v>
      </c>
      <c r="AD176" s="1">
        <f t="shared" si="56"/>
        <v>10424.887017103063</v>
      </c>
      <c r="AE176" s="1" t="str">
        <f t="shared" si="57"/>
        <v/>
      </c>
      <c r="AF176" s="1" t="str">
        <f t="shared" si="58"/>
        <v/>
      </c>
      <c r="AJ176" s="10">
        <v>173</v>
      </c>
      <c r="AK176" s="10">
        <f t="shared" si="59"/>
        <v>3.0581519334708247</v>
      </c>
    </row>
    <row r="177" spans="2:37" x14ac:dyDescent="0.2">
      <c r="B177" s="1">
        <v>173</v>
      </c>
      <c r="C177" s="13">
        <f t="shared" si="46"/>
        <v>-34.739115307446269</v>
      </c>
      <c r="D177" s="13">
        <f t="shared" si="47"/>
        <v>-4.265427019180164</v>
      </c>
      <c r="E177" s="13">
        <f>演算!U177</f>
        <v>-2.2831929707284573</v>
      </c>
      <c r="F177" s="13">
        <f t="shared" si="48"/>
        <v>2.2831929707284573</v>
      </c>
      <c r="G177" s="13">
        <f t="shared" si="49"/>
        <v>-434.42156502946034</v>
      </c>
      <c r="H177" s="13">
        <f t="shared" si="50"/>
        <v>-20.200902669742725</v>
      </c>
      <c r="I177" s="14">
        <f t="shared" si="60"/>
        <v>434.89098936551682</v>
      </c>
      <c r="J177" s="13">
        <f t="shared" si="61"/>
        <v>-2.6623754417494827</v>
      </c>
      <c r="K177" s="13" t="str">
        <f t="shared" si="62"/>
        <v/>
      </c>
      <c r="L177" s="13">
        <f>COUNTIF($K$4:K177,1)</f>
        <v>1</v>
      </c>
      <c r="M177" s="13">
        <f t="shared" si="63"/>
        <v>177.33762455825052</v>
      </c>
      <c r="N177" s="14">
        <f t="shared" si="51"/>
        <v>138.33762455825052</v>
      </c>
      <c r="O177" s="14">
        <f t="shared" si="64"/>
        <v>-324.89612486477972</v>
      </c>
      <c r="P177" s="14">
        <f t="shared" si="65"/>
        <v>-289.08939911239833</v>
      </c>
      <c r="Q177" s="13">
        <f t="shared" si="52"/>
        <v>-446.64576823859488</v>
      </c>
      <c r="R177" s="13">
        <f t="shared" si="53"/>
        <v>54.841204532316397</v>
      </c>
      <c r="S177" s="15">
        <v>173</v>
      </c>
      <c r="T177" s="1">
        <f t="shared" si="68"/>
        <v>4.7168070292715427</v>
      </c>
      <c r="U177" s="1">
        <f t="shared" si="55"/>
        <v>-2.2831929707284573</v>
      </c>
      <c r="V177" s="1">
        <f t="shared" si="66"/>
        <v>0.32699487198631694</v>
      </c>
      <c r="W177" s="1">
        <f>入力・結果!$I$7/V177</f>
        <v>995734.26953810058</v>
      </c>
      <c r="X177" s="14">
        <f>(W177/I177*10)*入力・結果!$I$8</f>
        <v>13737.708444925358</v>
      </c>
      <c r="Y177" s="13">
        <f>DEGREES(ACOS((入力・結果!$G$3-(入力・結果!$G$4*COS(RADIANS(S177))))/(((入力・結果!$G$3^2)+(入力・結果!$G$4^2)-(2*入力・結果!$G$3*入力・結果!$G$4*COS(RADIANS(S177))))^(1/2))))</f>
        <v>4.9014644338726958</v>
      </c>
      <c r="Z177" s="13">
        <f>DEGREES(ACOS(((入力・結果!$G$3^2)+(入力・結果!$G$4^2)-(入力・結果!$G$5^2)+(入力・結果!$G$6^2)-(2*入力・結果!$G$3*入力・結果!$G$4*COS(RADIANS(S177))))/(2*入力・結果!$G$6*((入力・結果!$G$3^2)+(入力・結果!$G$4^2)-(2*入力・結果!$G$3*入力・結果!$G$4*(COS(RADIANS(S177)))))^(1/2))))</f>
        <v>3.9291192702552298</v>
      </c>
      <c r="AA177" s="13">
        <f>DEGREES(ACOS((入力・結果!$G$4-(入力・結果!$G$3*COS(RADIANS(S177))))/(((入力・結果!$G$3^2)+(入力・結果!$G$4^2)-(2*入力・結果!$G$3*入力・結果!$G$4*COS(RADIANS(S177))))^(1/2))))</f>
        <v>2.098535566127365</v>
      </c>
      <c r="AB177" s="13">
        <f>DEGREES(ACOS(((入力・結果!$G$3^2)+(入力・結果!$G$4^2)+(入力・結果!$G$5^2)-(入力・結果!$G$6^2)-(2*入力・結果!$G$3*入力・結果!$G$4*COS(RADIANS(S177))))/(2*入力・結果!$G$5*((入力・結果!$G$3^2)+(入力・結果!$G$4^2)-(2*入力・結果!$G$3*入力・結果!$G$4*(COS(RADIANS(S177)))))^(1/2))))</f>
        <v>2.6182714631441772</v>
      </c>
      <c r="AC177" s="1">
        <f t="shared" si="67"/>
        <v>10437.708444925358</v>
      </c>
      <c r="AD177" s="1">
        <f t="shared" si="56"/>
        <v>10437.708444925358</v>
      </c>
      <c r="AE177" s="1" t="str">
        <f t="shared" si="57"/>
        <v/>
      </c>
      <c r="AF177" s="1" t="str">
        <f t="shared" si="58"/>
        <v/>
      </c>
      <c r="AJ177" s="10">
        <v>174</v>
      </c>
      <c r="AK177" s="10">
        <f t="shared" si="59"/>
        <v>3.0608561591423928</v>
      </c>
    </row>
    <row r="178" spans="2:37" x14ac:dyDescent="0.2">
      <c r="B178" s="1">
        <v>174</v>
      </c>
      <c r="C178" s="13">
        <f t="shared" si="46"/>
        <v>-34.808266337889563</v>
      </c>
      <c r="D178" s="13">
        <f t="shared" si="47"/>
        <v>-3.6584962143678808</v>
      </c>
      <c r="E178" s="13">
        <f>演算!U178</f>
        <v>-1.9564869943587002</v>
      </c>
      <c r="F178" s="13">
        <f t="shared" si="48"/>
        <v>1.9564869943587002</v>
      </c>
      <c r="G178" s="13">
        <f t="shared" si="49"/>
        <v>-434.575083565699</v>
      </c>
      <c r="H178" s="13">
        <f t="shared" si="50"/>
        <v>-17.314697865896221</v>
      </c>
      <c r="I178" s="14">
        <f t="shared" si="60"/>
        <v>434.91987999897356</v>
      </c>
      <c r="J178" s="13">
        <f t="shared" si="61"/>
        <v>-2.2816187580597287</v>
      </c>
      <c r="K178" s="13" t="str">
        <f t="shared" si="62"/>
        <v/>
      </c>
      <c r="L178" s="13">
        <f>COUNTIF($K$4:K178,1)</f>
        <v>1</v>
      </c>
      <c r="M178" s="13">
        <f t="shared" si="63"/>
        <v>177.71838124194028</v>
      </c>
      <c r="N178" s="14">
        <f t="shared" si="51"/>
        <v>138.71838124194028</v>
      </c>
      <c r="O178" s="14">
        <f t="shared" si="64"/>
        <v>-326.831778711033</v>
      </c>
      <c r="P178" s="14">
        <f t="shared" si="65"/>
        <v>-286.94300905041041</v>
      </c>
      <c r="Q178" s="13">
        <f t="shared" si="52"/>
        <v>-447.53485291572298</v>
      </c>
      <c r="R178" s="13">
        <f t="shared" si="53"/>
        <v>47.037808470444183</v>
      </c>
      <c r="S178" s="15">
        <v>174</v>
      </c>
      <c r="T178" s="1">
        <f t="shared" si="68"/>
        <v>4.0435130056412998</v>
      </c>
      <c r="U178" s="1">
        <f t="shared" si="55"/>
        <v>-1.9564869943587002</v>
      </c>
      <c r="V178" s="1">
        <f t="shared" si="66"/>
        <v>0.32670597636975707</v>
      </c>
      <c r="W178" s="1">
        <f>入力・結果!$I$7/V178</f>
        <v>996614.76541676314</v>
      </c>
      <c r="X178" s="14">
        <f>(W178/I178*10)*入力・結果!$I$8</f>
        <v>13748.942891538303</v>
      </c>
      <c r="Y178" s="13">
        <f>DEGREES(ACOS((入力・結果!$G$3-(入力・結果!$G$4*COS(RADIANS(S178))))/(((入力・結果!$G$3^2)+(入力・結果!$G$4^2)-(2*入力・結果!$G$3*入力・結果!$G$4*COS(RADIANS(S178))))^(1/2))))</f>
        <v>4.20092193136961</v>
      </c>
      <c r="Z178" s="13">
        <f>DEGREES(ACOS(((入力・結果!$G$3^2)+(入力・結果!$G$4^2)-(入力・結果!$G$5^2)+(入力・結果!$G$6^2)-(2*入力・結果!$G$3*入力・結果!$G$4*COS(RADIANS(S178))))/(2*入力・結果!$G$6*((入力・結果!$G$3^2)+(入力・結果!$G$4^2)-(2*入力・結果!$G$3*入力・結果!$G$4*(COS(RADIANS(S178)))))^(1/2))))</f>
        <v>3.3677302793355355</v>
      </c>
      <c r="AA178" s="13">
        <f>DEGREES(ACOS((入力・結果!$G$4-(入力・結果!$G$3*COS(RADIANS(S178))))/(((入力・結果!$G$3^2)+(入力・結果!$G$4^2)-(2*入力・結果!$G$3*入力・結果!$G$4*COS(RADIANS(S178))))^(1/2))))</f>
        <v>1.7990780686303733</v>
      </c>
      <c r="AB178" s="13">
        <f>DEGREES(ACOS(((入力・結果!$G$3^2)+(入力・結果!$G$4^2)+(入力・結果!$G$5^2)-(入力・結果!$G$6^2)-(2*入力・結果!$G$3*入力・結果!$G$4*COS(RADIANS(S178))))/(2*入力・結果!$G$5*((入力・結果!$G$3^2)+(入力・結果!$G$4^2)-(2*入力・結果!$G$3*入力・結果!$G$4*(COS(RADIANS(S178)))))^(1/2))))</f>
        <v>2.2444349370109267</v>
      </c>
      <c r="AC178" s="1">
        <f t="shared" si="67"/>
        <v>10448.942891538303</v>
      </c>
      <c r="AD178" s="1">
        <f t="shared" si="56"/>
        <v>10448.942891538303</v>
      </c>
      <c r="AE178" s="1" t="str">
        <f t="shared" si="57"/>
        <v/>
      </c>
      <c r="AF178" s="1" t="str">
        <f t="shared" si="58"/>
        <v/>
      </c>
      <c r="AJ178" s="10">
        <v>175</v>
      </c>
      <c r="AK178" s="10">
        <f t="shared" si="59"/>
        <v>3.0631756030307113</v>
      </c>
    </row>
    <row r="179" spans="2:37" x14ac:dyDescent="0.2">
      <c r="B179" s="1">
        <v>175</v>
      </c>
      <c r="C179" s="13">
        <f t="shared" si="46"/>
        <v>-34.866814433211097</v>
      </c>
      <c r="D179" s="13">
        <f t="shared" si="47"/>
        <v>-3.0504509961680366</v>
      </c>
      <c r="E179" s="13">
        <f>演算!U179</f>
        <v>-1.6300284005351537</v>
      </c>
      <c r="F179" s="13">
        <f t="shared" si="48"/>
        <v>1.6300284005351537</v>
      </c>
      <c r="G179" s="13">
        <f t="shared" si="49"/>
        <v>-434.70495210558983</v>
      </c>
      <c r="H179" s="13">
        <f t="shared" si="50"/>
        <v>-14.428660990886803</v>
      </c>
      <c r="I179" s="14">
        <f t="shared" si="60"/>
        <v>434.94434315566525</v>
      </c>
      <c r="J179" s="13">
        <f t="shared" si="61"/>
        <v>-1.9010549186174992</v>
      </c>
      <c r="K179" s="13" t="str">
        <f t="shared" si="62"/>
        <v/>
      </c>
      <c r="L179" s="13">
        <f>COUNTIF($K$4:K179,1)</f>
        <v>1</v>
      </c>
      <c r="M179" s="13">
        <f t="shared" si="63"/>
        <v>178.09894508138251</v>
      </c>
      <c r="N179" s="14">
        <f t="shared" si="51"/>
        <v>139.09894508138251</v>
      </c>
      <c r="O179" s="14">
        <f t="shared" si="64"/>
        <v>-328.74894737709468</v>
      </c>
      <c r="P179" s="14">
        <f t="shared" si="65"/>
        <v>-284.78186606869008</v>
      </c>
      <c r="Q179" s="13">
        <f t="shared" si="52"/>
        <v>-448.28761414128547</v>
      </c>
      <c r="R179" s="13">
        <f t="shared" si="53"/>
        <v>39.220084236446191</v>
      </c>
      <c r="S179" s="15">
        <v>175</v>
      </c>
      <c r="T179" s="1">
        <f t="shared" si="68"/>
        <v>3.3699715994648463</v>
      </c>
      <c r="U179" s="1">
        <f t="shared" si="55"/>
        <v>-1.6300284005351537</v>
      </c>
      <c r="V179" s="1">
        <f t="shared" si="66"/>
        <v>0.32645859382354647</v>
      </c>
      <c r="W179" s="1">
        <f>入力・結果!$I$7/V179</f>
        <v>997369.97634679964</v>
      </c>
      <c r="X179" s="14">
        <f>(W179/I179*10)*入力・結果!$I$8</f>
        <v>13758.587626783004</v>
      </c>
      <c r="Y179" s="13">
        <f>DEGREES(ACOS((入力・結果!$G$3-(入力・結果!$G$4*COS(RADIANS(S179))))/(((入力・結果!$G$3^2)+(入力・結果!$G$4^2)-(2*入力・結果!$G$3*入力・結果!$G$4*COS(RADIANS(S179))))^(1/2))))</f>
        <v>3.5005333891747132</v>
      </c>
      <c r="Z179" s="13">
        <f>DEGREES(ACOS(((入力・結果!$G$3^2)+(入力・結果!$G$4^2)-(入力・結果!$G$5^2)+(入力・結果!$G$6^2)-(2*入力・結果!$G$3*入力・結果!$G$4*COS(RADIANS(S179))))/(2*入力・結果!$G$6*((入力・結果!$G$3^2)+(入力・結果!$G$4^2)-(2*入力・結果!$G$3*入力・結果!$G$4*(COS(RADIANS(S179)))))^(1/2))))</f>
        <v>2.8063811132507674</v>
      </c>
      <c r="AA179" s="13">
        <f>DEGREES(ACOS((入力・結果!$G$4-(入力・結果!$G$3*COS(RADIANS(S179))))/(((入力・結果!$G$3^2)+(入力・結果!$G$4^2)-(2*入力・結果!$G$3*入力・結果!$G$4*COS(RADIANS(S179))))^(1/2))))</f>
        <v>1.4994666108253956</v>
      </c>
      <c r="AB179" s="13">
        <f>DEGREES(ACOS(((入力・結果!$G$3^2)+(入力・結果!$G$4^2)+(入力・結果!$G$5^2)-(入力・結果!$G$6^2)-(2*入力・結果!$G$3*入力・結果!$G$4*COS(RADIANS(S179))))/(2*入力・結果!$G$5*((入力・結果!$G$3^2)+(入力・結果!$G$4^2)-(2*入力・結果!$G$3*入力・結果!$G$4*(COS(RADIANS(S179)))))^(1/2))))</f>
        <v>1.8705049886394507</v>
      </c>
      <c r="AC179" s="1">
        <f t="shared" si="67"/>
        <v>10458.587626783004</v>
      </c>
      <c r="AD179" s="1">
        <f t="shared" si="56"/>
        <v>10458.587626783004</v>
      </c>
      <c r="AE179" s="1" t="str">
        <f t="shared" si="57"/>
        <v/>
      </c>
      <c r="AF179" s="1" t="str">
        <f t="shared" si="58"/>
        <v/>
      </c>
      <c r="AJ179" s="10">
        <v>176</v>
      </c>
      <c r="AK179" s="10">
        <f t="shared" si="59"/>
        <v>3.0651095565294559</v>
      </c>
    </row>
    <row r="180" spans="2:37" x14ac:dyDescent="0.2">
      <c r="B180" s="1">
        <v>176</v>
      </c>
      <c r="C180" s="13">
        <f t="shared" si="46"/>
        <v>-34.91474175909385</v>
      </c>
      <c r="D180" s="13">
        <f t="shared" si="47"/>
        <v>-2.4414765810443932</v>
      </c>
      <c r="E180" s="13">
        <f>演算!U180</f>
        <v>-1.3037757881710221</v>
      </c>
      <c r="F180" s="13">
        <f t="shared" si="48"/>
        <v>1.3037757881710221</v>
      </c>
      <c r="G180" s="13">
        <f t="shared" si="49"/>
        <v>-434.81118658230974</v>
      </c>
      <c r="H180" s="13">
        <f t="shared" si="50"/>
        <v>-11.542763179797813</v>
      </c>
      <c r="I180" s="14">
        <f t="shared" si="60"/>
        <v>434.96437021776973</v>
      </c>
      <c r="J180" s="13">
        <f t="shared" si="61"/>
        <v>-1.5206515925120438</v>
      </c>
      <c r="K180" s="13" t="str">
        <f t="shared" si="62"/>
        <v/>
      </c>
      <c r="L180" s="13">
        <f>COUNTIF($K$4:K180,1)</f>
        <v>1</v>
      </c>
      <c r="M180" s="13">
        <f t="shared" si="63"/>
        <v>178.47934840748795</v>
      </c>
      <c r="N180" s="14">
        <f t="shared" si="51"/>
        <v>139.47934840748795</v>
      </c>
      <c r="O180" s="14">
        <f t="shared" si="64"/>
        <v>-330.64766141064939</v>
      </c>
      <c r="P180" s="14">
        <f t="shared" si="65"/>
        <v>-282.60595776205713</v>
      </c>
      <c r="Q180" s="13">
        <f t="shared" si="52"/>
        <v>-448.90382261692088</v>
      </c>
      <c r="R180" s="13">
        <f t="shared" si="53"/>
        <v>31.390413184856484</v>
      </c>
      <c r="S180" s="15">
        <v>176</v>
      </c>
      <c r="T180" s="1">
        <f t="shared" si="68"/>
        <v>2.6962242118289779</v>
      </c>
      <c r="U180" s="1">
        <f t="shared" si="55"/>
        <v>-1.3037757881710221</v>
      </c>
      <c r="V180" s="1">
        <f t="shared" si="66"/>
        <v>0.32625261236413161</v>
      </c>
      <c r="W180" s="1">
        <f>入力・結果!$I$7/V180</f>
        <v>997999.67160599097</v>
      </c>
      <c r="X180" s="14">
        <f>(W180/I180*10)*入力・結果!$I$8</f>
        <v>13766.640303521846</v>
      </c>
      <c r="Y180" s="13">
        <f>DEGREES(ACOS((入力・結果!$G$3-(入力・結果!$G$4*COS(RADIANS(S180))))/(((入力・結果!$G$3^2)+(入力・結果!$G$4^2)-(2*入力・結果!$G$3*入力・結果!$G$4*COS(RADIANS(S180))))^(1/2))))</f>
        <v>2.8002730383410288</v>
      </c>
      <c r="Z180" s="13">
        <f>DEGREES(ACOS(((入力・結果!$G$3^2)+(入力・結果!$G$4^2)-(入力・結果!$G$5^2)+(入力・結果!$G$6^2)-(2*入力・結果!$G$3*入力・結果!$G$4*COS(RADIANS(S180))))/(2*入力・結果!$G$6*((入力・結果!$G$3^2)+(入力・結果!$G$4^2)-(2*入力・結果!$G$3*入力・結果!$G$4*(COS(RADIANS(S180)))))^(1/2))))</f>
        <v>2.2450651156365997</v>
      </c>
      <c r="AA180" s="13">
        <f>DEGREES(ACOS((入力・結果!$G$4-(入力・結果!$G$3*COS(RADIANS(S180))))/(((入力・結果!$G$3^2)+(入力・結果!$G$4^2)-(2*入力・結果!$G$3*入力・結果!$G$4*COS(RADIANS(S180))))^(1/2))))</f>
        <v>1.1997269616586714</v>
      </c>
      <c r="AB180" s="13">
        <f>DEGREES(ACOS(((入力・結果!$G$3^2)+(入力・結果!$G$4^2)+(入力・結果!$G$5^2)-(入力・結果!$G$6^2)-(2*入力・結果!$G$3*入力・結果!$G$4*COS(RADIANS(S180))))/(2*入力・結果!$G$5*((入力・結果!$G$3^2)+(入力・結果!$G$4^2)-(2*入力・結果!$G$3*入力・結果!$G$4*(COS(RADIANS(S180)))))^(1/2))))</f>
        <v>1.4964972501703064</v>
      </c>
      <c r="AC180" s="1">
        <f t="shared" si="67"/>
        <v>10466.640303521846</v>
      </c>
      <c r="AD180" s="1">
        <f t="shared" si="56"/>
        <v>10466.640303521846</v>
      </c>
      <c r="AE180" s="1" t="str">
        <f t="shared" si="57"/>
        <v/>
      </c>
      <c r="AF180" s="1" t="str">
        <f t="shared" si="58"/>
        <v/>
      </c>
      <c r="AJ180" s="10">
        <v>177</v>
      </c>
      <c r="AK180" s="10">
        <f t="shared" si="59"/>
        <v>3.0666574287950588</v>
      </c>
    </row>
    <row r="181" spans="2:37" x14ac:dyDescent="0.2">
      <c r="B181" s="1">
        <v>177</v>
      </c>
      <c r="C181" s="13">
        <f t="shared" si="46"/>
        <v>-34.952033716410085</v>
      </c>
      <c r="D181" s="13">
        <f t="shared" si="47"/>
        <v>-1.8317584685030333</v>
      </c>
      <c r="E181" s="13">
        <f>演算!U181</f>
        <v>-0.97768784935846398</v>
      </c>
      <c r="F181" s="13">
        <f t="shared" si="48"/>
        <v>0.97768784935846398</v>
      </c>
      <c r="G181" s="13">
        <f t="shared" si="49"/>
        <v>-434.89379998373352</v>
      </c>
      <c r="H181" s="13">
        <f t="shared" si="50"/>
        <v>-8.6569760455197606</v>
      </c>
      <c r="I181" s="14">
        <f t="shared" si="60"/>
        <v>434.97995413414668</v>
      </c>
      <c r="J181" s="13">
        <f t="shared" si="61"/>
        <v>-1.1403765526735672</v>
      </c>
      <c r="K181" s="13" t="str">
        <f t="shared" si="62"/>
        <v/>
      </c>
      <c r="L181" s="13">
        <f>COUNTIF($K$4:K181,1)</f>
        <v>1</v>
      </c>
      <c r="M181" s="13">
        <f t="shared" si="63"/>
        <v>178.85962344732644</v>
      </c>
      <c r="N181" s="14">
        <f t="shared" si="51"/>
        <v>139.85962344732644</v>
      </c>
      <c r="O181" s="14">
        <f t="shared" si="64"/>
        <v>-332.52794876975872</v>
      </c>
      <c r="P181" s="14">
        <f t="shared" si="65"/>
        <v>-280.41527024311836</v>
      </c>
      <c r="Q181" s="13">
        <f t="shared" si="52"/>
        <v>-449.3832906395582</v>
      </c>
      <c r="R181" s="13">
        <f t="shared" si="53"/>
        <v>23.551180309324714</v>
      </c>
      <c r="S181" s="15">
        <v>177</v>
      </c>
      <c r="T181" s="1">
        <f t="shared" si="68"/>
        <v>2.022312150641536</v>
      </c>
      <c r="U181" s="1">
        <f t="shared" si="55"/>
        <v>-0.97768784935846398</v>
      </c>
      <c r="V181" s="1">
        <f t="shared" si="66"/>
        <v>0.32608793881255815</v>
      </c>
      <c r="W181" s="1">
        <f>入力・結果!$I$7/V181</f>
        <v>998503.65881567111</v>
      </c>
      <c r="X181" s="14">
        <f>(W181/I181*10)*入力・結果!$I$8</f>
        <v>13773.098957673832</v>
      </c>
      <c r="Y181" s="13">
        <f>DEGREES(ACOS((入力・結果!$G$3-(入力・結果!$G$4*COS(RADIANS(S181))))/(((入力・結果!$G$3^2)+(入力・結果!$G$4^2)-(2*入力・結果!$G$3*入力・結果!$G$4*COS(RADIANS(S181))))^(1/2))))</f>
        <v>2.1001151693806492</v>
      </c>
      <c r="Z181" s="13">
        <f>DEGREES(ACOS(((入力・結果!$G$3^2)+(入力・結果!$G$4^2)-(入力・結果!$G$5^2)+(入力・結果!$G$6^2)-(2*入力・結果!$G$3*入力・結果!$G$4*COS(RADIANS(S181))))/(2*入力・結果!$G$6*((入力・結果!$G$3^2)+(入力・結果!$G$4^2)-(2*入力・結果!$G$3*入力・結果!$G$4*(COS(RADIANS(S181)))))^(1/2))))</f>
        <v>1.6837756404350535</v>
      </c>
      <c r="AA181" s="13">
        <f>DEGREES(ACOS((入力・結果!$G$4-(入力・結果!$G$3*COS(RADIANS(S181))))/(((入力・結果!$G$3^2)+(入力・結果!$G$4^2)-(2*入力・結果!$G$3*入力・結果!$G$4*COS(RADIANS(S181))))^(1/2))))</f>
        <v>0.89988483061929148</v>
      </c>
      <c r="AB181" s="13">
        <f>DEGREES(ACOS(((入力・結果!$G$3^2)+(入力・結果!$G$4^2)+(入力・結果!$G$5^2)-(入力・結果!$G$6^2)-(2*入力・結果!$G$3*入力・結果!$G$4*COS(RADIANS(S181))))/(2*入力・結果!$G$5*((入力・結果!$G$3^2)+(入力・結果!$G$4^2)-(2*入力・結果!$G$3*入力・結果!$G$4*(COS(RADIANS(S181)))))^(1/2))))</f>
        <v>1.1224273200222445</v>
      </c>
      <c r="AC181" s="1">
        <f t="shared" si="67"/>
        <v>10473.098957673832</v>
      </c>
      <c r="AD181" s="1">
        <f t="shared" si="56"/>
        <v>10473.098957673832</v>
      </c>
      <c r="AE181" s="1" t="str">
        <f t="shared" si="57"/>
        <v/>
      </c>
      <c r="AF181" s="1" t="str">
        <f t="shared" si="58"/>
        <v/>
      </c>
      <c r="AJ181" s="10">
        <v>178</v>
      </c>
      <c r="AK181" s="10">
        <f t="shared" si="59"/>
        <v>3.0678187469487868</v>
      </c>
    </row>
    <row r="182" spans="2:37" x14ac:dyDescent="0.2">
      <c r="B182" s="1">
        <v>178</v>
      </c>
      <c r="C182" s="13">
        <f t="shared" si="46"/>
        <v>-34.978678945668349</v>
      </c>
      <c r="D182" s="13">
        <f t="shared" si="47"/>
        <v>-1.22148238458754</v>
      </c>
      <c r="E182" s="13">
        <f>演算!U182</f>
        <v>-0.65172335064269493</v>
      </c>
      <c r="F182" s="13">
        <f t="shared" si="48"/>
        <v>0.65172335064269493</v>
      </c>
      <c r="G182" s="13">
        <f t="shared" si="49"/>
        <v>-434.95280238147802</v>
      </c>
      <c r="H182" s="13">
        <f t="shared" si="50"/>
        <v>-5.7712715836262944</v>
      </c>
      <c r="I182" s="14">
        <f t="shared" si="60"/>
        <v>434.99108942045359</v>
      </c>
      <c r="J182" s="13">
        <f t="shared" si="61"/>
        <v>-0.76019765501132208</v>
      </c>
      <c r="K182" s="13" t="str">
        <f t="shared" si="62"/>
        <v/>
      </c>
      <c r="L182" s="13">
        <f>COUNTIF($K$4:K182,1)</f>
        <v>1</v>
      </c>
      <c r="M182" s="13">
        <f t="shared" si="63"/>
        <v>179.23980234498868</v>
      </c>
      <c r="N182" s="14">
        <f t="shared" si="51"/>
        <v>140.23980234498868</v>
      </c>
      <c r="O182" s="14">
        <f t="shared" si="64"/>
        <v>-334.389834905295</v>
      </c>
      <c r="P182" s="14">
        <f t="shared" si="65"/>
        <v>-278.20978808662107</v>
      </c>
      <c r="Q182" s="13">
        <f t="shared" si="52"/>
        <v>-449.72587215859312</v>
      </c>
      <c r="R182" s="13">
        <f t="shared" si="53"/>
        <v>15.704773516125513</v>
      </c>
      <c r="S182" s="15">
        <v>178</v>
      </c>
      <c r="T182" s="1">
        <f t="shared" si="68"/>
        <v>1.3482766493573051</v>
      </c>
      <c r="U182" s="1">
        <f t="shared" si="55"/>
        <v>-0.65172335064269493</v>
      </c>
      <c r="V182" s="1">
        <f t="shared" si="66"/>
        <v>0.32596449871576905</v>
      </c>
      <c r="W182" s="1">
        <f>入力・結果!$I$7/V182</f>
        <v>998881.78400652495</v>
      </c>
      <c r="X182" s="14">
        <f>(W182/I182*10)*入力・結果!$I$8</f>
        <v>13777.962008426699</v>
      </c>
      <c r="Y182" s="13">
        <f>DEGREES(ACOS((入力・結果!$G$3-(入力・結果!$G$4*COS(RADIANS(S182))))/(((入力・結果!$G$3^2)+(入力・結果!$G$4^2)-(2*入力・結果!$G$3*入力・結果!$G$4*COS(RADIANS(S182))))^(1/2))))</f>
        <v>1.4000341203108129</v>
      </c>
      <c r="Z182" s="13">
        <f>DEGREES(ACOS(((入力・結果!$G$3^2)+(入力・結果!$G$4^2)-(入力・結果!$G$5^2)+(入力・結果!$G$6^2)-(2*入力・結果!$G$3*入力・結果!$G$4*COS(RADIANS(S182))))/(2*入力・結果!$G$6*((入力・結果!$G$3^2)+(入力・結果!$G$4^2)-(2*入力・結果!$G$3*入力・結果!$G$4*(COS(RADIANS(S182)))))^(1/2))))</f>
        <v>1.1225060498301875</v>
      </c>
      <c r="AA182" s="13">
        <f>DEGREES(ACOS((入力・結果!$G$4-(入力・結果!$G$3*COS(RADIANS(S182))))/(((入力・結果!$G$3^2)+(入力・結果!$G$4^2)-(2*入力・結果!$G$3*入力・結果!$G$4*COS(RADIANS(S182))))^(1/2))))</f>
        <v>0.59996587968963511</v>
      </c>
      <c r="AB182" s="13">
        <f>DEGREES(ACOS(((入力・結果!$G$3^2)+(入力・結果!$G$4^2)+(入力・結果!$G$5^2)-(入力・結果!$G$6^2)-(2*入力・結果!$G$3*入力・結果!$G$4*COS(RADIANS(S182))))/(2*入力・結果!$G$5*((入力・結果!$G$3^2)+(入力・結果!$G$4^2)-(2*入力・結果!$G$3*入力・結果!$G$4*(COS(RADIANS(S182)))))^(1/2))))</f>
        <v>0.74831076966767007</v>
      </c>
      <c r="AC182" s="1">
        <f t="shared" si="67"/>
        <v>10477.962008426699</v>
      </c>
      <c r="AD182" s="1">
        <f t="shared" si="56"/>
        <v>10477.962008426699</v>
      </c>
      <c r="AE182" s="1" t="str">
        <f t="shared" si="57"/>
        <v/>
      </c>
      <c r="AF182" s="1" t="str">
        <f t="shared" si="58"/>
        <v/>
      </c>
      <c r="AJ182" s="10">
        <v>179</v>
      </c>
      <c r="AK182" s="10">
        <f t="shared" si="59"/>
        <v>3.0685931562248641</v>
      </c>
    </row>
    <row r="183" spans="2:37" x14ac:dyDescent="0.2">
      <c r="B183" s="1">
        <v>179</v>
      </c>
      <c r="C183" s="13">
        <f t="shared" si="46"/>
        <v>-34.994669330473691</v>
      </c>
      <c r="D183" s="13">
        <f t="shared" si="47"/>
        <v>-0.61083422530492038</v>
      </c>
      <c r="E183" s="13">
        <f>演算!U183</f>
        <v>-0.32584111435750107</v>
      </c>
      <c r="F183" s="13">
        <f t="shared" si="48"/>
        <v>0.32584111435750107</v>
      </c>
      <c r="G183" s="13">
        <f t="shared" si="49"/>
        <v>-434.98820095346122</v>
      </c>
      <c r="H183" s="13">
        <f t="shared" si="50"/>
        <v>-2.8856220769667038</v>
      </c>
      <c r="I183" s="14">
        <f t="shared" si="60"/>
        <v>434.99777215923746</v>
      </c>
      <c r="J183" s="13">
        <f t="shared" si="61"/>
        <v>-0.38008281761538631</v>
      </c>
      <c r="K183" s="13" t="str">
        <f t="shared" si="62"/>
        <v/>
      </c>
      <c r="L183" s="13">
        <f>COUNTIF($K$4:K183,1)</f>
        <v>1</v>
      </c>
      <c r="M183" s="13">
        <f t="shared" si="63"/>
        <v>179.61991718238463</v>
      </c>
      <c r="N183" s="14">
        <f t="shared" si="51"/>
        <v>140.61991718238463</v>
      </c>
      <c r="O183" s="14">
        <f t="shared" si="64"/>
        <v>-336.23334283851699</v>
      </c>
      <c r="P183" s="14">
        <f t="shared" si="65"/>
        <v>-275.98949426950327</v>
      </c>
      <c r="Q183" s="13">
        <f t="shared" si="52"/>
        <v>-449.93146282037605</v>
      </c>
      <c r="R183" s="13">
        <f t="shared" si="53"/>
        <v>7.8535828967775476</v>
      </c>
      <c r="S183" s="15">
        <v>179</v>
      </c>
      <c r="T183" s="1">
        <f t="shared" si="68"/>
        <v>0.67415888564249893</v>
      </c>
      <c r="U183" s="1">
        <f t="shared" si="55"/>
        <v>-0.32584111435750107</v>
      </c>
      <c r="V183" s="1">
        <f t="shared" si="66"/>
        <v>0.32588223628519386</v>
      </c>
      <c r="W183" s="1">
        <f>入力・結果!$I$7/V183</f>
        <v>999133.93166681577</v>
      </c>
      <c r="X183" s="14">
        <f>(W183/I183*10)*入力・結果!$I$8</f>
        <v>13781.228258351646</v>
      </c>
      <c r="Y183" s="13">
        <f>DEGREES(ACOS((入力・結果!$G$3-(入力・結果!$G$4*COS(RADIANS(S183))))/(((入力・結果!$G$3^2)+(入力・結果!$G$4^2)-(2*入力・結果!$G$3*入力・結果!$G$4*COS(RADIANS(S183))))^(1/2))))</f>
        <v>0.7000042647427539</v>
      </c>
      <c r="Z183" s="13">
        <f>DEGREES(ACOS(((入力・結果!$G$3^2)+(入力・結果!$G$4^2)-(入力・結果!$G$5^2)+(入力・結果!$G$6^2)-(2*入力・結果!$G$3*入力・結果!$G$4*COS(RADIANS(S183))))/(2*入力・結果!$G$6*((入力・結果!$G$3^2)+(入力・結果!$G$4^2)-(2*入力・結果!$G$3*入力・結果!$G$4*(COS(RADIANS(S183)))))^(1/2))))</f>
        <v>0.56124971218879216</v>
      </c>
      <c r="AA183" s="13">
        <f>DEGREES(ACOS((入力・結果!$G$4-(入力・結果!$G$3*COS(RADIANS(S183))))/(((入力・結果!$G$3^2)+(入力・結果!$G$4^2)-(2*入力・結果!$G$3*入力・結果!$G$4*COS(RADIANS(S183))))^(1/2))))</f>
        <v>0.29999573525792184</v>
      </c>
      <c r="AB183" s="13">
        <f>DEGREES(ACOS(((入力・結果!$G$3^2)+(入力・結果!$G$4^2)+(入力・結果!$G$5^2)-(入力・結果!$G$6^2)-(2*入力・結果!$G$3*入力・結果!$G$4*COS(RADIANS(S183))))/(2*入力・結果!$G$5*((入力・結果!$G$3^2)+(入力・結果!$G$4^2)-(2*入力・結果!$G$3*入力・結果!$G$4*(COS(RADIANS(S183)))))^(1/2))))</f>
        <v>0.37416315038457715</v>
      </c>
      <c r="AC183" s="1">
        <f t="shared" si="67"/>
        <v>10481.228258351646</v>
      </c>
      <c r="AD183" s="1">
        <f t="shared" si="56"/>
        <v>10481.228258351646</v>
      </c>
      <c r="AE183" s="1" t="str">
        <f t="shared" si="57"/>
        <v/>
      </c>
      <c r="AF183" s="1" t="str">
        <f t="shared" si="58"/>
        <v/>
      </c>
      <c r="AJ183" s="10">
        <v>180</v>
      </c>
      <c r="AK183" s="10">
        <f t="shared" si="59"/>
        <v>3.0689804200179482</v>
      </c>
    </row>
    <row r="184" spans="2:37" x14ac:dyDescent="0.2">
      <c r="B184" s="1">
        <v>180</v>
      </c>
      <c r="C184" s="13">
        <f t="shared" si="46"/>
        <v>-35</v>
      </c>
      <c r="D184" s="13">
        <f t="shared" si="47"/>
        <v>-4.28801959218017E-15</v>
      </c>
      <c r="E184" s="13">
        <f>演算!U184</f>
        <v>0</v>
      </c>
      <c r="F184" s="13">
        <f t="shared" si="48"/>
        <v>0</v>
      </c>
      <c r="G184" s="13">
        <f t="shared" si="49"/>
        <v>-435</v>
      </c>
      <c r="H184" s="13">
        <f t="shared" si="50"/>
        <v>-4.28801959218017E-15</v>
      </c>
      <c r="I184" s="14">
        <f t="shared" si="60"/>
        <v>435</v>
      </c>
      <c r="J184" s="13">
        <f t="shared" si="61"/>
        <v>-5.647940806927177E-16</v>
      </c>
      <c r="K184" s="13" t="str">
        <f t="shared" si="62"/>
        <v/>
      </c>
      <c r="L184" s="13">
        <f>COUNTIF($K$4:K184,1)</f>
        <v>1</v>
      </c>
      <c r="M184" s="13">
        <f t="shared" si="63"/>
        <v>180</v>
      </c>
      <c r="N184" s="14">
        <f t="shared" si="51"/>
        <v>141</v>
      </c>
      <c r="O184" s="14">
        <f t="shared" si="64"/>
        <v>-338.05849323378231</v>
      </c>
      <c r="P184" s="14">
        <f t="shared" si="65"/>
        <v>-273.75437010667929</v>
      </c>
      <c r="Q184" s="13">
        <f t="shared" si="52"/>
        <v>-450</v>
      </c>
      <c r="R184" s="13">
        <f t="shared" si="53"/>
        <v>5.51316804708879E-14</v>
      </c>
      <c r="S184" s="15">
        <v>180</v>
      </c>
      <c r="T184" s="1">
        <f t="shared" ref="T184:T215" si="69">-AA184+AB184</f>
        <v>0</v>
      </c>
      <c r="U184" s="1">
        <f t="shared" si="55"/>
        <v>0</v>
      </c>
      <c r="V184" s="1">
        <f t="shared" si="66"/>
        <v>0.32584111435750107</v>
      </c>
      <c r="W184" s="1">
        <f>入力・結果!$I$7/V184</f>
        <v>999260.02475784405</v>
      </c>
      <c r="X184" s="14">
        <f>(W184/I184*10)*入力・結果!$I$8</f>
        <v>13782.896893211642</v>
      </c>
      <c r="Y184" s="13">
        <f>DEGREES(ACOS((入力・結果!$G$3-(入力・結果!$G$4*COS(RADIANS(S184))))/(((入力・結果!$G$3^2)+(入力・結果!$G$4^2)-(2*入力・結果!$G$3*入力・結果!$G$4*COS(RADIANS(S184))))^(1/2))))</f>
        <v>0</v>
      </c>
      <c r="Z184" s="13">
        <f>DEGREES(ACOS(((入力・結果!$G$3^2)+(入力・結果!$G$4^2)-(入力・結果!$G$5^2)+(入力・結果!$G$6^2)-(2*入力・結果!$G$3*入力・結果!$G$4*COS(RADIANS(S184))))/(2*入力・結果!$G$6*((入力・結果!$G$3^2)+(入力・結果!$G$4^2)-(2*入力・結果!$G$3*入力・結果!$G$4*(COS(RADIANS(S184)))))^(1/2))))</f>
        <v>0</v>
      </c>
      <c r="AA184" s="13">
        <f>DEGREES(ACOS((入力・結果!$G$4-(入力・結果!$G$3*COS(RADIANS(S184))))/(((入力・結果!$G$3^2)+(入力・結果!$G$4^2)-(2*入力・結果!$G$3*入力・結果!$G$4*COS(RADIANS(S184))))^(1/2))))</f>
        <v>0</v>
      </c>
      <c r="AB184" s="13">
        <f>DEGREES(ACOS(((入力・結果!$G$3^2)+(入力・結果!$G$4^2)+(入力・結果!$G$5^2)-(入力・結果!$G$6^2)-(2*入力・結果!$G$3*入力・結果!$G$4*COS(RADIANS(S184))))/(2*入力・結果!$G$5*((入力・結果!$G$3^2)+(入力・結果!$G$4^2)-(2*入力・結果!$G$3*入力・結果!$G$4*(COS(RADIANS(S184)))))^(1/2))))</f>
        <v>0</v>
      </c>
      <c r="AC184" s="1">
        <f t="shared" si="67"/>
        <v>10482.896893211642</v>
      </c>
      <c r="AD184" s="1">
        <f t="shared" si="56"/>
        <v>10482.896893211642</v>
      </c>
      <c r="AE184" s="1" t="str">
        <f t="shared" si="57"/>
        <v/>
      </c>
      <c r="AF184" s="1" t="str">
        <f t="shared" si="58"/>
        <v/>
      </c>
      <c r="AJ184" s="10">
        <v>181</v>
      </c>
      <c r="AK184" s="10">
        <f t="shared" si="59"/>
        <v>0.93095357941209722</v>
      </c>
    </row>
    <row r="185" spans="2:37" x14ac:dyDescent="0.2">
      <c r="B185" s="1">
        <v>181</v>
      </c>
      <c r="C185" s="13">
        <f t="shared" si="46"/>
        <v>-34.994669330473691</v>
      </c>
      <c r="D185" s="13">
        <f t="shared" si="47"/>
        <v>0.61083422530492726</v>
      </c>
      <c r="E185" s="13">
        <f>演算!U185</f>
        <v>1.0741674151266554</v>
      </c>
      <c r="F185" s="13">
        <f t="shared" si="48"/>
        <v>-1.0741674151266554</v>
      </c>
      <c r="G185" s="13">
        <f t="shared" si="49"/>
        <v>-434.9243757025589</v>
      </c>
      <c r="H185" s="13">
        <f t="shared" si="50"/>
        <v>8.1094981821526897</v>
      </c>
      <c r="I185" s="14">
        <f t="shared" si="60"/>
        <v>434.99997303566232</v>
      </c>
      <c r="J185" s="13">
        <f t="shared" si="61"/>
        <v>1.0681999232414126</v>
      </c>
      <c r="K185" s="13" t="str">
        <f t="shared" si="62"/>
        <v/>
      </c>
      <c r="L185" s="13">
        <f>COUNTIF($K$4:K185,1)</f>
        <v>1</v>
      </c>
      <c r="M185" s="13">
        <f t="shared" si="63"/>
        <v>181.06819992324142</v>
      </c>
      <c r="N185" s="14">
        <f t="shared" si="51"/>
        <v>142.06819992324142</v>
      </c>
      <c r="O185" s="14">
        <f t="shared" si="64"/>
        <v>-343.10319468364833</v>
      </c>
      <c r="P185" s="14">
        <f t="shared" si="65"/>
        <v>-267.40451443253812</v>
      </c>
      <c r="Q185" s="13">
        <f t="shared" si="52"/>
        <v>-449.93146282037605</v>
      </c>
      <c r="R185" s="13">
        <f t="shared" si="53"/>
        <v>-7.8535828967776364</v>
      </c>
      <c r="S185" s="15">
        <v>181</v>
      </c>
      <c r="T185" s="1">
        <f t="shared" si="69"/>
        <v>7.4167415126655312E-2</v>
      </c>
      <c r="U185" s="1">
        <f t="shared" si="55"/>
        <v>1.0741674151266554</v>
      </c>
      <c r="V185" s="1">
        <f t="shared" si="66"/>
        <v>1.0741674151266554</v>
      </c>
      <c r="W185" s="1">
        <f>入力・結果!$I$7/V185</f>
        <v>303118.48545657884</v>
      </c>
      <c r="X185" s="14">
        <f>(W185/I185*10)*入力・結果!$I$8</f>
        <v>4180.9448861514547</v>
      </c>
      <c r="Y185" s="13">
        <f>DEGREES(ACOS((入力・結果!$G$3-(入力・結果!$G$4*COS(RADIANS(S185))))/(((入力・結果!$G$3^2)+(入力・結果!$G$4^2)-(2*入力・結果!$G$3*入力・結果!$G$4*COS(RADIANS(S185))))^(1/2))))</f>
        <v>0.7000042647427539</v>
      </c>
      <c r="Z185" s="13">
        <f>DEGREES(ACOS(((入力・結果!$G$3^2)+(入力・結果!$G$4^2)-(入力・結果!$G$5^2)+(入力・結果!$G$6^2)-(2*入力・結果!$G$3*入力・結果!$G$4*COS(RADIANS(S185))))/(2*入力・結果!$G$6*((入力・結果!$G$3^2)+(入力・結果!$G$4^2)-(2*入力・結果!$G$3*入力・結果!$G$4*(COS(RADIANS(S185)))))^(1/2))))</f>
        <v>0.56124971218879216</v>
      </c>
      <c r="AA185" s="13">
        <f>DEGREES(ACOS((入力・結果!$G$4-(入力・結果!$G$3*COS(RADIANS(S185))))/(((入力・結果!$G$3^2)+(入力・結果!$G$4^2)-(2*入力・結果!$G$3*入力・結果!$G$4*COS(RADIANS(S185))))^(1/2))))</f>
        <v>0.29999573525792184</v>
      </c>
      <c r="AB185" s="13">
        <f>DEGREES(ACOS(((入力・結果!$G$3^2)+(入力・結果!$G$4^2)+(入力・結果!$G$5^2)-(入力・結果!$G$6^2)-(2*入力・結果!$G$3*入力・結果!$G$4*COS(RADIANS(S185))))/(2*入力・結果!$G$5*((入力・結果!$G$3^2)+(入力・結果!$G$4^2)-(2*入力・結果!$G$3*入力・結果!$G$4*(COS(RADIANS(S185)))))^(1/2))))</f>
        <v>0.37416315038457715</v>
      </c>
      <c r="AC185" s="1">
        <f t="shared" si="67"/>
        <v>880.94488615145474</v>
      </c>
      <c r="AD185" s="1">
        <f t="shared" si="56"/>
        <v>880.94488615145474</v>
      </c>
      <c r="AE185" s="1" t="str">
        <f t="shared" si="57"/>
        <v/>
      </c>
      <c r="AF185" s="1" t="str">
        <f t="shared" si="58"/>
        <v/>
      </c>
      <c r="AJ185" s="10">
        <v>182</v>
      </c>
      <c r="AK185" s="10">
        <f t="shared" si="59"/>
        <v>0.93094486098617668</v>
      </c>
    </row>
    <row r="186" spans="2:37" x14ac:dyDescent="0.2">
      <c r="B186" s="1">
        <v>182</v>
      </c>
      <c r="C186" s="13">
        <f t="shared" si="46"/>
        <v>-34.978678945668349</v>
      </c>
      <c r="D186" s="13">
        <f t="shared" si="47"/>
        <v>1.2214823845875316</v>
      </c>
      <c r="E186" s="13">
        <f>演算!U186</f>
        <v>2.1483448899780351</v>
      </c>
      <c r="F186" s="13">
        <f t="shared" si="48"/>
        <v>-2.1483448899780351</v>
      </c>
      <c r="G186" s="13">
        <f t="shared" si="49"/>
        <v>-434.69752650727571</v>
      </c>
      <c r="H186" s="13">
        <f t="shared" si="50"/>
        <v>16.21624493757697</v>
      </c>
      <c r="I186" s="14">
        <f t="shared" si="60"/>
        <v>434.99989212805463</v>
      </c>
      <c r="J186" s="13">
        <f t="shared" si="61"/>
        <v>2.1364091045217042</v>
      </c>
      <c r="K186" s="13" t="str">
        <f t="shared" si="62"/>
        <v/>
      </c>
      <c r="L186" s="13">
        <f>COUNTIF($K$4:K186,1)</f>
        <v>1</v>
      </c>
      <c r="M186" s="13">
        <f t="shared" si="63"/>
        <v>182.1364091045217</v>
      </c>
      <c r="N186" s="14">
        <f t="shared" si="51"/>
        <v>143.1364091045217</v>
      </c>
      <c r="O186" s="14">
        <f t="shared" si="64"/>
        <v>-348.02864078593973</v>
      </c>
      <c r="P186" s="14">
        <f t="shared" si="65"/>
        <v>-260.96162810672087</v>
      </c>
      <c r="Q186" s="13">
        <f t="shared" si="52"/>
        <v>-449.72587215859312</v>
      </c>
      <c r="R186" s="13">
        <f t="shared" si="53"/>
        <v>-15.704773516125405</v>
      </c>
      <c r="S186" s="15">
        <v>182</v>
      </c>
      <c r="T186" s="1">
        <f t="shared" si="69"/>
        <v>0.14834488997803497</v>
      </c>
      <c r="U186" s="1">
        <f t="shared" si="55"/>
        <v>2.1483448899780351</v>
      </c>
      <c r="V186" s="1">
        <f t="shared" si="66"/>
        <v>1.0741774748513797</v>
      </c>
      <c r="W186" s="1">
        <f>入力・結果!$I$7/V186</f>
        <v>303115.64673709916</v>
      </c>
      <c r="X186" s="14">
        <f>(W186/I186*10)*入力・結果!$I$8</f>
        <v>4180.9065090232498</v>
      </c>
      <c r="Y186" s="13">
        <f>DEGREES(ACOS((入力・結果!$G$3-(入力・結果!$G$4*COS(RADIANS(S186))))/(((入力・結果!$G$3^2)+(入力・結果!$G$4^2)-(2*入力・結果!$G$3*入力・結果!$G$4*COS(RADIANS(S186))))^(1/2))))</f>
        <v>1.4000341203108129</v>
      </c>
      <c r="Z186" s="13">
        <f>DEGREES(ACOS(((入力・結果!$G$3^2)+(入力・結果!$G$4^2)-(入力・結果!$G$5^2)+(入力・結果!$G$6^2)-(2*入力・結果!$G$3*入力・結果!$G$4*COS(RADIANS(S186))))/(2*入力・結果!$G$6*((入力・結果!$G$3^2)+(入力・結果!$G$4^2)-(2*入力・結果!$G$3*入力・結果!$G$4*(COS(RADIANS(S186)))))^(1/2))))</f>
        <v>1.1225060498301875</v>
      </c>
      <c r="AA186" s="13">
        <f>DEGREES(ACOS((入力・結果!$G$4-(入力・結果!$G$3*COS(RADIANS(S186))))/(((入力・結果!$G$3^2)+(入力・結果!$G$4^2)-(2*入力・結果!$G$3*入力・結果!$G$4*COS(RADIANS(S186))))^(1/2))))</f>
        <v>0.59996587968963511</v>
      </c>
      <c r="AB186" s="13">
        <f>DEGREES(ACOS(((入力・結果!$G$3^2)+(入力・結果!$G$4^2)+(入力・結果!$G$5^2)-(入力・結果!$G$6^2)-(2*入力・結果!$G$3*入力・結果!$G$4*COS(RADIANS(S186))))/(2*入力・結果!$G$5*((入力・結果!$G$3^2)+(入力・結果!$G$4^2)-(2*入力・結果!$G$3*入力・結果!$G$4*(COS(RADIANS(S186)))))^(1/2))))</f>
        <v>0.74831076966767007</v>
      </c>
      <c r="AC186" s="1">
        <f t="shared" si="67"/>
        <v>880.90650902324978</v>
      </c>
      <c r="AD186" s="1">
        <f t="shared" si="56"/>
        <v>880.90650902324978</v>
      </c>
      <c r="AE186" s="1" t="str">
        <f t="shared" si="57"/>
        <v/>
      </c>
      <c r="AF186" s="1" t="str">
        <f t="shared" si="58"/>
        <v/>
      </c>
      <c r="AJ186" s="10">
        <v>183</v>
      </c>
      <c r="AK186" s="10">
        <f t="shared" si="59"/>
        <v>0.93092742018354868</v>
      </c>
    </row>
    <row r="187" spans="2:37" x14ac:dyDescent="0.2">
      <c r="B187" s="1">
        <v>183</v>
      </c>
      <c r="C187" s="13">
        <f t="shared" si="46"/>
        <v>-34.952033716410085</v>
      </c>
      <c r="D187" s="13">
        <f t="shared" si="47"/>
        <v>1.8317584685030246</v>
      </c>
      <c r="E187" s="13">
        <f>演算!U187</f>
        <v>3.2225424894029531</v>
      </c>
      <c r="F187" s="13">
        <f t="shared" si="48"/>
        <v>-3.2225424894029531</v>
      </c>
      <c r="G187" s="13">
        <f t="shared" si="49"/>
        <v>-434.31952349864713</v>
      </c>
      <c r="H187" s="13">
        <f t="shared" si="50"/>
        <v>24.31748961149275</v>
      </c>
      <c r="I187" s="14">
        <f t="shared" si="60"/>
        <v>434.99975723337701</v>
      </c>
      <c r="J187" s="13">
        <f t="shared" si="61"/>
        <v>3.2046368066020303</v>
      </c>
      <c r="K187" s="13" t="str">
        <f t="shared" si="62"/>
        <v/>
      </c>
      <c r="L187" s="13">
        <f>COUNTIF($K$4:K187,1)</f>
        <v>1</v>
      </c>
      <c r="M187" s="13">
        <f t="shared" si="63"/>
        <v>183.20463680660202</v>
      </c>
      <c r="N187" s="14">
        <f t="shared" si="51"/>
        <v>144.20463680660202</v>
      </c>
      <c r="O187" s="14">
        <f t="shared" si="64"/>
        <v>-352.8331557405445</v>
      </c>
      <c r="P187" s="14">
        <f t="shared" si="65"/>
        <v>-254.42789352440428</v>
      </c>
      <c r="Q187" s="13">
        <f t="shared" si="52"/>
        <v>-449.3832906395582</v>
      </c>
      <c r="R187" s="13">
        <f t="shared" si="53"/>
        <v>-23.5511803093246</v>
      </c>
      <c r="S187" s="15">
        <v>183</v>
      </c>
      <c r="T187" s="1">
        <f t="shared" si="69"/>
        <v>0.22254248940295307</v>
      </c>
      <c r="U187" s="1">
        <f t="shared" si="55"/>
        <v>3.2225424894029531</v>
      </c>
      <c r="V187" s="1">
        <f t="shared" si="66"/>
        <v>1.074197599424918</v>
      </c>
      <c r="W187" s="1">
        <f>入力・結果!$I$7/V187</f>
        <v>303109.96801176347</v>
      </c>
      <c r="X187" s="14">
        <f>(W187/I187*10)*入力・結果!$I$8</f>
        <v>4180.8294782446765</v>
      </c>
      <c r="Y187" s="13">
        <f>DEGREES(ACOS((入力・結果!$G$3-(入力・結果!$G$4*COS(RADIANS(S187))))/(((入力・結果!$G$3^2)+(入力・結果!$G$4^2)-(2*入力・結果!$G$3*入力・結果!$G$4*COS(RADIANS(S187))))^(1/2))))</f>
        <v>2.1001151693806492</v>
      </c>
      <c r="Z187" s="13">
        <f>DEGREES(ACOS(((入力・結果!$G$3^2)+(入力・結果!$G$4^2)-(入力・結果!$G$5^2)+(入力・結果!$G$6^2)-(2*入力・結果!$G$3*入力・結果!$G$4*COS(RADIANS(S187))))/(2*入力・結果!$G$6*((入力・結果!$G$3^2)+(入力・結果!$G$4^2)-(2*入力・結果!$G$3*入力・結果!$G$4*(COS(RADIANS(S187)))))^(1/2))))</f>
        <v>1.6837756404350535</v>
      </c>
      <c r="AA187" s="13">
        <f>DEGREES(ACOS((入力・結果!$G$4-(入力・結果!$G$3*COS(RADIANS(S187))))/(((入力・結果!$G$3^2)+(入力・結果!$G$4^2)-(2*入力・結果!$G$3*入力・結果!$G$4*COS(RADIANS(S187))))^(1/2))))</f>
        <v>0.89988483061929148</v>
      </c>
      <c r="AB187" s="13">
        <f>DEGREES(ACOS(((入力・結果!$G$3^2)+(入力・結果!$G$4^2)+(入力・結果!$G$5^2)-(入力・結果!$G$6^2)-(2*入力・結果!$G$3*入力・結果!$G$4*COS(RADIANS(S187))))/(2*入力・結果!$G$5*((入力・結果!$G$3^2)+(入力・結果!$G$4^2)-(2*入力・結果!$G$3*入力・結果!$G$4*(COS(RADIANS(S187)))))^(1/2))))</f>
        <v>1.1224273200222445</v>
      </c>
      <c r="AC187" s="1">
        <f t="shared" si="67"/>
        <v>880.82947824467647</v>
      </c>
      <c r="AD187" s="1">
        <f t="shared" si="56"/>
        <v>880.82947824467647</v>
      </c>
      <c r="AE187" s="1" t="str">
        <f t="shared" si="57"/>
        <v/>
      </c>
      <c r="AF187" s="1" t="str">
        <f t="shared" si="58"/>
        <v/>
      </c>
      <c r="AJ187" s="10">
        <v>184</v>
      </c>
      <c r="AK187" s="10">
        <f t="shared" si="59"/>
        <v>0.93090124909235217</v>
      </c>
    </row>
    <row r="188" spans="2:37" x14ac:dyDescent="0.2">
      <c r="B188" s="1">
        <v>184</v>
      </c>
      <c r="C188" s="13">
        <f t="shared" si="46"/>
        <v>-34.91474175909385</v>
      </c>
      <c r="D188" s="13">
        <f t="shared" si="47"/>
        <v>2.4414765810443848</v>
      </c>
      <c r="E188" s="13">
        <f>演算!U188</f>
        <v>4.2967702885116346</v>
      </c>
      <c r="F188" s="13">
        <f t="shared" si="48"/>
        <v>-4.2967702885116346</v>
      </c>
      <c r="G188" s="13">
        <f t="shared" si="49"/>
        <v>-433.79048512875397</v>
      </c>
      <c r="H188" s="13">
        <f t="shared" si="50"/>
        <v>32.410483092789384</v>
      </c>
      <c r="I188" s="14">
        <f t="shared" si="60"/>
        <v>434.99956827857625</v>
      </c>
      <c r="J188" s="13">
        <f t="shared" si="61"/>
        <v>4.2728923017002884</v>
      </c>
      <c r="K188" s="13" t="str">
        <f t="shared" si="62"/>
        <v/>
      </c>
      <c r="L188" s="13">
        <f>COUNTIF($K$4:K188,1)</f>
        <v>1</v>
      </c>
      <c r="M188" s="13">
        <f t="shared" si="63"/>
        <v>184.2728923017003</v>
      </c>
      <c r="N188" s="14">
        <f t="shared" si="51"/>
        <v>145.2728923017003</v>
      </c>
      <c r="O188" s="14">
        <f t="shared" si="64"/>
        <v>-357.51510153033973</v>
      </c>
      <c r="P188" s="14">
        <f t="shared" si="65"/>
        <v>-247.8055216904954</v>
      </c>
      <c r="Q188" s="13">
        <f t="shared" si="52"/>
        <v>-448.90382261692088</v>
      </c>
      <c r="R188" s="13">
        <f t="shared" si="53"/>
        <v>-31.390413184856374</v>
      </c>
      <c r="S188" s="15">
        <v>184</v>
      </c>
      <c r="T188" s="1">
        <f t="shared" si="69"/>
        <v>0.29677028851163501</v>
      </c>
      <c r="U188" s="1">
        <f t="shared" si="55"/>
        <v>4.2967702885116346</v>
      </c>
      <c r="V188" s="1">
        <f t="shared" si="66"/>
        <v>1.0742277991086815</v>
      </c>
      <c r="W188" s="1">
        <f>入力・結果!$I$7/V188</f>
        <v>303101.44670446985</v>
      </c>
      <c r="X188" s="14">
        <f>(W188/I188*10)*入力・結果!$I$8</f>
        <v>4180.7137589207241</v>
      </c>
      <c r="Y188" s="13">
        <f>DEGREES(ACOS((入力・結果!$G$3-(入力・結果!$G$4*COS(RADIANS(S188))))/(((入力・結果!$G$3^2)+(入力・結果!$G$4^2)-(2*入力・結果!$G$3*入力・結果!$G$4*COS(RADIANS(S188))))^(1/2))))</f>
        <v>2.8002730383410288</v>
      </c>
      <c r="Z188" s="13">
        <f>DEGREES(ACOS(((入力・結果!$G$3^2)+(入力・結果!$G$4^2)-(入力・結果!$G$5^2)+(入力・結果!$G$6^2)-(2*入力・結果!$G$3*入力・結果!$G$4*COS(RADIANS(S188))))/(2*入力・結果!$G$6*((入力・結果!$G$3^2)+(入力・結果!$G$4^2)-(2*入力・結果!$G$3*入力・結果!$G$4*(COS(RADIANS(S188)))))^(1/2))))</f>
        <v>2.2450651156365997</v>
      </c>
      <c r="AA188" s="13">
        <f>DEGREES(ACOS((入力・結果!$G$4-(入力・結果!$G$3*COS(RADIANS(S188))))/(((入力・結果!$G$3^2)+(入力・結果!$G$4^2)-(2*入力・結果!$G$3*入力・結果!$G$4*COS(RADIANS(S188))))^(1/2))))</f>
        <v>1.1997269616586714</v>
      </c>
      <c r="AB188" s="13">
        <f>DEGREES(ACOS(((入力・結果!$G$3^2)+(入力・結果!$G$4^2)+(入力・結果!$G$5^2)-(入力・結果!$G$6^2)-(2*入力・結果!$G$3*入力・結果!$G$4*COS(RADIANS(S188))))/(2*入力・結果!$G$5*((入力・結果!$G$3^2)+(入力・結果!$G$4^2)-(2*入力・結果!$G$3*入力・結果!$G$4*(COS(RADIANS(S188)))))^(1/2))))</f>
        <v>1.4964972501703064</v>
      </c>
      <c r="AC188" s="1">
        <f t="shared" si="67"/>
        <v>880.7137589207241</v>
      </c>
      <c r="AD188" s="1">
        <f t="shared" si="56"/>
        <v>880.7137589207241</v>
      </c>
      <c r="AE188" s="1" t="str">
        <f t="shared" si="57"/>
        <v/>
      </c>
      <c r="AF188" s="1" t="str">
        <f t="shared" si="58"/>
        <v/>
      </c>
      <c r="AJ188" s="10">
        <v>185</v>
      </c>
      <c r="AK188" s="10">
        <f t="shared" si="59"/>
        <v>0.93086633584113365</v>
      </c>
    </row>
    <row r="189" spans="2:37" x14ac:dyDescent="0.2">
      <c r="B189" s="1">
        <v>185</v>
      </c>
      <c r="C189" s="13">
        <f t="shared" si="46"/>
        <v>-34.866814433211097</v>
      </c>
      <c r="D189" s="13">
        <f t="shared" si="47"/>
        <v>3.0504509961680282</v>
      </c>
      <c r="E189" s="13">
        <f>演算!U189</f>
        <v>5.3710383778140551</v>
      </c>
      <c r="F189" s="13">
        <f t="shared" si="48"/>
        <v>-5.3710383778140551</v>
      </c>
      <c r="G189" s="13">
        <f t="shared" si="49"/>
        <v>-433.1105771841531</v>
      </c>
      <c r="H189" s="13">
        <f t="shared" si="50"/>
        <v>40.492478585114732</v>
      </c>
      <c r="I189" s="14">
        <f t="shared" si="60"/>
        <v>434.99932516126529</v>
      </c>
      <c r="J189" s="13">
        <f t="shared" si="61"/>
        <v>5.3411848762265439</v>
      </c>
      <c r="K189" s="13" t="str">
        <f t="shared" si="62"/>
        <v/>
      </c>
      <c r="L189" s="13">
        <f>COUNTIF($K$4:K189,1)</f>
        <v>1</v>
      </c>
      <c r="M189" s="13">
        <f t="shared" si="63"/>
        <v>185.34118487622655</v>
      </c>
      <c r="N189" s="14">
        <f t="shared" si="51"/>
        <v>146.34118487622655</v>
      </c>
      <c r="O189" s="14">
        <f t="shared" si="64"/>
        <v>-362.07287838072392</v>
      </c>
      <c r="P189" s="14">
        <f t="shared" si="65"/>
        <v>-241.09675159954716</v>
      </c>
      <c r="Q189" s="13">
        <f t="shared" si="52"/>
        <v>-448.28761414128547</v>
      </c>
      <c r="R189" s="13">
        <f t="shared" si="53"/>
        <v>-39.220084236446077</v>
      </c>
      <c r="S189" s="15">
        <v>185</v>
      </c>
      <c r="T189" s="1">
        <f t="shared" si="69"/>
        <v>0.37103837781405513</v>
      </c>
      <c r="U189" s="1">
        <f t="shared" si="55"/>
        <v>5.3710383778140551</v>
      </c>
      <c r="V189" s="1">
        <f t="shared" si="66"/>
        <v>1.0742680893024206</v>
      </c>
      <c r="W189" s="1">
        <f>入力・結果!$I$7/V189</f>
        <v>303090.0789498731</v>
      </c>
      <c r="X189" s="14">
        <f>(W189/I189*10)*入力・結果!$I$8</f>
        <v>4180.5592986266347</v>
      </c>
      <c r="Y189" s="13">
        <f>DEGREES(ACOS((入力・結果!$G$3-(入力・結果!$G$4*COS(RADIANS(S189))))/(((入力・結果!$G$3^2)+(入力・結果!$G$4^2)-(2*入力・結果!$G$3*入力・結果!$G$4*COS(RADIANS(S189))))^(1/2))))</f>
        <v>3.5005333891747132</v>
      </c>
      <c r="Z189" s="13">
        <f>DEGREES(ACOS(((入力・結果!$G$3^2)+(入力・結果!$G$4^2)-(入力・結果!$G$5^2)+(入力・結果!$G$6^2)-(2*入力・結果!$G$3*入力・結果!$G$4*COS(RADIANS(S189))))/(2*入力・結果!$G$6*((入力・結果!$G$3^2)+(入力・結果!$G$4^2)-(2*入力・結果!$G$3*入力・結果!$G$4*(COS(RADIANS(S189)))))^(1/2))))</f>
        <v>2.8063811132507674</v>
      </c>
      <c r="AA189" s="13">
        <f>DEGREES(ACOS((入力・結果!$G$4-(入力・結果!$G$3*COS(RADIANS(S189))))/(((入力・結果!$G$3^2)+(入力・結果!$G$4^2)-(2*入力・結果!$G$3*入力・結果!$G$4*COS(RADIANS(S189))))^(1/2))))</f>
        <v>1.4994666108253956</v>
      </c>
      <c r="AB189" s="13">
        <f>DEGREES(ACOS(((入力・結果!$G$3^2)+(入力・結果!$G$4^2)+(入力・結果!$G$5^2)-(入力・結果!$G$6^2)-(2*入力・結果!$G$3*入力・結果!$G$4*COS(RADIANS(S189))))/(2*入力・結果!$G$5*((入力・結果!$G$3^2)+(入力・結果!$G$4^2)-(2*入力・結果!$G$3*入力・結果!$G$4*(COS(RADIANS(S189)))))^(1/2))))</f>
        <v>1.8705049886394507</v>
      </c>
      <c r="AC189" s="1">
        <f t="shared" si="67"/>
        <v>880.5592986266347</v>
      </c>
      <c r="AD189" s="1">
        <f t="shared" si="56"/>
        <v>880.5592986266347</v>
      </c>
      <c r="AE189" s="1" t="str">
        <f t="shared" si="57"/>
        <v/>
      </c>
      <c r="AF189" s="1" t="str">
        <f t="shared" si="58"/>
        <v/>
      </c>
      <c r="AJ189" s="10">
        <v>186</v>
      </c>
      <c r="AK189" s="10">
        <f t="shared" si="59"/>
        <v>0.93082266458309815</v>
      </c>
    </row>
    <row r="190" spans="2:37" x14ac:dyDescent="0.2">
      <c r="B190" s="1">
        <v>186</v>
      </c>
      <c r="C190" s="13">
        <f t="shared" si="46"/>
        <v>-34.808266337889563</v>
      </c>
      <c r="D190" s="13">
        <f t="shared" si="47"/>
        <v>3.6584962143678723</v>
      </c>
      <c r="E190" s="13">
        <f>演算!U190</f>
        <v>6.4453568683805535</v>
      </c>
      <c r="F190" s="13">
        <f t="shared" si="48"/>
        <v>-6.4453568683805535</v>
      </c>
      <c r="G190" s="13">
        <f t="shared" si="49"/>
        <v>-432.28001273954357</v>
      </c>
      <c r="H190" s="13">
        <f t="shared" si="50"/>
        <v>48.560732377161166</v>
      </c>
      <c r="I190" s="14">
        <f t="shared" si="60"/>
        <v>434.99902774961026</v>
      </c>
      <c r="J190" s="13">
        <f t="shared" si="61"/>
        <v>6.4095238355390434</v>
      </c>
      <c r="K190" s="13" t="str">
        <f t="shared" si="62"/>
        <v/>
      </c>
      <c r="L190" s="13">
        <f>COUNTIF($K$4:K190,1)</f>
        <v>1</v>
      </c>
      <c r="M190" s="13">
        <f t="shared" si="63"/>
        <v>186.40952383553903</v>
      </c>
      <c r="N190" s="14">
        <f t="shared" si="51"/>
        <v>147.40952383553903</v>
      </c>
      <c r="O190" s="14">
        <f t="shared" si="64"/>
        <v>-366.50492520836565</v>
      </c>
      <c r="P190" s="14">
        <f t="shared" si="65"/>
        <v>-234.30384960797483</v>
      </c>
      <c r="Q190" s="13">
        <f t="shared" si="52"/>
        <v>-447.53485291572298</v>
      </c>
      <c r="R190" s="13">
        <f t="shared" si="53"/>
        <v>-47.037808470444077</v>
      </c>
      <c r="S190" s="15">
        <v>186</v>
      </c>
      <c r="T190" s="1">
        <f t="shared" si="69"/>
        <v>0.44535686838055333</v>
      </c>
      <c r="U190" s="1">
        <f t="shared" si="55"/>
        <v>6.4453568683805535</v>
      </c>
      <c r="V190" s="1">
        <f t="shared" si="66"/>
        <v>1.0743184905664984</v>
      </c>
      <c r="W190" s="1">
        <f>入力・結果!$I$7/V190</f>
        <v>303075.85958825675</v>
      </c>
      <c r="X190" s="14">
        <f>(W190/I190*10)*入力・結果!$I$8</f>
        <v>4180.3660273380219</v>
      </c>
      <c r="Y190" s="13">
        <f>DEGREES(ACOS((入力・結果!$G$3-(入力・結果!$G$4*COS(RADIANS(S190))))/(((入力・結果!$G$3^2)+(入力・結果!$G$4^2)-(2*入力・結果!$G$3*入力・結果!$G$4*COS(RADIANS(S190))))^(1/2))))</f>
        <v>4.20092193136961</v>
      </c>
      <c r="Z190" s="13">
        <f>DEGREES(ACOS(((入力・結果!$G$3^2)+(入力・結果!$G$4^2)-(入力・結果!$G$5^2)+(入力・結果!$G$6^2)-(2*入力・結果!$G$3*入力・結果!$G$4*COS(RADIANS(S190))))/(2*入力・結果!$G$6*((入力・結果!$G$3^2)+(入力・結果!$G$4^2)-(2*入力・結果!$G$3*入力・結果!$G$4*(COS(RADIANS(S190)))))^(1/2))))</f>
        <v>3.3677302793355355</v>
      </c>
      <c r="AA190" s="13">
        <f>DEGREES(ACOS((入力・結果!$G$4-(入力・結果!$G$3*COS(RADIANS(S190))))/(((入力・結果!$G$3^2)+(入力・結果!$G$4^2)-(2*入力・結果!$G$3*入力・結果!$G$4*COS(RADIANS(S190))))^(1/2))))</f>
        <v>1.7990780686303733</v>
      </c>
      <c r="AB190" s="13">
        <f>DEGREES(ACOS(((入力・結果!$G$3^2)+(入力・結果!$G$4^2)+(入力・結果!$G$5^2)-(入力・結果!$G$6^2)-(2*入力・結果!$G$3*入力・結果!$G$4*COS(RADIANS(S190))))/(2*入力・結果!$G$5*((入力・結果!$G$3^2)+(入力・結果!$G$4^2)-(2*入力・結果!$G$3*入力・結果!$G$4*(COS(RADIANS(S190)))))^(1/2))))</f>
        <v>2.2444349370109267</v>
      </c>
      <c r="AC190" s="1">
        <f t="shared" si="67"/>
        <v>880.36602733802192</v>
      </c>
      <c r="AD190" s="1">
        <f t="shared" si="56"/>
        <v>880.36602733802192</v>
      </c>
      <c r="AE190" s="1" t="str">
        <f t="shared" si="57"/>
        <v/>
      </c>
      <c r="AF190" s="1" t="str">
        <f t="shared" si="58"/>
        <v/>
      </c>
      <c r="AJ190" s="10">
        <v>187</v>
      </c>
      <c r="AK190" s="10">
        <f t="shared" si="59"/>
        <v>0.93077021548826733</v>
      </c>
    </row>
    <row r="191" spans="2:37" x14ac:dyDescent="0.2">
      <c r="B191" s="1">
        <v>187</v>
      </c>
      <c r="C191" s="13">
        <f t="shared" si="46"/>
        <v>-34.739115307446276</v>
      </c>
      <c r="D191" s="13">
        <f t="shared" si="47"/>
        <v>4.265427019180156</v>
      </c>
      <c r="E191" s="13">
        <f>演算!U191</f>
        <v>7.5197358970169779</v>
      </c>
      <c r="F191" s="13">
        <f t="shared" si="48"/>
        <v>-7.5197358970169779</v>
      </c>
      <c r="G191" s="13">
        <f t="shared" si="49"/>
        <v>-431.29905209823573</v>
      </c>
      <c r="H191" s="13">
        <f t="shared" si="50"/>
        <v>56.612504611774462</v>
      </c>
      <c r="I191" s="14">
        <f t="shared" si="60"/>
        <v>434.99867588218569</v>
      </c>
      <c r="J191" s="13">
        <f t="shared" si="61"/>
        <v>7.4779185087136231</v>
      </c>
      <c r="K191" s="13" t="str">
        <f t="shared" si="62"/>
        <v/>
      </c>
      <c r="L191" s="13">
        <f>COUNTIF($K$4:K191,1)</f>
        <v>1</v>
      </c>
      <c r="M191" s="13">
        <f t="shared" si="63"/>
        <v>187.47791850871363</v>
      </c>
      <c r="N191" s="14">
        <f t="shared" si="51"/>
        <v>148.47791850871363</v>
      </c>
      <c r="O191" s="14">
        <f t="shared" si="64"/>
        <v>-370.8097200589562</v>
      </c>
      <c r="P191" s="14">
        <f t="shared" si="65"/>
        <v>-227.42910879888129</v>
      </c>
      <c r="Q191" s="13">
        <f t="shared" si="52"/>
        <v>-446.64576823859494</v>
      </c>
      <c r="R191" s="13">
        <f t="shared" si="53"/>
        <v>-54.84120453231629</v>
      </c>
      <c r="S191" s="15">
        <v>187</v>
      </c>
      <c r="T191" s="1">
        <f t="shared" si="69"/>
        <v>0.51973589701697787</v>
      </c>
      <c r="U191" s="1">
        <f t="shared" si="55"/>
        <v>7.5197358970169779</v>
      </c>
      <c r="V191" s="1">
        <f t="shared" si="66"/>
        <v>1.0743790286364243</v>
      </c>
      <c r="W191" s="1">
        <f>入力・結果!$I$7/V191</f>
        <v>303058.78216297983</v>
      </c>
      <c r="X191" s="14">
        <f>(W191/I191*10)*入力・結果!$I$8</f>
        <v>4180.1338573967487</v>
      </c>
      <c r="Y191" s="13">
        <f>DEGREES(ACOS((入力・結果!$G$3-(入力・結果!$G$4*COS(RADIANS(S191))))/(((入力・結果!$G$3^2)+(入力・結果!$G$4^2)-(2*入力・結果!$G$3*入力・結果!$G$4*COS(RADIANS(S191))))^(1/2))))</f>
        <v>4.9014644338726194</v>
      </c>
      <c r="Z191" s="13">
        <f>DEGREES(ACOS(((入力・結果!$G$3^2)+(入力・結果!$G$4^2)-(入力・結果!$G$5^2)+(入力・結果!$G$6^2)-(2*入力・結果!$G$3*入力・結果!$G$4*COS(RADIANS(S191))))/(2*入力・結果!$G$6*((入力・結果!$G$3^2)+(入力・結果!$G$4^2)-(2*入力・結果!$G$3*入力・結果!$G$4*(COS(RADIANS(S191)))))^(1/2))))</f>
        <v>3.9291192702552298</v>
      </c>
      <c r="AA191" s="13">
        <f>DEGREES(ACOS((入力・結果!$G$4-(入力・結果!$G$3*COS(RADIANS(S191))))/(((入力・結果!$G$3^2)+(入力・結果!$G$4^2)-(2*入力・結果!$G$3*入力・結果!$G$4*COS(RADIANS(S191))))^(1/2))))</f>
        <v>2.0985355661271994</v>
      </c>
      <c r="AB191" s="13">
        <f>DEGREES(ACOS(((入力・結果!$G$3^2)+(入力・結果!$G$4^2)+(入力・結果!$G$5^2)-(入力・結果!$G$6^2)-(2*入力・結果!$G$3*入力・結果!$G$4*COS(RADIANS(S191))))/(2*入力・結果!$G$5*((入力・結果!$G$3^2)+(入力・結果!$G$4^2)-(2*入力・結果!$G$3*入力・結果!$G$4*(COS(RADIANS(S191)))))^(1/2))))</f>
        <v>2.6182714631441772</v>
      </c>
      <c r="AC191" s="1">
        <f t="shared" si="67"/>
        <v>880.13385739674868</v>
      </c>
      <c r="AD191" s="1">
        <f t="shared" si="56"/>
        <v>880.13385739674868</v>
      </c>
      <c r="AE191" s="1" t="str">
        <f t="shared" si="57"/>
        <v/>
      </c>
      <c r="AF191" s="1" t="str">
        <f t="shared" si="58"/>
        <v/>
      </c>
      <c r="AJ191" s="10">
        <v>188</v>
      </c>
      <c r="AK191" s="10">
        <f t="shared" si="59"/>
        <v>0.93070896472197406</v>
      </c>
    </row>
    <row r="192" spans="2:37" x14ac:dyDescent="0.2">
      <c r="B192" s="1">
        <v>188</v>
      </c>
      <c r="C192" s="13">
        <f t="shared" si="46"/>
        <v>-34.659382405954958</v>
      </c>
      <c r="D192" s="13">
        <f t="shared" si="47"/>
        <v>4.8710585336022936</v>
      </c>
      <c r="E192" s="13">
        <f>演算!U192</f>
        <v>8.5941856314715341</v>
      </c>
      <c r="F192" s="13">
        <f t="shared" si="48"/>
        <v>-8.5941856314715341</v>
      </c>
      <c r="G192" s="13">
        <f t="shared" si="49"/>
        <v>-430.16800271944066</v>
      </c>
      <c r="H192" s="13">
        <f t="shared" si="50"/>
        <v>64.645060053685853</v>
      </c>
      <c r="I192" s="14">
        <f t="shared" si="60"/>
        <v>434.99826936779567</v>
      </c>
      <c r="J192" s="13">
        <f t="shared" si="61"/>
        <v>8.5463782533424251</v>
      </c>
      <c r="K192" s="13" t="str">
        <f t="shared" si="62"/>
        <v/>
      </c>
      <c r="L192" s="13">
        <f>COUNTIF($K$4:K192,1)</f>
        <v>1</v>
      </c>
      <c r="M192" s="13">
        <f t="shared" si="63"/>
        <v>188.54637825334243</v>
      </c>
      <c r="N192" s="14">
        <f t="shared" si="51"/>
        <v>149.54637825334243</v>
      </c>
      <c r="O192" s="14">
        <f t="shared" si="64"/>
        <v>-374.98578053385029</v>
      </c>
      <c r="P192" s="14">
        <f t="shared" si="65"/>
        <v>-220.47484833966067</v>
      </c>
      <c r="Q192" s="13">
        <f t="shared" si="52"/>
        <v>-445.62063093370659</v>
      </c>
      <c r="R192" s="13">
        <f t="shared" si="53"/>
        <v>-62.627895432029483</v>
      </c>
      <c r="S192" s="15">
        <v>188</v>
      </c>
      <c r="T192" s="1">
        <f t="shared" si="69"/>
        <v>0.59418563147153458</v>
      </c>
      <c r="U192" s="1">
        <f t="shared" si="55"/>
        <v>8.5941856314715341</v>
      </c>
      <c r="V192" s="1">
        <f t="shared" si="66"/>
        <v>1.0744497344545563</v>
      </c>
      <c r="W192" s="1">
        <f>入力・結果!$I$7/V192</f>
        <v>303038.83891347476</v>
      </c>
      <c r="X192" s="14">
        <f>(W192/I192*10)*入力・結果!$I$8</f>
        <v>4179.8626834156739</v>
      </c>
      <c r="Y192" s="13">
        <f>DEGREES(ACOS((入力・結果!$G$3-(入力・結果!$G$4*COS(RADIANS(S192))))/(((入力・結果!$G$3^2)+(入力・結果!$G$4^2)-(2*入力・結果!$G$3*入力・結果!$G$4*COS(RADIANS(S192))))^(1/2))))</f>
        <v>5.6021867370932421</v>
      </c>
      <c r="Z192" s="13">
        <f>DEGREES(ACOS(((入力・結果!$G$3^2)+(入力・結果!$G$4^2)-(入力・結果!$G$5^2)+(入力・結果!$G$6^2)-(2*入力・結果!$G$3*入力・結果!$G$4*COS(RADIANS(S192))))/(2*入力・結果!$G$6*((入力・結果!$G$3^2)+(入力・結果!$G$4^2)-(2*入力・結果!$G$3*入力・結果!$G$4*(COS(RADIANS(S192)))))^(1/2))))</f>
        <v>4.4905547547410105</v>
      </c>
      <c r="AA192" s="13">
        <f>DEGREES(ACOS((入力・結果!$G$4-(入力・結果!$G$3*COS(RADIANS(S192))))/(((入力・結果!$G$3^2)+(入力・結果!$G$4^2)-(2*入力・結果!$G$3*入力・結果!$G$4*COS(RADIANS(S192))))^(1/2))))</f>
        <v>2.3978132629068454</v>
      </c>
      <c r="AB192" s="13">
        <f>DEGREES(ACOS(((入力・結果!$G$3^2)+(入力・結果!$G$4^2)+(入力・結果!$G$5^2)-(入力・結果!$G$6^2)-(2*入力・結果!$G$3*入力・結果!$G$4*COS(RADIANS(S192))))/(2*入力・結果!$G$5*((入力・結果!$G$3^2)+(入力・結果!$G$4^2)-(2*入力・結果!$G$3*入力・結果!$G$4*(COS(RADIANS(S192)))))^(1/2))))</f>
        <v>2.99199889437838</v>
      </c>
      <c r="AC192" s="1">
        <f t="shared" si="67"/>
        <v>879.86268341567393</v>
      </c>
      <c r="AD192" s="1">
        <f t="shared" si="56"/>
        <v>879.86268341567393</v>
      </c>
      <c r="AE192" s="1" t="str">
        <f t="shared" si="57"/>
        <v/>
      </c>
      <c r="AF192" s="1" t="str">
        <f t="shared" si="58"/>
        <v/>
      </c>
      <c r="AJ192" s="10">
        <v>189</v>
      </c>
      <c r="AK192" s="10">
        <f t="shared" si="59"/>
        <v>0.93063888442723186</v>
      </c>
    </row>
    <row r="193" spans="2:37" x14ac:dyDescent="0.2">
      <c r="B193" s="1">
        <v>189</v>
      </c>
      <c r="C193" s="13">
        <f t="shared" si="46"/>
        <v>-34.56909192082982</v>
      </c>
      <c r="D193" s="13">
        <f t="shared" si="47"/>
        <v>5.4752062764080751</v>
      </c>
      <c r="E193" s="13">
        <f>演算!U193</f>
        <v>9.6687162756702847</v>
      </c>
      <c r="F193" s="13">
        <f t="shared" si="48"/>
        <v>-9.6687162756702847</v>
      </c>
      <c r="G193" s="13">
        <f t="shared" si="49"/>
        <v>-428.88721913241989</v>
      </c>
      <c r="H193" s="13">
        <f t="shared" si="50"/>
        <v>72.655668855525875</v>
      </c>
      <c r="I193" s="14">
        <f t="shared" si="60"/>
        <v>434.99780798526353</v>
      </c>
      <c r="J193" s="13">
        <f t="shared" si="61"/>
        <v>9.6149124603590437</v>
      </c>
      <c r="K193" s="13" t="str">
        <f t="shared" si="62"/>
        <v/>
      </c>
      <c r="L193" s="13">
        <f>COUNTIF($K$4:K193,1)</f>
        <v>1</v>
      </c>
      <c r="M193" s="13">
        <f t="shared" si="63"/>
        <v>189.61491246035905</v>
      </c>
      <c r="N193" s="14">
        <f t="shared" si="51"/>
        <v>150.61491246035905</v>
      </c>
      <c r="O193" s="14">
        <f t="shared" si="64"/>
        <v>-379.03166420541811</v>
      </c>
      <c r="P193" s="14">
        <f t="shared" si="65"/>
        <v>-213.44341283266479</v>
      </c>
      <c r="Q193" s="13">
        <f t="shared" si="52"/>
        <v>-444.459753267812</v>
      </c>
      <c r="R193" s="13">
        <f t="shared" si="53"/>
        <v>-70.395509268103822</v>
      </c>
      <c r="S193" s="15">
        <v>189</v>
      </c>
      <c r="T193" s="1">
        <f t="shared" si="69"/>
        <v>0.66871627567028513</v>
      </c>
      <c r="U193" s="1">
        <f t="shared" si="55"/>
        <v>9.6687162756702847</v>
      </c>
      <c r="V193" s="1">
        <f t="shared" si="66"/>
        <v>1.0745306441987506</v>
      </c>
      <c r="W193" s="1">
        <f>入力・結果!$I$7/V193</f>
        <v>303016.02076950669</v>
      </c>
      <c r="X193" s="14">
        <f>(W193/I193*10)*入力・結果!$I$8</f>
        <v>4179.5523822010427</v>
      </c>
      <c r="Y193" s="13">
        <f>DEGREES(ACOS((入力・結果!$G$3-(入力・結果!$G$4*COS(RADIANS(S193))))/(((入力・結果!$G$3^2)+(入力・結果!$G$4^2)-(2*入力・結果!$G$3*入力・結果!$G$4*COS(RADIANS(S193))))^(1/2))))</f>
        <v>6.3031147649680053</v>
      </c>
      <c r="Z193" s="13">
        <f>DEGREES(ACOS(((入力・結果!$G$3^2)+(入力・結果!$G$4^2)-(入力・結果!$G$5^2)+(入力・結果!$G$6^2)-(2*入力・結果!$G$3*入力・結果!$G$4*COS(RADIANS(S193))))/(2*入力・結果!$G$6*((入力・結果!$G$3^2)+(入力・結果!$G$4^2)-(2*入力・結果!$G$3*入力・結果!$G$4*(COS(RADIANS(S193)))))^(1/2))))</f>
        <v>5.0520434159545218</v>
      </c>
      <c r="AA193" s="13">
        <f>DEGREES(ACOS((入力・結果!$G$4-(入力・結果!$G$3*COS(RADIANS(S193))))/(((入力・結果!$G$3^2)+(入力・結果!$G$4^2)-(2*入力・結果!$G$3*入力・結果!$G$4*COS(RADIANS(S193))))^(1/2))))</f>
        <v>2.6968852350318677</v>
      </c>
      <c r="AB193" s="13">
        <f>DEGREES(ACOS(((入力・結果!$G$3^2)+(入力・結果!$G$4^2)+(入力・結果!$G$5^2)-(入力・結果!$G$6^2)-(2*入力・結果!$G$3*入力・結果!$G$4*COS(RADIANS(S193))))/(2*入力・結果!$G$5*((入力・結果!$G$3^2)+(入力・結果!$G$4^2)-(2*入力・結果!$G$3*入力・結果!$G$4*(COS(RADIANS(S193)))))^(1/2))))</f>
        <v>3.3656015107021529</v>
      </c>
      <c r="AC193" s="1">
        <f t="shared" si="67"/>
        <v>879.55238220104275</v>
      </c>
      <c r="AD193" s="1">
        <f t="shared" si="56"/>
        <v>879.55238220104275</v>
      </c>
      <c r="AE193" s="1" t="str">
        <f t="shared" si="57"/>
        <v/>
      </c>
      <c r="AF193" s="1" t="str">
        <f t="shared" si="58"/>
        <v/>
      </c>
      <c r="AJ193" s="10">
        <v>190</v>
      </c>
      <c r="AK193" s="10">
        <f t="shared" si="59"/>
        <v>0.93055994270432008</v>
      </c>
    </row>
    <row r="194" spans="2:37" x14ac:dyDescent="0.2">
      <c r="B194" s="1">
        <v>190</v>
      </c>
      <c r="C194" s="13">
        <f t="shared" si="46"/>
        <v>-34.468271355427284</v>
      </c>
      <c r="D194" s="13">
        <f t="shared" si="47"/>
        <v>6.0776862183425662</v>
      </c>
      <c r="E194" s="13">
        <f>演算!U194</f>
        <v>10.743338074985951</v>
      </c>
      <c r="F194" s="13">
        <f t="shared" si="48"/>
        <v>-10.743338074985951</v>
      </c>
      <c r="G194" s="13">
        <f t="shared" si="49"/>
        <v>-427.45710283753505</v>
      </c>
      <c r="H194" s="13">
        <f t="shared" si="50"/>
        <v>80.641607321832851</v>
      </c>
      <c r="I194" s="14">
        <f t="shared" si="60"/>
        <v>434.99729148318573</v>
      </c>
      <c r="J194" s="13">
        <f t="shared" si="61"/>
        <v>10.683530558894496</v>
      </c>
      <c r="K194" s="13" t="str">
        <f t="shared" si="62"/>
        <v/>
      </c>
      <c r="L194" s="13">
        <f>COUNTIF($K$4:K194,1)</f>
        <v>1</v>
      </c>
      <c r="M194" s="13">
        <f t="shared" si="63"/>
        <v>190.68353055889449</v>
      </c>
      <c r="N194" s="14">
        <f t="shared" si="51"/>
        <v>151.68353055889449</v>
      </c>
      <c r="O194" s="14">
        <f t="shared" si="64"/>
        <v>-382.94596902095066</v>
      </c>
      <c r="P194" s="14">
        <f t="shared" si="65"/>
        <v>-206.33717165918688</v>
      </c>
      <c r="Q194" s="13">
        <f t="shared" si="52"/>
        <v>-443.1634888554936</v>
      </c>
      <c r="R194" s="13">
        <f t="shared" si="53"/>
        <v>-78.141679950118714</v>
      </c>
      <c r="S194" s="15">
        <v>190</v>
      </c>
      <c r="T194" s="1">
        <f t="shared" si="69"/>
        <v>0.74333807498595084</v>
      </c>
      <c r="U194" s="1">
        <f t="shared" si="55"/>
        <v>10.743338074985951</v>
      </c>
      <c r="V194" s="1">
        <f t="shared" si="66"/>
        <v>1.0746217993156666</v>
      </c>
      <c r="W194" s="1">
        <f>入力・結果!$I$7/V194</f>
        <v>302990.31734452659</v>
      </c>
      <c r="X194" s="14">
        <f>(W194/I194*10)*入力・結果!$I$8</f>
        <v>4179.2028126626383</v>
      </c>
      <c r="Y194" s="13">
        <f>DEGREES(ACOS((入力・結果!$G$3-(入力・結果!$G$4*COS(RADIANS(S194))))/(((入力・結果!$G$3^2)+(入力・結果!$G$4^2)-(2*入力・結果!$G$3*入力・結果!$G$4*COS(RADIANS(S194))))^(1/2))))</f>
        <v>7.0042745370984516</v>
      </c>
      <c r="Z194" s="13">
        <f>DEGREES(ACOS(((入力・結果!$G$3^2)+(入力・結果!$G$4^2)-(入力・結果!$G$5^2)+(入力・結果!$G$6^2)-(2*入力・結果!$G$3*入力・結果!$G$4*COS(RADIANS(S194))))/(2*入力・結果!$G$6*((入力・結果!$G$3^2)+(入力・結果!$G$4^2)-(2*入力・結果!$G$3*入力・結果!$G$4*(COS(RADIANS(S194)))))^(1/2))))</f>
        <v>5.6135919535513441</v>
      </c>
      <c r="AA194" s="13">
        <f>DEGREES(ACOS((入力・結果!$G$4-(入力・結果!$G$3*COS(RADIANS(S194))))/(((入力・結果!$G$3^2)+(入力・結果!$G$4^2)-(2*入力・結果!$G$3*入力・結果!$G$4*COS(RADIANS(S194))))^(1/2))))</f>
        <v>2.9957254629014609</v>
      </c>
      <c r="AB194" s="13">
        <f>DEGREES(ACOS(((入力・結果!$G$3^2)+(入力・結果!$G$4^2)+(入力・結果!$G$5^2)-(入力・結果!$G$6^2)-(2*入力・結果!$G$3*入力・結果!$G$4*COS(RADIANS(S194))))/(2*入力・結果!$G$5*((入力・結果!$G$3^2)+(入力・結果!$G$4^2)-(2*入力・結果!$G$3*入力・結果!$G$4*(COS(RADIANS(S194)))))^(1/2))))</f>
        <v>3.7390635378874117</v>
      </c>
      <c r="AC194" s="1">
        <f t="shared" si="67"/>
        <v>879.20281266263828</v>
      </c>
      <c r="AD194" s="1">
        <f t="shared" si="56"/>
        <v>879.20281266263828</v>
      </c>
      <c r="AE194" s="1" t="str">
        <f t="shared" si="57"/>
        <v/>
      </c>
      <c r="AF194" s="1" t="str">
        <f t="shared" si="58"/>
        <v/>
      </c>
      <c r="AJ194" s="10">
        <v>191</v>
      </c>
      <c r="AK194" s="10">
        <f t="shared" si="59"/>
        <v>0.93047210357846077</v>
      </c>
    </row>
    <row r="195" spans="2:37" x14ac:dyDescent="0.2">
      <c r="B195" s="1">
        <v>191</v>
      </c>
      <c r="C195" s="13">
        <f t="shared" si="46"/>
        <v>-34.356951420668238</v>
      </c>
      <c r="D195" s="13">
        <f t="shared" si="47"/>
        <v>6.6783148381790651</v>
      </c>
      <c r="E195" s="13">
        <f>演算!U195</f>
        <v>11.818061321555241</v>
      </c>
      <c r="F195" s="13">
        <f t="shared" si="48"/>
        <v>-11.818061321555241</v>
      </c>
      <c r="G195" s="13">
        <f t="shared" si="49"/>
        <v>-425.87810219423363</v>
      </c>
      <c r="H195" s="13">
        <f t="shared" si="50"/>
        <v>88.600158670840969</v>
      </c>
      <c r="I195" s="14">
        <f t="shared" si="60"/>
        <v>434.99671957965421</v>
      </c>
      <c r="J195" s="13">
        <f t="shared" si="61"/>
        <v>11.752242021177942</v>
      </c>
      <c r="K195" s="13" t="str">
        <f t="shared" si="62"/>
        <v/>
      </c>
      <c r="L195" s="13">
        <f>COUNTIF($K$4:K195,1)</f>
        <v>1</v>
      </c>
      <c r="M195" s="13">
        <f t="shared" si="63"/>
        <v>191.75224202117795</v>
      </c>
      <c r="N195" s="14">
        <f t="shared" si="51"/>
        <v>152.75224202117795</v>
      </c>
      <c r="O195" s="14">
        <f t="shared" si="64"/>
        <v>-386.72733369501907</v>
      </c>
      <c r="P195" s="14">
        <f t="shared" si="65"/>
        <v>-199.15851831694695</v>
      </c>
      <c r="Q195" s="13">
        <f t="shared" si="52"/>
        <v>-441.73223255144882</v>
      </c>
      <c r="R195" s="13">
        <f t="shared" si="53"/>
        <v>-85.864047919445127</v>
      </c>
      <c r="S195" s="15">
        <v>191</v>
      </c>
      <c r="T195" s="1">
        <f t="shared" si="69"/>
        <v>0.81806132155524081</v>
      </c>
      <c r="U195" s="1">
        <f t="shared" si="55"/>
        <v>11.818061321555241</v>
      </c>
      <c r="V195" s="1">
        <f t="shared" si="66"/>
        <v>1.07472324656929</v>
      </c>
      <c r="W195" s="1">
        <f>入力・結果!$I$7/V195</f>
        <v>302961.71692514681</v>
      </c>
      <c r="X195" s="14">
        <f>(W195/I195*10)*入力・結果!$I$8</f>
        <v>4178.8138156706727</v>
      </c>
      <c r="Y195" s="13">
        <f>DEGREES(ACOS((入力・結果!$G$3-(入力・結果!$G$4*COS(RADIANS(S195))))/(((入力・結果!$G$3^2)+(入力・結果!$G$4^2)-(2*入力・結果!$G$3*入力・結果!$G$4*COS(RADIANS(S195))))^(1/2))))</f>
        <v>7.7056921809696988</v>
      </c>
      <c r="Z195" s="13">
        <f>DEGREES(ACOS(((入力・結果!$G$3^2)+(入力・結果!$G$4^2)-(入力・結果!$G$5^2)+(入力・結果!$G$6^2)-(2*入力・結果!$G$3*入力・結果!$G$4*COS(RADIANS(S195))))/(2*入力・結果!$G$6*((入力・結果!$G$3^2)+(入力・結果!$G$4^2)-(2*入力・結果!$G$3*入力・結果!$G$4*(COS(RADIANS(S195)))))^(1/2))))</f>
        <v>6.1752070857459751</v>
      </c>
      <c r="AA195" s="13">
        <f>DEGREES(ACOS((入力・結果!$G$4-(入力・結果!$G$3*COS(RADIANS(S195))))/(((入力・結果!$G$3^2)+(入力・結果!$G$4^2)-(2*入力・結果!$G$3*入力・結果!$G$4*COS(RADIANS(S195))))^(1/2))))</f>
        <v>3.2943078190302786</v>
      </c>
      <c r="AB195" s="13">
        <f>DEGREES(ACOS(((入力・結果!$G$3^2)+(入力・結果!$G$4^2)+(入力・結果!$G$5^2)-(入力・結果!$G$6^2)-(2*入力・結果!$G$3*入力・結果!$G$4*COS(RADIANS(S195))))/(2*入力・結果!$G$5*((入力・結果!$G$3^2)+(入力・結果!$G$4^2)-(2*入力・結果!$G$3*入力・結果!$G$4*(COS(RADIANS(S195)))))^(1/2))))</f>
        <v>4.1123691405855194</v>
      </c>
      <c r="AC195" s="1">
        <f t="shared" si="67"/>
        <v>878.81381567067274</v>
      </c>
      <c r="AD195" s="1">
        <f t="shared" si="56"/>
        <v>878.81381567067274</v>
      </c>
      <c r="AE195" s="1" t="str">
        <f t="shared" si="57"/>
        <v/>
      </c>
      <c r="AF195" s="1" t="str">
        <f t="shared" si="58"/>
        <v/>
      </c>
      <c r="AJ195" s="10">
        <v>192</v>
      </c>
      <c r="AK195" s="10">
        <f t="shared" si="59"/>
        <v>0.93037532697481851</v>
      </c>
    </row>
    <row r="196" spans="2:37" x14ac:dyDescent="0.2">
      <c r="B196" s="1">
        <v>192</v>
      </c>
      <c r="C196" s="13">
        <f t="shared" ref="C196:C259" si="70">$AI$8*COS(RADIANS(B196))</f>
        <v>-34.235166025683192</v>
      </c>
      <c r="D196" s="13">
        <f t="shared" ref="D196:D259" si="71">-$AI$8*SIN(RADIANS(B196))</f>
        <v>7.2769091786215832</v>
      </c>
      <c r="E196" s="13">
        <f>演算!U196</f>
        <v>12.892896359637744</v>
      </c>
      <c r="F196" s="13">
        <f t="shared" ref="F196:F259" si="72">IF(E196&gt;0,(180-$AI$10)-E196,(180-$AI$10)-E196)</f>
        <v>-12.892896359637744</v>
      </c>
      <c r="G196" s="13">
        <f t="shared" ref="G196:G259" si="73">-$AI$9*COS(RADIANS(F196))+C196</f>
        <v>-424.15071229603433</v>
      </c>
      <c r="H196" s="13">
        <f t="shared" ref="H196:H259" si="74">-$AI$9*SIN(RADIANS(F196))+D196</f>
        <v>96.528613793680321</v>
      </c>
      <c r="I196" s="14">
        <f t="shared" si="60"/>
        <v>434.99609196194257</v>
      </c>
      <c r="J196" s="13">
        <f t="shared" si="61"/>
        <v>12.821056367475846</v>
      </c>
      <c r="K196" s="13" t="str">
        <f t="shared" si="62"/>
        <v/>
      </c>
      <c r="L196" s="13">
        <f>COUNTIF($K$4:K196,1)</f>
        <v>1</v>
      </c>
      <c r="M196" s="13">
        <f t="shared" si="63"/>
        <v>192.82105636747585</v>
      </c>
      <c r="N196" s="14">
        <f t="shared" ref="N196:N259" si="75">$AI$7+M196</f>
        <v>153.82105636747585</v>
      </c>
      <c r="O196" s="14">
        <f t="shared" si="64"/>
        <v>-390.37443809009824</v>
      </c>
      <c r="P196" s="14">
        <f t="shared" si="65"/>
        <v>-191.90986975140916</v>
      </c>
      <c r="Q196" s="13">
        <f t="shared" ref="Q196:Q259" si="76">COS(RADIANS(B196))*$AI$12</f>
        <v>-440.16642033021253</v>
      </c>
      <c r="R196" s="13">
        <f t="shared" ref="R196:R259" si="77">SIN(RADIANS(B196))*$AI$12</f>
        <v>-93.560260867991772</v>
      </c>
      <c r="S196" s="15">
        <v>192</v>
      </c>
      <c r="T196" s="1">
        <f t="shared" si="69"/>
        <v>0.89289635963774394</v>
      </c>
      <c r="U196" s="1">
        <f t="shared" ref="U196:U259" si="78">T196-(180-S196)</f>
        <v>12.892896359637744</v>
      </c>
      <c r="V196" s="1">
        <f t="shared" si="66"/>
        <v>1.0748350380825027</v>
      </c>
      <c r="W196" s="1">
        <f>入力・結果!$I$7/V196</f>
        <v>302930.20646300091</v>
      </c>
      <c r="X196" s="14">
        <f>(W196/I196*10)*入力・結果!$I$8</f>
        <v>4178.3852139458386</v>
      </c>
      <c r="Y196" s="13">
        <f>DEGREES(ACOS((入力・結果!$G$3-(入力・結果!$G$4*COS(RADIANS(S196))))/(((入力・結果!$G$3^2)+(入力・結果!$G$4^2)-(2*入力・結果!$G$3*入力・結果!$G$4*COS(RADIANS(S196))))^(1/2))))</f>
        <v>8.4073939442626866</v>
      </c>
      <c r="Z196" s="13">
        <f>DEGREES(ACOS(((入力・結果!$G$3^2)+(入力・結果!$G$4^2)-(入力・結果!$G$5^2)+(入力・結果!$G$6^2)-(2*入力・結果!$G$3*入力・結果!$G$4*COS(RADIANS(S196))))/(2*入力・結果!$G$6*((入力・結果!$G$3^2)+(入力・結果!$G$4^2)-(2*入力・結果!$G$3*入力・結果!$G$4*(COS(RADIANS(S196)))))^(1/2))))</f>
        <v>6.7368955513758326</v>
      </c>
      <c r="AA196" s="13">
        <f>DEGREES(ACOS((入力・結果!$G$4-(入力・結果!$G$3*COS(RADIANS(S196))))/(((入力・結果!$G$3^2)+(入力・結果!$G$4^2)-(2*入力・結果!$G$3*入力・結果!$G$4*COS(RADIANS(S196))))^(1/2))))</f>
        <v>3.5926060557373809</v>
      </c>
      <c r="AB196" s="13">
        <f>DEGREES(ACOS(((入力・結果!$G$3^2)+(入力・結果!$G$4^2)+(入力・結果!$G$5^2)-(入力・結果!$G$6^2)-(2*入力・結果!$G$3*入力・結果!$G$4*COS(RADIANS(S196))))/(2*入力・結果!$G$5*((入力・結果!$G$3^2)+(入力・結果!$G$4^2)-(2*入力・結果!$G$3*入力・結果!$G$4*(COS(RADIANS(S196)))))^(1/2))))</f>
        <v>4.4855024153751248</v>
      </c>
      <c r="AC196" s="1">
        <f t="shared" si="67"/>
        <v>878.38521394583859</v>
      </c>
      <c r="AD196" s="1">
        <f t="shared" ref="AD196:AD259" si="79">IF(AC196&lt;0,0,AC196)</f>
        <v>878.38521394583859</v>
      </c>
      <c r="AE196" s="1" t="str">
        <f t="shared" ref="AE196:AE259" si="80">IF(AND(AD195=0,AD196&gt;0),"a","")</f>
        <v/>
      </c>
      <c r="AF196" s="1" t="str">
        <f t="shared" ref="AF196:AF259" si="81">IF(AND(AD197=0,AD196&gt;0),"a","")</f>
        <v/>
      </c>
      <c r="AJ196" s="10">
        <v>193</v>
      </c>
      <c r="AK196" s="10">
        <f t="shared" ref="AK196:AK259" si="82">1/V197</f>
        <v>0.93026956868359312</v>
      </c>
    </row>
    <row r="197" spans="2:37" x14ac:dyDescent="0.2">
      <c r="B197" s="1">
        <v>193</v>
      </c>
      <c r="C197" s="13">
        <f t="shared" si="70"/>
        <v>-34.102952267483232</v>
      </c>
      <c r="D197" s="13">
        <f t="shared" si="71"/>
        <v>7.8732869020352743</v>
      </c>
      <c r="E197" s="13">
        <f>演算!U197</f>
        <v>13.967853591029373</v>
      </c>
      <c r="F197" s="13">
        <f t="shared" si="72"/>
        <v>-13.967853591029373</v>
      </c>
      <c r="G197" s="13">
        <f t="shared" si="73"/>
        <v>-422.27547483256035</v>
      </c>
      <c r="H197" s="13">
        <f t="shared" si="74"/>
        <v>104.42427201075753</v>
      </c>
      <c r="I197" s="14">
        <f t="shared" ref="I197:I260" si="83">(((G197)^2)+((H197)^2))^(1/2)</f>
        <v>434.99540828615767</v>
      </c>
      <c r="J197" s="13">
        <f t="shared" ref="J197:J260" si="84">-DEGREES(ATAN((H197/(G197))))</f>
        <v>13.889983171081523</v>
      </c>
      <c r="K197" s="13" t="str">
        <f t="shared" ref="K197:K260" si="85">IF(AND(J196&gt;0,J197&lt;0),1,"")</f>
        <v/>
      </c>
      <c r="L197" s="13">
        <f>COUNTIF($K$4:K197,1)</f>
        <v>1</v>
      </c>
      <c r="M197" s="13">
        <f t="shared" ref="M197:M260" si="86">IF(L197=0,J197,IF(L197=1,180+J197,360+J197))</f>
        <v>193.88998317108152</v>
      </c>
      <c r="N197" s="14">
        <f t="shared" si="75"/>
        <v>154.88998317108152</v>
      </c>
      <c r="O197" s="14">
        <f t="shared" ref="O197:O260" si="87">I197*COS(RADIANS(N197))</f>
        <v>-393.88600358535359</v>
      </c>
      <c r="P197" s="14">
        <f t="shared" ref="P197:P260" si="88">-I197*SIN(RADIANS(N197))</f>
        <v>-184.5936656811383</v>
      </c>
      <c r="Q197" s="13">
        <f t="shared" si="76"/>
        <v>-438.46652915335585</v>
      </c>
      <c r="R197" s="13">
        <f t="shared" si="77"/>
        <v>-101.22797445473924</v>
      </c>
      <c r="S197" s="15">
        <v>193</v>
      </c>
      <c r="T197" s="1">
        <f t="shared" si="69"/>
        <v>0.96785359102937241</v>
      </c>
      <c r="U197" s="1">
        <f t="shared" si="78"/>
        <v>13.967853591029373</v>
      </c>
      <c r="V197" s="1">
        <f t="shared" ref="V197:V260" si="89">ABS(U197-U196)</f>
        <v>1.0749572313916289</v>
      </c>
      <c r="W197" s="1">
        <f>入力・結果!$I$7/V197</f>
        <v>302895.77156337793</v>
      </c>
      <c r="X197" s="14">
        <f>(W197/I197*10)*入力・結果!$I$8</f>
        <v>4177.9168119051137</v>
      </c>
      <c r="Y197" s="13">
        <f>DEGREES(ACOS((入力・結果!$G$3-(入力・結果!$G$4*COS(RADIANS(S197))))/(((入力・結果!$G$3^2)+(入力・結果!$G$4^2)-(2*入力・結果!$G$3*入力・結果!$G$4*COS(RADIANS(S197))))^(1/2))))</f>
        <v>9.1094062072695081</v>
      </c>
      <c r="Z197" s="13">
        <f>DEGREES(ACOS(((入力・結果!$G$3^2)+(入力・結果!$G$4^2)-(入力・結果!$G$5^2)+(入力・結果!$G$6^2)-(2*入力・結果!$G$3*入力・結果!$G$4*COS(RADIANS(S197))))/(2*入力・結果!$G$6*((入力・結果!$G$3^2)+(入力・結果!$G$4^2)-(2*入力・結果!$G$3*入力・結果!$G$4*(COS(RADIANS(S197)))))^(1/2))))</f>
        <v>7.298664111967943</v>
      </c>
      <c r="AA197" s="13">
        <f>DEGREES(ACOS((入力・結果!$G$4-(入力・結果!$G$3*COS(RADIANS(S197))))/(((入力・結果!$G$3^2)+(入力・結果!$G$4^2)-(2*入力・結果!$G$3*入力・結果!$G$4*COS(RADIANS(S197))))^(1/2))))</f>
        <v>3.890593792730447</v>
      </c>
      <c r="AB197" s="13">
        <f>DEGREES(ACOS(((入力・結果!$G$3^2)+(入力・結果!$G$4^2)+(入力・結果!$G$5^2)-(入力・結果!$G$6^2)-(2*入力・結果!$G$3*入力・結果!$G$4*COS(RADIANS(S197))))/(2*入力・結果!$G$5*((入力・結果!$G$3^2)+(入力・結果!$G$4^2)-(2*入力・結果!$G$3*入力・結果!$G$4*(COS(RADIANS(S197)))))^(1/2))))</f>
        <v>4.8584473837598194</v>
      </c>
      <c r="AC197" s="1">
        <f t="shared" si="67"/>
        <v>877.91681190511372</v>
      </c>
      <c r="AD197" s="1">
        <f t="shared" si="79"/>
        <v>877.91681190511372</v>
      </c>
      <c r="AE197" s="1" t="str">
        <f t="shared" si="80"/>
        <v/>
      </c>
      <c r="AF197" s="1" t="str">
        <f t="shared" si="81"/>
        <v/>
      </c>
      <c r="AJ197" s="10">
        <v>194</v>
      </c>
      <c r="AK197" s="10">
        <f t="shared" si="82"/>
        <v>0.93015478032226728</v>
      </c>
    </row>
    <row r="198" spans="2:37" x14ac:dyDescent="0.2">
      <c r="B198" s="1">
        <v>194</v>
      </c>
      <c r="C198" s="13">
        <f t="shared" si="70"/>
        <v>-33.960350419659875</v>
      </c>
      <c r="D198" s="13">
        <f t="shared" si="71"/>
        <v>8.4672663459883619</v>
      </c>
      <c r="E198" s="13">
        <f>演算!U198</f>
        <v>15.042943480535218</v>
      </c>
      <c r="F198" s="13">
        <f t="shared" si="72"/>
        <v>-15.042943480535218</v>
      </c>
      <c r="G198" s="13">
        <f t="shared" si="73"/>
        <v>-420.25297793868685</v>
      </c>
      <c r="H198" s="13">
        <f t="shared" si="74"/>
        <v>112.28444182503073</v>
      </c>
      <c r="I198" s="14">
        <f t="shared" si="83"/>
        <v>434.99466817685612</v>
      </c>
      <c r="J198" s="13">
        <f t="shared" si="84"/>
        <v>14.959032063359553</v>
      </c>
      <c r="K198" s="13" t="str">
        <f t="shared" si="85"/>
        <v/>
      </c>
      <c r="L198" s="13">
        <f>COUNTIF($K$4:K198,1)</f>
        <v>1</v>
      </c>
      <c r="M198" s="13">
        <f t="shared" si="86"/>
        <v>194.95903206335956</v>
      </c>
      <c r="N198" s="14">
        <f t="shared" si="75"/>
        <v>155.95903206335956</v>
      </c>
      <c r="O198" s="14">
        <f t="shared" si="87"/>
        <v>-397.26079343345708</v>
      </c>
      <c r="P198" s="14">
        <f t="shared" si="88"/>
        <v>-177.21236791746031</v>
      </c>
      <c r="Q198" s="13">
        <f t="shared" si="76"/>
        <v>-436.63307682419844</v>
      </c>
      <c r="R198" s="13">
        <f t="shared" si="77"/>
        <v>-108.86485301985037</v>
      </c>
      <c r="S198" s="15">
        <v>194</v>
      </c>
      <c r="T198" s="1">
        <f t="shared" si="69"/>
        <v>1.042943480535218</v>
      </c>
      <c r="U198" s="1">
        <f t="shared" si="78"/>
        <v>15.042943480535218</v>
      </c>
      <c r="V198" s="1">
        <f t="shared" si="89"/>
        <v>1.0750898895058452</v>
      </c>
      <c r="W198" s="1">
        <f>入力・結果!$I$7/V198</f>
        <v>302858.39647293021</v>
      </c>
      <c r="X198" s="14">
        <f>(W198/I198*10)*入力・結果!$I$8</f>
        <v>4177.4083954950474</v>
      </c>
      <c r="Y198" s="13">
        <f>DEGREES(ACOS((入力・結果!$G$3-(入力・結果!$G$4*COS(RADIANS(S198))))/(((入力・結果!$G$3^2)+(入力・結果!$G$4^2)-(2*入力・結果!$G$3*入力・結果!$G$4*COS(RADIANS(S198))))^(1/2))))</f>
        <v>9.8117554954239399</v>
      </c>
      <c r="Z198" s="13">
        <f>DEGREES(ACOS(((入力・結果!$G$3^2)+(入力・結果!$G$4^2)-(入力・結果!$G$5^2)+(入力・結果!$G$6^2)-(2*入力・結果!$G$3*入力・結果!$G$4*COS(RADIANS(S198))))/(2*入力・結果!$G$6*((入力・結果!$G$3^2)+(入力・結果!$G$4^2)-(2*入力・結果!$G$3*入力・結果!$G$4*(COS(RADIANS(S198)))))^(1/2))))</f>
        <v>7.8605195538039805</v>
      </c>
      <c r="AA198" s="13">
        <f>DEGREES(ACOS((入力・結果!$G$4-(入力・結果!$G$3*COS(RADIANS(S198))))/(((入力・結果!$G$3^2)+(入力・結果!$G$4^2)-(2*入力・結果!$G$3*入力・結果!$G$4*COS(RADIANS(S198))))^(1/2))))</f>
        <v>4.1882445045760539</v>
      </c>
      <c r="AB198" s="13">
        <f>DEGREES(ACOS(((入力・結果!$G$3^2)+(入力・結果!$G$4^2)+(入力・結果!$G$5^2)-(入力・結果!$G$6^2)-(2*入力・結果!$G$3*入力・結果!$G$4*COS(RADIANS(S198))))/(2*入力・結果!$G$5*((入力・結果!$G$3^2)+(入力・結果!$G$4^2)-(2*入力・結果!$G$3*入力・結果!$G$4*(COS(RADIANS(S198)))))^(1/2))))</f>
        <v>5.2311879851112719</v>
      </c>
      <c r="AC198" s="1">
        <f t="shared" ref="AC198:AC261" si="90">X198-3300</f>
        <v>877.40839549504744</v>
      </c>
      <c r="AD198" s="1">
        <f t="shared" si="79"/>
        <v>877.40839549504744</v>
      </c>
      <c r="AE198" s="1" t="str">
        <f t="shared" si="80"/>
        <v/>
      </c>
      <c r="AF198" s="1" t="str">
        <f t="shared" si="81"/>
        <v/>
      </c>
      <c r="AJ198" s="10">
        <v>195</v>
      </c>
      <c r="AK198" s="10">
        <f t="shared" si="82"/>
        <v>0.93003090929656829</v>
      </c>
    </row>
    <row r="199" spans="2:37" x14ac:dyDescent="0.2">
      <c r="B199" s="1">
        <v>195</v>
      </c>
      <c r="C199" s="13">
        <f t="shared" si="70"/>
        <v>-33.807403920117387</v>
      </c>
      <c r="D199" s="13">
        <f t="shared" si="71"/>
        <v>9.0586665785882285</v>
      </c>
      <c r="E199" s="13">
        <f>演算!U199</f>
        <v>16.118176561504917</v>
      </c>
      <c r="F199" s="13">
        <f t="shared" si="72"/>
        <v>-16.118176561504917</v>
      </c>
      <c r="G199" s="13">
        <f t="shared" si="73"/>
        <v>-418.08385603087316</v>
      </c>
      <c r="H199" s="13">
        <f t="shared" si="74"/>
        <v>120.10644167187866</v>
      </c>
      <c r="I199" s="14">
        <f t="shared" si="83"/>
        <v>434.99387122662347</v>
      </c>
      <c r="J199" s="13">
        <f t="shared" si="84"/>
        <v>16.028212738847955</v>
      </c>
      <c r="K199" s="13" t="str">
        <f t="shared" si="85"/>
        <v/>
      </c>
      <c r="L199" s="13">
        <f>COUNTIF($K$4:K199,1)</f>
        <v>1</v>
      </c>
      <c r="M199" s="13">
        <f t="shared" si="86"/>
        <v>196.02821273884797</v>
      </c>
      <c r="N199" s="14">
        <f t="shared" si="75"/>
        <v>157.02821273884797</v>
      </c>
      <c r="O199" s="14">
        <f t="shared" si="87"/>
        <v>-400.49761310530192</v>
      </c>
      <c r="P199" s="14">
        <f t="shared" si="88"/>
        <v>-169.76845967870523</v>
      </c>
      <c r="Q199" s="13">
        <f t="shared" si="76"/>
        <v>-434.66662183008071</v>
      </c>
      <c r="R199" s="13">
        <f t="shared" si="77"/>
        <v>-116.46857029613436</v>
      </c>
      <c r="S199" s="15">
        <v>195</v>
      </c>
      <c r="T199" s="1">
        <f t="shared" si="69"/>
        <v>1.1181765615049155</v>
      </c>
      <c r="U199" s="1">
        <f t="shared" si="78"/>
        <v>16.118176561504917</v>
      </c>
      <c r="V199" s="1">
        <f t="shared" si="89"/>
        <v>1.0752330809696993</v>
      </c>
      <c r="W199" s="1">
        <f>入力・結果!$I$7/V199</f>
        <v>302818.06406696263</v>
      </c>
      <c r="X199" s="14">
        <f>(W199/I199*10)*入力・結果!$I$8</f>
        <v>4176.8597320195377</v>
      </c>
      <c r="Y199" s="13">
        <f>DEGREES(ACOS((入力・結果!$G$3-(入力・結果!$G$4*COS(RADIANS(S199))))/(((入力・結果!$G$3^2)+(入力・結果!$G$4^2)-(2*入力・結果!$G$3*入力・結果!$G$4*COS(RADIANS(S199))))^(1/2))))</f>
        <v>10.514468491955975</v>
      </c>
      <c r="Z199" s="13">
        <f>DEGREES(ACOS(((入力・結果!$G$3^2)+(入力・結果!$G$4^2)-(入力・結果!$G$5^2)+(入力・結果!$G$6^2)-(2*入力・結果!$G$3*入力・結果!$G$4*COS(RADIANS(S199))))/(2*入力・結果!$G$6*((入力・結果!$G$3^2)+(入力・結果!$G$4^2)-(2*入力・結果!$G$3*入力・結果!$G$4*(COS(RADIANS(S199)))))^(1/2))))</f>
        <v>8.4224686899876104</v>
      </c>
      <c r="AA199" s="13">
        <f>DEGREES(ACOS((入力・結果!$G$4-(入力・結果!$G$3*COS(RADIANS(S199))))/(((入力・結果!$G$3^2)+(入力・結果!$G$4^2)-(2*入力・結果!$G$3*入力・結果!$G$4*COS(RADIANS(S199))))^(1/2))))</f>
        <v>4.4855315080440201</v>
      </c>
      <c r="AB199" s="13">
        <f>DEGREES(ACOS(((入力・結果!$G$3^2)+(入力・結果!$G$4^2)+(入力・結果!$G$5^2)-(入力・結果!$G$6^2)-(2*入力・結果!$G$3*入力・結果!$G$4*COS(RADIANS(S199))))/(2*入力・結果!$G$5*((入力・結果!$G$3^2)+(入力・結果!$G$4^2)-(2*入力・結果!$G$3*入力・結果!$G$4*(COS(RADIANS(S199)))))^(1/2))))</f>
        <v>5.6037080695489356</v>
      </c>
      <c r="AC199" s="1">
        <f t="shared" si="90"/>
        <v>876.85973201953766</v>
      </c>
      <c r="AD199" s="1">
        <f t="shared" si="79"/>
        <v>876.85973201953766</v>
      </c>
      <c r="AE199" s="1" t="str">
        <f t="shared" si="80"/>
        <v/>
      </c>
      <c r="AF199" s="1" t="str">
        <f t="shared" si="81"/>
        <v/>
      </c>
      <c r="AJ199" s="10">
        <v>196</v>
      </c>
      <c r="AK199" s="10">
        <f t="shared" si="82"/>
        <v>0.92989789875604412</v>
      </c>
    </row>
    <row r="200" spans="2:37" x14ac:dyDescent="0.2">
      <c r="B200" s="1">
        <v>196</v>
      </c>
      <c r="C200" s="13">
        <f t="shared" si="70"/>
        <v>-33.644159357841161</v>
      </c>
      <c r="D200" s="13">
        <f t="shared" si="71"/>
        <v>9.6473074535949657</v>
      </c>
      <c r="E200" s="13">
        <f>演算!U200</f>
        <v>17.193563441438439</v>
      </c>
      <c r="F200" s="13">
        <f t="shared" si="72"/>
        <v>-17.193563441438439</v>
      </c>
      <c r="G200" s="13">
        <f t="shared" si="73"/>
        <v>-415.76878963075421</v>
      </c>
      <c r="H200" s="13">
        <f t="shared" si="74"/>
        <v>127.88760066529791</v>
      </c>
      <c r="I200" s="14">
        <f t="shared" si="83"/>
        <v>434.99301699561693</v>
      </c>
      <c r="J200" s="13">
        <f t="shared" si="84"/>
        <v>17.097534960425413</v>
      </c>
      <c r="K200" s="13" t="str">
        <f t="shared" si="85"/>
        <v/>
      </c>
      <c r="L200" s="13">
        <f>COUNTIF($K$4:K200,1)</f>
        <v>1</v>
      </c>
      <c r="M200" s="13">
        <f t="shared" si="86"/>
        <v>197.09753496042541</v>
      </c>
      <c r="N200" s="14">
        <f t="shared" si="75"/>
        <v>158.09753496042541</v>
      </c>
      <c r="O200" s="14">
        <f t="shared" si="87"/>
        <v>-403.59531062250426</v>
      </c>
      <c r="P200" s="14">
        <f t="shared" si="88"/>
        <v>-162.26444489928582</v>
      </c>
      <c r="Q200" s="13">
        <f t="shared" si="76"/>
        <v>-432.56776317224353</v>
      </c>
      <c r="R200" s="13">
        <f t="shared" si="77"/>
        <v>-124.03681011764955</v>
      </c>
      <c r="S200" s="15">
        <v>196</v>
      </c>
      <c r="T200" s="1">
        <f t="shared" si="69"/>
        <v>1.1935634414384397</v>
      </c>
      <c r="U200" s="1">
        <f t="shared" si="78"/>
        <v>17.193563441438439</v>
      </c>
      <c r="V200" s="1">
        <f t="shared" si="89"/>
        <v>1.0753868799335216</v>
      </c>
      <c r="W200" s="1">
        <f>入力・結果!$I$7/V200</f>
        <v>302774.75583496795</v>
      </c>
      <c r="X200" s="14">
        <f>(W200/I200*10)*入力・結果!$I$8</f>
        <v>4176.2705699436838</v>
      </c>
      <c r="Y200" s="13">
        <f>DEGREES(ACOS((入力・結果!$G$3-(入力・結果!$G$4*COS(RADIANS(S200))))/(((入力・結果!$G$3^2)+(入力・結果!$G$4^2)-(2*入力・結果!$G$3*入力・結果!$G$4*COS(RADIANS(S200))))^(1/2))))</f>
        <v>11.217572050683914</v>
      </c>
      <c r="Z200" s="13">
        <f>DEGREES(ACOS(((入力・結果!$G$3^2)+(入力・結果!$G$4^2)-(入力・結果!$G$5^2)+(入力・結果!$G$6^2)-(2*入力・結果!$G$3*入力・結果!$G$4*COS(RADIANS(S200))))/(2*入力・結果!$G$6*((入力・結果!$G$3^2)+(入力・結果!$G$4^2)-(2*入力・結果!$G$3*入力・結果!$G$4*(COS(RADIANS(S200)))))^(1/2))))</f>
        <v>8.9845183625101868</v>
      </c>
      <c r="AA200" s="13">
        <f>DEGREES(ACOS((入力・結果!$G$4-(入力・結果!$G$3*COS(RADIANS(S200))))/(((入力・結果!$G$3^2)+(入力・結果!$G$4^2)-(2*入力・結果!$G$3*入力・結果!$G$4*COS(RADIANS(S200))))^(1/2))))</f>
        <v>4.7824279493161725</v>
      </c>
      <c r="AB200" s="13">
        <f>DEGREES(ACOS(((入力・結果!$G$3^2)+(入力・結果!$G$4^2)+(入力・結果!$G$5^2)-(入力・結果!$G$6^2)-(2*入力・結果!$G$3*入力・結果!$G$4*COS(RADIANS(S200))))/(2*入力・結果!$G$5*((入力・結果!$G$3^2)+(入力・結果!$G$4^2)-(2*入力・結果!$G$3*入力・結果!$G$4*(COS(RADIANS(S200)))))^(1/2))))</f>
        <v>5.9759913907546123</v>
      </c>
      <c r="AC200" s="1">
        <f t="shared" si="90"/>
        <v>876.27056994368377</v>
      </c>
      <c r="AD200" s="1">
        <f t="shared" si="79"/>
        <v>876.27056994368377</v>
      </c>
      <c r="AE200" s="1" t="str">
        <f t="shared" si="80"/>
        <v/>
      </c>
      <c r="AF200" s="1" t="str">
        <f t="shared" si="81"/>
        <v/>
      </c>
      <c r="AJ200" s="10">
        <v>197</v>
      </c>
      <c r="AK200" s="10">
        <f t="shared" si="82"/>
        <v>0.92975568754620241</v>
      </c>
    </row>
    <row r="201" spans="2:37" x14ac:dyDescent="0.2">
      <c r="B201" s="1">
        <v>197</v>
      </c>
      <c r="C201" s="13">
        <f t="shared" si="70"/>
        <v>-33.470666458706241</v>
      </c>
      <c r="D201" s="13">
        <f t="shared" si="71"/>
        <v>10.233009665295787</v>
      </c>
      <c r="E201" s="13">
        <f>演算!U201</f>
        <v>18.269114807667975</v>
      </c>
      <c r="F201" s="13">
        <f t="shared" si="72"/>
        <v>-18.269114807667975</v>
      </c>
      <c r="G201" s="13">
        <f t="shared" si="73"/>
        <v>-413.3085051760728</v>
      </c>
      <c r="H201" s="13">
        <f t="shared" si="74"/>
        <v>135.62525934014542</v>
      </c>
      <c r="I201" s="14">
        <f t="shared" si="83"/>
        <v>434.99210501106967</v>
      </c>
      <c r="J201" s="13">
        <f t="shared" si="84"/>
        <v>18.167008564548812</v>
      </c>
      <c r="K201" s="13" t="str">
        <f t="shared" si="85"/>
        <v/>
      </c>
      <c r="L201" s="13">
        <f>COUNTIF($K$4:K201,1)</f>
        <v>1</v>
      </c>
      <c r="M201" s="13">
        <f t="shared" si="86"/>
        <v>198.16700856454881</v>
      </c>
      <c r="N201" s="14">
        <f t="shared" si="75"/>
        <v>159.16700856454881</v>
      </c>
      <c r="O201" s="14">
        <f t="shared" si="87"/>
        <v>-406.55277687757842</v>
      </c>
      <c r="P201" s="14">
        <f t="shared" si="88"/>
        <v>-154.7028475338816</v>
      </c>
      <c r="Q201" s="13">
        <f t="shared" si="76"/>
        <v>-430.33714018336593</v>
      </c>
      <c r="R201" s="13">
        <f t="shared" si="77"/>
        <v>-131.56726712523155</v>
      </c>
      <c r="S201" s="15">
        <v>197</v>
      </c>
      <c r="T201" s="1">
        <f t="shared" si="69"/>
        <v>1.2691148076679752</v>
      </c>
      <c r="U201" s="1">
        <f t="shared" si="78"/>
        <v>18.269114807667975</v>
      </c>
      <c r="V201" s="1">
        <f t="shared" si="89"/>
        <v>1.0755513662295364</v>
      </c>
      <c r="W201" s="1">
        <f>入力・結果!$I$7/V201</f>
        <v>302728.45186504349</v>
      </c>
      <c r="X201" s="14">
        <f>(W201/I201*10)*入力・結果!$I$8</f>
        <v>4175.6406386824829</v>
      </c>
      <c r="Y201" s="13">
        <f>DEGREES(ACOS((入力・結果!$G$3-(入力・結果!$G$4*COS(RADIANS(S201))))/(((入力・結果!$G$3^2)+(入力・結果!$G$4^2)-(2*入力・結果!$G$3*入力・結果!$G$4*COS(RADIANS(S201))))^(1/2))))</f>
        <v>11.921093208953492</v>
      </c>
      <c r="Z201" s="13">
        <f>DEGREES(ACOS(((入力・結果!$G$3^2)+(入力・結果!$G$4^2)-(入力・結果!$G$5^2)+(入力・結果!$G$6^2)-(2*入力・結果!$G$3*入力・結果!$G$4*COS(RADIANS(S201))))/(2*入力・結果!$G$6*((入力・結果!$G$3^2)+(入力・結果!$G$4^2)-(2*入力・結果!$G$3*入力・結果!$G$4*(COS(RADIANS(S201)))))^(1/2))))</f>
        <v>9.546675444317394</v>
      </c>
      <c r="AA201" s="13">
        <f>DEGREES(ACOS((入力・結果!$G$4-(入力・結果!$G$3*COS(RADIANS(S201))))/(((入力・結果!$G$3^2)+(入力・結果!$G$4^2)-(2*入力・結果!$G$3*入力・結果!$G$4*COS(RADIANS(S201))))^(1/2))))</f>
        <v>5.0789067910466086</v>
      </c>
      <c r="AB201" s="13">
        <f>DEGREES(ACOS(((入力・結果!$G$3^2)+(入力・結果!$G$4^2)+(入力・結果!$G$5^2)-(入力・結果!$G$6^2)-(2*入力・結果!$G$3*入力・結果!$G$4*COS(RADIANS(S201))))/(2*入力・結果!$G$5*((入力・結果!$G$3^2)+(入力・結果!$G$4^2)-(2*入力・結果!$G$3*入力・結果!$G$4*(COS(RADIANS(S201)))))^(1/2))))</f>
        <v>6.3480215987145838</v>
      </c>
      <c r="AC201" s="1">
        <f t="shared" si="90"/>
        <v>875.64063868248286</v>
      </c>
      <c r="AD201" s="1">
        <f t="shared" si="79"/>
        <v>875.64063868248286</v>
      </c>
      <c r="AE201" s="1" t="str">
        <f t="shared" si="80"/>
        <v/>
      </c>
      <c r="AF201" s="1" t="str">
        <f t="shared" si="81"/>
        <v/>
      </c>
      <c r="AJ201" s="10">
        <v>198</v>
      </c>
      <c r="AK201" s="10">
        <f t="shared" si="82"/>
        <v>0.9296042101584705</v>
      </c>
    </row>
    <row r="202" spans="2:37" x14ac:dyDescent="0.2">
      <c r="B202" s="1">
        <v>198</v>
      </c>
      <c r="C202" s="13">
        <f t="shared" si="70"/>
        <v>-33.286978070330377</v>
      </c>
      <c r="D202" s="13">
        <f t="shared" si="71"/>
        <v>10.815594803123155</v>
      </c>
      <c r="E202" s="13">
        <f>演算!U202</f>
        <v>19.344841433120251</v>
      </c>
      <c r="F202" s="13">
        <f t="shared" si="72"/>
        <v>-19.344841433120251</v>
      </c>
      <c r="G202" s="13">
        <f t="shared" si="73"/>
        <v>-410.70377481904438</v>
      </c>
      <c r="H202" s="13">
        <f t="shared" si="74"/>
        <v>143.31677039013425</v>
      </c>
      <c r="I202" s="14">
        <f t="shared" si="83"/>
        <v>434.99113476675677</v>
      </c>
      <c r="J202" s="13">
        <f t="shared" si="84"/>
        <v>19.236643466565038</v>
      </c>
      <c r="K202" s="13" t="str">
        <f t="shared" si="85"/>
        <v/>
      </c>
      <c r="L202" s="13">
        <f>COUNTIF($K$4:K202,1)</f>
        <v>1</v>
      </c>
      <c r="M202" s="13">
        <f t="shared" si="86"/>
        <v>199.23664346656503</v>
      </c>
      <c r="N202" s="14">
        <f t="shared" si="75"/>
        <v>160.23664346656503</v>
      </c>
      <c r="O202" s="14">
        <f t="shared" si="87"/>
        <v>-409.36894594167245</v>
      </c>
      <c r="P202" s="14">
        <f t="shared" si="88"/>
        <v>-147.08621085701671</v>
      </c>
      <c r="Q202" s="13">
        <f t="shared" si="76"/>
        <v>-427.97543233281914</v>
      </c>
      <c r="R202" s="13">
        <f t="shared" si="77"/>
        <v>-139.05764746872629</v>
      </c>
      <c r="S202" s="15">
        <v>198</v>
      </c>
      <c r="T202" s="1">
        <f t="shared" si="69"/>
        <v>1.3448414331202532</v>
      </c>
      <c r="U202" s="1">
        <f t="shared" si="78"/>
        <v>19.344841433120251</v>
      </c>
      <c r="V202" s="1">
        <f t="shared" si="89"/>
        <v>1.0757266254522762</v>
      </c>
      <c r="W202" s="1">
        <f>入力・結果!$I$7/V202</f>
        <v>302679.13082759798</v>
      </c>
      <c r="X202" s="14">
        <f>(W202/I202*10)*入力・結果!$I$8</f>
        <v>4174.9696483800099</v>
      </c>
      <c r="Y202" s="13">
        <f>DEGREES(ACOS((入力・結果!$G$3-(入力・結果!$G$4*COS(RADIANS(S202))))/(((入力・結果!$G$3^2)+(入力・結果!$G$4^2)-(2*入力・結果!$G$3*入力・結果!$G$4*COS(RADIANS(S202))))^(1/2))))</f>
        <v>12.625059200735985</v>
      </c>
      <c r="Z202" s="13">
        <f>DEGREES(ACOS(((入力・結果!$G$3^2)+(入力・結果!$G$4^2)-(入力・結果!$G$5^2)+(入力・結果!$G$6^2)-(2*入力・結果!$G$3*入力・結果!$G$4*COS(RADIANS(S202))))/(2*入力・結果!$G$6*((入力・結果!$G$3^2)+(入力・結果!$G$4^2)-(2*入力・結果!$G$3*入力・結果!$G$4*(COS(RADIANS(S202)))))^(1/2))))</f>
        <v>10.108946841374598</v>
      </c>
      <c r="AA202" s="13">
        <f>DEGREES(ACOS((入力・結果!$G$4-(入力・結果!$G$3*COS(RADIANS(S202))))/(((入力・結果!$G$3^2)+(入力・結果!$G$4^2)-(2*入力・結果!$G$3*入力・結果!$G$4*COS(RADIANS(S202))))^(1/2))))</f>
        <v>5.3749407992639266</v>
      </c>
      <c r="AB202" s="13">
        <f>DEGREES(ACOS(((入力・結果!$G$3^2)+(入力・結果!$G$4^2)+(入力・結果!$G$5^2)-(入力・結果!$G$6^2)-(2*入力・結果!$G$3*入力・結果!$G$4*COS(RADIANS(S202))))/(2*入力・結果!$G$5*((入力・結果!$G$3^2)+(入力・結果!$G$4^2)-(2*入力・結果!$G$3*入力・結果!$G$4*(COS(RADIANS(S202)))))^(1/2))))</f>
        <v>6.7197822323841798</v>
      </c>
      <c r="AC202" s="1">
        <f t="shared" si="90"/>
        <v>874.96964838000986</v>
      </c>
      <c r="AD202" s="1">
        <f t="shared" si="79"/>
        <v>874.96964838000986</v>
      </c>
      <c r="AE202" s="1" t="str">
        <f t="shared" si="80"/>
        <v/>
      </c>
      <c r="AF202" s="1" t="str">
        <f t="shared" si="81"/>
        <v/>
      </c>
      <c r="AJ202" s="10">
        <v>199</v>
      </c>
      <c r="AK202" s="10">
        <f t="shared" si="82"/>
        <v>0.92944339667426812</v>
      </c>
    </row>
    <row r="203" spans="2:37" x14ac:dyDescent="0.2">
      <c r="B203" s="1">
        <v>199</v>
      </c>
      <c r="C203" s="13">
        <f t="shared" si="70"/>
        <v>-33.093150145976082</v>
      </c>
      <c r="D203" s="13">
        <f t="shared" si="71"/>
        <v>11.394885406000487</v>
      </c>
      <c r="E203" s="13">
        <f>演算!U203</f>
        <v>20.420754182167904</v>
      </c>
      <c r="F203" s="13">
        <f t="shared" si="72"/>
        <v>-20.420754182167904</v>
      </c>
      <c r="G203" s="13">
        <f t="shared" si="73"/>
        <v>-407.95541621224402</v>
      </c>
      <c r="H203" s="13">
        <f t="shared" si="74"/>
        <v>150.95949940132002</v>
      </c>
      <c r="I203" s="14">
        <f t="shared" si="83"/>
        <v>434.99010572242031</v>
      </c>
      <c r="J203" s="13">
        <f t="shared" si="84"/>
        <v>20.306449666105156</v>
      </c>
      <c r="K203" s="13" t="str">
        <f t="shared" si="85"/>
        <v/>
      </c>
      <c r="L203" s="13">
        <f>COUNTIF($K$4:K203,1)</f>
        <v>1</v>
      </c>
      <c r="M203" s="13">
        <f t="shared" si="86"/>
        <v>200.30644966610515</v>
      </c>
      <c r="N203" s="14">
        <f t="shared" si="75"/>
        <v>161.30644966610515</v>
      </c>
      <c r="O203" s="14">
        <f t="shared" si="87"/>
        <v>-412.04279535976957</v>
      </c>
      <c r="P203" s="14">
        <f t="shared" si="88"/>
        <v>-139.4170967582867</v>
      </c>
      <c r="Q203" s="13">
        <f t="shared" si="76"/>
        <v>-425.48335901969256</v>
      </c>
      <c r="R203" s="13">
        <f t="shared" si="77"/>
        <v>-146.50566950572053</v>
      </c>
      <c r="S203" s="15">
        <v>199</v>
      </c>
      <c r="T203" s="1">
        <f t="shared" si="69"/>
        <v>1.4207541821679026</v>
      </c>
      <c r="U203" s="1">
        <f t="shared" si="78"/>
        <v>20.420754182167904</v>
      </c>
      <c r="V203" s="1">
        <f t="shared" si="89"/>
        <v>1.075912749047653</v>
      </c>
      <c r="W203" s="1">
        <f>入力・結果!$I$7/V203</f>
        <v>302626.76995714172</v>
      </c>
      <c r="X203" s="14">
        <f>(W203/I203*10)*入力・結果!$I$8</f>
        <v>4174.2572896624442</v>
      </c>
      <c r="Y203" s="13">
        <f>DEGREES(ACOS((入力・結果!$G$3-(入力・結果!$G$4*COS(RADIANS(S203))))/(((入力・結果!$G$3^2)+(入力・結果!$G$4^2)-(2*入力・結果!$G$3*入力・結果!$G$4*COS(RADIANS(S203))))^(1/2))))</f>
        <v>13.329497469897751</v>
      </c>
      <c r="Z203" s="13">
        <f>DEGREES(ACOS(((入力・結果!$G$3^2)+(入力・結果!$G$4^2)-(入力・結果!$G$5^2)+(入力・結果!$G$6^2)-(2*入力・結果!$G$3*入力・結果!$G$4*COS(RADIANS(S203))))/(2*入力・結果!$G$6*((入力・結果!$G$3^2)+(入力・結果!$G$4^2)-(2*入力・結果!$G$3*入力・結果!$G$4*(COS(RADIANS(S203)))))^(1/2))))</f>
        <v>10.671339494731923</v>
      </c>
      <c r="AA203" s="13">
        <f>DEGREES(ACOS((入力・結果!$G$4-(入力・結果!$G$3*COS(RADIANS(S203))))/(((入力・結果!$G$3^2)+(入力・結果!$G$4^2)-(2*入力・結果!$G$3*入力・結果!$G$4*COS(RADIANS(S203))))^(1/2))))</f>
        <v>5.6705025301022767</v>
      </c>
      <c r="AB203" s="13">
        <f>DEGREES(ACOS(((入力・結果!$G$3^2)+(入力・結果!$G$4^2)+(入力・結果!$G$5^2)-(入力・結果!$G$6^2)-(2*入力・結果!$G$3*入力・結果!$G$4*COS(RADIANS(S203))))/(2*入力・結果!$G$5*((入力・結果!$G$3^2)+(入力・結果!$G$4^2)-(2*入力・結果!$G$3*入力・結果!$G$4*(COS(RADIANS(S203)))))^(1/2))))</f>
        <v>7.0912567122701793</v>
      </c>
      <c r="AC203" s="1">
        <f t="shared" si="90"/>
        <v>874.25728966244424</v>
      </c>
      <c r="AD203" s="1">
        <f t="shared" si="79"/>
        <v>874.25728966244424</v>
      </c>
      <c r="AE203" s="1" t="str">
        <f t="shared" si="80"/>
        <v/>
      </c>
      <c r="AF203" s="1" t="str">
        <f t="shared" si="81"/>
        <v/>
      </c>
      <c r="AJ203" s="10">
        <v>200</v>
      </c>
      <c r="AK203" s="10">
        <f t="shared" si="82"/>
        <v>0.92927317270648246</v>
      </c>
    </row>
    <row r="204" spans="2:37" x14ac:dyDescent="0.2">
      <c r="B204" s="1">
        <v>200</v>
      </c>
      <c r="C204" s="13">
        <f t="shared" si="70"/>
        <v>-32.889241727506793</v>
      </c>
      <c r="D204" s="13">
        <f t="shared" si="71"/>
        <v>11.970705016398403</v>
      </c>
      <c r="E204" s="13">
        <f>演算!U204</f>
        <v>21.496864016574861</v>
      </c>
      <c r="F204" s="13">
        <f t="shared" si="72"/>
        <v>-21.496864016574861</v>
      </c>
      <c r="G204" s="13">
        <f t="shared" si="73"/>
        <v>-405.06429228212011</v>
      </c>
      <c r="H204" s="13">
        <f t="shared" si="74"/>
        <v>158.55082558078811</v>
      </c>
      <c r="I204" s="14">
        <f t="shared" si="83"/>
        <v>434.98901730315481</v>
      </c>
      <c r="J204" s="13">
        <f t="shared" si="84"/>
        <v>21.376437252565299</v>
      </c>
      <c r="K204" s="13" t="str">
        <f t="shared" si="85"/>
        <v/>
      </c>
      <c r="L204" s="13">
        <f>COUNTIF($K$4:K204,1)</f>
        <v>1</v>
      </c>
      <c r="M204" s="13">
        <f t="shared" si="86"/>
        <v>201.3764372525653</v>
      </c>
      <c r="N204" s="14">
        <f t="shared" si="75"/>
        <v>162.3764372525653</v>
      </c>
      <c r="O204" s="14">
        <f t="shared" si="87"/>
        <v>-414.5733464332518</v>
      </c>
      <c r="P204" s="14">
        <f t="shared" si="88"/>
        <v>-131.69808503353153</v>
      </c>
      <c r="Q204" s="13">
        <f t="shared" si="76"/>
        <v>-422.86167935365881</v>
      </c>
      <c r="R204" s="13">
        <f t="shared" si="77"/>
        <v>-153.90906449655088</v>
      </c>
      <c r="S204" s="15">
        <v>200</v>
      </c>
      <c r="T204" s="1">
        <f t="shared" si="69"/>
        <v>1.4968640165748628</v>
      </c>
      <c r="U204" s="1">
        <f t="shared" si="78"/>
        <v>21.496864016574861</v>
      </c>
      <c r="V204" s="1">
        <f t="shared" si="89"/>
        <v>1.0761098344069566</v>
      </c>
      <c r="W204" s="1">
        <f>入力・結果!$I$7/V204</f>
        <v>302571.34503323067</v>
      </c>
      <c r="X204" s="14">
        <f>(W204/I204*10)*入力・結果!$I$8</f>
        <v>4173.5032333797208</v>
      </c>
      <c r="Y204" s="13">
        <f>DEGREES(ACOS((入力・結果!$G$3-(入力・結果!$G$4*COS(RADIANS(S204))))/(((入力・結果!$G$3^2)+(入力・結果!$G$4^2)-(2*入力・結果!$G$3*入力・結果!$G$4*COS(RADIANS(S204))))^(1/2))))</f>
        <v>14.034435683650862</v>
      </c>
      <c r="Z204" s="13">
        <f>DEGREES(ACOS(((入力・結果!$G$3^2)+(入力・結果!$G$4^2)-(入力・結果!$G$5^2)+(入力・結果!$G$6^2)-(2*入力・結果!$G$3*入力・結果!$G$4*COS(RADIANS(S204))))/(2*入力・結果!$G$6*((入力・結果!$G$3^2)+(入力・結果!$G$4^2)-(2*入力・結果!$G$3*入力・結果!$G$4*(COS(RADIANS(S204)))))^(1/2))))</f>
        <v>11.233860382586718</v>
      </c>
      <c r="AA204" s="13">
        <f>DEGREES(ACOS((入力・結果!$G$4-(入力・結果!$G$3*COS(RADIANS(S204))))/(((入力・結果!$G$3^2)+(入力・結果!$G$4^2)-(2*入力・結果!$G$3*入力・結果!$G$4*COS(RADIANS(S204))))^(1/2))))</f>
        <v>5.9655643163492167</v>
      </c>
      <c r="AB204" s="13">
        <f>DEGREES(ACOS(((入力・結果!$G$3^2)+(入力・結果!$G$4^2)+(入力・結果!$G$5^2)-(入力・結果!$G$6^2)-(2*入力・結果!$G$3*入力・結果!$G$4*COS(RADIANS(S204))))/(2*入力・結果!$G$5*((入力・結果!$G$3^2)+(入力・結果!$G$4^2)-(2*入力・結果!$G$3*入力・結果!$G$4*(COS(RADIANS(S204)))))^(1/2))))</f>
        <v>7.4624283329240795</v>
      </c>
      <c r="AC204" s="1">
        <f t="shared" si="90"/>
        <v>873.50323337972077</v>
      </c>
      <c r="AD204" s="1">
        <f t="shared" si="79"/>
        <v>873.50323337972077</v>
      </c>
      <c r="AE204" s="1" t="str">
        <f t="shared" si="80"/>
        <v/>
      </c>
      <c r="AF204" s="1" t="str">
        <f t="shared" si="81"/>
        <v/>
      </c>
      <c r="AJ204" s="10">
        <v>201</v>
      </c>
      <c r="AK204" s="10">
        <f t="shared" si="82"/>
        <v>0.92909345933764065</v>
      </c>
    </row>
    <row r="205" spans="2:37" x14ac:dyDescent="0.2">
      <c r="B205" s="1">
        <v>201</v>
      </c>
      <c r="C205" s="13">
        <f t="shared" si="70"/>
        <v>-32.675314927402063</v>
      </c>
      <c r="D205" s="13">
        <f t="shared" si="71"/>
        <v>12.542878234085515</v>
      </c>
      <c r="E205" s="13">
        <f>演算!U205</f>
        <v>22.573182001541529</v>
      </c>
      <c r="F205" s="13">
        <f t="shared" si="72"/>
        <v>-22.573182001541529</v>
      </c>
      <c r="G205" s="13">
        <f t="shared" si="73"/>
        <v>-402.03131099024188</v>
      </c>
      <c r="H205" s="13">
        <f t="shared" si="74"/>
        <v>166.08814248025968</v>
      </c>
      <c r="I205" s="14">
        <f t="shared" si="83"/>
        <v>434.98786889874941</v>
      </c>
      <c r="J205" s="13">
        <f t="shared" si="84"/>
        <v>22.44661641067993</v>
      </c>
      <c r="K205" s="13" t="str">
        <f t="shared" si="85"/>
        <v/>
      </c>
      <c r="L205" s="13">
        <f>COUNTIF($K$4:K205,1)</f>
        <v>1</v>
      </c>
      <c r="M205" s="13">
        <f t="shared" si="86"/>
        <v>202.44661641067992</v>
      </c>
      <c r="N205" s="14">
        <f t="shared" si="75"/>
        <v>163.44661641067992</v>
      </c>
      <c r="O205" s="14">
        <f t="shared" si="87"/>
        <v>-416.9596644897361</v>
      </c>
      <c r="P205" s="14">
        <f t="shared" si="88"/>
        <v>-123.9317726722341</v>
      </c>
      <c r="Q205" s="13">
        <f t="shared" si="76"/>
        <v>-420.11119192374076</v>
      </c>
      <c r="R205" s="13">
        <f t="shared" si="77"/>
        <v>-161.26557729538519</v>
      </c>
      <c r="S205" s="15">
        <v>201</v>
      </c>
      <c r="T205" s="1">
        <f t="shared" si="69"/>
        <v>1.5731820015415288</v>
      </c>
      <c r="U205" s="1">
        <f t="shared" si="78"/>
        <v>22.573182001541529</v>
      </c>
      <c r="V205" s="1">
        <f t="shared" si="89"/>
        <v>1.0763179849666678</v>
      </c>
      <c r="W205" s="1">
        <f>入力・結果!$I$7/V205</f>
        <v>302512.83036033576</v>
      </c>
      <c r="X205" s="14">
        <f>(W205/I205*10)*入力・結果!$I$8</f>
        <v>4172.7071303326475</v>
      </c>
      <c r="Y205" s="13">
        <f>DEGREES(ACOS((入力・結果!$G$3-(入力・結果!$G$4*COS(RADIANS(S205))))/(((入力・結果!$G$3^2)+(入力・結果!$G$4^2)-(2*入力・結果!$G$3*入力・結果!$G$4*COS(RADIANS(S205))))^(1/2))))</f>
        <v>14.739901746199694</v>
      </c>
      <c r="Z205" s="13">
        <f>DEGREES(ACOS(((入力・結果!$G$3^2)+(入力・結果!$G$4^2)-(入力・結果!$G$5^2)+(入力・結果!$G$6^2)-(2*入力・結果!$G$3*入力・結果!$G$4*COS(RADIANS(S205))))/(2*入力・結果!$G$6*((入力・結果!$G$3^2)+(入力・結果!$G$4^2)-(2*入力・結果!$G$3*入力・結果!$G$4*(COS(RADIANS(S205)))))^(1/2))))</f>
        <v>11.79651652234474</v>
      </c>
      <c r="AA205" s="13">
        <f>DEGREES(ACOS((入力・結果!$G$4-(入力・結果!$G$3*COS(RADIANS(S205))))/(((入力・結果!$G$3^2)+(入力・結果!$G$4^2)-(2*入力・結果!$G$3*入力・結果!$G$4*COS(RADIANS(S205))))^(1/2))))</f>
        <v>6.2600982538002343</v>
      </c>
      <c r="AB205" s="13">
        <f>DEGREES(ACOS(((入力・結果!$G$3^2)+(入力・結果!$G$4^2)+(入力・結果!$G$5^2)-(入力・結果!$G$6^2)-(2*入力・結果!$G$3*入力・結果!$G$4*COS(RADIANS(S205))))/(2*入力・結果!$G$5*((入力・結果!$G$3^2)+(入力・結果!$G$4^2)-(2*入力・結果!$G$3*入力・結果!$G$4*(COS(RADIANS(S205)))))^(1/2))))</f>
        <v>7.8332802553417631</v>
      </c>
      <c r="AC205" s="1">
        <f t="shared" si="90"/>
        <v>872.70713033264747</v>
      </c>
      <c r="AD205" s="1">
        <f t="shared" si="79"/>
        <v>872.70713033264747</v>
      </c>
      <c r="AE205" s="1" t="str">
        <f t="shared" si="80"/>
        <v/>
      </c>
      <c r="AF205" s="1" t="str">
        <f t="shared" si="81"/>
        <v/>
      </c>
      <c r="AJ205" s="10">
        <v>202</v>
      </c>
      <c r="AK205" s="10">
        <f t="shared" si="82"/>
        <v>0.92890417305349526</v>
      </c>
    </row>
    <row r="206" spans="2:37" x14ac:dyDescent="0.2">
      <c r="B206" s="1">
        <v>202</v>
      </c>
      <c r="C206" s="13">
        <f t="shared" si="70"/>
        <v>-32.451434909837559</v>
      </c>
      <c r="D206" s="13">
        <f t="shared" si="71"/>
        <v>13.11123076955692</v>
      </c>
      <c r="E206" s="13">
        <f>演算!U206</f>
        <v>23.649719311857186</v>
      </c>
      <c r="F206" s="13">
        <f t="shared" si="72"/>
        <v>-23.649719311857186</v>
      </c>
      <c r="G206" s="13">
        <f t="shared" si="73"/>
        <v>-398.85742508239593</v>
      </c>
      <c r="H206" s="13">
        <f t="shared" si="74"/>
        <v>173.56885871434201</v>
      </c>
      <c r="I206" s="14">
        <f t="shared" si="83"/>
        <v>434.98665986298738</v>
      </c>
      <c r="J206" s="13">
        <f t="shared" si="84"/>
        <v>23.516997426194024</v>
      </c>
      <c r="K206" s="13" t="str">
        <f t="shared" si="85"/>
        <v/>
      </c>
      <c r="L206" s="13">
        <f>COUNTIF($K$4:K206,1)</f>
        <v>1</v>
      </c>
      <c r="M206" s="13">
        <f t="shared" si="86"/>
        <v>203.51699742619402</v>
      </c>
      <c r="N206" s="14">
        <f t="shared" si="75"/>
        <v>164.51699742619402</v>
      </c>
      <c r="O206" s="14">
        <f t="shared" si="87"/>
        <v>-419.200859140094</v>
      </c>
      <c r="P206" s="14">
        <f t="shared" si="88"/>
        <v>-116.12077314143819</v>
      </c>
      <c r="Q206" s="13">
        <f t="shared" si="76"/>
        <v>-417.23273455505432</v>
      </c>
      <c r="R206" s="13">
        <f t="shared" si="77"/>
        <v>-168.5729670371604</v>
      </c>
      <c r="S206" s="15">
        <v>202</v>
      </c>
      <c r="T206" s="1">
        <f t="shared" si="69"/>
        <v>1.6497193118571856</v>
      </c>
      <c r="U206" s="1">
        <f t="shared" si="78"/>
        <v>23.649719311857186</v>
      </c>
      <c r="V206" s="1">
        <f t="shared" si="89"/>
        <v>1.0765373103156577</v>
      </c>
      <c r="W206" s="1">
        <f>入力・結果!$I$7/V206</f>
        <v>302451.19874621806</v>
      </c>
      <c r="X206" s="14">
        <f>(W206/I206*10)*入力・結果!$I$8</f>
        <v>4171.8686109797191</v>
      </c>
      <c r="Y206" s="13">
        <f>DEGREES(ACOS((入力・結果!$G$3-(入力・結果!$G$4*COS(RADIANS(S206))))/(((入力・結果!$G$3^2)+(入力・結果!$G$4^2)-(2*入力・結果!$G$3*入力・結果!$G$4*COS(RADIANS(S206))))^(1/2))))</f>
        <v>15.445923812593291</v>
      </c>
      <c r="Z206" s="13">
        <f>DEGREES(ACOS(((入力・結果!$G$3^2)+(入力・結果!$G$4^2)-(入力・結果!$G$5^2)+(入力・結果!$G$6^2)-(2*入力・結果!$G$3*入力・結果!$G$4*COS(RADIANS(S206))))/(2*入力・結果!$G$6*((入力・結果!$G$3^2)+(入力・結果!$G$4^2)-(2*入力・結果!$G$3*入力・結果!$G$4*(COS(RADIANS(S206)))))^(1/2))))</f>
        <v>12.359314972678115</v>
      </c>
      <c r="AA206" s="13">
        <f>DEGREES(ACOS((入力・結果!$G$4-(入力・結果!$G$3*COS(RADIANS(S206))))/(((入力・結果!$G$3^2)+(入力・結果!$G$4^2)-(2*入力・結果!$G$3*入力・結果!$G$4*COS(RADIANS(S206))))^(1/2))))</f>
        <v>6.5540761874067899</v>
      </c>
      <c r="AB206" s="13">
        <f>DEGREES(ACOS(((入力・結果!$G$3^2)+(入力・結果!$G$4^2)+(入力・結果!$G$5^2)-(入力・結果!$G$6^2)-(2*入力・結果!$G$3*入力・結果!$G$4*COS(RADIANS(S206))))/(2*入力・結果!$G$5*((入力・結果!$G$3^2)+(入力・結果!$G$4^2)-(2*入力・結果!$G$3*入力・結果!$G$4*(COS(RADIANS(S206)))))^(1/2))))</f>
        <v>8.2037954992639754</v>
      </c>
      <c r="AC206" s="1">
        <f t="shared" si="90"/>
        <v>871.86861097971905</v>
      </c>
      <c r="AD206" s="1">
        <f t="shared" si="79"/>
        <v>871.86861097971905</v>
      </c>
      <c r="AE206" s="1" t="str">
        <f t="shared" si="80"/>
        <v/>
      </c>
      <c r="AF206" s="1" t="str">
        <f t="shared" si="81"/>
        <v/>
      </c>
      <c r="AJ206" s="10">
        <v>203</v>
      </c>
      <c r="AK206" s="10">
        <f t="shared" si="82"/>
        <v>0.92870522567139424</v>
      </c>
    </row>
    <row r="207" spans="2:37" x14ac:dyDescent="0.2">
      <c r="B207" s="1">
        <v>203</v>
      </c>
      <c r="C207" s="13">
        <f t="shared" si="70"/>
        <v>-32.217669870835415</v>
      </c>
      <c r="D207" s="13">
        <f t="shared" si="71"/>
        <v>13.675589497124575</v>
      </c>
      <c r="E207" s="13">
        <f>演算!U207</f>
        <v>24.726487238167781</v>
      </c>
      <c r="F207" s="13">
        <f t="shared" si="72"/>
        <v>-24.726487238167781</v>
      </c>
      <c r="G207" s="13">
        <f t="shared" si="73"/>
        <v>-395.54363182564606</v>
      </c>
      <c r="H207" s="13">
        <f t="shared" si="74"/>
        <v>180.99039867315508</v>
      </c>
      <c r="I207" s="14">
        <f t="shared" si="83"/>
        <v>434.98538951290061</v>
      </c>
      <c r="J207" s="13">
        <f t="shared" si="84"/>
        <v>24.587590691641985</v>
      </c>
      <c r="K207" s="13" t="str">
        <f t="shared" si="85"/>
        <v/>
      </c>
      <c r="L207" s="13">
        <f>COUNTIF($K$4:K207,1)</f>
        <v>1</v>
      </c>
      <c r="M207" s="13">
        <f t="shared" si="86"/>
        <v>204.58759069164199</v>
      </c>
      <c r="N207" s="14">
        <f t="shared" si="75"/>
        <v>165.58759069164199</v>
      </c>
      <c r="O207" s="14">
        <f t="shared" si="87"/>
        <v>-421.29608452257975</v>
      </c>
      <c r="P207" s="14">
        <f t="shared" si="88"/>
        <v>-108.26771566645897</v>
      </c>
      <c r="Q207" s="13">
        <f t="shared" si="76"/>
        <v>-414.22718405359819</v>
      </c>
      <c r="R207" s="13">
        <f t="shared" si="77"/>
        <v>-175.8290078201731</v>
      </c>
      <c r="S207" s="15">
        <v>203</v>
      </c>
      <c r="T207" s="1">
        <f t="shared" si="69"/>
        <v>1.7264872381677812</v>
      </c>
      <c r="U207" s="1">
        <f t="shared" si="78"/>
        <v>24.726487238167781</v>
      </c>
      <c r="V207" s="1">
        <f t="shared" si="89"/>
        <v>1.0767679263105947</v>
      </c>
      <c r="W207" s="1">
        <f>入力・結果!$I$7/V207</f>
        <v>302386.42147860595</v>
      </c>
      <c r="X207" s="14">
        <f>(W207/I207*10)*入力・結果!$I$8</f>
        <v>4170.9872851208202</v>
      </c>
      <c r="Y207" s="13">
        <f>DEGREES(ACOS((入力・結果!$G$3-(入力・結果!$G$4*COS(RADIANS(S207))))/(((入力・結果!$G$3^2)+(入力・結果!$G$4^2)-(2*入力・結果!$G$3*入力・結果!$G$4*COS(RADIANS(S207))))^(1/2))))</f>
        <v>16.152530302796837</v>
      </c>
      <c r="Z207" s="13">
        <f>DEGREES(ACOS(((入力・結果!$G$3^2)+(入力・結果!$G$4^2)-(入力・結果!$G$5^2)+(入力・結果!$G$6^2)-(2*入力・結果!$G$3*入力・結果!$G$4*COS(RADIANS(S207))))/(2*入力・結果!$G$6*((入力・結果!$G$3^2)+(入力・結果!$G$4^2)-(2*入力・結果!$G$3*入力・結果!$G$4*(COS(RADIANS(S207)))))^(1/2))))</f>
        <v>12.922262835579129</v>
      </c>
      <c r="AA207" s="13">
        <f>DEGREES(ACOS((入力・結果!$G$4-(入力・結果!$G$3*COS(RADIANS(S207))))/(((入力・結果!$G$3^2)+(入力・結果!$G$4^2)-(2*入力・結果!$G$3*入力・結果!$G$4*COS(RADIANS(S207))))^(1/2))))</f>
        <v>6.8474696972031435</v>
      </c>
      <c r="AB207" s="13">
        <f>DEGREES(ACOS(((入力・結果!$G$3^2)+(入力・結果!$G$4^2)+(入力・結果!$G$5^2)-(入力・結果!$G$6^2)-(2*入力・結果!$G$3*入力・結果!$G$4*COS(RADIANS(S207))))/(2*入力・結果!$G$5*((入力・結果!$G$3^2)+(入力・結果!$G$4^2)-(2*入力・結果!$G$3*入力・結果!$G$4*(COS(RADIANS(S207)))))^(1/2))))</f>
        <v>8.5739569353709246</v>
      </c>
      <c r="AC207" s="1">
        <f t="shared" si="90"/>
        <v>870.98728512082016</v>
      </c>
      <c r="AD207" s="1">
        <f t="shared" si="79"/>
        <v>870.98728512082016</v>
      </c>
      <c r="AE207" s="1" t="str">
        <f t="shared" si="80"/>
        <v/>
      </c>
      <c r="AF207" s="1" t="str">
        <f t="shared" si="81"/>
        <v/>
      </c>
      <c r="AJ207" s="10">
        <v>204</v>
      </c>
      <c r="AK207" s="10">
        <f t="shared" si="82"/>
        <v>0.92849652426822316</v>
      </c>
    </row>
    <row r="208" spans="2:37" x14ac:dyDescent="0.2">
      <c r="B208" s="1">
        <v>204</v>
      </c>
      <c r="C208" s="13">
        <f t="shared" si="70"/>
        <v>-31.97409101749103</v>
      </c>
      <c r="D208" s="13">
        <f t="shared" si="71"/>
        <v>14.235782507653008</v>
      </c>
      <c r="E208" s="13">
        <f>演算!U208</f>
        <v>25.803497193361885</v>
      </c>
      <c r="F208" s="13">
        <f t="shared" si="72"/>
        <v>-25.803497193361885</v>
      </c>
      <c r="G208" s="13">
        <f t="shared" si="73"/>
        <v>-392.09097273349676</v>
      </c>
      <c r="H208" s="13">
        <f t="shared" si="74"/>
        <v>188.35020322902909</v>
      </c>
      <c r="I208" s="14">
        <f t="shared" si="83"/>
        <v>434.98405712797825</v>
      </c>
      <c r="J208" s="13">
        <f t="shared" si="84"/>
        <v>25.658406712235696</v>
      </c>
      <c r="K208" s="13" t="str">
        <f t="shared" si="85"/>
        <v/>
      </c>
      <c r="L208" s="13">
        <f>COUNTIF($K$4:K208,1)</f>
        <v>1</v>
      </c>
      <c r="M208" s="13">
        <f t="shared" si="86"/>
        <v>205.65840671223569</v>
      </c>
      <c r="N208" s="14">
        <f t="shared" si="75"/>
        <v>166.65840671223569</v>
      </c>
      <c r="O208" s="14">
        <f t="shared" si="87"/>
        <v>-423.24453953398125</v>
      </c>
      <c r="P208" s="14">
        <f t="shared" si="88"/>
        <v>-100.37524450871564</v>
      </c>
      <c r="Q208" s="13">
        <f t="shared" si="76"/>
        <v>-411.09545593917039</v>
      </c>
      <c r="R208" s="13">
        <f t="shared" si="77"/>
        <v>-183.0314893841101</v>
      </c>
      <c r="S208" s="15">
        <v>204</v>
      </c>
      <c r="T208" s="1">
        <f t="shared" si="69"/>
        <v>1.8034971933618866</v>
      </c>
      <c r="U208" s="1">
        <f t="shared" si="78"/>
        <v>25.803497193361885</v>
      </c>
      <c r="V208" s="1">
        <f t="shared" si="89"/>
        <v>1.0770099551941037</v>
      </c>
      <c r="W208" s="1">
        <f>入力・結果!$I$7/V208</f>
        <v>302318.46830173343</v>
      </c>
      <c r="X208" s="14">
        <f>(W208/I208*10)*入力・結果!$I$8</f>
        <v>4170.0627415793379</v>
      </c>
      <c r="Y208" s="13">
        <f>DEGREES(ACOS((入力・結果!$G$3-(入力・結果!$G$4*COS(RADIANS(S208))))/(((入力・結果!$G$3^2)+(入力・結果!$G$4^2)-(2*入力・結果!$G$3*入力・結果!$G$4*COS(RADIANS(S208))))^(1/2))))</f>
        <v>16.859749915995774</v>
      </c>
      <c r="Z208" s="13">
        <f>DEGREES(ACOS(((入力・結果!$G$3^2)+(入力・結果!$G$4^2)-(入力・結果!$G$5^2)+(入力・結果!$G$6^2)-(2*入力・結果!$G$3*入力・結果!$G$4*COS(RADIANS(S208))))/(2*入力・結果!$G$6*((入力・結果!$G$3^2)+(入力・結果!$G$4^2)-(2*入力・結果!$G$3*入力・結果!$G$4*(COS(RADIANS(S208)))))^(1/2))))</f>
        <v>13.485367258409891</v>
      </c>
      <c r="AA208" s="13">
        <f>DEGREES(ACOS((入力・結果!$G$4-(入力・結果!$G$3*COS(RADIANS(S208))))/(((入力・結果!$G$3^2)+(入力・結果!$G$4^2)-(2*入力・結果!$G$3*入力・結果!$G$4*COS(RADIANS(S208))))^(1/2))))</f>
        <v>7.1402500840042098</v>
      </c>
      <c r="AB208" s="13">
        <f>DEGREES(ACOS(((入力・結果!$G$3^2)+(入力・結果!$G$4^2)+(入力・結果!$G$5^2)-(入力・結果!$G$6^2)-(2*入力・結果!$G$3*入力・結果!$G$4*COS(RADIANS(S208))))/(2*入力・結果!$G$5*((入力・結果!$G$3^2)+(入力・結果!$G$4^2)-(2*入力・結果!$G$3*入力・結果!$G$4*(COS(RADIANS(S208)))))^(1/2))))</f>
        <v>8.9437472773660964</v>
      </c>
      <c r="AC208" s="1">
        <f t="shared" si="90"/>
        <v>870.06274157933785</v>
      </c>
      <c r="AD208" s="1">
        <f t="shared" si="79"/>
        <v>870.06274157933785</v>
      </c>
      <c r="AE208" s="1" t="str">
        <f t="shared" si="80"/>
        <v/>
      </c>
      <c r="AF208" s="1" t="str">
        <f t="shared" si="81"/>
        <v/>
      </c>
      <c r="AJ208" s="10">
        <v>205</v>
      </c>
      <c r="AK208" s="10">
        <f t="shared" si="82"/>
        <v>0.92827797109963484</v>
      </c>
    </row>
    <row r="209" spans="2:37" x14ac:dyDescent="0.2">
      <c r="B209" s="1">
        <v>205</v>
      </c>
      <c r="C209" s="13">
        <f t="shared" si="70"/>
        <v>-31.720772546282753</v>
      </c>
      <c r="D209" s="13">
        <f t="shared" si="71"/>
        <v>14.791639160924476</v>
      </c>
      <c r="E209" s="13">
        <f>演算!U209</f>
        <v>26.88076071908727</v>
      </c>
      <c r="F209" s="13">
        <f t="shared" si="72"/>
        <v>-26.88076071908727</v>
      </c>
      <c r="G209" s="13">
        <f t="shared" si="73"/>
        <v>-388.50053327927884</v>
      </c>
      <c r="H209" s="13">
        <f t="shared" si="74"/>
        <v>195.64573043703052</v>
      </c>
      <c r="I209" s="14">
        <f t="shared" si="83"/>
        <v>434.98266194932785</v>
      </c>
      <c r="J209" s="13">
        <f t="shared" si="84"/>
        <v>26.729456111873283</v>
      </c>
      <c r="K209" s="13" t="str">
        <f t="shared" si="85"/>
        <v/>
      </c>
      <c r="L209" s="13">
        <f>COUNTIF($K$4:K209,1)</f>
        <v>1</v>
      </c>
      <c r="M209" s="13">
        <f t="shared" si="86"/>
        <v>206.72945611187328</v>
      </c>
      <c r="N209" s="14">
        <f t="shared" si="75"/>
        <v>167.72945611187328</v>
      </c>
      <c r="O209" s="14">
        <f t="shared" si="87"/>
        <v>-425.04546804773412</v>
      </c>
      <c r="P209" s="14">
        <f t="shared" si="88"/>
        <v>-92.446018240948789</v>
      </c>
      <c r="Q209" s="13">
        <f t="shared" si="76"/>
        <v>-407.8385041664925</v>
      </c>
      <c r="R209" s="13">
        <f t="shared" si="77"/>
        <v>-190.17821778331466</v>
      </c>
      <c r="S209" s="15">
        <v>205</v>
      </c>
      <c r="T209" s="1">
        <f t="shared" si="69"/>
        <v>1.8807607190872702</v>
      </c>
      <c r="U209" s="1">
        <f t="shared" si="78"/>
        <v>26.88076071908727</v>
      </c>
      <c r="V209" s="1">
        <f t="shared" si="89"/>
        <v>1.0772635257253853</v>
      </c>
      <c r="W209" s="1">
        <f>入力・結果!$I$7/V209</f>
        <v>302247.30739004113</v>
      </c>
      <c r="X209" s="14">
        <f>(W209/I209*10)*入力・結果!$I$8</f>
        <v>4169.0945478454587</v>
      </c>
      <c r="Y209" s="13">
        <f>DEGREES(ACOS((入力・結果!$G$3-(入力・結果!$G$4*COS(RADIANS(S209))))/(((入力・結果!$G$3^2)+(入力・結果!$G$4^2)-(2*入力・結果!$G$3*入力・結果!$G$4*COS(RADIANS(S209))))^(1/2))))</f>
        <v>17.567611645143934</v>
      </c>
      <c r="Z209" s="13">
        <f>DEGREES(ACOS(((入力・結果!$G$3^2)+(入力・結果!$G$4^2)-(入力・結果!$G$5^2)+(入力・結果!$G$6^2)-(2*入力・結果!$G$3*入力・結果!$G$4*COS(RADIANS(S209))))/(2*入力・結果!$G$6*((入力・結果!$G$3^2)+(入力・結果!$G$4^2)-(2*入力・結果!$G$3*入力・結果!$G$4*(COS(RADIANS(S209)))))^(1/2))))</f>
        <v>14.048635435945846</v>
      </c>
      <c r="AA209" s="13">
        <f>DEGREES(ACOS((入力・結果!$G$4-(入力・結果!$G$3*COS(RADIANS(S209))))/(((入力・結果!$G$3^2)+(入力・結果!$G$4^2)-(2*入力・結果!$G$3*入力・結果!$G$4*COS(RADIANS(S209))))^(1/2))))</f>
        <v>7.4323883548560996</v>
      </c>
      <c r="AB209" s="13">
        <f>DEGREES(ACOS(((入力・結果!$G$3^2)+(入力・結果!$G$4^2)+(入力・結果!$G$5^2)-(入力・結果!$G$6^2)-(2*入力・結果!$G$3*入力・結果!$G$4*COS(RADIANS(S209))))/(2*入力・結果!$G$5*((入力・結果!$G$3^2)+(入力・結果!$G$4^2)-(2*入力・結果!$G$3*入力・結果!$G$4*(COS(RADIANS(S209)))))^(1/2))))</f>
        <v>9.3131490739433698</v>
      </c>
      <c r="AC209" s="1">
        <f t="shared" si="90"/>
        <v>869.09454784545869</v>
      </c>
      <c r="AD209" s="1">
        <f t="shared" si="79"/>
        <v>869.09454784545869</v>
      </c>
      <c r="AE209" s="1" t="str">
        <f t="shared" si="80"/>
        <v/>
      </c>
      <c r="AF209" s="1" t="str">
        <f t="shared" si="81"/>
        <v/>
      </c>
      <c r="AJ209" s="10">
        <v>206</v>
      </c>
      <c r="AK209" s="10">
        <f t="shared" si="82"/>
        <v>0.92804946351881212</v>
      </c>
    </row>
    <row r="210" spans="2:37" x14ac:dyDescent="0.2">
      <c r="B210" s="1">
        <v>206</v>
      </c>
      <c r="C210" s="13">
        <f t="shared" si="70"/>
        <v>-31.457791620470843</v>
      </c>
      <c r="D210" s="13">
        <f t="shared" si="71"/>
        <v>15.342990137617711</v>
      </c>
      <c r="E210" s="13">
        <f>演算!U210</f>
        <v>27.958289492401118</v>
      </c>
      <c r="F210" s="13">
        <f t="shared" si="72"/>
        <v>-27.958289492401118</v>
      </c>
      <c r="G210" s="13">
        <f t="shared" si="73"/>
        <v>-384.7734425979109</v>
      </c>
      <c r="H210" s="13">
        <f t="shared" si="74"/>
        <v>202.874456229012</v>
      </c>
      <c r="I210" s="14">
        <f t="shared" si="83"/>
        <v>434.98120317878693</v>
      </c>
      <c r="J210" s="13">
        <f t="shared" si="84"/>
        <v>27.800749639271391</v>
      </c>
      <c r="K210" s="13" t="str">
        <f t="shared" si="85"/>
        <v/>
      </c>
      <c r="L210" s="13">
        <f>COUNTIF($K$4:K210,1)</f>
        <v>1</v>
      </c>
      <c r="M210" s="13">
        <f t="shared" si="86"/>
        <v>207.8007496392714</v>
      </c>
      <c r="N210" s="14">
        <f t="shared" si="75"/>
        <v>168.8007496392714</v>
      </c>
      <c r="O210" s="14">
        <f t="shared" si="87"/>
        <v>-426.69815911892698</v>
      </c>
      <c r="P210" s="14">
        <f t="shared" si="88"/>
        <v>-84.482709020153692</v>
      </c>
      <c r="Q210" s="13">
        <f t="shared" si="76"/>
        <v>-404.45732083462514</v>
      </c>
      <c r="R210" s="13">
        <f t="shared" si="77"/>
        <v>-197.26701605508487</v>
      </c>
      <c r="S210" s="15">
        <v>206</v>
      </c>
      <c r="T210" s="1">
        <f t="shared" si="69"/>
        <v>1.9582894924011178</v>
      </c>
      <c r="U210" s="1">
        <f t="shared" si="78"/>
        <v>27.958289492401118</v>
      </c>
      <c r="V210" s="1">
        <f t="shared" si="89"/>
        <v>1.0775287733138477</v>
      </c>
      <c r="W210" s="1">
        <f>入力・結果!$I$7/V210</f>
        <v>302172.90532172524</v>
      </c>
      <c r="X210" s="14">
        <f>(W210/I210*10)*入力・結果!$I$8</f>
        <v>4168.0822497177023</v>
      </c>
      <c r="Y210" s="13">
        <f>DEGREES(ACOS((入力・結果!$G$3-(入力・結果!$G$4*COS(RADIANS(S210))))/(((入力・結果!$G$3^2)+(入力・結果!$G$4^2)-(2*入力・結果!$G$3*入力・結果!$G$4*COS(RADIANS(S210))))^(1/2))))</f>
        <v>18.27614479177025</v>
      </c>
      <c r="Z210" s="13">
        <f>DEGREES(ACOS(((入力・結果!$G$3^2)+(入力・結果!$G$4^2)-(入力・結果!$G$5^2)+(入力・結果!$G$6^2)-(2*入力・結果!$G$3*入力・結果!$G$4*COS(RADIANS(S210))))/(2*入力・結果!$G$6*((入力・結果!$G$3^2)+(入力・結果!$G$4^2)-(2*入力・結果!$G$3*入力・結果!$G$4*(COS(RADIANS(S210)))))^(1/2))))</f>
        <v>14.61207461241213</v>
      </c>
      <c r="AA210" s="13">
        <f>DEGREES(ACOS((入力・結果!$G$4-(入力・結果!$G$3*COS(RADIANS(S210))))/(((入力・結果!$G$3^2)+(入力・結果!$G$4^2)-(2*入力・結果!$G$3*入力・結果!$G$4*COS(RADIANS(S210))))^(1/2))))</f>
        <v>7.7238552082296987</v>
      </c>
      <c r="AB210" s="13">
        <f>DEGREES(ACOS(((入力・結果!$G$3^2)+(入力・結果!$G$4^2)+(入力・結果!$G$5^2)-(入力・結果!$G$6^2)-(2*入力・結果!$G$3*入力・結果!$G$4*COS(RADIANS(S210))))/(2*入力・結果!$G$5*((入力・結果!$G$3^2)+(入力・結果!$G$4^2)-(2*入力・結果!$G$3*入力・結果!$G$4*(COS(RADIANS(S210)))))^(1/2))))</f>
        <v>9.6821447006308166</v>
      </c>
      <c r="AC210" s="1">
        <f t="shared" si="90"/>
        <v>868.08224971770233</v>
      </c>
      <c r="AD210" s="1">
        <f t="shared" si="79"/>
        <v>868.08224971770233</v>
      </c>
      <c r="AE210" s="1" t="str">
        <f t="shared" si="80"/>
        <v/>
      </c>
      <c r="AF210" s="1" t="str">
        <f t="shared" si="81"/>
        <v/>
      </c>
      <c r="AJ210" s="10">
        <v>207</v>
      </c>
      <c r="AK210" s="10">
        <f t="shared" si="82"/>
        <v>0.92781089388903892</v>
      </c>
    </row>
    <row r="211" spans="2:37" x14ac:dyDescent="0.2">
      <c r="B211" s="1">
        <v>207</v>
      </c>
      <c r="C211" s="13">
        <f t="shared" si="70"/>
        <v>-31.185228346592876</v>
      </c>
      <c r="D211" s="13">
        <f t="shared" si="71"/>
        <v>15.889667490884134</v>
      </c>
      <c r="E211" s="13">
        <f>演算!U211</f>
        <v>29.036095332563622</v>
      </c>
      <c r="F211" s="13">
        <f t="shared" si="72"/>
        <v>-29.036095332563622</v>
      </c>
      <c r="G211" s="13">
        <f t="shared" si="73"/>
        <v>-380.91087317617865</v>
      </c>
      <c r="H211" s="13">
        <f t="shared" si="74"/>
        <v>210.03387510092438</v>
      </c>
      <c r="I211" s="14">
        <f t="shared" si="83"/>
        <v>434.97967997798423</v>
      </c>
      <c r="J211" s="13">
        <f t="shared" si="84"/>
        <v>28.872298174229986</v>
      </c>
      <c r="K211" s="13" t="str">
        <f t="shared" si="85"/>
        <v/>
      </c>
      <c r="L211" s="13">
        <f>COUNTIF($K$4:K211,1)</f>
        <v>1</v>
      </c>
      <c r="M211" s="13">
        <f t="shared" si="86"/>
        <v>208.87229817423</v>
      </c>
      <c r="N211" s="14">
        <f t="shared" si="75"/>
        <v>169.87229817423</v>
      </c>
      <c r="O211" s="14">
        <f t="shared" si="87"/>
        <v>-428.20194717614214</v>
      </c>
      <c r="P211" s="14">
        <f t="shared" si="88"/>
        <v>-76.48800185852653</v>
      </c>
      <c r="Q211" s="13">
        <f t="shared" si="76"/>
        <v>-400.95293588476557</v>
      </c>
      <c r="R211" s="13">
        <f t="shared" si="77"/>
        <v>-204.29572488279601</v>
      </c>
      <c r="S211" s="15">
        <v>207</v>
      </c>
      <c r="T211" s="1">
        <f t="shared" si="69"/>
        <v>2.0360953325636224</v>
      </c>
      <c r="U211" s="1">
        <f t="shared" si="78"/>
        <v>29.036095332563622</v>
      </c>
      <c r="V211" s="1">
        <f t="shared" si="89"/>
        <v>1.0778058401625046</v>
      </c>
      <c r="W211" s="1">
        <f>入力・結果!$I$7/V211</f>
        <v>302095.22705027106</v>
      </c>
      <c r="X211" s="14">
        <f>(W211/I211*10)*入力・結果!$I$8</f>
        <v>4167.0253709170202</v>
      </c>
      <c r="Y211" s="13">
        <f>DEGREES(ACOS((入力・結果!$G$3-(入力・結果!$G$4*COS(RADIANS(S211))))/(((入力・結果!$G$3^2)+(入力・結果!$G$4^2)-(2*入力・結果!$G$3*入力・結果!$G$4*COS(RADIANS(S211))))^(1/2))))</f>
        <v>18.985378981057035</v>
      </c>
      <c r="Z211" s="13">
        <f>DEGREES(ACOS(((入力・結果!$G$3^2)+(入力・結果!$G$4^2)-(入力・結果!$G$5^2)+(入力・結果!$G$6^2)-(2*入力・結果!$G$3*入力・結果!$G$4*COS(RADIANS(S211))))/(2*入力・結果!$G$6*((入力・結果!$G$3^2)+(入力・結果!$G$4^2)-(2*入力・結果!$G$3*入力・結果!$G$4*(COS(RADIANS(S211)))))^(1/2))))</f>
        <v>15.175692083511631</v>
      </c>
      <c r="AA211" s="13">
        <f>DEGREES(ACOS((入力・結果!$G$4-(入力・結果!$G$3*COS(RADIANS(S211))))/(((入力・結果!$G$3^2)+(入力・結果!$G$4^2)-(2*入力・結果!$G$3*入力・結果!$G$4*COS(RADIANS(S211))))^(1/2))))</f>
        <v>8.0146210189429521</v>
      </c>
      <c r="AB211" s="13">
        <f>DEGREES(ACOS(((入力・結果!$G$3^2)+(入力・結果!$G$4^2)+(入力・結果!$G$5^2)-(入力・結果!$G$6^2)-(2*入力・結果!$G$3*入力・結果!$G$4*COS(RADIANS(S211))))/(2*入力・結果!$G$5*((入力・結果!$G$3^2)+(入力・結果!$G$4^2)-(2*入力・結果!$G$3*入力・結果!$G$4*(COS(RADIANS(S211)))))^(1/2))))</f>
        <v>10.050716351506574</v>
      </c>
      <c r="AC211" s="1">
        <f t="shared" si="90"/>
        <v>867.02537091702015</v>
      </c>
      <c r="AD211" s="1">
        <f t="shared" si="79"/>
        <v>867.02537091702015</v>
      </c>
      <c r="AE211" s="1" t="str">
        <f t="shared" si="80"/>
        <v/>
      </c>
      <c r="AF211" s="1" t="str">
        <f t="shared" si="81"/>
        <v/>
      </c>
      <c r="AJ211" s="10">
        <v>208</v>
      </c>
      <c r="AK211" s="10">
        <f t="shared" si="82"/>
        <v>0.92756214949223381</v>
      </c>
    </row>
    <row r="212" spans="2:37" x14ac:dyDescent="0.2">
      <c r="B212" s="1">
        <v>208</v>
      </c>
      <c r="C212" s="13">
        <f t="shared" si="70"/>
        <v>-30.903165750062442</v>
      </c>
      <c r="D212" s="13">
        <f t="shared" si="71"/>
        <v>16.431504697506181</v>
      </c>
      <c r="E212" s="13">
        <f>演算!U212</f>
        <v>30.114190207982396</v>
      </c>
      <c r="F212" s="13">
        <f t="shared" si="72"/>
        <v>-30.114190207982396</v>
      </c>
      <c r="G212" s="13">
        <f t="shared" si="73"/>
        <v>-376.91404053168725</v>
      </c>
      <c r="H212" s="13">
        <f t="shared" si="74"/>
        <v>217.12150079311317</v>
      </c>
      <c r="I212" s="14">
        <f t="shared" si="83"/>
        <v>434.97809146734761</v>
      </c>
      <c r="J212" s="13">
        <f t="shared" si="84"/>
        <v>29.944112734036494</v>
      </c>
      <c r="K212" s="13" t="str">
        <f t="shared" si="85"/>
        <v/>
      </c>
      <c r="L212" s="13">
        <f>COUNTIF($K$4:K212,1)</f>
        <v>1</v>
      </c>
      <c r="M212" s="13">
        <f t="shared" si="86"/>
        <v>209.94411273403648</v>
      </c>
      <c r="N212" s="14">
        <f t="shared" si="75"/>
        <v>170.94411273403648</v>
      </c>
      <c r="O212" s="14">
        <f t="shared" si="87"/>
        <v>-429.5562122000793</v>
      </c>
      <c r="P212" s="14">
        <f t="shared" si="88"/>
        <v>-68.464593892731443</v>
      </c>
      <c r="Q212" s="13">
        <f t="shared" si="76"/>
        <v>-397.32641678651709</v>
      </c>
      <c r="R212" s="13">
        <f t="shared" si="77"/>
        <v>-211.26220325365088</v>
      </c>
      <c r="S212" s="15">
        <v>208</v>
      </c>
      <c r="T212" s="1">
        <f t="shared" si="69"/>
        <v>2.1141902079823982</v>
      </c>
      <c r="U212" s="1">
        <f t="shared" si="78"/>
        <v>30.114190207982396</v>
      </c>
      <c r="V212" s="1">
        <f t="shared" si="89"/>
        <v>1.078094875418774</v>
      </c>
      <c r="W212" s="1">
        <f>入力・結果!$I$7/V212</f>
        <v>302014.23587467131</v>
      </c>
      <c r="X212" s="14">
        <f>(W212/I212*10)*入力・結果!$I$8</f>
        <v>4165.9234126830843</v>
      </c>
      <c r="Y212" s="13">
        <f>DEGREES(ACOS((入力・結果!$G$3-(入力・結果!$G$4*COS(RADIANS(S212))))/(((入力・結果!$G$3^2)+(入力・結果!$G$4^2)-(2*入力・結果!$G$3*入力・結果!$G$4*COS(RADIANS(S212))))^(1/2))))</f>
        <v>19.695344177203697</v>
      </c>
      <c r="Z212" s="13">
        <f>DEGREES(ACOS(((入力・結果!$G$3^2)+(入力・結果!$G$4^2)-(入力・結果!$G$5^2)+(入力・結果!$G$6^2)-(2*入力・結果!$G$3*入力・結果!$G$4*COS(RADIANS(S212))))/(2*入力・結果!$G$6*((入力・結果!$G$3^2)+(入力・結果!$G$4^2)-(2*入力・結果!$G$3*入力・結果!$G$4*(COS(RADIANS(S212)))))^(1/2))))</f>
        <v>15.739495198442722</v>
      </c>
      <c r="AA212" s="13">
        <f>DEGREES(ACOS((入力・結果!$G$4-(入力・結果!$G$3*COS(RADIANS(S212))))/(((入力・結果!$G$3^2)+(入力・結果!$G$4^2)-(2*入力・結果!$G$3*入力・結果!$G$4*COS(RADIANS(S212))))^(1/2))))</f>
        <v>8.3046558227963061</v>
      </c>
      <c r="AB212" s="13">
        <f>DEGREES(ACOS(((入力・結果!$G$3^2)+(入力・結果!$G$4^2)+(入力・結果!$G$5^2)-(入力・結果!$G$6^2)-(2*入力・結果!$G$3*入力・結果!$G$4*COS(RADIANS(S212))))/(2*入力・結果!$G$5*((入力・結果!$G$3^2)+(入力・結果!$G$4^2)-(2*入力・結果!$G$3*入力・結果!$G$4*(COS(RADIANS(S212)))))^(1/2))))</f>
        <v>10.418846030778704</v>
      </c>
      <c r="AC212" s="1">
        <f t="shared" si="90"/>
        <v>865.92341268308428</v>
      </c>
      <c r="AD212" s="1">
        <f t="shared" si="79"/>
        <v>865.92341268308428</v>
      </c>
      <c r="AE212" s="1" t="str">
        <f t="shared" si="80"/>
        <v/>
      </c>
      <c r="AF212" s="1" t="str">
        <f t="shared" si="81"/>
        <v/>
      </c>
      <c r="AJ212" s="10">
        <v>209</v>
      </c>
      <c r="AK212" s="10">
        <f t="shared" si="82"/>
        <v>0.92730311243345365</v>
      </c>
    </row>
    <row r="213" spans="2:37" x14ac:dyDescent="0.2">
      <c r="B213" s="1">
        <v>209</v>
      </c>
      <c r="C213" s="13">
        <f t="shared" si="70"/>
        <v>-30.611689749878856</v>
      </c>
      <c r="D213" s="13">
        <f t="shared" si="71"/>
        <v>16.968336708621795</v>
      </c>
      <c r="E213" s="13">
        <f>演算!U213</f>
        <v>31.192586243315194</v>
      </c>
      <c r="F213" s="13">
        <f t="shared" si="72"/>
        <v>-31.192586243315194</v>
      </c>
      <c r="G213" s="13">
        <f t="shared" si="73"/>
        <v>-372.78420288065149</v>
      </c>
      <c r="H213" s="13">
        <f t="shared" si="74"/>
        <v>224.13486696332106</v>
      </c>
      <c r="I213" s="14">
        <f t="shared" si="83"/>
        <v>434.97643672505797</v>
      </c>
      <c r="J213" s="13">
        <f t="shared" si="84"/>
        <v>31.016204480016349</v>
      </c>
      <c r="K213" s="13" t="str">
        <f t="shared" si="85"/>
        <v/>
      </c>
      <c r="L213" s="13">
        <f>COUNTIF($K$4:K213,1)</f>
        <v>1</v>
      </c>
      <c r="M213" s="13">
        <f t="shared" si="86"/>
        <v>211.01620448001634</v>
      </c>
      <c r="N213" s="14">
        <f t="shared" si="75"/>
        <v>172.01620448001634</v>
      </c>
      <c r="O213" s="14">
        <f t="shared" si="87"/>
        <v>-430.76037988891488</v>
      </c>
      <c r="P213" s="14">
        <f t="shared" si="88"/>
        <v>-60.415193651813169</v>
      </c>
      <c r="Q213" s="13">
        <f t="shared" si="76"/>
        <v>-393.57886821272814</v>
      </c>
      <c r="R213" s="13">
        <f t="shared" si="77"/>
        <v>-218.16432911085164</v>
      </c>
      <c r="S213" s="15">
        <v>209</v>
      </c>
      <c r="T213" s="1">
        <f t="shared" si="69"/>
        <v>2.1925862433151941</v>
      </c>
      <c r="U213" s="1">
        <f t="shared" si="78"/>
        <v>31.192586243315194</v>
      </c>
      <c r="V213" s="1">
        <f t="shared" si="89"/>
        <v>1.0783960353327977</v>
      </c>
      <c r="W213" s="1">
        <f>入力・結果!$I$7/V213</f>
        <v>301929.89340833254</v>
      </c>
      <c r="X213" s="14">
        <f>(W213/I213*10)*入力・結果!$I$8</f>
        <v>4164.7758533528731</v>
      </c>
      <c r="Y213" s="13">
        <f>DEGREES(ACOS((入力・結果!$G$3-(入力・結果!$G$4*COS(RADIANS(S213))))/(((入力・結果!$G$3^2)+(入力・結果!$G$4^2)-(2*入力・結果!$G$3*入力・結果!$G$4*COS(RADIANS(S213))))^(1/2))))</f>
        <v>20.406070699090179</v>
      </c>
      <c r="Z213" s="13">
        <f>DEGREES(ACOS(((入力・結果!$G$3^2)+(入力・結果!$G$4^2)-(入力・結果!$G$5^2)+(入力・結果!$G$6^2)-(2*入力・結果!$G$3*入力・結果!$G$4*COS(RADIANS(S213))))/(2*入力・結果!$G$6*((入力・結果!$G$3^2)+(入力・結果!$G$4^2)-(2*入力・結果!$G$3*入力・結果!$G$4*(COS(RADIANS(S213)))))^(1/2))))</f>
        <v>16.303491361905525</v>
      </c>
      <c r="AA213" s="13">
        <f>DEGREES(ACOS((入力・結果!$G$4-(入力・結果!$G$3*COS(RADIANS(S213))))/(((入力・結果!$G$3^2)+(入力・結果!$G$4^2)-(2*入力・結果!$G$3*入力・結果!$G$4*COS(RADIANS(S213))))^(1/2))))</f>
        <v>8.5939293009098243</v>
      </c>
      <c r="AB213" s="13">
        <f>DEGREES(ACOS(((入力・結果!$G$3^2)+(入力・結果!$G$4^2)+(入力・結果!$G$5^2)-(入力・結果!$G$6^2)-(2*入力・結果!$G$3*入力・結果!$G$4*COS(RADIANS(S213))))/(2*入力・結果!$G$5*((入力・結果!$G$3^2)+(入力・結果!$G$4^2)-(2*入力・結果!$G$3*入力・結果!$G$4*(COS(RADIANS(S213)))))^(1/2))))</f>
        <v>10.786515544225018</v>
      </c>
      <c r="AC213" s="1">
        <f t="shared" si="90"/>
        <v>864.77585335287313</v>
      </c>
      <c r="AD213" s="1">
        <f t="shared" si="79"/>
        <v>864.77585335287313</v>
      </c>
      <c r="AE213" s="1" t="str">
        <f t="shared" si="80"/>
        <v/>
      </c>
      <c r="AF213" s="1" t="str">
        <f t="shared" si="81"/>
        <v/>
      </c>
      <c r="AJ213" s="10">
        <v>210</v>
      </c>
      <c r="AK213" s="10">
        <f t="shared" si="82"/>
        <v>0.92703365954009309</v>
      </c>
    </row>
    <row r="214" spans="2:37" x14ac:dyDescent="0.2">
      <c r="B214" s="1">
        <v>210</v>
      </c>
      <c r="C214" s="13">
        <f t="shared" si="70"/>
        <v>-30.310889132455351</v>
      </c>
      <c r="D214" s="13">
        <f t="shared" si="71"/>
        <v>17.500000000000004</v>
      </c>
      <c r="E214" s="13">
        <f>演算!U214</f>
        <v>32.271295726740107</v>
      </c>
      <c r="F214" s="13">
        <f t="shared" si="72"/>
        <v>-32.271295726740107</v>
      </c>
      <c r="G214" s="13">
        <f t="shared" si="73"/>
        <v>-368.5226607946903</v>
      </c>
      <c r="H214" s="13">
        <f t="shared" si="74"/>
        <v>231.07152785212801</v>
      </c>
      <c r="I214" s="14">
        <f t="shared" si="83"/>
        <v>434.97471478594605</v>
      </c>
      <c r="J214" s="13">
        <f t="shared" si="84"/>
        <v>32.088584724238274</v>
      </c>
      <c r="K214" s="13" t="str">
        <f t="shared" si="85"/>
        <v/>
      </c>
      <c r="L214" s="13">
        <f>COUNTIF($K$4:K214,1)</f>
        <v>1</v>
      </c>
      <c r="M214" s="13">
        <f t="shared" si="86"/>
        <v>212.08858472423827</v>
      </c>
      <c r="N214" s="14">
        <f t="shared" si="75"/>
        <v>173.08858472423827</v>
      </c>
      <c r="O214" s="14">
        <f t="shared" si="87"/>
        <v>-431.81392181035534</v>
      </c>
      <c r="P214" s="14">
        <f t="shared" si="88"/>
        <v>-52.342520324067856</v>
      </c>
      <c r="Q214" s="13">
        <f t="shared" si="76"/>
        <v>-389.71143170299734</v>
      </c>
      <c r="R214" s="13">
        <f t="shared" si="77"/>
        <v>-225.00000000000006</v>
      </c>
      <c r="S214" s="15">
        <v>210</v>
      </c>
      <c r="T214" s="1">
        <f t="shared" si="69"/>
        <v>2.2712957267401102</v>
      </c>
      <c r="U214" s="1">
        <f t="shared" si="78"/>
        <v>32.271295726740107</v>
      </c>
      <c r="V214" s="1">
        <f t="shared" si="89"/>
        <v>1.0787094834249125</v>
      </c>
      <c r="W214" s="1">
        <f>入力・結果!$I$7/V214</f>
        <v>301842.15954625432</v>
      </c>
      <c r="X214" s="14">
        <f>(W214/I214*10)*入力・結果!$I$8</f>
        <v>4163.5821479157858</v>
      </c>
      <c r="Y214" s="13">
        <f>DEGREES(ACOS((入力・結果!$G$3-(入力・結果!$G$4*COS(RADIANS(S214))))/(((入力・結果!$G$3^2)+(入力・結果!$G$4^2)-(2*入力・結果!$G$3*入力・結果!$G$4*COS(RADIANS(S214))))^(1/2))))</f>
        <v>21.117589236254609</v>
      </c>
      <c r="Z214" s="13">
        <f>DEGREES(ACOS(((入力・結果!$G$3^2)+(入力・結果!$G$4^2)-(入力・結果!$G$5^2)+(入力・結果!$G$6^2)-(2*入力・結果!$G$3*入力・結果!$G$4*COS(RADIANS(S214))))/(2*入力・結果!$G$6*((入力・結果!$G$3^2)+(入力・結果!$G$4^2)-(2*入力・結果!$G$3*入力・結果!$G$4*(COS(RADIANS(S214)))))^(1/2))))</f>
        <v>16.867688036094233</v>
      </c>
      <c r="AA214" s="13">
        <f>DEGREES(ACOS((入力・結果!$G$4-(入力・結果!$G$3*COS(RADIANS(S214))))/(((入力・結果!$G$3^2)+(入力・結果!$G$4^2)-(2*入力・結果!$G$3*入力・結果!$G$4*COS(RADIANS(S214))))^(1/2))))</f>
        <v>8.8824107637453942</v>
      </c>
      <c r="AB214" s="13">
        <f>DEGREES(ACOS(((入力・結果!$G$3^2)+(入力・結果!$G$4^2)+(入力・結果!$G$5^2)-(入力・結果!$G$6^2)-(2*入力・結果!$G$3*入力・結果!$G$4*COS(RADIANS(S214))))/(2*入力・結果!$G$5*((入力・結果!$G$3^2)+(入力・結果!$G$4^2)-(2*入力・結果!$G$3*入力・結果!$G$4*(COS(RADIANS(S214)))))^(1/2))))</f>
        <v>11.153706490485504</v>
      </c>
      <c r="AC214" s="1">
        <f t="shared" si="90"/>
        <v>863.58214791578575</v>
      </c>
      <c r="AD214" s="1">
        <f t="shared" si="79"/>
        <v>863.58214791578575</v>
      </c>
      <c r="AE214" s="1" t="str">
        <f t="shared" si="80"/>
        <v/>
      </c>
      <c r="AF214" s="1" t="str">
        <f t="shared" si="81"/>
        <v/>
      </c>
      <c r="AJ214" s="10">
        <v>211</v>
      </c>
      <c r="AK214" s="10">
        <f t="shared" si="82"/>
        <v>0.92675366225726319</v>
      </c>
    </row>
    <row r="215" spans="2:37" x14ac:dyDescent="0.2">
      <c r="B215" s="1">
        <v>211</v>
      </c>
      <c r="C215" s="13">
        <f t="shared" si="70"/>
        <v>-30.000855524573932</v>
      </c>
      <c r="D215" s="13">
        <f t="shared" si="71"/>
        <v>18.026332621851896</v>
      </c>
      <c r="E215" s="13">
        <f>演算!U215</f>
        <v>33.350331117400806</v>
      </c>
      <c r="F215" s="13">
        <f t="shared" si="72"/>
        <v>-33.350331117400806</v>
      </c>
      <c r="G215" s="13">
        <f t="shared" si="73"/>
        <v>-364.13075684680547</v>
      </c>
      <c r="H215" s="13">
        <f t="shared" si="74"/>
        <v>237.92905894054906</v>
      </c>
      <c r="I215" s="14">
        <f t="shared" si="83"/>
        <v>434.97292464033046</v>
      </c>
      <c r="J215" s="13">
        <f t="shared" si="84"/>
        <v>33.161264936381379</v>
      </c>
      <c r="K215" s="13" t="str">
        <f t="shared" si="85"/>
        <v/>
      </c>
      <c r="L215" s="13">
        <f>COUNTIF($K$4:K215,1)</f>
        <v>1</v>
      </c>
      <c r="M215" s="13">
        <f t="shared" si="86"/>
        <v>213.16126493638137</v>
      </c>
      <c r="N215" s="14">
        <f t="shared" si="75"/>
        <v>174.16126493638137</v>
      </c>
      <c r="O215" s="14">
        <f t="shared" si="87"/>
        <v>-432.71635554035123</v>
      </c>
      <c r="P215" s="14">
        <f t="shared" si="88"/>
        <v>-44.249303023199687</v>
      </c>
      <c r="Q215" s="13">
        <f t="shared" si="76"/>
        <v>-385.72528531595054</v>
      </c>
      <c r="R215" s="13">
        <f t="shared" si="77"/>
        <v>-231.76713370952436</v>
      </c>
      <c r="S215" s="15">
        <v>211</v>
      </c>
      <c r="T215" s="1">
        <f t="shared" si="69"/>
        <v>2.3503311174008044</v>
      </c>
      <c r="U215" s="1">
        <f t="shared" si="78"/>
        <v>33.350331117400806</v>
      </c>
      <c r="V215" s="1">
        <f t="shared" si="89"/>
        <v>1.0790353906606995</v>
      </c>
      <c r="W215" s="1">
        <f>入力・結果!$I$7/V215</f>
        <v>301750.99243096489</v>
      </c>
      <c r="X215" s="14">
        <f>(W215/I215*10)*入力・結果!$I$8</f>
        <v>4162.3417275520233</v>
      </c>
      <c r="Y215" s="13">
        <f>DEGREES(ACOS((入力・結果!$G$3-(入力・結果!$G$4*COS(RADIANS(S215))))/(((入力・結果!$G$3^2)+(入力・結果!$G$4^2)-(2*入力・結果!$G$3*入力・結果!$G$4*COS(RADIANS(S215))))^(1/2))))</f>
        <v>21.829930865199884</v>
      </c>
      <c r="Z215" s="13">
        <f>DEGREES(ACOS(((入力・結果!$G$3^2)+(入力・結果!$G$4^2)-(入力・結果!$G$5^2)+(入力・結果!$G$6^2)-(2*入力・結果!$G$3*入力・結果!$G$4*COS(RADIANS(S215))))/(2*入力・結果!$G$6*((入力・結果!$G$3^2)+(入力・結果!$G$4^2)-(2*入力・結果!$G$3*入力・結果!$G$4*(COS(RADIANS(S215)))))^(1/2))))</f>
        <v>17.432092742673195</v>
      </c>
      <c r="AA215" s="13">
        <f>DEGREES(ACOS((入力・結果!$G$4-(入力・結果!$G$3*COS(RADIANS(S215))))/(((入力・結果!$G$3^2)+(入力・結果!$G$4^2)-(2*入力・結果!$G$3*入力・結果!$G$4*COS(RADIANS(S215))))^(1/2))))</f>
        <v>9.1700691348001087</v>
      </c>
      <c r="AB215" s="13">
        <f>DEGREES(ACOS(((入力・結果!$G$3^2)+(入力・結果!$G$4^2)+(入力・結果!$G$5^2)-(入力・結果!$G$6^2)-(2*入力・結果!$G$3*入力・結果!$G$4*COS(RADIANS(S215))))/(2*入力・結果!$G$5*((入力・結果!$G$3^2)+(入力・結果!$G$4^2)-(2*入力・結果!$G$3*入力・結果!$G$4*(COS(RADIANS(S215)))))^(1/2))))</f>
        <v>11.520400252200913</v>
      </c>
      <c r="AC215" s="1">
        <f t="shared" si="90"/>
        <v>862.34172755202326</v>
      </c>
      <c r="AD215" s="1">
        <f t="shared" si="79"/>
        <v>862.34172755202326</v>
      </c>
      <c r="AE215" s="1" t="str">
        <f t="shared" si="80"/>
        <v/>
      </c>
      <c r="AF215" s="1" t="str">
        <f t="shared" si="81"/>
        <v/>
      </c>
      <c r="AJ215" s="10">
        <v>212</v>
      </c>
      <c r="AK215" s="10">
        <f t="shared" si="82"/>
        <v>0.92646298653765491</v>
      </c>
    </row>
    <row r="216" spans="2:37" x14ac:dyDescent="0.2">
      <c r="B216" s="1">
        <v>212</v>
      </c>
      <c r="C216" s="13">
        <f t="shared" si="70"/>
        <v>-29.681683365474914</v>
      </c>
      <c r="D216" s="13">
        <f t="shared" si="71"/>
        <v>18.547174248162168</v>
      </c>
      <c r="E216" s="13">
        <f>演算!U216</f>
        <v>34.429705053036557</v>
      </c>
      <c r="F216" s="13">
        <f t="shared" si="72"/>
        <v>-34.429705053036557</v>
      </c>
      <c r="G216" s="13">
        <f t="shared" si="73"/>
        <v>-359.60987524672714</v>
      </c>
      <c r="H216" s="13">
        <f t="shared" si="74"/>
        <v>244.70505759952266</v>
      </c>
      <c r="I216" s="14">
        <f t="shared" si="83"/>
        <v>434.97106523279496</v>
      </c>
      <c r="J216" s="13">
        <f t="shared" si="84"/>
        <v>34.234256750773113</v>
      </c>
      <c r="K216" s="13" t="str">
        <f t="shared" si="85"/>
        <v/>
      </c>
      <c r="L216" s="13">
        <f>COUNTIF($K$4:K216,1)</f>
        <v>1</v>
      </c>
      <c r="M216" s="13">
        <f t="shared" si="86"/>
        <v>214.23425675077311</v>
      </c>
      <c r="N216" s="14">
        <f t="shared" si="75"/>
        <v>175.23425675077311</v>
      </c>
      <c r="O216" s="14">
        <f t="shared" si="87"/>
        <v>-433.46724478844368</v>
      </c>
      <c r="P216" s="14">
        <f t="shared" si="88"/>
        <v>-36.138280054089137</v>
      </c>
      <c r="Q216" s="13">
        <f t="shared" si="76"/>
        <v>-381.62164327039176</v>
      </c>
      <c r="R216" s="13">
        <f t="shared" si="77"/>
        <v>-238.46366890494215</v>
      </c>
      <c r="S216" s="15">
        <v>212</v>
      </c>
      <c r="T216" s="1">
        <f t="shared" ref="T216:T247" si="91">-AA216+AB216</f>
        <v>2.4297050530365567</v>
      </c>
      <c r="U216" s="1">
        <f t="shared" si="78"/>
        <v>34.429705053036557</v>
      </c>
      <c r="V216" s="1">
        <f t="shared" si="89"/>
        <v>1.0793739356357506</v>
      </c>
      <c r="W216" s="1">
        <f>入力・結果!$I$7/V216</f>
        <v>301656.34841666045</v>
      </c>
      <c r="X216" s="14">
        <f>(W216/I216*10)*入力・結果!$I$8</f>
        <v>4161.0539991465639</v>
      </c>
      <c r="Y216" s="13">
        <f>DEGREES(ACOS((入力・結果!$G$3-(入力・結果!$G$4*COS(RADIANS(S216))))/(((入力・結果!$G$3^2)+(入力・結果!$G$4^2)-(2*入力・結果!$G$3*入力・結果!$G$4*COS(RADIANS(S216))))^(1/2))))</f>
        <v>22.543127066044672</v>
      </c>
      <c r="Z216" s="13">
        <f>DEGREES(ACOS(((入力・結果!$G$3^2)+(入力・結果!$G$4^2)-(入力・結果!$G$5^2)+(入力・結果!$G$6^2)-(2*入力・結果!$G$3*入力・結果!$G$4*COS(RADIANS(S216))))/(2*入力・結果!$G$6*((入力・結果!$G$3^2)+(入力・結果!$G$4^2)-(2*入力・結果!$G$3*入力・結果!$G$4*(COS(RADIANS(S216)))))^(1/2))))</f>
        <v>17.996713064735271</v>
      </c>
      <c r="AA216" s="13">
        <f>DEGREES(ACOS((入力・結果!$G$4-(入力・結果!$G$3*COS(RADIANS(S216))))/(((入力・結果!$G$3^2)+(入力・結果!$G$4^2)-(2*入力・結果!$G$3*入力・結果!$G$4*COS(RADIANS(S216))))^(1/2))))</f>
        <v>9.456872933955335</v>
      </c>
      <c r="AB216" s="13">
        <f>DEGREES(ACOS(((入力・結果!$G$3^2)+(入力・結果!$G$4^2)+(入力・結果!$G$5^2)-(入力・結果!$G$6^2)-(2*入力・結果!$G$3*入力・結果!$G$4*COS(RADIANS(S216))))/(2*入力・結果!$G$5*((入力・結果!$G$3^2)+(入力・結果!$G$4^2)-(2*入力・結果!$G$3*入力・結果!$G$4*(COS(RADIANS(S216)))))^(1/2))))</f>
        <v>11.886577986991892</v>
      </c>
      <c r="AC216" s="1">
        <f t="shared" si="90"/>
        <v>861.05399914656391</v>
      </c>
      <c r="AD216" s="1">
        <f t="shared" si="79"/>
        <v>861.05399914656391</v>
      </c>
      <c r="AE216" s="1" t="str">
        <f t="shared" si="80"/>
        <v/>
      </c>
      <c r="AF216" s="1" t="str">
        <f t="shared" si="81"/>
        <v/>
      </c>
      <c r="AJ216" s="10">
        <v>213</v>
      </c>
      <c r="AK216" s="10">
        <f t="shared" si="82"/>
        <v>0.92616149272685588</v>
      </c>
    </row>
    <row r="217" spans="2:37" x14ac:dyDescent="0.2">
      <c r="B217" s="1">
        <v>213</v>
      </c>
      <c r="C217" s="13">
        <f t="shared" si="70"/>
        <v>-29.353469878089843</v>
      </c>
      <c r="D217" s="13">
        <f t="shared" si="71"/>
        <v>19.062366225525949</v>
      </c>
      <c r="E217" s="13">
        <f>演算!U217</f>
        <v>35.509430357805755</v>
      </c>
      <c r="F217" s="13">
        <f t="shared" si="72"/>
        <v>-35.509430357805755</v>
      </c>
      <c r="G217" s="13">
        <f t="shared" si="73"/>
        <v>-354.96144146581844</v>
      </c>
      <c r="H217" s="13">
        <f t="shared" si="74"/>
        <v>251.39714373101469</v>
      </c>
      <c r="I217" s="14">
        <f t="shared" si="83"/>
        <v>434.96913546090155</v>
      </c>
      <c r="J217" s="13">
        <f t="shared" si="84"/>
        <v>35.307571973606116</v>
      </c>
      <c r="K217" s="13" t="str">
        <f t="shared" si="85"/>
        <v/>
      </c>
      <c r="L217" s="13">
        <f>COUNTIF($K$4:K217,1)</f>
        <v>1</v>
      </c>
      <c r="M217" s="13">
        <f t="shared" si="86"/>
        <v>215.30757197360612</v>
      </c>
      <c r="N217" s="14">
        <f t="shared" si="75"/>
        <v>176.30757197360612</v>
      </c>
      <c r="O217" s="14">
        <f t="shared" si="87"/>
        <v>-434.06619950972015</v>
      </c>
      <c r="P217" s="14">
        <f t="shared" si="88"/>
        <v>-28.012198178507099</v>
      </c>
      <c r="Q217" s="13">
        <f t="shared" si="76"/>
        <v>-377.4017555754408</v>
      </c>
      <c r="R217" s="13">
        <f t="shared" si="77"/>
        <v>-245.08756575676219</v>
      </c>
      <c r="S217" s="15">
        <v>213</v>
      </c>
      <c r="T217" s="1">
        <f t="shared" si="91"/>
        <v>2.5094303578057566</v>
      </c>
      <c r="U217" s="1">
        <f t="shared" si="78"/>
        <v>35.509430357805755</v>
      </c>
      <c r="V217" s="1">
        <f t="shared" si="89"/>
        <v>1.0797253047691981</v>
      </c>
      <c r="W217" s="1">
        <f>入力・結果!$I$7/V217</f>
        <v>301558.1820318643</v>
      </c>
      <c r="X217" s="14">
        <f>(W217/I217*10)*入力・結果!$I$8</f>
        <v>4159.7183447831649</v>
      </c>
      <c r="Y217" s="13">
        <f>DEGREES(ACOS((入力・結果!$G$3-(入力・結果!$G$4*COS(RADIANS(S217))))/(((入力・結果!$G$3^2)+(入力・結果!$G$4^2)-(2*入力・結果!$G$3*入力・結果!$G$4*COS(RADIANS(S217))))^(1/2))))</f>
        <v>23.257209739533959</v>
      </c>
      <c r="Z217" s="13">
        <f>DEGREES(ACOS(((入力・結果!$G$3^2)+(入力・結果!$G$4^2)-(入力・結果!$G$5^2)+(入力・結果!$G$6^2)-(2*入力・結果!$G$3*入力・結果!$G$4*COS(RADIANS(S217))))/(2*入力・結果!$G$6*((入力・結果!$G$3^2)+(入力・結果!$G$4^2)-(2*入力・結果!$G$3*入力・結果!$G$4*(COS(RADIANS(S217)))))^(1/2))))</f>
        <v>18.561556648738691</v>
      </c>
      <c r="AA217" s="13">
        <f>DEGREES(ACOS((入力・結果!$G$4-(入力・結果!$G$3*COS(RADIANS(S217))))/(((入力・結果!$G$3^2)+(入力・結果!$G$4^2)-(2*入力・結果!$G$3*入力・結果!$G$4*COS(RADIANS(S217))))^(1/2))))</f>
        <v>9.7427902604659717</v>
      </c>
      <c r="AB217" s="13">
        <f>DEGREES(ACOS(((入力・結果!$G$3^2)+(入力・結果!$G$4^2)+(入力・結果!$G$5^2)-(入力・結果!$G$6^2)-(2*入力・結果!$G$3*入力・結果!$G$4*COS(RADIANS(S217))))/(2*入力・結果!$G$5*((入力・結果!$G$3^2)+(入力・結果!$G$4^2)-(2*入力・結果!$G$3*入力・結果!$G$4*(COS(RADIANS(S217)))))^(1/2))))</f>
        <v>12.252220618271728</v>
      </c>
      <c r="AC217" s="1">
        <f t="shared" si="90"/>
        <v>859.71834478316487</v>
      </c>
      <c r="AD217" s="1">
        <f t="shared" si="79"/>
        <v>859.71834478316487</v>
      </c>
      <c r="AE217" s="1" t="str">
        <f t="shared" si="80"/>
        <v/>
      </c>
      <c r="AF217" s="1" t="str">
        <f t="shared" si="81"/>
        <v/>
      </c>
      <c r="AJ217" s="10">
        <v>214</v>
      </c>
      <c r="AK217" s="10">
        <f t="shared" si="82"/>
        <v>0.92584903544390629</v>
      </c>
    </row>
    <row r="218" spans="2:37" x14ac:dyDescent="0.2">
      <c r="B218" s="1">
        <v>214</v>
      </c>
      <c r="C218" s="13">
        <f t="shared" si="70"/>
        <v>-29.016315039426466</v>
      </c>
      <c r="D218" s="13">
        <f t="shared" si="71"/>
        <v>19.571751621476135</v>
      </c>
      <c r="E218" s="13">
        <f>演算!U218</f>
        <v>36.589520050312203</v>
      </c>
      <c r="F218" s="13">
        <f t="shared" si="72"/>
        <v>-36.589520050312203</v>
      </c>
      <c r="G218" s="13">
        <f t="shared" si="73"/>
        <v>-350.18692185174109</v>
      </c>
      <c r="H218" s="13">
        <f t="shared" si="74"/>
        <v>258.00296040046459</v>
      </c>
      <c r="I218" s="14">
        <f t="shared" si="83"/>
        <v>434.96713417383745</v>
      </c>
      <c r="J218" s="13">
        <f t="shared" si="84"/>
        <v>36.381222590342482</v>
      </c>
      <c r="K218" s="13" t="str">
        <f t="shared" si="85"/>
        <v/>
      </c>
      <c r="L218" s="13">
        <f>COUNTIF($K$4:K218,1)</f>
        <v>1</v>
      </c>
      <c r="M218" s="13">
        <f t="shared" si="86"/>
        <v>216.38122259034247</v>
      </c>
      <c r="N218" s="14">
        <f t="shared" si="75"/>
        <v>177.38122259034247</v>
      </c>
      <c r="O218" s="14">
        <f t="shared" si="87"/>
        <v>-434.51287600336451</v>
      </c>
      <c r="P218" s="14">
        <f t="shared" si="88"/>
        <v>-19.873811881112747</v>
      </c>
      <c r="Q218" s="13">
        <f t="shared" si="76"/>
        <v>-373.06690764976884</v>
      </c>
      <c r="R218" s="13">
        <f t="shared" si="77"/>
        <v>-251.63680656183601</v>
      </c>
      <c r="S218" s="15">
        <v>214</v>
      </c>
      <c r="T218" s="1">
        <f t="shared" si="91"/>
        <v>2.5895200503122044</v>
      </c>
      <c r="U218" s="1">
        <f t="shared" si="78"/>
        <v>36.589520050312203</v>
      </c>
      <c r="V218" s="1">
        <f t="shared" si="89"/>
        <v>1.0800896925064478</v>
      </c>
      <c r="W218" s="1">
        <f>入力・結果!$I$7/V218</f>
        <v>301456.44594053586</v>
      </c>
      <c r="X218" s="14">
        <f>(W218/I218*10)*入力・結果!$I$8</f>
        <v>4158.3341212174</v>
      </c>
      <c r="Y218" s="13">
        <f>DEGREES(ACOS((入力・結果!$G$3-(入力・結果!$G$4*COS(RADIANS(S218))))/(((入力・結果!$G$3^2)+(入力・結果!$G$4^2)-(2*入力・結果!$G$3*入力・結果!$G$4*COS(RADIANS(S218))))^(1/2))))</f>
        <v>23.972211224425703</v>
      </c>
      <c r="Z218" s="13">
        <f>DEGREES(ACOS(((入力・結果!$G$3^2)+(入力・結果!$G$4^2)-(入力・結果!$G$5^2)+(入力・結果!$G$6^2)-(2*入力・結果!$G$3*入力・結果!$G$4*COS(RADIANS(S218))))/(2*入力・結果!$G$6*((入力・結果!$G$3^2)+(入力・結果!$G$4^2)-(2*入力・結果!$G$3*入力・結果!$G$4*(COS(RADIANS(S218)))))^(1/2))))</f>
        <v>19.126631206420267</v>
      </c>
      <c r="AA218" s="13">
        <f>DEGREES(ACOS((入力・結果!$G$4-(入力・結果!$G$3*COS(RADIANS(S218))))/(((入力・結果!$G$3^2)+(入力・結果!$G$4^2)-(2*入力・結果!$G$3*入力・結果!$G$4*COS(RADIANS(S218))))^(1/2))))</f>
        <v>10.027788775574207</v>
      </c>
      <c r="AB218" s="13">
        <f>DEGREES(ACOS(((入力・結果!$G$3^2)+(入力・結果!$G$4^2)+(入力・結果!$G$5^2)-(入力・結果!$G$6^2)-(2*入力・結果!$G$3*入力・結果!$G$4*COS(RADIANS(S218))))/(2*入力・結果!$G$5*((入力・結果!$G$3^2)+(入力・結果!$G$4^2)-(2*入力・結果!$G$3*入力・結果!$G$4*(COS(RADIANS(S218)))))^(1/2))))</f>
        <v>12.617308825886411</v>
      </c>
      <c r="AC218" s="1">
        <f t="shared" si="90"/>
        <v>858.33412121740002</v>
      </c>
      <c r="AD218" s="1">
        <f t="shared" si="79"/>
        <v>858.33412121740002</v>
      </c>
      <c r="AE218" s="1" t="str">
        <f t="shared" si="80"/>
        <v/>
      </c>
      <c r="AF218" s="1" t="str">
        <f t="shared" si="81"/>
        <v/>
      </c>
      <c r="AJ218" s="10">
        <v>215</v>
      </c>
      <c r="AK218" s="10">
        <f t="shared" si="82"/>
        <v>0.92552546345601172</v>
      </c>
    </row>
    <row r="219" spans="2:37" x14ac:dyDescent="0.2">
      <c r="B219" s="1">
        <v>215</v>
      </c>
      <c r="C219" s="13">
        <f t="shared" si="70"/>
        <v>-28.670321550114714</v>
      </c>
      <c r="D219" s="13">
        <f t="shared" si="71"/>
        <v>20.075175272286614</v>
      </c>
      <c r="E219" s="13">
        <f>演算!U219</f>
        <v>37.669987351844775</v>
      </c>
      <c r="F219" s="13">
        <f t="shared" si="72"/>
        <v>-37.669987351844775</v>
      </c>
      <c r="G219" s="13">
        <f t="shared" si="73"/>
        <v>-345.28782323308798</v>
      </c>
      <c r="H219" s="13">
        <f t="shared" si="74"/>
        <v>264.52017446030925</v>
      </c>
      <c r="I219" s="14">
        <f t="shared" si="83"/>
        <v>434.96506017099426</v>
      </c>
      <c r="J219" s="13">
        <f t="shared" si="84"/>
        <v>37.455220773315396</v>
      </c>
      <c r="K219" s="13" t="str">
        <f t="shared" si="85"/>
        <v/>
      </c>
      <c r="L219" s="13">
        <f>COUNTIF($K$4:K219,1)</f>
        <v>1</v>
      </c>
      <c r="M219" s="13">
        <f t="shared" si="86"/>
        <v>217.4552207733154</v>
      </c>
      <c r="N219" s="14">
        <f t="shared" si="75"/>
        <v>178.4552207733154</v>
      </c>
      <c r="O219" s="14">
        <f t="shared" si="87"/>
        <v>-434.80697699779586</v>
      </c>
      <c r="P219" s="14">
        <f t="shared" si="88"/>
        <v>-11.725882636071374</v>
      </c>
      <c r="Q219" s="13">
        <f t="shared" si="76"/>
        <v>-368.61841993004629</v>
      </c>
      <c r="R219" s="13">
        <f t="shared" si="77"/>
        <v>-258.10939635797075</v>
      </c>
      <c r="S219" s="15">
        <v>215</v>
      </c>
      <c r="T219" s="1">
        <f t="shared" si="91"/>
        <v>2.6699873518447763</v>
      </c>
      <c r="U219" s="1">
        <f t="shared" si="78"/>
        <v>37.669987351844775</v>
      </c>
      <c r="V219" s="1">
        <f t="shared" si="89"/>
        <v>1.0804673015325719</v>
      </c>
      <c r="W219" s="1">
        <f>入力・結果!$I$7/V219</f>
        <v>301351.09090127744</v>
      </c>
      <c r="X219" s="14">
        <f>(W219/I219*10)*入力・結果!$I$8</f>
        <v>4156.9006593238973</v>
      </c>
      <c r="Y219" s="13">
        <f>DEGREES(ACOS((入力・結果!$G$3-(入力・結果!$G$4*COS(RADIANS(S219))))/(((入力・結果!$G$3^2)+(入力・結果!$G$4^2)-(2*入力・結果!$G$3*入力・結果!$G$4*COS(RADIANS(S219))))^(1/2))))</f>
        <v>24.688164315269592</v>
      </c>
      <c r="Z219" s="13">
        <f>DEGREES(ACOS(((入力・結果!$G$3^2)+(入力・結果!$G$4^2)-(入力・結果!$G$5^2)+(入力・結果!$G$6^2)-(2*入力・結果!$G$3*入力・結果!$G$4*COS(RADIANS(S219))))/(2*入力・結果!$G$6*((入力・結果!$G$3^2)+(入力・結果!$G$4^2)-(2*入力・結果!$G$3*入力・結果!$G$4*(COS(RADIANS(S219)))))^(1/2))))</f>
        <v>19.691944516681325</v>
      </c>
      <c r="AA219" s="13">
        <f>DEGREES(ACOS((入力・結果!$G$4-(入力・結果!$G$3*COS(RADIANS(S219))))/(((入力・結果!$G$3^2)+(入力・結果!$G$4^2)-(2*入力・結果!$G$3*入力・結果!$G$4*COS(RADIANS(S219))))^(1/2))))</f>
        <v>10.311835684730408</v>
      </c>
      <c r="AB219" s="13">
        <f>DEGREES(ACOS(((入力・結果!$G$3^2)+(入力・結果!$G$4^2)+(入力・結果!$G$5^2)-(入力・結果!$G$6^2)-(2*入力・結果!$G$3*入力・結果!$G$4*COS(RADIANS(S219))))/(2*入力・結果!$G$5*((入力・結果!$G$3^2)+(入力・結果!$G$4^2)-(2*入力・結果!$G$3*入力・結果!$G$4*(COS(RADIANS(S219)))))^(1/2))))</f>
        <v>12.981823036575184</v>
      </c>
      <c r="AC219" s="1">
        <f t="shared" si="90"/>
        <v>856.90065932389734</v>
      </c>
      <c r="AD219" s="1">
        <f t="shared" si="79"/>
        <v>856.90065932389734</v>
      </c>
      <c r="AE219" s="1" t="str">
        <f t="shared" si="80"/>
        <v/>
      </c>
      <c r="AF219" s="1" t="str">
        <f t="shared" si="81"/>
        <v/>
      </c>
      <c r="AJ219" s="10">
        <v>216</v>
      </c>
      <c r="AK219" s="10">
        <f t="shared" si="82"/>
        <v>0.92519061954876258</v>
      </c>
    </row>
    <row r="220" spans="2:37" x14ac:dyDescent="0.2">
      <c r="B220" s="1">
        <v>216</v>
      </c>
      <c r="C220" s="13">
        <f t="shared" si="70"/>
        <v>-28.315594803123165</v>
      </c>
      <c r="D220" s="13">
        <f t="shared" si="71"/>
        <v>20.572483830236557</v>
      </c>
      <c r="E220" s="13">
        <f>演算!U220</f>
        <v>38.750845694839782</v>
      </c>
      <c r="F220" s="13">
        <f t="shared" si="72"/>
        <v>-38.750845694839782</v>
      </c>
      <c r="G220" s="13">
        <f t="shared" si="73"/>
        <v>-340.26569251420057</v>
      </c>
      <c r="H220" s="13">
        <f t="shared" si="74"/>
        <v>270.94647716430723</v>
      </c>
      <c r="I220" s="14">
        <f t="shared" si="83"/>
        <v>434.96291220047368</v>
      </c>
      <c r="J220" s="13">
        <f t="shared" si="84"/>
        <v>38.529578889536644</v>
      </c>
      <c r="K220" s="13" t="str">
        <f t="shared" si="85"/>
        <v/>
      </c>
      <c r="L220" s="13">
        <f>COUNTIF($K$4:K220,1)</f>
        <v>1</v>
      </c>
      <c r="M220" s="13">
        <f t="shared" si="86"/>
        <v>218.52957888953665</v>
      </c>
      <c r="N220" s="14">
        <f t="shared" si="75"/>
        <v>179.52957888953665</v>
      </c>
      <c r="O220" s="14">
        <f t="shared" si="87"/>
        <v>-434.94825172238814</v>
      </c>
      <c r="P220" s="14">
        <f t="shared" si="88"/>
        <v>-3.571178174645611</v>
      </c>
      <c r="Q220" s="13">
        <f t="shared" si="76"/>
        <v>-364.05764746872643</v>
      </c>
      <c r="R220" s="13">
        <f t="shared" si="77"/>
        <v>-264.50336353161288</v>
      </c>
      <c r="S220" s="15">
        <v>216</v>
      </c>
      <c r="T220" s="1">
        <f t="shared" si="91"/>
        <v>2.7508456948397786</v>
      </c>
      <c r="U220" s="1">
        <f t="shared" si="78"/>
        <v>38.750845694839782</v>
      </c>
      <c r="V220" s="1">
        <f t="shared" si="89"/>
        <v>1.0808583429950076</v>
      </c>
      <c r="W220" s="1">
        <f>入力・結果!$I$7/V220</f>
        <v>301242.06572507712</v>
      </c>
      <c r="X220" s="14">
        <f>(W220/I220*10)*入力・結果!$I$8</f>
        <v>4155.4172635238629</v>
      </c>
      <c r="Y220" s="13">
        <f>DEGREES(ACOS((入力・結果!$G$3-(入力・結果!$G$4*COS(RADIANS(S220))))/(((入力・結果!$G$3^2)+(入力・結果!$G$4^2)-(2*入力・結果!$G$3*入力・結果!$G$4*COS(RADIANS(S220))))^(1/2))))</f>
        <v>25.405102280594416</v>
      </c>
      <c r="Z220" s="13">
        <f>DEGREES(ACOS(((入力・結果!$G$3^2)+(入力・結果!$G$4^2)-(入力・結果!$G$5^2)+(入力・結果!$G$6^2)-(2*入力・結果!$G$3*入力・結果!$G$4*COS(RADIANS(S220))))/(2*入力・結果!$G$6*((入力・結果!$G$3^2)+(入力・結果!$G$4^2)-(2*入力・結果!$G$3*入力・結果!$G$4*(COS(RADIANS(S220)))))^(1/2))))</f>
        <v>20.257504427443067</v>
      </c>
      <c r="AA220" s="13">
        <f>DEGREES(ACOS((入力・結果!$G$4-(入力・結果!$G$3*COS(RADIANS(S220))))/(((入力・結果!$G$3^2)+(入力・結果!$G$4^2)-(2*入力・結果!$G$3*入力・結果!$G$4*COS(RADIANS(S220))))^(1/2))))</f>
        <v>10.594897719405569</v>
      </c>
      <c r="AB220" s="13">
        <f>DEGREES(ACOS(((入力・結果!$G$3^2)+(入力・結果!$G$4^2)+(入力・結果!$G$5^2)-(入力・結果!$G$6^2)-(2*入力・結果!$G$3*入力・結果!$G$4*COS(RADIANS(S220))))/(2*入力・結果!$G$5*((入力・結果!$G$3^2)+(入力・結果!$G$4^2)-(2*入力・結果!$G$3*入力・結果!$G$4*(COS(RADIANS(S220)))))^(1/2))))</f>
        <v>13.345743414245348</v>
      </c>
      <c r="AC220" s="1">
        <f t="shared" si="90"/>
        <v>855.41726352386286</v>
      </c>
      <c r="AD220" s="1">
        <f t="shared" si="79"/>
        <v>855.41726352386286</v>
      </c>
      <c r="AE220" s="1" t="str">
        <f t="shared" si="80"/>
        <v/>
      </c>
      <c r="AF220" s="1" t="str">
        <f t="shared" si="81"/>
        <v/>
      </c>
      <c r="AJ220" s="10">
        <v>217</v>
      </c>
      <c r="AK220" s="10">
        <f t="shared" si="82"/>
        <v>0.92484434039096131</v>
      </c>
    </row>
    <row r="221" spans="2:37" x14ac:dyDescent="0.2">
      <c r="B221" s="1">
        <v>217</v>
      </c>
      <c r="C221" s="13">
        <f t="shared" si="70"/>
        <v>-27.952242851655249</v>
      </c>
      <c r="D221" s="13">
        <f t="shared" si="71"/>
        <v>21.063525810321693</v>
      </c>
      <c r="E221" s="13">
        <f>演算!U221</f>
        <v>39.832108731576611</v>
      </c>
      <c r="F221" s="13">
        <f t="shared" si="72"/>
        <v>-39.832108731576611</v>
      </c>
      <c r="G221" s="13">
        <f t="shared" si="73"/>
        <v>-335.12211626039709</v>
      </c>
      <c r="H221" s="13">
        <f t="shared" si="74"/>
        <v>277.27958477239667</v>
      </c>
      <c r="I221" s="14">
        <f t="shared" si="83"/>
        <v>434.96068895751927</v>
      </c>
      <c r="J221" s="13">
        <f t="shared" si="84"/>
        <v>39.604309508719858</v>
      </c>
      <c r="K221" s="13" t="str">
        <f t="shared" si="85"/>
        <v/>
      </c>
      <c r="L221" s="13">
        <f>COUNTIF($K$4:K221,1)</f>
        <v>1</v>
      </c>
      <c r="M221" s="13">
        <f t="shared" si="86"/>
        <v>219.60430950871987</v>
      </c>
      <c r="N221" s="14">
        <f t="shared" si="75"/>
        <v>180.60430950871987</v>
      </c>
      <c r="O221" s="14">
        <f t="shared" si="87"/>
        <v>-434.93649596578229</v>
      </c>
      <c r="P221" s="14">
        <f t="shared" si="88"/>
        <v>4.5875282458917965</v>
      </c>
      <c r="Q221" s="13">
        <f t="shared" si="76"/>
        <v>-359.3859795212818</v>
      </c>
      <c r="R221" s="13">
        <f t="shared" si="77"/>
        <v>-270.81676041842178</v>
      </c>
      <c r="S221" s="15">
        <v>217</v>
      </c>
      <c r="T221" s="1">
        <f t="shared" si="91"/>
        <v>2.8321087315766125</v>
      </c>
      <c r="U221" s="1">
        <f t="shared" si="78"/>
        <v>39.832108731576611</v>
      </c>
      <c r="V221" s="1">
        <f t="shared" si="89"/>
        <v>1.0812630367368286</v>
      </c>
      <c r="W221" s="1">
        <f>入力・結果!$I$7/V221</f>
        <v>301129.31723129703</v>
      </c>
      <c r="X221" s="14">
        <f>(W221/I221*10)*入力・結果!$I$8</f>
        <v>4153.8832111888669</v>
      </c>
      <c r="Y221" s="13">
        <f>DEGREES(ACOS((入力・結果!$G$3-(入力・結果!$G$4*COS(RADIANS(S221))))/(((入力・結果!$G$3^2)+(入力・結果!$G$4^2)-(2*入力・結果!$G$3*入力・結果!$G$4*COS(RADIANS(S221))))^(1/2))))</f>
        <v>26.123058881522429</v>
      </c>
      <c r="Z221" s="13">
        <f>DEGREES(ACOS(((入力・結果!$G$3^2)+(入力・結果!$G$4^2)-(入力・結果!$G$5^2)+(入力・結果!$G$6^2)-(2*入力・結果!$G$3*入力・結果!$G$4*COS(RADIANS(S221))))/(2*入力・結果!$G$6*((入力・結果!$G$3^2)+(入力・結果!$G$4^2)-(2*入力・結果!$G$3*入力・結果!$G$4*(COS(RADIANS(S221)))))^(1/2))))</f>
        <v>20.82331885746747</v>
      </c>
      <c r="AA221" s="13">
        <f>DEGREES(ACOS((入力・結果!$G$4-(入力・結果!$G$3*COS(RADIANS(S221))))/(((入力・結果!$G$3^2)+(入力・結果!$G$4^2)-(2*入力・結果!$G$3*入力・結果!$G$4*COS(RADIANS(S221))))^(1/2))))</f>
        <v>10.876941118477571</v>
      </c>
      <c r="AB221" s="13">
        <f>DEGREES(ACOS(((入力・結果!$G$3^2)+(入力・結果!$G$4^2)+(入力・結果!$G$5^2)-(入力・結果!$G$6^2)-(2*入力・結果!$G$3*入力・結果!$G$4*COS(RADIANS(S221))))/(2*入力・結果!$G$5*((入力・結果!$G$3^2)+(入力・結果!$G$4^2)-(2*入力・結果!$G$3*入力・結果!$G$4*(COS(RADIANS(S221)))))^(1/2))))</f>
        <v>13.709049850054184</v>
      </c>
      <c r="AC221" s="1">
        <f t="shared" si="90"/>
        <v>853.88321118886688</v>
      </c>
      <c r="AD221" s="1">
        <f t="shared" si="79"/>
        <v>853.88321118886688</v>
      </c>
      <c r="AE221" s="1" t="str">
        <f t="shared" si="80"/>
        <v/>
      </c>
      <c r="AF221" s="1" t="str">
        <f t="shared" si="81"/>
        <v/>
      </c>
      <c r="AJ221" s="10">
        <v>218</v>
      </c>
      <c r="AK221" s="10">
        <f t="shared" si="82"/>
        <v>0.92448645639295646</v>
      </c>
    </row>
    <row r="222" spans="2:37" x14ac:dyDescent="0.2">
      <c r="B222" s="1">
        <v>218</v>
      </c>
      <c r="C222" s="13">
        <f t="shared" si="70"/>
        <v>-27.580376376235272</v>
      </c>
      <c r="D222" s="13">
        <f t="shared" si="71"/>
        <v>21.548151636398035</v>
      </c>
      <c r="E222" s="13">
        <f>演算!U222</f>
        <v>40.913790343118734</v>
      </c>
      <c r="F222" s="13">
        <f t="shared" si="72"/>
        <v>-40.913790343118734</v>
      </c>
      <c r="G222" s="13">
        <f t="shared" si="73"/>
        <v>-329.85872027384136</v>
      </c>
      <c r="H222" s="13">
        <f t="shared" si="74"/>
        <v>283.51723914582271</v>
      </c>
      <c r="I222" s="14">
        <f t="shared" si="83"/>
        <v>434.95838908287072</v>
      </c>
      <c r="J222" s="13">
        <f t="shared" si="84"/>
        <v>40.679425411530723</v>
      </c>
      <c r="K222" s="13" t="str">
        <f t="shared" si="85"/>
        <v/>
      </c>
      <c r="L222" s="13">
        <f>COUNTIF($K$4:K222,1)</f>
        <v>1</v>
      </c>
      <c r="M222" s="13">
        <f t="shared" si="86"/>
        <v>220.67942541153073</v>
      </c>
      <c r="N222" s="14">
        <f t="shared" si="75"/>
        <v>181.67942541153073</v>
      </c>
      <c r="O222" s="14">
        <f t="shared" si="87"/>
        <v>-434.77155212079992</v>
      </c>
      <c r="P222" s="14">
        <f t="shared" si="88"/>
        <v>12.747458571673633</v>
      </c>
      <c r="Q222" s="13">
        <f t="shared" si="76"/>
        <v>-354.60483912302493</v>
      </c>
      <c r="R222" s="13">
        <f t="shared" si="77"/>
        <v>-277.04766389654617</v>
      </c>
      <c r="S222" s="15">
        <v>218</v>
      </c>
      <c r="T222" s="1">
        <f t="shared" si="91"/>
        <v>2.9137903431187322</v>
      </c>
      <c r="U222" s="1">
        <f t="shared" si="78"/>
        <v>40.913790343118734</v>
      </c>
      <c r="V222" s="1">
        <f t="shared" si="89"/>
        <v>1.0816816115421233</v>
      </c>
      <c r="W222" s="1">
        <f>入力・結果!$I$7/V222</f>
        <v>301012.79020154662</v>
      </c>
      <c r="X222" s="14">
        <f>(W222/I222*10)*入力・結果!$I$8</f>
        <v>4152.2977520159429</v>
      </c>
      <c r="Y222" s="13">
        <f>DEGREES(ACOS((入力・結果!$G$3-(入力・結果!$G$4*COS(RADIANS(S222))))/(((入力・結果!$G$3^2)+(入力・結果!$G$4^2)-(2*入力・結果!$G$3*入力・結果!$G$4*COS(RADIANS(S222))))^(1/2))))</f>
        <v>26.842068390826782</v>
      </c>
      <c r="Z222" s="13">
        <f>DEGREES(ACOS(((入力・結果!$G$3^2)+(入力・結果!$G$4^2)-(入力・結果!$G$5^2)+(入力・結果!$G$6^2)-(2*入力・結果!$G$3*入力・結果!$G$4*COS(RADIANS(S222))))/(2*入力・結果!$G$6*((入力・結果!$G$3^2)+(入力・結果!$G$4^2)-(2*入力・結果!$G$3*入力・結果!$G$4*(COS(RADIANS(S222)))))^(1/2))))</f>
        <v>21.389395798139326</v>
      </c>
      <c r="AA222" s="13">
        <f>DEGREES(ACOS((入力・結果!$G$4-(入力・結果!$G$3*COS(RADIANS(S222))))/(((入力・結果!$G$3^2)+(入力・結果!$G$4^2)-(2*入力・結果!$G$3*入力・結果!$G$4*COS(RADIANS(S222))))^(1/2))))</f>
        <v>11.157931609173207</v>
      </c>
      <c r="AB222" s="13">
        <f>DEGREES(ACOS(((入力・結果!$G$3^2)+(入力・結果!$G$4^2)+(入力・結果!$G$5^2)-(入力・結果!$G$6^2)-(2*入力・結果!$G$3*入力・結果!$G$4*COS(RADIANS(S222))))/(2*入力・結果!$G$5*((入力・結果!$G$3^2)+(入力・結果!$G$4^2)-(2*入力・結果!$G$3*入力・結果!$G$4*(COS(RADIANS(S222)))))^(1/2))))</f>
        <v>14.07172195229194</v>
      </c>
      <c r="AC222" s="1">
        <f t="shared" si="90"/>
        <v>852.29775201594293</v>
      </c>
      <c r="AD222" s="1">
        <f t="shared" si="79"/>
        <v>852.29775201594293</v>
      </c>
      <c r="AE222" s="1" t="str">
        <f t="shared" si="80"/>
        <v/>
      </c>
      <c r="AF222" s="1" t="str">
        <f t="shared" si="81"/>
        <v/>
      </c>
      <c r="AJ222" s="10">
        <v>219</v>
      </c>
      <c r="AK222" s="10">
        <f t="shared" si="82"/>
        <v>0.92411679156090054</v>
      </c>
    </row>
    <row r="223" spans="2:37" x14ac:dyDescent="0.2">
      <c r="B223" s="1">
        <v>219</v>
      </c>
      <c r="C223" s="13">
        <f t="shared" si="70"/>
        <v>-27.200108650993979</v>
      </c>
      <c r="D223" s="13">
        <f t="shared" si="71"/>
        <v>22.026213686744317</v>
      </c>
      <c r="E223" s="13">
        <f>演算!U223</f>
        <v>41.995904648509644</v>
      </c>
      <c r="F223" s="13">
        <f t="shared" si="72"/>
        <v>-41.995904648509644</v>
      </c>
      <c r="G223" s="13">
        <f t="shared" si="73"/>
        <v>-324.4771691602993</v>
      </c>
      <c r="H223" s="13">
        <f t="shared" si="74"/>
        <v>289.65720833225771</v>
      </c>
      <c r="I223" s="14">
        <f t="shared" si="83"/>
        <v>434.95601116103506</v>
      </c>
      <c r="J223" s="13">
        <f t="shared" si="84"/>
        <v>41.754939598072944</v>
      </c>
      <c r="K223" s="13" t="str">
        <f t="shared" si="85"/>
        <v/>
      </c>
      <c r="L223" s="13">
        <f>COUNTIF($K$4:K223,1)</f>
        <v>1</v>
      </c>
      <c r="M223" s="13">
        <f t="shared" si="86"/>
        <v>221.75493959807295</v>
      </c>
      <c r="N223" s="14">
        <f t="shared" si="75"/>
        <v>182.75493959807295</v>
      </c>
      <c r="O223" s="14">
        <f t="shared" si="87"/>
        <v>-434.45330921597764</v>
      </c>
      <c r="P223" s="14">
        <f t="shared" si="88"/>
        <v>20.905830679610713</v>
      </c>
      <c r="Q223" s="13">
        <f t="shared" si="76"/>
        <v>-349.71568265563684</v>
      </c>
      <c r="R223" s="13">
        <f t="shared" si="77"/>
        <v>-283.19417597242693</v>
      </c>
      <c r="S223" s="15">
        <v>219</v>
      </c>
      <c r="T223" s="1">
        <f t="shared" si="91"/>
        <v>2.9959046485096454</v>
      </c>
      <c r="U223" s="1">
        <f t="shared" si="78"/>
        <v>41.995904648509644</v>
      </c>
      <c r="V223" s="1">
        <f t="shared" si="89"/>
        <v>1.0821143053909097</v>
      </c>
      <c r="W223" s="1">
        <f>入力・結果!$I$7/V223</f>
        <v>300892.42733222921</v>
      </c>
      <c r="X223" s="14">
        <f>(W223/I223*10)*入力・結果!$I$8</f>
        <v>4150.6601073849133</v>
      </c>
      <c r="Y223" s="13">
        <f>DEGREES(ACOS((入力・結果!$G$3-(入力・結果!$G$4*COS(RADIANS(S223))))/(((入力・結果!$G$3^2)+(入力・結果!$G$4^2)-(2*入力・結果!$G$3*入力・結果!$G$4*COS(RADIANS(S223))))^(1/2))))</f>
        <v>27.562165612451707</v>
      </c>
      <c r="Z223" s="13">
        <f>DEGREES(ACOS(((入力・結果!$G$3^2)+(入力・結果!$G$4^2)-(入力・結果!$G$5^2)+(入力・結果!$G$6^2)-(2*入力・結果!$G$3*入力・結果!$G$4*COS(RADIANS(S223))))/(2*入力・結果!$G$6*((入力・結果!$G$3^2)+(入力・結果!$G$4^2)-(2*入力・結果!$G$3*入力・結果!$G$4*(COS(RADIANS(S223)))))^(1/2))))</f>
        <v>21.955743315205037</v>
      </c>
      <c r="AA223" s="13">
        <f>DEGREES(ACOS((入力・結果!$G$4-(入力・結果!$G$3*COS(RADIANS(S223))))/(((入力・結果!$G$3^2)+(入力・結果!$G$4^2)-(2*入力・結果!$G$3*入力・結果!$G$4*COS(RADIANS(S223))))^(1/2))))</f>
        <v>11.437834387548309</v>
      </c>
      <c r="AB223" s="13">
        <f>DEGREES(ACOS(((入力・結果!$G$3^2)+(入力・結果!$G$4^2)+(入力・結果!$G$5^2)-(入力・結果!$G$6^2)-(2*入力・結果!$G$3*入力・結果!$G$4*COS(RADIANS(S223))))/(2*入力・結果!$G$5*((入力・結果!$G$3^2)+(入力・結果!$G$4^2)-(2*入力・結果!$G$3*入力・結果!$G$4*(COS(RADIANS(S223)))))^(1/2))))</f>
        <v>14.433739036057954</v>
      </c>
      <c r="AC223" s="1">
        <f t="shared" si="90"/>
        <v>850.66010738491332</v>
      </c>
      <c r="AD223" s="1">
        <f t="shared" si="79"/>
        <v>850.66010738491332</v>
      </c>
      <c r="AE223" s="1" t="str">
        <f t="shared" si="80"/>
        <v/>
      </c>
      <c r="AF223" s="1" t="str">
        <f t="shared" si="81"/>
        <v/>
      </c>
      <c r="AJ223" s="10">
        <v>220</v>
      </c>
      <c r="AK223" s="10">
        <f t="shared" si="82"/>
        <v>0.92373516334407979</v>
      </c>
    </row>
    <row r="224" spans="2:37" x14ac:dyDescent="0.2">
      <c r="B224" s="1">
        <v>220</v>
      </c>
      <c r="C224" s="13">
        <f t="shared" si="70"/>
        <v>-26.811555509164229</v>
      </c>
      <c r="D224" s="13">
        <f t="shared" si="71"/>
        <v>22.497566339028875</v>
      </c>
      <c r="E224" s="13">
        <f>演算!U224</f>
        <v>43.078466014236838</v>
      </c>
      <c r="F224" s="13">
        <f t="shared" si="72"/>
        <v>-43.078466014236838</v>
      </c>
      <c r="G224" s="13">
        <f t="shared" si="73"/>
        <v>-318.97916588703248</v>
      </c>
      <c r="H224" s="13">
        <f t="shared" si="74"/>
        <v>295.69728714065445</v>
      </c>
      <c r="I224" s="14">
        <f t="shared" si="83"/>
        <v>434.95355371847421</v>
      </c>
      <c r="J224" s="13">
        <f t="shared" si="84"/>
        <v>42.830865296622193</v>
      </c>
      <c r="K224" s="13" t="str">
        <f t="shared" si="85"/>
        <v/>
      </c>
      <c r="L224" s="13">
        <f>COUNTIF($K$4:K224,1)</f>
        <v>1</v>
      </c>
      <c r="M224" s="13">
        <f t="shared" si="86"/>
        <v>222.83086529662219</v>
      </c>
      <c r="N224" s="14">
        <f t="shared" si="75"/>
        <v>183.83086529662219</v>
      </c>
      <c r="O224" s="14">
        <f t="shared" si="87"/>
        <v>-433.98170293375318</v>
      </c>
      <c r="P224" s="14">
        <f t="shared" si="88"/>
        <v>29.059859102363621</v>
      </c>
      <c r="Q224" s="13">
        <f t="shared" si="76"/>
        <v>-344.7199994035401</v>
      </c>
      <c r="R224" s="13">
        <f t="shared" si="77"/>
        <v>-289.25442435894269</v>
      </c>
      <c r="S224" s="15">
        <v>220</v>
      </c>
      <c r="T224" s="1">
        <f t="shared" si="91"/>
        <v>3.0784660142368399</v>
      </c>
      <c r="U224" s="1">
        <f t="shared" si="78"/>
        <v>43.078466014236838</v>
      </c>
      <c r="V224" s="1">
        <f t="shared" si="89"/>
        <v>1.0825613657271944</v>
      </c>
      <c r="W224" s="1">
        <f>入力・結果!$I$7/V224</f>
        <v>300768.16918483237</v>
      </c>
      <c r="X224" s="14">
        <f>(W224/I224*10)*入力・結果!$I$8</f>
        <v>4148.9694696851157</v>
      </c>
      <c r="Y224" s="13">
        <f>DEGREES(ACOS((入力・結果!$G$3-(入力・結果!$G$4*COS(RADIANS(S224))))/(((入力・結果!$G$3^2)+(入力・結果!$G$4^2)-(2*入力・結果!$G$3*入力・結果!$G$4*COS(RADIANS(S224))))^(1/2))))</f>
        <v>28.283385901512702</v>
      </c>
      <c r="Z224" s="13">
        <f>DEGREES(ACOS(((入力・結果!$G$3^2)+(入力・結果!$G$4^2)-(入力・結果!$G$5^2)+(入力・結果!$G$6^2)-(2*入力・結果!$G$3*入力・結果!$G$4*COS(RADIANS(S224))))/(2*入力・結果!$G$6*((入力・結果!$G$3^2)+(入力・結果!$G$4^2)-(2*入力・結果!$G$3*入力・結果!$G$4*(COS(RADIANS(S224)))))^(1/2))))</f>
        <v>22.522369550462709</v>
      </c>
      <c r="AA224" s="13">
        <f>DEGREES(ACOS((入力・結果!$G$4-(入力・結果!$G$3*COS(RADIANS(S224))))/(((入力・結果!$G$3^2)+(入力・結果!$G$4^2)-(2*入力・結果!$G$3*入力・結果!$G$4*COS(RADIANS(S224))))^(1/2))))</f>
        <v>11.716614098487305</v>
      </c>
      <c r="AB224" s="13">
        <f>DEGREES(ACOS(((入力・結果!$G$3^2)+(入力・結果!$G$4^2)+(入力・結果!$G$5^2)-(入力・結果!$G$6^2)-(2*入力・結果!$G$3*入力・結果!$G$4*COS(RADIANS(S224))))/(2*入力・結果!$G$5*((入力・結果!$G$3^2)+(入力・結果!$G$4^2)-(2*入力・結果!$G$3*入力・結果!$G$4*(COS(RADIANS(S224)))))^(1/2))))</f>
        <v>14.795080112724145</v>
      </c>
      <c r="AC224" s="1">
        <f t="shared" si="90"/>
        <v>848.96946968511566</v>
      </c>
      <c r="AD224" s="1">
        <f t="shared" si="79"/>
        <v>848.96946968511566</v>
      </c>
      <c r="AE224" s="1" t="str">
        <f t="shared" si="80"/>
        <v/>
      </c>
      <c r="AF224" s="1" t="str">
        <f t="shared" si="81"/>
        <v/>
      </c>
      <c r="AJ224" s="10">
        <v>221</v>
      </c>
      <c r="AK224" s="10">
        <f t="shared" si="82"/>
        <v>0.92334138247674835</v>
      </c>
    </row>
    <row r="225" spans="2:37" x14ac:dyDescent="0.2">
      <c r="B225" s="1">
        <v>221</v>
      </c>
      <c r="C225" s="13">
        <f t="shared" si="70"/>
        <v>-26.414835307797023</v>
      </c>
      <c r="D225" s="13">
        <f t="shared" si="71"/>
        <v>22.962066014667748</v>
      </c>
      <c r="E225" s="13">
        <f>演算!U225</f>
        <v>44.16148906397563</v>
      </c>
      <c r="F225" s="13">
        <f t="shared" si="72"/>
        <v>-44.16148906397563</v>
      </c>
      <c r="G225" s="13">
        <f t="shared" si="73"/>
        <v>-313.36645133208941</v>
      </c>
      <c r="H225" s="13">
        <f t="shared" si="74"/>
        <v>301.63529770556244</v>
      </c>
      <c r="I225" s="14">
        <f t="shared" si="83"/>
        <v>434.95101522170296</v>
      </c>
      <c r="J225" s="13">
        <f t="shared" si="84"/>
        <v>43.907215972618808</v>
      </c>
      <c r="K225" s="13" t="str">
        <f t="shared" si="85"/>
        <v/>
      </c>
      <c r="L225" s="13">
        <f>COUNTIF($K$4:K225,1)</f>
        <v>1</v>
      </c>
      <c r="M225" s="13">
        <f t="shared" si="86"/>
        <v>223.90721597261881</v>
      </c>
      <c r="N225" s="14">
        <f t="shared" si="75"/>
        <v>184.90721597261881</v>
      </c>
      <c r="O225" s="14">
        <f t="shared" si="87"/>
        <v>-433.35671561533445</v>
      </c>
      <c r="P225" s="14">
        <f t="shared" si="88"/>
        <v>37.20675575053864</v>
      </c>
      <c r="Q225" s="13">
        <f t="shared" si="76"/>
        <v>-339.61931110024744</v>
      </c>
      <c r="R225" s="13">
        <f t="shared" si="77"/>
        <v>-295.2265630457282</v>
      </c>
      <c r="S225" s="15">
        <v>221</v>
      </c>
      <c r="T225" s="1">
        <f t="shared" si="91"/>
        <v>3.1614890639756279</v>
      </c>
      <c r="U225" s="1">
        <f t="shared" si="78"/>
        <v>44.16148906397563</v>
      </c>
      <c r="V225" s="1">
        <f t="shared" si="89"/>
        <v>1.0830230497387916</v>
      </c>
      <c r="W225" s="1">
        <f>入力・結果!$I$7/V225</f>
        <v>300639.95413442928</v>
      </c>
      <c r="X225" s="14">
        <f>(W225/I225*10)*入力・結果!$I$8</f>
        <v>4147.2250016179951</v>
      </c>
      <c r="Y225" s="13">
        <f>DEGREES(ACOS((入力・結果!$G$3-(入力・結果!$G$4*COS(RADIANS(S225))))/(((入力・結果!$G$3^2)+(入力・結果!$G$4^2)-(2*入力・結果!$G$3*入力・結果!$G$4*COS(RADIANS(S225))))^(1/2))))</f>
        <v>29.005765184797006</v>
      </c>
      <c r="Z225" s="13">
        <f>DEGREES(ACOS(((入力・結果!$G$3^2)+(入力・結果!$G$4^2)-(入力・結果!$G$5^2)+(入力・結果!$G$6^2)-(2*入力・結果!$G$3*入力・結果!$G$4*COS(RADIANS(S225))))/(2*入力・結果!$G$6*((入力・結果!$G$3^2)+(入力・結果!$G$4^2)-(2*入力・結果!$G$3*入力・結果!$G$4*(COS(RADIANS(S225)))))^(1/2))))</f>
        <v>23.089282723398625</v>
      </c>
      <c r="AA225" s="13">
        <f>DEGREES(ACOS((入力・結果!$G$4-(入力・結果!$G$3*COS(RADIANS(S225))))/(((入力・結果!$G$3^2)+(入力・結果!$G$4^2)-(2*入力・結果!$G$3*入力・結果!$G$4*COS(RADIANS(S225))))^(1/2))))</f>
        <v>11.994234815202974</v>
      </c>
      <c r="AB225" s="13">
        <f>DEGREES(ACOS(((入力・結果!$G$3^2)+(入力・結果!$G$4^2)+(入力・結果!$G$5^2)-(入力・結果!$G$6^2)-(2*入力・結果!$G$3*入力・結果!$G$4*COS(RADIANS(S225))))/(2*入力・結果!$G$5*((入力・結果!$G$3^2)+(入力・結果!$G$4^2)-(2*入力・結果!$G$3*入力・結果!$G$4*(COS(RADIANS(S225)))))^(1/2))))</f>
        <v>15.155723879178602</v>
      </c>
      <c r="AC225" s="1">
        <f t="shared" si="90"/>
        <v>847.22500161799508</v>
      </c>
      <c r="AD225" s="1">
        <f t="shared" si="79"/>
        <v>847.22500161799508</v>
      </c>
      <c r="AE225" s="1" t="str">
        <f t="shared" si="80"/>
        <v/>
      </c>
      <c r="AF225" s="1" t="str">
        <f t="shared" si="81"/>
        <v/>
      </c>
      <c r="AJ225" s="10">
        <v>222</v>
      </c>
      <c r="AK225" s="10">
        <f t="shared" si="82"/>
        <v>0.92293525281392619</v>
      </c>
    </row>
    <row r="226" spans="2:37" x14ac:dyDescent="0.2">
      <c r="B226" s="1">
        <v>222</v>
      </c>
      <c r="C226" s="13">
        <f t="shared" si="70"/>
        <v>-26.010068891708798</v>
      </c>
      <c r="D226" s="13">
        <f t="shared" si="71"/>
        <v>23.419571222560037</v>
      </c>
      <c r="E226" s="13">
        <f>演算!U226</f>
        <v>45.244988688625476</v>
      </c>
      <c r="F226" s="13">
        <f t="shared" si="72"/>
        <v>-45.244988688625476</v>
      </c>
      <c r="G226" s="13">
        <f t="shared" si="73"/>
        <v>-307.64080382526561</v>
      </c>
      <c r="H226" s="13">
        <f t="shared" si="74"/>
        <v>307.46909004064338</v>
      </c>
      <c r="I226" s="14">
        <f t="shared" si="83"/>
        <v>434.94839407529355</v>
      </c>
      <c r="J226" s="13">
        <f t="shared" si="84"/>
        <v>44.984005337931301</v>
      </c>
      <c r="K226" s="13" t="str">
        <f t="shared" si="85"/>
        <v/>
      </c>
      <c r="L226" s="13">
        <f>COUNTIF($K$4:K226,1)</f>
        <v>1</v>
      </c>
      <c r="M226" s="13">
        <f t="shared" si="86"/>
        <v>224.98400533793131</v>
      </c>
      <c r="N226" s="14">
        <f t="shared" si="75"/>
        <v>185.98400533793131</v>
      </c>
      <c r="O226" s="14">
        <f t="shared" si="87"/>
        <v>-432.57837625229683</v>
      </c>
      <c r="P226" s="14">
        <f t="shared" si="88"/>
        <v>45.343730631733301</v>
      </c>
      <c r="Q226" s="13">
        <f t="shared" si="76"/>
        <v>-334.41517146482744</v>
      </c>
      <c r="R226" s="13">
        <f t="shared" si="77"/>
        <v>-301.10877286148622</v>
      </c>
      <c r="S226" s="15">
        <v>222</v>
      </c>
      <c r="T226" s="1">
        <f t="shared" si="91"/>
        <v>3.2449886886254742</v>
      </c>
      <c r="U226" s="1">
        <f t="shared" si="78"/>
        <v>45.244988688625476</v>
      </c>
      <c r="V226" s="1">
        <f t="shared" si="89"/>
        <v>1.0834996246498463</v>
      </c>
      <c r="W226" s="1">
        <f>入力・結果!$I$7/V226</f>
        <v>300507.71831621439</v>
      </c>
      <c r="X226" s="14">
        <f>(W226/I226*10)*入力・結果!$I$8</f>
        <v>4145.4258354731674</v>
      </c>
      <c r="Y226" s="13">
        <f>DEGREES(ACOS((入力・結果!$G$3-(入力・結果!$G$4*COS(RADIANS(S226))))/(((入力・結果!$G$3^2)+(入力・結果!$G$4^2)-(2*入力・結果!$G$3*入力・結果!$G$4*COS(RADIANS(S226))))^(1/2))))</f>
        <v>29.729339981783124</v>
      </c>
      <c r="Z226" s="13">
        <f>DEGREES(ACOS(((入力・結果!$G$3^2)+(入力・結果!$G$4^2)-(入力・結果!$G$5^2)+(入力・結果!$G$6^2)-(2*入力・結果!$G$3*入力・結果!$G$4*COS(RADIANS(S226))))/(2*入力・結果!$G$6*((入力・結果!$G$3^2)+(入力・結果!$G$4^2)-(2*入力・結果!$G$3*入力・結果!$G$4*(COS(RADIANS(S226)))))^(1/2))))</f>
        <v>23.656491132763691</v>
      </c>
      <c r="AA226" s="13">
        <f>DEGREES(ACOS((入力・結果!$G$4-(入力・結果!$G$3*COS(RADIANS(S226))))/(((入力・結果!$G$3^2)+(入力・結果!$G$4^2)-(2*入力・結果!$G$3*入力・結果!$G$4*COS(RADIANS(S226))))^(1/2))))</f>
        <v>12.270660018216832</v>
      </c>
      <c r="AB226" s="13">
        <f>DEGREES(ACOS(((入力・結果!$G$3^2)+(入力・結果!$G$4^2)+(入力・結果!$G$5^2)-(入力・結果!$G$6^2)-(2*入力・結果!$G$3*入力・結果!$G$4*COS(RADIANS(S226))))/(2*入力・結果!$G$5*((入力・結果!$G$3^2)+(入力・結果!$G$4^2)-(2*入力・結果!$G$3*入力・結果!$G$4*(COS(RADIANS(S226)))))^(1/2))))</f>
        <v>15.515648706842306</v>
      </c>
      <c r="AC226" s="1">
        <f t="shared" si="90"/>
        <v>845.42583547316735</v>
      </c>
      <c r="AD226" s="1">
        <f t="shared" si="79"/>
        <v>845.42583547316735</v>
      </c>
      <c r="AE226" s="1" t="str">
        <f t="shared" si="80"/>
        <v/>
      </c>
      <c r="AF226" s="1" t="str">
        <f t="shared" si="81"/>
        <v/>
      </c>
      <c r="AJ226" s="10">
        <v>223</v>
      </c>
      <c r="AK226" s="10">
        <f t="shared" si="82"/>
        <v>0.92251657116135999</v>
      </c>
    </row>
    <row r="227" spans="2:37" x14ac:dyDescent="0.2">
      <c r="B227" s="1">
        <v>223</v>
      </c>
      <c r="C227" s="13">
        <f t="shared" si="70"/>
        <v>-25.597379556670969</v>
      </c>
      <c r="D227" s="13">
        <f t="shared" si="71"/>
        <v>23.869942602187443</v>
      </c>
      <c r="E227" s="13">
        <f>演算!U227</f>
        <v>46.328980056651631</v>
      </c>
      <c r="F227" s="13">
        <f t="shared" si="72"/>
        <v>-46.328980056651631</v>
      </c>
      <c r="G227" s="13">
        <f t="shared" si="73"/>
        <v>-301.80403868101644</v>
      </c>
      <c r="H227" s="13">
        <f t="shared" si="74"/>
        <v>313.19654258111717</v>
      </c>
      <c r="I227" s="14">
        <f t="shared" si="83"/>
        <v>434.94568861978388</v>
      </c>
      <c r="J227" s="13">
        <f t="shared" si="84"/>
        <v>46.061247360402177</v>
      </c>
      <c r="K227" s="13" t="str">
        <f t="shared" si="85"/>
        <v/>
      </c>
      <c r="L227" s="13">
        <f>COUNTIF($K$4:K227,1)</f>
        <v>1</v>
      </c>
      <c r="M227" s="13">
        <f t="shared" si="86"/>
        <v>226.06124736040218</v>
      </c>
      <c r="N227" s="14">
        <f t="shared" si="75"/>
        <v>187.06124736040218</v>
      </c>
      <c r="O227" s="14">
        <f t="shared" si="87"/>
        <v>-431.64676046496106</v>
      </c>
      <c r="P227" s="14">
        <f t="shared" si="88"/>
        <v>53.467992566043826</v>
      </c>
      <c r="Q227" s="13">
        <f t="shared" si="76"/>
        <v>-329.10916572862675</v>
      </c>
      <c r="R227" s="13">
        <f t="shared" si="77"/>
        <v>-306.89926202812427</v>
      </c>
      <c r="S227" s="15">
        <v>223</v>
      </c>
      <c r="T227" s="1">
        <f t="shared" si="91"/>
        <v>3.3289800566516288</v>
      </c>
      <c r="U227" s="1">
        <f t="shared" si="78"/>
        <v>46.328980056651631</v>
      </c>
      <c r="V227" s="1">
        <f t="shared" si="89"/>
        <v>1.0839913680261546</v>
      </c>
      <c r="W227" s="1">
        <f>入力・結果!$I$7/V227</f>
        <v>300371.39557013882</v>
      </c>
      <c r="X227" s="14">
        <f>(W227/I227*10)*入力・結果!$I$8</f>
        <v>4143.5710723788443</v>
      </c>
      <c r="Y227" s="13">
        <f>DEGREES(ACOS((入力・結果!$G$3-(入力・結果!$G$4*COS(RADIANS(S227))))/(((入力・結果!$G$3^2)+(入力・結果!$G$4^2)-(2*入力・結果!$G$3*入力・結果!$G$4*COS(RADIANS(S227))))^(1/2))))</f>
        <v>30.45414742619986</v>
      </c>
      <c r="Z227" s="13">
        <f>DEGREES(ACOS(((入力・結果!$G$3^2)+(入力・結果!$G$4^2)-(入力・結果!$G$5^2)+(入力・結果!$G$6^2)-(2*入力・結果!$G$3*入力・結果!$G$4*COS(RADIANS(S227))))/(2*入力・結果!$G$6*((入力・結果!$G$3^2)+(入力・結果!$G$4^2)-(2*入力・結果!$G$3*入力・結果!$G$4*(COS(RADIANS(S227)))))^(1/2))))</f>
        <v>24.22400315808299</v>
      </c>
      <c r="AA227" s="13">
        <f>DEGREES(ACOS((入力・結果!$G$4-(入力・結果!$G$3*COS(RADIANS(S227))))/(((入力・結果!$G$3^2)+(入力・結果!$G$4^2)-(2*入力・結果!$G$3*入力・結果!$G$4*COS(RADIANS(S227))))^(1/2))))</f>
        <v>12.545852573800097</v>
      </c>
      <c r="AB227" s="13">
        <f>DEGREES(ACOS(((入力・結果!$G$3^2)+(入力・結果!$G$4^2)+(入力・結果!$G$5^2)-(入力・結果!$G$6^2)-(2*入力・結果!$G$3*入力・結果!$G$4*COS(RADIANS(S227))))/(2*入力・結果!$G$5*((入力・結果!$G$3^2)+(入力・結果!$G$4^2)-(2*入力・結果!$G$3*入力・結果!$G$4*(COS(RADIANS(S227)))))^(1/2))))</f>
        <v>15.874832630451726</v>
      </c>
      <c r="AC227" s="1">
        <f t="shared" si="90"/>
        <v>843.57107237884429</v>
      </c>
      <c r="AD227" s="1">
        <f t="shared" si="79"/>
        <v>843.57107237884429</v>
      </c>
      <c r="AE227" s="1" t="str">
        <f t="shared" si="80"/>
        <v/>
      </c>
      <c r="AF227" s="1" t="str">
        <f t="shared" si="81"/>
        <v/>
      </c>
      <c r="AJ227" s="10">
        <v>224</v>
      </c>
      <c r="AK227" s="10">
        <f t="shared" si="82"/>
        <v>0.922085127098204</v>
      </c>
    </row>
    <row r="228" spans="2:37" x14ac:dyDescent="0.2">
      <c r="B228" s="1">
        <v>224</v>
      </c>
      <c r="C228" s="13">
        <f t="shared" si="70"/>
        <v>-25.176893011852787</v>
      </c>
      <c r="D228" s="13">
        <f t="shared" si="71"/>
        <v>24.313042966064909</v>
      </c>
      <c r="E228" s="13">
        <f>演算!U228</f>
        <v>47.413478624746958</v>
      </c>
      <c r="F228" s="13">
        <f t="shared" si="72"/>
        <v>-47.413478624746958</v>
      </c>
      <c r="G228" s="13">
        <f t="shared" si="73"/>
        <v>-295.8580077236071</v>
      </c>
      <c r="H228" s="13">
        <f t="shared" si="74"/>
        <v>318.81556271488148</v>
      </c>
      <c r="I228" s="14">
        <f t="shared" si="83"/>
        <v>434.94289712948353</v>
      </c>
      <c r="J228" s="13">
        <f t="shared" si="84"/>
        <v>47.138956273690134</v>
      </c>
      <c r="K228" s="13" t="str">
        <f t="shared" si="85"/>
        <v/>
      </c>
      <c r="L228" s="13">
        <f>COUNTIF($K$4:K228,1)</f>
        <v>1</v>
      </c>
      <c r="M228" s="13">
        <f t="shared" si="86"/>
        <v>227.13895627369013</v>
      </c>
      <c r="N228" s="14">
        <f t="shared" si="75"/>
        <v>188.13895627369013</v>
      </c>
      <c r="O228" s="14">
        <f t="shared" si="87"/>
        <v>-430.56199046760975</v>
      </c>
      <c r="P228" s="14">
        <f t="shared" si="88"/>
        <v>61.576749897655496</v>
      </c>
      <c r="Q228" s="13">
        <f t="shared" si="76"/>
        <v>-323.70291015239297</v>
      </c>
      <c r="R228" s="13">
        <f t="shared" si="77"/>
        <v>-312.59626670654882</v>
      </c>
      <c r="S228" s="15">
        <v>224</v>
      </c>
      <c r="T228" s="1">
        <f t="shared" si="91"/>
        <v>3.4134786247469595</v>
      </c>
      <c r="U228" s="1">
        <f t="shared" si="78"/>
        <v>47.413478624746958</v>
      </c>
      <c r="V228" s="1">
        <f t="shared" si="89"/>
        <v>1.0844985680953272</v>
      </c>
      <c r="W228" s="1">
        <f>入力・結果!$I$7/V228</f>
        <v>300230.91738317523</v>
      </c>
      <c r="X228" s="14">
        <f>(W228/I228*10)*入力・結果!$I$8</f>
        <v>4141.6597815201812</v>
      </c>
      <c r="Y228" s="13">
        <f>DEGREES(ACOS((入力・結果!$G$3-(入力・結果!$G$4*COS(RADIANS(S228))))/(((入力・結果!$G$3^2)+(入力・結果!$G$4^2)-(2*入力・結果!$G$3*入力・結果!$G$4*COS(RADIANS(S228))))^(1/2))))</f>
        <v>31.18022528814555</v>
      </c>
      <c r="Z228" s="13">
        <f>DEGREES(ACOS(((入力・結果!$G$3^2)+(入力・結果!$G$4^2)-(入力・結果!$G$5^2)+(入力・結果!$G$6^2)-(2*入力・結果!$G$3*入力・結果!$G$4*COS(RADIANS(S228))))/(2*入力・結果!$G$6*((入力・結果!$G$3^2)+(入力・結果!$G$4^2)-(2*入力・結果!$G$3*入力・結果!$G$4*(COS(RADIANS(S228)))))^(1/2))))</f>
        <v>24.791827261092287</v>
      </c>
      <c r="AA228" s="13">
        <f>DEGREES(ACOS((入力・結果!$G$4-(入力・結果!$G$3*COS(RADIANS(S228))))/(((入力・結果!$G$3^2)+(入力・結果!$G$4^2)-(2*入力・結果!$G$3*入力・結果!$G$4*COS(RADIANS(S228))))^(1/2))))</f>
        <v>12.819774711854473</v>
      </c>
      <c r="AB228" s="13">
        <f>DEGREES(ACOS(((入力・結果!$G$3^2)+(入力・結果!$G$4^2)+(入力・結果!$G$5^2)-(入力・結果!$G$6^2)-(2*入力・結果!$G$3*入力・結果!$G$4*COS(RADIANS(S228))))/(2*入力・結果!$G$5*((入力・結果!$G$3^2)+(入力・結果!$G$4^2)-(2*入力・結果!$G$3*入力・結果!$G$4*(COS(RADIANS(S228)))))^(1/2))))</f>
        <v>16.233253336601432</v>
      </c>
      <c r="AC228" s="1">
        <f t="shared" si="90"/>
        <v>841.65978152018124</v>
      </c>
      <c r="AD228" s="1">
        <f t="shared" si="79"/>
        <v>841.65978152018124</v>
      </c>
      <c r="AE228" s="1" t="str">
        <f t="shared" si="80"/>
        <v/>
      </c>
      <c r="AF228" s="1" t="str">
        <f t="shared" si="81"/>
        <v/>
      </c>
      <c r="AJ228" s="10">
        <v>225</v>
      </c>
      <c r="AK228" s="10">
        <f t="shared" si="82"/>
        <v>0.92164070279439114</v>
      </c>
    </row>
    <row r="229" spans="2:37" x14ac:dyDescent="0.2">
      <c r="B229" s="1">
        <v>225</v>
      </c>
      <c r="C229" s="13">
        <f t="shared" si="70"/>
        <v>-24.748737341529168</v>
      </c>
      <c r="D229" s="13">
        <f t="shared" si="71"/>
        <v>24.748737341529161</v>
      </c>
      <c r="E229" s="13">
        <f>演算!U229</f>
        <v>48.498500148826814</v>
      </c>
      <c r="F229" s="13">
        <f t="shared" si="72"/>
        <v>-48.498500148826814</v>
      </c>
      <c r="G229" s="13">
        <f t="shared" si="73"/>
        <v>-289.80459880480805</v>
      </c>
      <c r="H229" s="13">
        <f t="shared" si="74"/>
        <v>324.32408730203429</v>
      </c>
      <c r="I229" s="14">
        <f t="shared" si="83"/>
        <v>434.94001781017266</v>
      </c>
      <c r="J229" s="13">
        <f t="shared" si="84"/>
        <v>48.217146587420473</v>
      </c>
      <c r="K229" s="13" t="str">
        <f t="shared" si="85"/>
        <v/>
      </c>
      <c r="L229" s="13">
        <f>COUNTIF($K$4:K229,1)</f>
        <v>1</v>
      </c>
      <c r="M229" s="13">
        <f t="shared" si="86"/>
        <v>228.21714658742047</v>
      </c>
      <c r="N229" s="14">
        <f t="shared" si="75"/>
        <v>189.21714658742047</v>
      </c>
      <c r="O229" s="14">
        <f t="shared" si="87"/>
        <v>-429.32423502061209</v>
      </c>
      <c r="P229" s="14">
        <f t="shared" si="88"/>
        <v>69.667211202110991</v>
      </c>
      <c r="Q229" s="13">
        <f t="shared" si="76"/>
        <v>-318.19805153394645</v>
      </c>
      <c r="R229" s="13">
        <f t="shared" si="77"/>
        <v>-318.19805153394634</v>
      </c>
      <c r="S229" s="15">
        <v>225</v>
      </c>
      <c r="T229" s="1">
        <f t="shared" si="91"/>
        <v>3.4985001488268122</v>
      </c>
      <c r="U229" s="1">
        <f t="shared" si="78"/>
        <v>48.498500148826814</v>
      </c>
      <c r="V229" s="1">
        <f t="shared" si="89"/>
        <v>1.0850215240798562</v>
      </c>
      <c r="W229" s="1">
        <f>入力・結果!$I$7/V229</f>
        <v>300086.21282985376</v>
      </c>
      <c r="X229" s="14">
        <f>(W229/I229*10)*入力・結果!$I$8</f>
        <v>4139.6909993344161</v>
      </c>
      <c r="Y229" s="13">
        <f>DEGREES(ACOS((入力・結果!$G$3-(入力・結果!$G$4*COS(RADIANS(S229))))/(((入力・結果!$G$3^2)+(入力・結果!$G$4^2)-(2*入力・結果!$G$3*入力・結果!$G$4*COS(RADIANS(S229))))^(1/2))))</f>
        <v>31.907611996788237</v>
      </c>
      <c r="Z229" s="13">
        <f>DEGREES(ACOS(((入力・結果!$G$3^2)+(入力・結果!$G$4^2)-(入力・結果!$G$5^2)+(入力・結果!$G$6^2)-(2*入力・結果!$G$3*入力・結果!$G$4*COS(RADIANS(S229))))/(2*入力・結果!$G$6*((入力・結果!$G$3^2)+(入力・結果!$G$4^2)-(2*入力・結果!$G$3*入力・結果!$G$4*(COS(RADIANS(S229)))))^(1/2))))</f>
        <v>25.359971987092727</v>
      </c>
      <c r="AA229" s="13">
        <f>DEGREES(ACOS((入力・結果!$G$4-(入力・結果!$G$3*COS(RADIANS(S229))))/(((入力・結果!$G$3^2)+(入力・結果!$G$4^2)-(2*入力・結果!$G$3*入力・結果!$G$4*COS(RADIANS(S229))))^(1/2))))</f>
        <v>13.092388003211765</v>
      </c>
      <c r="AB229" s="13">
        <f>DEGREES(ACOS(((入力・結果!$G$3^2)+(入力・結果!$G$4^2)+(入力・結果!$G$5^2)-(入力・結果!$G$6^2)-(2*入力・結果!$G$3*入力・結果!$G$4*COS(RADIANS(S229))))/(2*入力・結果!$G$5*((入力・結果!$G$3^2)+(入力・結果!$G$4^2)-(2*入力・結果!$G$3*入力・結果!$G$4*(COS(RADIANS(S229)))))^(1/2))))</f>
        <v>16.590888152038577</v>
      </c>
      <c r="AC229" s="1">
        <f t="shared" si="90"/>
        <v>839.69099933441612</v>
      </c>
      <c r="AD229" s="1">
        <f t="shared" si="79"/>
        <v>839.69099933441612</v>
      </c>
      <c r="AE229" s="1" t="str">
        <f t="shared" si="80"/>
        <v/>
      </c>
      <c r="AF229" s="1" t="str">
        <f t="shared" si="81"/>
        <v/>
      </c>
      <c r="AJ229" s="10">
        <v>226</v>
      </c>
      <c r="AK229" s="10">
        <f t="shared" si="82"/>
        <v>0.92118307282093692</v>
      </c>
    </row>
    <row r="230" spans="2:37" x14ac:dyDescent="0.2">
      <c r="B230" s="1">
        <v>226</v>
      </c>
      <c r="C230" s="13">
        <f t="shared" si="70"/>
        <v>-24.313042966064906</v>
      </c>
      <c r="D230" s="13">
        <f t="shared" si="71"/>
        <v>25.17689301185279</v>
      </c>
      <c r="E230" s="13">
        <f>演算!U230</f>
        <v>49.584060695372358</v>
      </c>
      <c r="F230" s="13">
        <f t="shared" si="72"/>
        <v>-49.584060695372358</v>
      </c>
      <c r="G230" s="13">
        <f t="shared" si="73"/>
        <v>-283.64573531444773</v>
      </c>
      <c r="H230" s="13">
        <f t="shared" si="74"/>
        <v>329.72008318253944</v>
      </c>
      <c r="I230" s="14">
        <f t="shared" si="83"/>
        <v>434.93704879669019</v>
      </c>
      <c r="J230" s="13">
        <f t="shared" si="84"/>
        <v>49.295833097657905</v>
      </c>
      <c r="K230" s="13" t="str">
        <f t="shared" si="85"/>
        <v/>
      </c>
      <c r="L230" s="13">
        <f>COUNTIF($K$4:K230,1)</f>
        <v>1</v>
      </c>
      <c r="M230" s="13">
        <f t="shared" si="86"/>
        <v>229.29583309765792</v>
      </c>
      <c r="N230" s="14">
        <f t="shared" si="75"/>
        <v>190.29583309765792</v>
      </c>
      <c r="O230" s="14">
        <f t="shared" si="87"/>
        <v>-427.93370936953659</v>
      </c>
      <c r="P230" s="14">
        <f t="shared" si="88"/>
        <v>77.736585988860156</v>
      </c>
      <c r="Q230" s="13">
        <f t="shared" si="76"/>
        <v>-312.59626670654876</v>
      </c>
      <c r="R230" s="13">
        <f t="shared" si="77"/>
        <v>-323.70291015239303</v>
      </c>
      <c r="S230" s="15">
        <v>226</v>
      </c>
      <c r="T230" s="1">
        <f t="shared" si="91"/>
        <v>3.5840606953723597</v>
      </c>
      <c r="U230" s="1">
        <f t="shared" si="78"/>
        <v>49.584060695372358</v>
      </c>
      <c r="V230" s="1">
        <f t="shared" si="89"/>
        <v>1.085560546545544</v>
      </c>
      <c r="W230" s="1">
        <f>入力・結果!$I$7/V230</f>
        <v>299937.20851049706</v>
      </c>
      <c r="X230" s="14">
        <f>(W230/I230*10)*入力・結果!$I$8</f>
        <v>4137.6637286749283</v>
      </c>
      <c r="Y230" s="13">
        <f>DEGREES(ACOS((入力・結果!$G$3-(入力・結果!$G$4*COS(RADIANS(S230))))/(((入力・結果!$G$3^2)+(入力・結果!$G$4^2)-(2*入力・結果!$G$3*入力・結果!$G$4*COS(RADIANS(S230))))^(1/2))))</f>
        <v>32.636346663669194</v>
      </c>
      <c r="Z230" s="13">
        <f>DEGREES(ACOS(((入力・結果!$G$3^2)+(入力・結果!$G$4^2)-(入力・結果!$G$5^2)+(入力・結果!$G$6^2)-(2*入力・結果!$G$3*入力・結果!$G$4*COS(RADIANS(S230))))/(2*入力・結果!$G$6*((入力・結果!$G$3^2)+(入力・結果!$G$4^2)-(2*入力・結果!$G$3*入力・結果!$G$4*(COS(RADIANS(S230)))))^(1/2))))</f>
        <v>25.928445966215946</v>
      </c>
      <c r="AA230" s="13">
        <f>DEGREES(ACOS((入力・結果!$G$4-(入力・結果!$G$3*COS(RADIANS(S230))))/(((入力・結果!$G$3^2)+(入力・結果!$G$4^2)-(2*入力・結果!$G$3*入力・結果!$G$4*COS(RADIANS(S230))))^(1/2))))</f>
        <v>13.363653336330808</v>
      </c>
      <c r="AB230" s="13">
        <f>DEGREES(ACOS(((入力・結果!$G$3^2)+(入力・結果!$G$4^2)+(入力・結果!$G$5^2)-(入力・結果!$G$6^2)-(2*入力・結果!$G$3*入力・結果!$G$4*COS(RADIANS(S230))))/(2*入力・結果!$G$5*((入力・結果!$G$3^2)+(入力・結果!$G$4^2)-(2*入力・結果!$G$3*入力・結果!$G$4*(COS(RADIANS(S230)))))^(1/2))))</f>
        <v>16.947714031703168</v>
      </c>
      <c r="AC230" s="1">
        <f t="shared" si="90"/>
        <v>837.66372867492828</v>
      </c>
      <c r="AD230" s="1">
        <f t="shared" si="79"/>
        <v>837.66372867492828</v>
      </c>
      <c r="AE230" s="1" t="str">
        <f t="shared" si="80"/>
        <v/>
      </c>
      <c r="AF230" s="1" t="str">
        <f t="shared" si="81"/>
        <v/>
      </c>
      <c r="AJ230" s="10">
        <v>227</v>
      </c>
      <c r="AK230" s="10">
        <f t="shared" si="82"/>
        <v>0.92071200395303188</v>
      </c>
    </row>
    <row r="231" spans="2:37" x14ac:dyDescent="0.2">
      <c r="B231" s="1">
        <v>227</v>
      </c>
      <c r="C231" s="13">
        <f t="shared" si="70"/>
        <v>-23.86994260218745</v>
      </c>
      <c r="D231" s="13">
        <f t="shared" si="71"/>
        <v>25.597379556670965</v>
      </c>
      <c r="E231" s="13">
        <f>演算!U231</f>
        <v>50.670176653138249</v>
      </c>
      <c r="F231" s="13">
        <f t="shared" si="72"/>
        <v>-50.670176653138249</v>
      </c>
      <c r="G231" s="13">
        <f t="shared" si="73"/>
        <v>-277.38337568414227</v>
      </c>
      <c r="H231" s="13">
        <f t="shared" si="74"/>
        <v>335.0015476717777</v>
      </c>
      <c r="I231" s="14">
        <f t="shared" si="83"/>
        <v>434.93398815040467</v>
      </c>
      <c r="J231" s="13">
        <f t="shared" si="84"/>
        <v>50.37503089771679</v>
      </c>
      <c r="K231" s="13" t="str">
        <f t="shared" si="85"/>
        <v/>
      </c>
      <c r="L231" s="13">
        <f>COUNTIF($K$4:K231,1)</f>
        <v>1</v>
      </c>
      <c r="M231" s="13">
        <f t="shared" si="86"/>
        <v>230.37503089771678</v>
      </c>
      <c r="N231" s="14">
        <f t="shared" si="75"/>
        <v>191.37503089771678</v>
      </c>
      <c r="O231" s="14">
        <f t="shared" si="87"/>
        <v>-426.3906751713368</v>
      </c>
      <c r="P231" s="14">
        <f t="shared" si="88"/>
        <v>85.782085398688565</v>
      </c>
      <c r="Q231" s="13">
        <f t="shared" si="76"/>
        <v>-306.89926202812438</v>
      </c>
      <c r="R231" s="13">
        <f t="shared" si="77"/>
        <v>-329.10916572862669</v>
      </c>
      <c r="S231" s="15">
        <v>227</v>
      </c>
      <c r="T231" s="1">
        <f t="shared" si="91"/>
        <v>3.6701766531382471</v>
      </c>
      <c r="U231" s="1">
        <f t="shared" si="78"/>
        <v>50.670176653138249</v>
      </c>
      <c r="V231" s="1">
        <f t="shared" si="89"/>
        <v>1.086115957765891</v>
      </c>
      <c r="W231" s="1">
        <f>入力・結果!$I$7/V231</f>
        <v>299783.82848710718</v>
      </c>
      <c r="X231" s="14">
        <f>(W231/I231*10)*入力・結果!$I$8</f>
        <v>4135.5769379435869</v>
      </c>
      <c r="Y231" s="13">
        <f>DEGREES(ACOS((入力・結果!$G$3-(入力・結果!$G$4*COS(RADIANS(S231))))/(((入力・結果!$G$3^2)+(入力・結果!$G$4^2)-(2*入力・結果!$G$3*入力・結果!$G$4*COS(RADIANS(S231))))^(1/2))))</f>
        <v>33.366469106631286</v>
      </c>
      <c r="Z231" s="13">
        <f>DEGREES(ACOS(((入力・結果!$G$3^2)+(入力・結果!$G$4^2)-(入力・結果!$G$5^2)+(入力・結果!$G$6^2)-(2*入力・結果!$G$3*入力・結果!$G$4*COS(RADIANS(S231))))/(2*入力・結果!$G$6*((入力・結果!$G$3^2)+(入力・結果!$G$4^2)-(2*入力・結果!$G$3*入力・結果!$G$4*(COS(RADIANS(S231)))))^(1/2))))</f>
        <v>26.497257914590076</v>
      </c>
      <c r="AA231" s="13">
        <f>DEGREES(ACOS((入力・結果!$G$4-(入力・結果!$G$3*COS(RADIANS(S231))))/(((入力・結果!$G$3^2)+(入力・結果!$G$4^2)-(2*入力・結果!$G$3*入力・結果!$G$4*COS(RADIANS(S231))))^(1/2))))</f>
        <v>13.633530893368734</v>
      </c>
      <c r="AB231" s="13">
        <f>DEGREES(ACOS(((入力・結果!$G$3^2)+(入力・結果!$G$4^2)+(入力・結果!$G$5^2)-(入力・結果!$G$6^2)-(2*入力・結果!$G$3*入力・結果!$G$4*COS(RADIANS(S231))))/(2*入力・結果!$G$5*((入力・結果!$G$3^2)+(入力・結果!$G$4^2)-(2*入力・結果!$G$3*入力・結果!$G$4*(COS(RADIANS(S231)))))^(1/2))))</f>
        <v>17.303707546506981</v>
      </c>
      <c r="AC231" s="1">
        <f t="shared" si="90"/>
        <v>835.57693794358693</v>
      </c>
      <c r="AD231" s="1">
        <f t="shared" si="79"/>
        <v>835.57693794358693</v>
      </c>
      <c r="AE231" s="1" t="str">
        <f t="shared" si="80"/>
        <v/>
      </c>
      <c r="AF231" s="1" t="str">
        <f t="shared" si="81"/>
        <v/>
      </c>
      <c r="AJ231" s="10">
        <v>228</v>
      </c>
      <c r="AK231" s="10">
        <f t="shared" si="82"/>
        <v>0.92022725496684543</v>
      </c>
    </row>
    <row r="232" spans="2:37" x14ac:dyDescent="0.2">
      <c r="B232" s="1">
        <v>228</v>
      </c>
      <c r="C232" s="13">
        <f t="shared" si="70"/>
        <v>-23.419571222560034</v>
      </c>
      <c r="D232" s="13">
        <f t="shared" si="71"/>
        <v>26.010068891708801</v>
      </c>
      <c r="E232" s="13">
        <f>演算!U232</f>
        <v>51.756864745240051</v>
      </c>
      <c r="F232" s="13">
        <f t="shared" si="72"/>
        <v>-51.756864745240051</v>
      </c>
      <c r="G232" s="13">
        <f t="shared" si="73"/>
        <v>-271.01951288454342</v>
      </c>
      <c r="H232" s="13">
        <f t="shared" si="74"/>
        <v>340.16650904371721</v>
      </c>
      <c r="I232" s="14">
        <f t="shared" si="83"/>
        <v>434.93083385656223</v>
      </c>
      <c r="J232" s="13">
        <f t="shared" si="84"/>
        <v>51.454755389322692</v>
      </c>
      <c r="K232" s="13" t="str">
        <f t="shared" si="85"/>
        <v/>
      </c>
      <c r="L232" s="13">
        <f>COUNTIF($K$4:K232,1)</f>
        <v>1</v>
      </c>
      <c r="M232" s="13">
        <f t="shared" si="86"/>
        <v>231.45475538932268</v>
      </c>
      <c r="N232" s="14">
        <f t="shared" si="75"/>
        <v>192.45475538932268</v>
      </c>
      <c r="O232" s="14">
        <f t="shared" si="87"/>
        <v>-424.69544040770865</v>
      </c>
      <c r="P232" s="14">
        <f t="shared" si="88"/>
        <v>93.800922895603478</v>
      </c>
      <c r="Q232" s="13">
        <f t="shared" si="76"/>
        <v>-301.10877286148616</v>
      </c>
      <c r="R232" s="13">
        <f t="shared" si="77"/>
        <v>-334.41517146482744</v>
      </c>
      <c r="S232" s="15">
        <v>228</v>
      </c>
      <c r="T232" s="1">
        <f t="shared" si="91"/>
        <v>3.756864745240053</v>
      </c>
      <c r="U232" s="1">
        <f t="shared" si="78"/>
        <v>51.756864745240051</v>
      </c>
      <c r="V232" s="1">
        <f t="shared" si="89"/>
        <v>1.0866880921018023</v>
      </c>
      <c r="W232" s="1">
        <f>入力・結果!$I$7/V232</f>
        <v>299625.99421720486</v>
      </c>
      <c r="X232" s="14">
        <f>(W232/I232*10)*入力・結果!$I$8</f>
        <v>4133.4295601955855</v>
      </c>
      <c r="Y232" s="13">
        <f>DEGREES(ACOS((入力・結果!$G$3-(入力・結果!$G$4*COS(RADIANS(S232))))/(((入力・結果!$G$3^2)+(入力・結果!$G$4^2)-(2*入力・結果!$G$3*入力・結果!$G$4*COS(RADIANS(S232))))^(1/2))))</f>
        <v>34.098019874395519</v>
      </c>
      <c r="Z232" s="13">
        <f>DEGREES(ACOS(((入力・結果!$G$3^2)+(入力・結果!$G$4^2)-(入力・結果!$G$5^2)+(入力・結果!$G$6^2)-(2*入力・結果!$G$3*入力・結果!$G$4*COS(RADIANS(S232))))/(2*入力・結果!$G$6*((入力・結果!$G$3^2)+(入力・結果!$G$4^2)-(2*入力・結果!$G$3*入力・結果!$G$4*(COS(RADIANS(S232)))))^(1/2))))</f>
        <v>27.066416635397179</v>
      </c>
      <c r="AA232" s="13">
        <f>DEGREES(ACOS((入力・結果!$G$4-(入力・結果!$G$3*COS(RADIANS(S232))))/(((入力・結果!$G$3^2)+(入力・結果!$G$4^2)-(2*入力・結果!$G$3*入力・結果!$G$4*COS(RADIANS(S232))))^(1/2))))</f>
        <v>13.901980125604512</v>
      </c>
      <c r="AB232" s="13">
        <f>DEGREES(ACOS(((入力・結果!$G$3^2)+(入力・結果!$G$4^2)+(入力・結果!$G$5^2)-(入力・結果!$G$6^2)-(2*入力・結果!$G$3*入力・結果!$G$4*COS(RADIANS(S232))))/(2*入力・結果!$G$5*((入力・結果!$G$3^2)+(入力・結果!$G$4^2)-(2*入力・結果!$G$3*入力・結果!$G$4*(COS(RADIANS(S232)))))^(1/2))))</f>
        <v>17.658844870844565</v>
      </c>
      <c r="AC232" s="1">
        <f t="shared" si="90"/>
        <v>833.42956019558551</v>
      </c>
      <c r="AD232" s="1">
        <f t="shared" si="79"/>
        <v>833.42956019558551</v>
      </c>
      <c r="AE232" s="1" t="str">
        <f t="shared" si="80"/>
        <v/>
      </c>
      <c r="AF232" s="1" t="str">
        <f t="shared" si="81"/>
        <v/>
      </c>
      <c r="AJ232" s="10">
        <v>229</v>
      </c>
      <c r="AK232" s="10">
        <f t="shared" si="82"/>
        <v>0.91972857642912775</v>
      </c>
    </row>
    <row r="233" spans="2:37" x14ac:dyDescent="0.2">
      <c r="B233" s="1">
        <v>229</v>
      </c>
      <c r="C233" s="13">
        <f t="shared" si="70"/>
        <v>-22.962066014667755</v>
      </c>
      <c r="D233" s="13">
        <f t="shared" si="71"/>
        <v>26.41483530779702</v>
      </c>
      <c r="E233" s="13">
        <f>演算!U233</f>
        <v>52.844142041638221</v>
      </c>
      <c r="F233" s="13">
        <f t="shared" si="72"/>
        <v>-52.844142041638221</v>
      </c>
      <c r="G233" s="13">
        <f t="shared" si="73"/>
        <v>-264.55617391645148</v>
      </c>
      <c r="H233" s="13">
        <f t="shared" si="74"/>
        <v>345.21302700144713</v>
      </c>
      <c r="I233" s="14">
        <f t="shared" si="83"/>
        <v>434.92758382150652</v>
      </c>
      <c r="J233" s="13">
        <f t="shared" si="84"/>
        <v>52.535022294141321</v>
      </c>
      <c r="K233" s="13" t="str">
        <f t="shared" si="85"/>
        <v/>
      </c>
      <c r="L233" s="13">
        <f>COUNTIF($K$4:K233,1)</f>
        <v>1</v>
      </c>
      <c r="M233" s="13">
        <f t="shared" si="86"/>
        <v>232.53502229414133</v>
      </c>
      <c r="N233" s="14">
        <f t="shared" si="75"/>
        <v>193.53502229414133</v>
      </c>
      <c r="O233" s="14">
        <f t="shared" si="87"/>
        <v>-422.84835928572704</v>
      </c>
      <c r="P233" s="14">
        <f t="shared" si="88"/>
        <v>101.79031495276091</v>
      </c>
      <c r="Q233" s="13">
        <f t="shared" si="76"/>
        <v>-295.22656304572826</v>
      </c>
      <c r="R233" s="13">
        <f t="shared" si="77"/>
        <v>-339.61931110024739</v>
      </c>
      <c r="S233" s="15">
        <v>229</v>
      </c>
      <c r="T233" s="1">
        <f t="shared" si="91"/>
        <v>3.844142041638225</v>
      </c>
      <c r="U233" s="1">
        <f t="shared" si="78"/>
        <v>52.844142041638221</v>
      </c>
      <c r="V233" s="1">
        <f t="shared" si="89"/>
        <v>1.0872772963981703</v>
      </c>
      <c r="W233" s="1">
        <f>入力・結果!$I$7/V233</f>
        <v>299463.62448532402</v>
      </c>
      <c r="X233" s="14">
        <f>(W233/I233*10)*入力・結果!$I$8</f>
        <v>4131.220492212653</v>
      </c>
      <c r="Y233" s="13">
        <f>DEGREES(ACOS((入力・結果!$G$3-(入力・結果!$G$4*COS(RADIANS(S233))))/(((入力・結果!$G$3^2)+(入力・結果!$G$4^2)-(2*入力・結果!$G$3*入力・結果!$G$4*COS(RADIANS(S233))))^(1/2))))</f>
        <v>34.831040271808838</v>
      </c>
      <c r="Z233" s="13">
        <f>DEGREES(ACOS(((入力・結果!$G$3^2)+(入力・結果!$G$4^2)-(入力・結果!$G$5^2)+(入力・結果!$G$6^2)-(2*入力・結果!$G$3*入力・結果!$G$4*COS(RADIANS(S233))))/(2*入力・結果!$G$6*((入力・結果!$G$3^2)+(入力・結果!$G$4^2)-(2*入力・結果!$G$3*入力・結果!$G$4*(COS(RADIANS(S233)))))^(1/2))))</f>
        <v>27.635931019810673</v>
      </c>
      <c r="AA233" s="13">
        <f>DEGREES(ACOS((入力・結果!$G$4-(入力・結果!$G$3*COS(RADIANS(S233))))/(((入力・結果!$G$3^2)+(入力・結果!$G$4^2)-(2*入力・結果!$G$3*入力・結果!$G$4*COS(RADIANS(S233))))^(1/2))))</f>
        <v>14.168959728191151</v>
      </c>
      <c r="AB233" s="13">
        <f>DEGREES(ACOS(((入力・結果!$G$3^2)+(入力・結果!$G$4^2)+(入力・結果!$G$5^2)-(入力・結果!$G$6^2)-(2*入力・結果!$G$3*入力・結果!$G$4*COS(RADIANS(S233))))/(2*入力・結果!$G$5*((入力・結果!$G$3^2)+(入力・結果!$G$4^2)-(2*入力・結果!$G$3*入力・結果!$G$4*(COS(RADIANS(S233)))))^(1/2))))</f>
        <v>18.013101769829376</v>
      </c>
      <c r="AC233" s="1">
        <f t="shared" si="90"/>
        <v>831.22049221265297</v>
      </c>
      <c r="AD233" s="1">
        <f t="shared" si="79"/>
        <v>831.22049221265297</v>
      </c>
      <c r="AE233" s="1" t="str">
        <f t="shared" si="80"/>
        <v/>
      </c>
      <c r="AF233" s="1" t="str">
        <f t="shared" si="81"/>
        <v/>
      </c>
      <c r="AJ233" s="10">
        <v>230</v>
      </c>
      <c r="AK233" s="10">
        <f t="shared" si="82"/>
        <v>0.91921571047961781</v>
      </c>
    </row>
    <row r="234" spans="2:37" x14ac:dyDescent="0.2">
      <c r="B234" s="1">
        <v>230</v>
      </c>
      <c r="C234" s="13">
        <f t="shared" si="70"/>
        <v>-22.497566339028882</v>
      </c>
      <c r="D234" s="13">
        <f t="shared" si="71"/>
        <v>26.811555509164226</v>
      </c>
      <c r="E234" s="13">
        <f>演算!U234</f>
        <v>53.932025972036051</v>
      </c>
      <c r="F234" s="13">
        <f t="shared" si="72"/>
        <v>-53.932025972036051</v>
      </c>
      <c r="G234" s="13">
        <f t="shared" si="73"/>
        <v>-257.99541929615577</v>
      </c>
      <c r="H234" s="13">
        <f t="shared" si="74"/>
        <v>350.13919313481392</v>
      </c>
      <c r="I234" s="14">
        <f t="shared" si="83"/>
        <v>434.92423586976361</v>
      </c>
      <c r="J234" s="13">
        <f t="shared" si="84"/>
        <v>53.615847665690545</v>
      </c>
      <c r="K234" s="13" t="str">
        <f t="shared" si="85"/>
        <v/>
      </c>
      <c r="L234" s="13">
        <f>COUNTIF($K$4:K234,1)</f>
        <v>1</v>
      </c>
      <c r="M234" s="13">
        <f t="shared" si="86"/>
        <v>233.61584766569055</v>
      </c>
      <c r="N234" s="14">
        <f t="shared" si="75"/>
        <v>194.61584766569055</v>
      </c>
      <c r="O234" s="14">
        <f t="shared" si="87"/>
        <v>-420.84983212588105</v>
      </c>
      <c r="P234" s="14">
        <f t="shared" si="88"/>
        <v>109.74748173199941</v>
      </c>
      <c r="Q234" s="13">
        <f t="shared" si="76"/>
        <v>-289.25442435894274</v>
      </c>
      <c r="R234" s="13">
        <f t="shared" si="77"/>
        <v>-344.71999940354004</v>
      </c>
      <c r="S234" s="15">
        <v>230</v>
      </c>
      <c r="T234" s="1">
        <f t="shared" si="91"/>
        <v>3.9320259720360493</v>
      </c>
      <c r="U234" s="1">
        <f t="shared" si="78"/>
        <v>53.932025972036051</v>
      </c>
      <c r="V234" s="1">
        <f t="shared" si="89"/>
        <v>1.0878839303978296</v>
      </c>
      <c r="W234" s="1">
        <f>入力・結果!$I$7/V234</f>
        <v>299296.63533216354</v>
      </c>
      <c r="X234" s="14">
        <f>(W234/I234*10)*入力・結果!$I$8</f>
        <v>4128.9485935447401</v>
      </c>
      <c r="Y234" s="13">
        <f>DEGREES(ACOS((入力・結果!$G$3-(入力・結果!$G$4*COS(RADIANS(S234))))/(((入力・結果!$G$3^2)+(入力・結果!$G$4^2)-(2*入力・結果!$G$3*入力・結果!$G$4*COS(RADIANS(S234))))^(1/2))))</f>
        <v>35.56557238578722</v>
      </c>
      <c r="Z234" s="13">
        <f>DEGREES(ACOS(((入力・結果!$G$3^2)+(入力・結果!$G$4^2)-(入力・結果!$G$5^2)+(入力・結果!$G$6^2)-(2*入力・結果!$G$3*入力・結果!$G$4*COS(RADIANS(S234))))/(2*入力・結果!$G$6*((入力・結果!$G$3^2)+(入力・結果!$G$4^2)-(2*入力・結果!$G$3*入力・結果!$G$4*(COS(RADIANS(S234)))))^(1/2))))</f>
        <v>28.205810047801968</v>
      </c>
      <c r="AA234" s="13">
        <f>DEGREES(ACOS((入力・結果!$G$4-(入力・結果!$G$3*COS(RADIANS(S234))))/(((入力・結果!$G$3^2)+(入力・結果!$G$4^2)-(2*入力・結果!$G$3*入力・結果!$G$4*COS(RADIANS(S234))))^(1/2))))</f>
        <v>14.434427614212796</v>
      </c>
      <c r="AB234" s="13">
        <f>DEGREES(ACOS(((入力・結果!$G$3^2)+(入力・結果!$G$4^2)+(入力・結果!$G$5^2)-(入力・結果!$G$6^2)-(2*入力・結果!$G$3*入力・結果!$G$4*COS(RADIANS(S234))))/(2*入力・結果!$G$5*((入力・結果!$G$3^2)+(入力・結果!$G$4^2)-(2*入力・結果!$G$3*入力・結果!$G$4*(COS(RADIANS(S234)))))^(1/2))))</f>
        <v>18.366453586248845</v>
      </c>
      <c r="AC234" s="1">
        <f t="shared" si="90"/>
        <v>828.94859354474011</v>
      </c>
      <c r="AD234" s="1">
        <f t="shared" si="79"/>
        <v>828.94859354474011</v>
      </c>
      <c r="AE234" s="1" t="str">
        <f t="shared" si="80"/>
        <v/>
      </c>
      <c r="AF234" s="1" t="str">
        <f t="shared" si="81"/>
        <v/>
      </c>
      <c r="AJ234" s="10">
        <v>231</v>
      </c>
      <c r="AK234" s="10">
        <f t="shared" si="82"/>
        <v>0.91868839060563467</v>
      </c>
    </row>
    <row r="235" spans="2:37" x14ac:dyDescent="0.2">
      <c r="B235" s="1">
        <v>231</v>
      </c>
      <c r="C235" s="13">
        <f t="shared" si="70"/>
        <v>-22.026213686744324</v>
      </c>
      <c r="D235" s="13">
        <f t="shared" si="71"/>
        <v>27.200108650993968</v>
      </c>
      <c r="E235" s="13">
        <f>演算!U235</f>
        <v>55.020534339210215</v>
      </c>
      <c r="F235" s="13">
        <f t="shared" si="72"/>
        <v>-55.020534339210215</v>
      </c>
      <c r="G235" s="13">
        <f t="shared" si="73"/>
        <v>-251.33934253537285</v>
      </c>
      <c r="H235" s="13">
        <f t="shared" si="74"/>
        <v>354.94313136490666</v>
      </c>
      <c r="I235" s="14">
        <f t="shared" si="83"/>
        <v>434.92078774098496</v>
      </c>
      <c r="J235" s="13">
        <f t="shared" si="84"/>
        <v>54.697247901653213</v>
      </c>
      <c r="K235" s="13" t="str">
        <f t="shared" si="85"/>
        <v/>
      </c>
      <c r="L235" s="13">
        <f>COUNTIF($K$4:K235,1)</f>
        <v>1</v>
      </c>
      <c r="M235" s="13">
        <f t="shared" si="86"/>
        <v>234.69724790165321</v>
      </c>
      <c r="N235" s="14">
        <f t="shared" si="75"/>
        <v>195.69724790165321</v>
      </c>
      <c r="O235" s="14">
        <f t="shared" si="87"/>
        <v>-418.70030523763216</v>
      </c>
      <c r="P235" s="14">
        <f t="shared" si="88"/>
        <v>117.66964775655848</v>
      </c>
      <c r="Q235" s="13">
        <f t="shared" si="76"/>
        <v>-283.19417597242705</v>
      </c>
      <c r="R235" s="13">
        <f t="shared" si="77"/>
        <v>-349.71568265563678</v>
      </c>
      <c r="S235" s="15">
        <v>231</v>
      </c>
      <c r="T235" s="1">
        <f t="shared" si="91"/>
        <v>4.0205343392102186</v>
      </c>
      <c r="U235" s="1">
        <f t="shared" si="78"/>
        <v>55.020534339210215</v>
      </c>
      <c r="V235" s="1">
        <f t="shared" si="89"/>
        <v>1.088508367174164</v>
      </c>
      <c r="W235" s="1">
        <f>入力・結果!$I$7/V235</f>
        <v>299124.93998119468</v>
      </c>
      <c r="X235" s="14">
        <f>(W235/I235*10)*入力・結果!$I$8</f>
        <v>4126.6126855173979</v>
      </c>
      <c r="Y235" s="13">
        <f>DEGREES(ACOS((入力・結果!$G$3-(入力・結果!$G$4*COS(RADIANS(S235))))/(((入力・結果!$G$3^2)+(入力・結果!$G$4^2)-(2*入力・結果!$G$3*入力・結果!$G$4*COS(RADIANS(S235))))^(1/2))))</f>
        <v>36.301659111978523</v>
      </c>
      <c r="Z235" s="13">
        <f>DEGREES(ACOS(((入力・結果!$G$3^2)+(入力・結果!$G$4^2)-(入力・結果!$G$5^2)+(入力・結果!$G$6^2)-(2*入力・結果!$G$3*入力・結果!$G$4*COS(RADIANS(S235))))/(2*入力・結果!$G$6*((入力・結果!$G$3^2)+(入力・結果!$G$4^2)-(2*入力・結果!$G$3*入力・結果!$G$4*(COS(RADIANS(S235)))))^(1/2))))</f>
        <v>28.77606278880268</v>
      </c>
      <c r="AA235" s="13">
        <f>DEGREES(ACOS((入力・結果!$G$4-(入力・結果!$G$3*COS(RADIANS(S235))))/(((入力・結果!$G$3^2)+(入力・結果!$G$4^2)-(2*入力・結果!$G$3*入力・結果!$G$4*COS(RADIANS(S235))))^(1/2))))</f>
        <v>14.698340888021441</v>
      </c>
      <c r="AB235" s="13">
        <f>DEGREES(ACOS(((入力・結果!$G$3^2)+(入力・結果!$G$4^2)+(入力・結果!$G$5^2)-(入力・結果!$G$6^2)-(2*入力・結果!$G$3*入力・結果!$G$4*COS(RADIANS(S235))))/(2*入力・結果!$G$5*((入力・結果!$G$3^2)+(入力・結果!$G$4^2)-(2*入力・結果!$G$3*入力・結果!$G$4*(COS(RADIANS(S235)))))^(1/2))))</f>
        <v>18.71887522723166</v>
      </c>
      <c r="AC235" s="1">
        <f t="shared" si="90"/>
        <v>826.61268551739795</v>
      </c>
      <c r="AD235" s="1">
        <f t="shared" si="79"/>
        <v>826.61268551739795</v>
      </c>
      <c r="AE235" s="1" t="str">
        <f t="shared" si="80"/>
        <v/>
      </c>
      <c r="AF235" s="1" t="str">
        <f t="shared" si="81"/>
        <v/>
      </c>
      <c r="AJ235" s="10">
        <v>232</v>
      </c>
      <c r="AK235" s="10">
        <f t="shared" si="82"/>
        <v>0.91814634141014639</v>
      </c>
    </row>
    <row r="236" spans="2:37" x14ac:dyDescent="0.2">
      <c r="B236" s="1">
        <v>232</v>
      </c>
      <c r="C236" s="13">
        <f t="shared" si="70"/>
        <v>-21.548151636398032</v>
      </c>
      <c r="D236" s="13">
        <f t="shared" si="71"/>
        <v>27.580376376235275</v>
      </c>
      <c r="E236" s="13">
        <f>演算!U236</f>
        <v>56.109685332791628</v>
      </c>
      <c r="F236" s="13">
        <f t="shared" si="72"/>
        <v>-56.109685332791628</v>
      </c>
      <c r="G236" s="13">
        <f t="shared" si="73"/>
        <v>-244.59006961617882</v>
      </c>
      <c r="H236" s="13">
        <f t="shared" si="74"/>
        <v>359.62299837512978</v>
      </c>
      <c r="I236" s="14">
        <f t="shared" si="83"/>
        <v>434.91723708674255</v>
      </c>
      <c r="J236" s="13">
        <f t="shared" si="84"/>
        <v>55.779239756606913</v>
      </c>
      <c r="K236" s="13" t="str">
        <f t="shared" si="85"/>
        <v/>
      </c>
      <c r="L236" s="13">
        <f>COUNTIF($K$4:K236,1)</f>
        <v>1</v>
      </c>
      <c r="M236" s="13">
        <f t="shared" si="86"/>
        <v>235.7792397566069</v>
      </c>
      <c r="N236" s="14">
        <f t="shared" si="75"/>
        <v>196.7792397566069</v>
      </c>
      <c r="O236" s="14">
        <f t="shared" si="87"/>
        <v>-416.40027078264455</v>
      </c>
      <c r="P236" s="14">
        <f t="shared" si="88"/>
        <v>125.55404257651819</v>
      </c>
      <c r="Q236" s="13">
        <f t="shared" si="76"/>
        <v>-277.04766389654611</v>
      </c>
      <c r="R236" s="13">
        <f t="shared" si="77"/>
        <v>-354.60483912302493</v>
      </c>
      <c r="S236" s="15">
        <v>232</v>
      </c>
      <c r="T236" s="1">
        <f t="shared" si="91"/>
        <v>4.1096853327916278</v>
      </c>
      <c r="U236" s="1">
        <f t="shared" si="78"/>
        <v>56.109685332791628</v>
      </c>
      <c r="V236" s="1">
        <f t="shared" si="89"/>
        <v>1.0891509935814128</v>
      </c>
      <c r="W236" s="1">
        <f>入力・結果!$I$7/V236</f>
        <v>298948.44876314368</v>
      </c>
      <c r="X236" s="14">
        <f>(W236/I236*10)*入力・結果!$I$8</f>
        <v>4124.2115502106835</v>
      </c>
      <c r="Y236" s="13">
        <f>DEGREES(ACOS((入力・結果!$G$3-(入力・結果!$G$4*COS(RADIANS(S236))))/(((入力・結果!$G$3^2)+(入力・結果!$G$4^2)-(2*入力・結果!$G$3*入力・結果!$G$4*COS(RADIANS(S236))))^(1/2))))</f>
        <v>37.039344182170353</v>
      </c>
      <c r="Z236" s="13">
        <f>DEGREES(ACOS(((入力・結果!$G$3^2)+(入力・結果!$G$4^2)-(入力・結果!$G$5^2)+(入力・結果!$G$6^2)-(2*入力・結果!$G$3*入力・結果!$G$4*COS(RADIANS(S236))))/(2*入力・結果!$G$6*((入力・結果!$G$3^2)+(入力・結果!$G$4^2)-(2*入力・結果!$G$3*入力・結果!$G$4*(COS(RADIANS(S236)))))^(1/2))))</f>
        <v>29.346698402209743</v>
      </c>
      <c r="AA236" s="13">
        <f>DEGREES(ACOS((入力・結果!$G$4-(入力・結果!$G$3*COS(RADIANS(S236))))/(((入力・結果!$G$3^2)+(入力・結果!$G$4^2)-(2*入力・結果!$G$3*入力・結果!$G$4*COS(RADIANS(S236))))^(1/2))))</f>
        <v>14.960655817829668</v>
      </c>
      <c r="AB236" s="13">
        <f>DEGREES(ACOS(((入力・結果!$G$3^2)+(入力・結果!$G$4^2)+(入力・結果!$G$5^2)-(入力・結果!$G$6^2)-(2*入力・結果!$G$3*入力・結果!$G$4*COS(RADIANS(S236))))/(2*入力・結果!$G$5*((入力・結果!$G$3^2)+(入力・結果!$G$4^2)-(2*入力・結果!$G$3*入力・結果!$G$4*(COS(RADIANS(S236)))))^(1/2))))</f>
        <v>19.070341150621296</v>
      </c>
      <c r="AC236" s="1">
        <f t="shared" si="90"/>
        <v>824.21155021068353</v>
      </c>
      <c r="AD236" s="1">
        <f t="shared" si="79"/>
        <v>824.21155021068353</v>
      </c>
      <c r="AE236" s="1" t="str">
        <f t="shared" si="80"/>
        <v/>
      </c>
      <c r="AF236" s="1" t="str">
        <f t="shared" si="81"/>
        <v/>
      </c>
      <c r="AJ236" s="10">
        <v>233</v>
      </c>
      <c r="AK236" s="10">
        <f t="shared" si="82"/>
        <v>0.91758927837131465</v>
      </c>
    </row>
    <row r="237" spans="2:37" x14ac:dyDescent="0.2">
      <c r="B237" s="1">
        <v>233</v>
      </c>
      <c r="C237" s="13">
        <f t="shared" si="70"/>
        <v>-21.063525810321689</v>
      </c>
      <c r="D237" s="13">
        <f t="shared" si="71"/>
        <v>27.952242851655249</v>
      </c>
      <c r="E237" s="13">
        <f>演算!U237</f>
        <v>57.199497543517282</v>
      </c>
      <c r="F237" s="13">
        <f t="shared" si="72"/>
        <v>-57.199497543517282</v>
      </c>
      <c r="G237" s="13">
        <f t="shared" si="73"/>
        <v>-237.74975846133236</v>
      </c>
      <c r="H237" s="13">
        <f t="shared" si="74"/>
        <v>364.17698402861276</v>
      </c>
      <c r="I237" s="14">
        <f t="shared" si="83"/>
        <v>434.91358146716726</v>
      </c>
      <c r="J237" s="13">
        <f t="shared" si="84"/>
        <v>56.86184035519004</v>
      </c>
      <c r="K237" s="13" t="str">
        <f t="shared" si="85"/>
        <v/>
      </c>
      <c r="L237" s="13">
        <f>COUNTIF($K$4:K237,1)</f>
        <v>1</v>
      </c>
      <c r="M237" s="13">
        <f t="shared" si="86"/>
        <v>236.86184035519005</v>
      </c>
      <c r="N237" s="14">
        <f t="shared" si="75"/>
        <v>197.86184035519005</v>
      </c>
      <c r="O237" s="14">
        <f t="shared" si="87"/>
        <v>-413.95026662583172</v>
      </c>
      <c r="P237" s="14">
        <f t="shared" si="88"/>
        <v>133.39790142652618</v>
      </c>
      <c r="Q237" s="13">
        <f t="shared" si="76"/>
        <v>-270.81676041842172</v>
      </c>
      <c r="R237" s="13">
        <f t="shared" si="77"/>
        <v>-359.3859795212818</v>
      </c>
      <c r="S237" s="15">
        <v>233</v>
      </c>
      <c r="T237" s="1">
        <f t="shared" si="91"/>
        <v>4.1994975435172801</v>
      </c>
      <c r="U237" s="1">
        <f t="shared" si="78"/>
        <v>57.199497543517282</v>
      </c>
      <c r="V237" s="1">
        <f t="shared" si="89"/>
        <v>1.089812210725654</v>
      </c>
      <c r="W237" s="1">
        <f>入力・結果!$I$7/V237</f>
        <v>298767.06903770007</v>
      </c>
      <c r="X237" s="14">
        <f>(W237/I237*10)*入力・結果!$I$8</f>
        <v>4121.7439294006699</v>
      </c>
      <c r="Y237" s="13">
        <f>DEGREES(ACOS((入力・結果!$G$3-(入力・結果!$G$4*COS(RADIANS(S237))))/(((入力・結果!$G$3^2)+(入力・結果!$G$4^2)-(2*入力・結果!$G$3*入力・結果!$G$4*COS(RADIANS(S237))))^(1/2))))</f>
        <v>37.778672192467795</v>
      </c>
      <c r="Z237" s="13">
        <f>DEGREES(ACOS(((入力・結果!$G$3^2)+(入力・結果!$G$4^2)-(入力・結果!$G$5^2)+(入力・結果!$G$6^2)-(2*入力・結果!$G$3*入力・結果!$G$4*COS(RADIANS(S237))))/(2*入力・結果!$G$6*((入力・結果!$G$3^2)+(入力・結果!$G$4^2)-(2*入力・結果!$G$3*入力・結果!$G$4*(COS(RADIANS(S237)))))^(1/2))))</f>
        <v>29.917726137717597</v>
      </c>
      <c r="AA237" s="13">
        <f>DEGREES(ACOS((入力・結果!$G$4-(入力・結果!$G$3*COS(RADIANS(S237))))/(((入力・結果!$G$3^2)+(入力・結果!$G$4^2)-(2*入力・結果!$G$3*入力・結果!$G$4*COS(RADIANS(S237))))^(1/2))))</f>
        <v>15.22132780753221</v>
      </c>
      <c r="AB237" s="13">
        <f>DEGREES(ACOS(((入力・結果!$G$3^2)+(入力・結果!$G$4^2)+(入力・結果!$G$5^2)-(入力・結果!$G$6^2)-(2*入力・結果!$G$3*入力・結果!$G$4*COS(RADIANS(S237))))/(2*入力・結果!$G$5*((入力・結果!$G$3^2)+(入力・結果!$G$4^2)-(2*入力・結果!$G$3*入力・結果!$G$4*(COS(RADIANS(S237)))))^(1/2))))</f>
        <v>19.420825351049491</v>
      </c>
      <c r="AC237" s="1">
        <f t="shared" si="90"/>
        <v>821.74392940066991</v>
      </c>
      <c r="AD237" s="1">
        <f t="shared" si="79"/>
        <v>821.74392940066991</v>
      </c>
      <c r="AE237" s="1" t="str">
        <f t="shared" si="80"/>
        <v/>
      </c>
      <c r="AF237" s="1" t="str">
        <f t="shared" si="81"/>
        <v/>
      </c>
      <c r="AJ237" s="10">
        <v>234</v>
      </c>
      <c r="AK237" s="10">
        <f t="shared" si="82"/>
        <v>0.91701690759462295</v>
      </c>
    </row>
    <row r="238" spans="2:37" x14ac:dyDescent="0.2">
      <c r="B238" s="1">
        <v>234</v>
      </c>
      <c r="C238" s="13">
        <f t="shared" si="70"/>
        <v>-20.572483830236564</v>
      </c>
      <c r="D238" s="13">
        <f t="shared" si="71"/>
        <v>28.315594803123158</v>
      </c>
      <c r="E238" s="13">
        <f>演算!U238</f>
        <v>58.289989977973093</v>
      </c>
      <c r="F238" s="13">
        <f t="shared" si="72"/>
        <v>-58.289989977973093</v>
      </c>
      <c r="G238" s="13">
        <f t="shared" si="73"/>
        <v>-230.82059840040853</v>
      </c>
      <c r="H238" s="13">
        <f t="shared" si="74"/>
        <v>368.60331177170229</v>
      </c>
      <c r="I238" s="14">
        <f t="shared" si="83"/>
        <v>434.90981834742411</v>
      </c>
      <c r="J238" s="13">
        <f t="shared" si="84"/>
        <v>57.9450672057228</v>
      </c>
      <c r="K238" s="13" t="str">
        <f t="shared" si="85"/>
        <v/>
      </c>
      <c r="L238" s="13">
        <f>COUNTIF($K$4:K238,1)</f>
        <v>1</v>
      </c>
      <c r="M238" s="13">
        <f t="shared" si="86"/>
        <v>237.94506720572281</v>
      </c>
      <c r="N238" s="14">
        <f t="shared" si="75"/>
        <v>198.94506720572281</v>
      </c>
      <c r="O238" s="14">
        <f t="shared" si="87"/>
        <v>-411.35087617439166</v>
      </c>
      <c r="P238" s="14">
        <f t="shared" si="88"/>
        <v>141.19846587534059</v>
      </c>
      <c r="Q238" s="13">
        <f t="shared" si="76"/>
        <v>-264.50336353161293</v>
      </c>
      <c r="R238" s="13">
        <f t="shared" si="77"/>
        <v>-364.05764746872632</v>
      </c>
      <c r="S238" s="15">
        <v>234</v>
      </c>
      <c r="T238" s="1">
        <f t="shared" si="91"/>
        <v>4.289989977973093</v>
      </c>
      <c r="U238" s="1">
        <f t="shared" si="78"/>
        <v>58.289989977973093</v>
      </c>
      <c r="V238" s="1">
        <f t="shared" si="89"/>
        <v>1.0904924344558111</v>
      </c>
      <c r="W238" s="1">
        <f>入力・結果!$I$7/V238</f>
        <v>298580.70511280926</v>
      </c>
      <c r="X238" s="14">
        <f>(W238/I238*10)*入力・結果!$I$8</f>
        <v>4119.2085234685201</v>
      </c>
      <c r="Y238" s="13">
        <f>DEGREES(ACOS((入力・結果!$G$3-(入力・結果!$G$4*COS(RADIANS(S238))))/(((入力・結果!$G$3^2)+(入力・結果!$G$4^2)-(2*入力・結果!$G$3*入力・結果!$G$4*COS(RADIANS(S238))))^(1/2))))</f>
        <v>38.519688632268554</v>
      </c>
      <c r="Z238" s="13">
        <f>DEGREES(ACOS(((入力・結果!$G$3^2)+(入力・結果!$G$4^2)-(入力・結果!$G$5^2)+(入力・結果!$G$6^2)-(2*入力・結果!$G$3*入力・結果!$G$4*COS(RADIANS(S238))))/(2*入力・結果!$G$6*((入力・結果!$G$3^2)+(入力・結果!$G$4^2)-(2*入力・結果!$G$3*入力・結果!$G$4*(COS(RADIANS(S238)))))^(1/2))))</f>
        <v>30.489155335462318</v>
      </c>
      <c r="AA238" s="13">
        <f>DEGREES(ACOS((入力・結果!$G$4-(入力・結果!$G$3*COS(RADIANS(S238))))/(((入力・結果!$G$3^2)+(入力・結果!$G$4^2)-(2*入力・結果!$G$3*入力・結果!$G$4*COS(RADIANS(S238))))^(1/2))))</f>
        <v>15.480311367731407</v>
      </c>
      <c r="AB238" s="13">
        <f>DEGREES(ACOS(((入力・結果!$G$3^2)+(入力・結果!$G$4^2)+(入力・結果!$G$5^2)-(入力・結果!$G$6^2)-(2*入力・結果!$G$3*入力・結果!$G$4*COS(RADIANS(S238))))/(2*入力・結果!$G$5*((入力・結果!$G$3^2)+(入力・結果!$G$4^2)-(2*入力・結果!$G$3*入力・結果!$G$4*(COS(RADIANS(S238)))))^(1/2))))</f>
        <v>19.7703013457045</v>
      </c>
      <c r="AC238" s="1">
        <f t="shared" si="90"/>
        <v>819.20852346852007</v>
      </c>
      <c r="AD238" s="1">
        <f t="shared" si="79"/>
        <v>819.20852346852007</v>
      </c>
      <c r="AE238" s="1" t="str">
        <f t="shared" si="80"/>
        <v/>
      </c>
      <c r="AF238" s="1" t="str">
        <f t="shared" si="81"/>
        <v/>
      </c>
      <c r="AJ238" s="10">
        <v>235</v>
      </c>
      <c r="AK238" s="10">
        <f t="shared" si="82"/>
        <v>0.91642892555736222</v>
      </c>
    </row>
    <row r="239" spans="2:37" x14ac:dyDescent="0.2">
      <c r="B239" s="1">
        <v>235</v>
      </c>
      <c r="C239" s="13">
        <f t="shared" si="70"/>
        <v>-20.075175272286625</v>
      </c>
      <c r="D239" s="13">
        <f t="shared" si="71"/>
        <v>28.670321550114704</v>
      </c>
      <c r="E239" s="13">
        <f>演算!U239</f>
        <v>59.381182073848734</v>
      </c>
      <c r="F239" s="13">
        <f t="shared" si="72"/>
        <v>-59.381182073848734</v>
      </c>
      <c r="G239" s="13">
        <f t="shared" si="73"/>
        <v>-223.80480963218076</v>
      </c>
      <c r="H239" s="13">
        <f t="shared" si="74"/>
        <v>372.90023902328238</v>
      </c>
      <c r="I239" s="14">
        <f t="shared" si="83"/>
        <v>434.90594509401433</v>
      </c>
      <c r="J239" s="13">
        <f t="shared" si="84"/>
        <v>59.028938214302457</v>
      </c>
      <c r="K239" s="13" t="str">
        <f t="shared" si="85"/>
        <v/>
      </c>
      <c r="L239" s="13">
        <f>COUNTIF($K$4:K239,1)</f>
        <v>1</v>
      </c>
      <c r="M239" s="13">
        <f t="shared" si="86"/>
        <v>239.02893821430246</v>
      </c>
      <c r="N239" s="14">
        <f t="shared" si="75"/>
        <v>200.02893821430246</v>
      </c>
      <c r="O239" s="14">
        <f t="shared" si="87"/>
        <v>-408.60272820500541</v>
      </c>
      <c r="P239" s="14">
        <f t="shared" si="88"/>
        <v>148.95298446672459</v>
      </c>
      <c r="Q239" s="13">
        <f t="shared" si="76"/>
        <v>-258.10939635797087</v>
      </c>
      <c r="R239" s="13">
        <f t="shared" si="77"/>
        <v>-368.61841993004623</v>
      </c>
      <c r="S239" s="15">
        <v>235</v>
      </c>
      <c r="T239" s="1">
        <f t="shared" si="91"/>
        <v>4.3811820738487377</v>
      </c>
      <c r="U239" s="1">
        <f t="shared" si="78"/>
        <v>59.381182073848734</v>
      </c>
      <c r="V239" s="1">
        <f t="shared" si="89"/>
        <v>1.0911920958756411</v>
      </c>
      <c r="W239" s="1">
        <f>入力・結果!$I$7/V239</f>
        <v>298389.25816147716</v>
      </c>
      <c r="X239" s="14">
        <f>(W239/I239*10)*入力・結果!$I$8</f>
        <v>4116.6039902762041</v>
      </c>
      <c r="Y239" s="13">
        <f>DEGREES(ACOS((入力・結果!$G$3-(入力・結果!$G$4*COS(RADIANS(S239))))/(((入力・結果!$G$3^2)+(入力・結果!$G$4^2)-(2*入力・結果!$G$3*入力・結果!$G$4*COS(RADIANS(S239))))^(1/2))))</f>
        <v>39.262439914060707</v>
      </c>
      <c r="Z239" s="13">
        <f>DEGREES(ACOS(((入力・結果!$G$3^2)+(入力・結果!$G$4^2)-(入力・結果!$G$5^2)+(入力・結果!$G$6^2)-(2*入力・結果!$G$3*入力・結果!$G$4*COS(RADIANS(S239))))/(2*入力・結果!$G$6*((入力・結果!$G$3^2)+(入力・結果!$G$4^2)-(2*入力・結果!$G$3*入力・結果!$G$4*(COS(RADIANS(S239)))))^(1/2))))</f>
        <v>31.060995425959735</v>
      </c>
      <c r="AA239" s="13">
        <f>DEGREES(ACOS((入力・結果!$G$4-(入力・結果!$G$3*COS(RADIANS(S239))))/(((入力・結果!$G$3^2)+(入力・結果!$G$4^2)-(2*入力・結果!$G$3*入力・結果!$G$4*COS(RADIANS(S239))))^(1/2))))</f>
        <v>15.737560085939258</v>
      </c>
      <c r="AB239" s="13">
        <f>DEGREES(ACOS(((入力・結果!$G$3^2)+(入力・結果!$G$4^2)+(入力・結果!$G$5^2)-(入力・結果!$G$6^2)-(2*入力・結果!$G$3*入力・結果!$G$4*COS(RADIANS(S239))))/(2*入力・結果!$G$5*((入力・結果!$G$3^2)+(入力・結果!$G$4^2)-(2*入力・結果!$G$3*入力・結果!$G$4*(COS(RADIANS(S239)))))^(1/2))))</f>
        <v>20.118742159787995</v>
      </c>
      <c r="AC239" s="1">
        <f t="shared" si="90"/>
        <v>816.60399027620406</v>
      </c>
      <c r="AD239" s="1">
        <f t="shared" si="79"/>
        <v>816.60399027620406</v>
      </c>
      <c r="AE239" s="1" t="str">
        <f t="shared" si="80"/>
        <v/>
      </c>
      <c r="AF239" s="1" t="str">
        <f t="shared" si="81"/>
        <v/>
      </c>
      <c r="AJ239" s="10">
        <v>236</v>
      </c>
      <c r="AK239" s="10">
        <f t="shared" si="82"/>
        <v>0.91582501884446954</v>
      </c>
    </row>
    <row r="240" spans="2:37" x14ac:dyDescent="0.2">
      <c r="B240" s="1">
        <v>236</v>
      </c>
      <c r="C240" s="13">
        <f t="shared" si="70"/>
        <v>-19.571751621476132</v>
      </c>
      <c r="D240" s="13">
        <f t="shared" si="71"/>
        <v>29.016315039426466</v>
      </c>
      <c r="E240" s="13">
        <f>演算!U240</f>
        <v>60.473093715727373</v>
      </c>
      <c r="F240" s="13">
        <f t="shared" si="72"/>
        <v>-60.473093715727373</v>
      </c>
      <c r="G240" s="13">
        <f t="shared" si="73"/>
        <v>-216.70464268369531</v>
      </c>
      <c r="H240" s="13">
        <f t="shared" si="74"/>
        <v>377.06605754967632</v>
      </c>
      <c r="I240" s="14">
        <f t="shared" si="83"/>
        <v>434.90195897089706</v>
      </c>
      <c r="J240" s="13">
        <f t="shared" si="84"/>
        <v>60.113471699394417</v>
      </c>
      <c r="K240" s="13" t="str">
        <f t="shared" si="85"/>
        <v/>
      </c>
      <c r="L240" s="13">
        <f>COUNTIF($K$4:K240,1)</f>
        <v>1</v>
      </c>
      <c r="M240" s="13">
        <f t="shared" si="86"/>
        <v>240.11347169939441</v>
      </c>
      <c r="N240" s="14">
        <f t="shared" si="75"/>
        <v>201.11347169939441</v>
      </c>
      <c r="O240" s="14">
        <f t="shared" si="87"/>
        <v>-405.70649667939256</v>
      </c>
      <c r="P240" s="14">
        <f t="shared" si="88"/>
        <v>156.65871335121409</v>
      </c>
      <c r="Q240" s="13">
        <f t="shared" si="76"/>
        <v>-251.63680656183595</v>
      </c>
      <c r="R240" s="13">
        <f t="shared" si="77"/>
        <v>-373.06690764976884</v>
      </c>
      <c r="S240" s="15">
        <v>236</v>
      </c>
      <c r="T240" s="1">
        <f t="shared" si="91"/>
        <v>4.4730937157273747</v>
      </c>
      <c r="U240" s="1">
        <f t="shared" si="78"/>
        <v>60.473093715727373</v>
      </c>
      <c r="V240" s="1">
        <f t="shared" si="89"/>
        <v>1.0919116418786388</v>
      </c>
      <c r="W240" s="1">
        <f>入力・結果!$I$7/V240</f>
        <v>298192.62613575929</v>
      </c>
      <c r="X240" s="14">
        <f>(W240/I240*10)*入力・結果!$I$8</f>
        <v>4113.9289440043276</v>
      </c>
      <c r="Y240" s="13">
        <f>DEGREES(ACOS((入力・結果!$G$3-(入力・結果!$G$4*COS(RADIANS(S240))))/(((入力・結果!$G$3^2)+(入力・結果!$G$4^2)-(2*入力・結果!$G$3*入力・結果!$G$4*COS(RADIANS(S240))))^(1/2))))</f>
        <v>40.006973404071381</v>
      </c>
      <c r="Z240" s="13">
        <f>DEGREES(ACOS(((入力・結果!$G$3^2)+(入力・結果!$G$4^2)-(入力・結果!$G$5^2)+(入力・結果!$G$6^2)-(2*入力・結果!$G$3*入力・結果!$G$4*COS(RADIANS(S240))))/(2*入力・結果!$G$6*((入力・結果!$G$3^2)+(入力・結果!$G$4^2)-(2*入力・結果!$G$3*入力・結果!$G$4*(COS(RADIANS(S240)))))^(1/2))))</f>
        <v>31.633255929818876</v>
      </c>
      <c r="AA240" s="13">
        <f>DEGREES(ACOS((入力・結果!$G$4-(入力・結果!$G$3*COS(RADIANS(S240))))/(((入力・結果!$G$3^2)+(入力・結果!$G$4^2)-(2*入力・結果!$G$3*入力・結果!$G$4*COS(RADIANS(S240))))^(1/2))))</f>
        <v>15.993026595928614</v>
      </c>
      <c r="AB240" s="13">
        <f>DEGREES(ACOS(((入力・結果!$G$3^2)+(入力・結果!$G$4^2)+(入力・結果!$G$5^2)-(入力・結果!$G$6^2)-(2*入力・結果!$G$3*入力・結果!$G$4*COS(RADIANS(S240))))/(2*入力・結果!$G$5*((入力・結果!$G$3^2)+(入力・結果!$G$4^2)-(2*入力・結果!$G$3*入力・結果!$G$4*(COS(RADIANS(S240)))))^(1/2))))</f>
        <v>20.466120311655988</v>
      </c>
      <c r="AC240" s="1">
        <f t="shared" si="90"/>
        <v>813.9289440043276</v>
      </c>
      <c r="AD240" s="1">
        <f t="shared" si="79"/>
        <v>813.9289440043276</v>
      </c>
      <c r="AE240" s="1" t="str">
        <f t="shared" si="80"/>
        <v/>
      </c>
      <c r="AF240" s="1" t="str">
        <f t="shared" si="81"/>
        <v/>
      </c>
      <c r="AJ240" s="10">
        <v>237</v>
      </c>
      <c r="AK240" s="10">
        <f t="shared" si="82"/>
        <v>0.91520486387699218</v>
      </c>
    </row>
    <row r="241" spans="2:37" x14ac:dyDescent="0.2">
      <c r="B241" s="1">
        <v>237</v>
      </c>
      <c r="C241" s="13">
        <f t="shared" si="70"/>
        <v>-19.062366225525945</v>
      </c>
      <c r="D241" s="13">
        <f t="shared" si="71"/>
        <v>29.353469878089843</v>
      </c>
      <c r="E241" s="13">
        <f>演算!U241</f>
        <v>61.565745251432503</v>
      </c>
      <c r="F241" s="13">
        <f t="shared" si="72"/>
        <v>-61.565745251432503</v>
      </c>
      <c r="G241" s="13">
        <f t="shared" si="73"/>
        <v>-209.52237786651298</v>
      </c>
      <c r="H241" s="13">
        <f t="shared" si="74"/>
        <v>381.09909382487774</v>
      </c>
      <c r="I241" s="14">
        <f t="shared" si="83"/>
        <v>434.89785713542074</v>
      </c>
      <c r="J241" s="13">
        <f t="shared" si="84"/>
        <v>61.198686406939537</v>
      </c>
      <c r="K241" s="13" t="str">
        <f t="shared" si="85"/>
        <v/>
      </c>
      <c r="L241" s="13">
        <f>COUNTIF($K$4:K241,1)</f>
        <v>1</v>
      </c>
      <c r="M241" s="13">
        <f t="shared" si="86"/>
        <v>241.19868640693954</v>
      </c>
      <c r="N241" s="14">
        <f t="shared" si="75"/>
        <v>202.19868640693954</v>
      </c>
      <c r="O241" s="14">
        <f t="shared" si="87"/>
        <v>-402.66290054843273</v>
      </c>
      <c r="P241" s="14">
        <f t="shared" si="88"/>
        <v>164.31291690826927</v>
      </c>
      <c r="Q241" s="13">
        <f t="shared" si="76"/>
        <v>-245.08756575676213</v>
      </c>
      <c r="R241" s="13">
        <f t="shared" si="77"/>
        <v>-377.4017555754408</v>
      </c>
      <c r="S241" s="15">
        <v>237</v>
      </c>
      <c r="T241" s="1">
        <f t="shared" si="91"/>
        <v>4.5657452514325065</v>
      </c>
      <c r="U241" s="1">
        <f t="shared" si="78"/>
        <v>61.565745251432503</v>
      </c>
      <c r="V241" s="1">
        <f t="shared" si="89"/>
        <v>1.0926515357051301</v>
      </c>
      <c r="W241" s="1">
        <f>入力・結果!$I$7/V241</f>
        <v>297990.70367834863</v>
      </c>
      <c r="X241" s="14">
        <f>(W241/I241*10)*入力・結果!$I$8</f>
        <v>4111.1819539578746</v>
      </c>
      <c r="Y241" s="13">
        <f>DEGREES(ACOS((入力・結果!$G$3-(入力・結果!$G$4*COS(RADIANS(S241))))/(((入力・結果!$G$3^2)+(入力・結果!$G$4^2)-(2*入力・結果!$G$3*入力・結果!$G$4*COS(RADIANS(S241))))^(1/2))))</f>
        <v>40.753337453793428</v>
      </c>
      <c r="Z241" s="13">
        <f>DEGREES(ACOS(((入力・結果!$G$3^2)+(入力・結果!$G$4^2)-(入力・結果!$G$5^2)+(入力・結果!$G$6^2)-(2*入力・結果!$G$3*入力・結果!$G$4*COS(RADIANS(S241))))/(2*入力・結果!$G$6*((入力・結果!$G$3^2)+(入力・結果!$G$4^2)-(2*入力・結果!$G$3*入力・結果!$G$4*(COS(RADIANS(S241)))))^(1/2))))</f>
        <v>32.205946457210402</v>
      </c>
      <c r="AA241" s="13">
        <f>DEGREES(ACOS((入力・結果!$G$4-(入力・結果!$G$3*COS(RADIANS(S241))))/(((入力・結果!$G$3^2)+(入力・結果!$G$4^2)-(2*入力・結果!$G$3*入力・結果!$G$4*COS(RADIANS(S241))))^(1/2))))</f>
        <v>16.246662546206554</v>
      </c>
      <c r="AB241" s="13">
        <f>DEGREES(ACOS(((入力・結果!$G$3^2)+(入力・結果!$G$4^2)+(入力・結果!$G$5^2)-(入力・結果!$G$6^2)-(2*入力・結果!$G$3*入力・結果!$G$4*COS(RADIANS(S241))))/(2*入力・結果!$G$5*((入力・結果!$G$3^2)+(入力・結果!$G$4^2)-(2*入力・結果!$G$3*入力・結果!$G$4*(COS(RADIANS(S241)))))^(1/2))))</f>
        <v>20.812407797639061</v>
      </c>
      <c r="AC241" s="1">
        <f t="shared" si="90"/>
        <v>811.18195395787461</v>
      </c>
      <c r="AD241" s="1">
        <f t="shared" si="79"/>
        <v>811.18195395787461</v>
      </c>
      <c r="AE241" s="1" t="str">
        <f t="shared" si="80"/>
        <v/>
      </c>
      <c r="AF241" s="1" t="str">
        <f t="shared" si="81"/>
        <v/>
      </c>
      <c r="AJ241" s="10">
        <v>238</v>
      </c>
      <c r="AK241" s="10">
        <f t="shared" si="82"/>
        <v>0.91456812663164055</v>
      </c>
    </row>
    <row r="242" spans="2:37" x14ac:dyDescent="0.2">
      <c r="B242" s="1">
        <v>238</v>
      </c>
      <c r="C242" s="13">
        <f t="shared" si="70"/>
        <v>-18.547174248162175</v>
      </c>
      <c r="D242" s="13">
        <f t="shared" si="71"/>
        <v>29.681683365474907</v>
      </c>
      <c r="E242" s="13">
        <f>演算!U242</f>
        <v>62.659157508956724</v>
      </c>
      <c r="F242" s="13">
        <f t="shared" si="72"/>
        <v>-62.659157508956724</v>
      </c>
      <c r="G242" s="13">
        <f t="shared" si="73"/>
        <v>-202.26032473059826</v>
      </c>
      <c r="H242" s="13">
        <f t="shared" si="74"/>
        <v>384.99770937586726</v>
      </c>
      <c r="I242" s="14">
        <f t="shared" si="83"/>
        <v>434.89363663405311</v>
      </c>
      <c r="J242" s="13">
        <f t="shared" si="84"/>
        <v>62.284601526000941</v>
      </c>
      <c r="K242" s="13" t="str">
        <f t="shared" si="85"/>
        <v/>
      </c>
      <c r="L242" s="13">
        <f>COUNTIF($K$4:K242,1)</f>
        <v>1</v>
      </c>
      <c r="M242" s="13">
        <f t="shared" si="86"/>
        <v>242.28460152600093</v>
      </c>
      <c r="N242" s="14">
        <f t="shared" si="75"/>
        <v>203.28460152600093</v>
      </c>
      <c r="O242" s="14">
        <f t="shared" si="87"/>
        <v>-399.47270354507248</v>
      </c>
      <c r="P242" s="14">
        <f t="shared" si="88"/>
        <v>171.91286835831247</v>
      </c>
      <c r="Q242" s="13">
        <f t="shared" si="76"/>
        <v>-238.46366890494227</v>
      </c>
      <c r="R242" s="13">
        <f t="shared" si="77"/>
        <v>-381.6216432703917</v>
      </c>
      <c r="S242" s="15">
        <v>238</v>
      </c>
      <c r="T242" s="1">
        <f t="shared" si="91"/>
        <v>4.6591575089567279</v>
      </c>
      <c r="U242" s="1">
        <f t="shared" si="78"/>
        <v>62.659157508956724</v>
      </c>
      <c r="V242" s="1">
        <f t="shared" si="89"/>
        <v>1.0934122575242213</v>
      </c>
      <c r="W242" s="1">
        <f>入力・結果!$I$7/V242</f>
        <v>297783.38203126215</v>
      </c>
      <c r="X242" s="14">
        <f>(W242/I242*10)*入力・結果!$I$8</f>
        <v>4108.361543332986</v>
      </c>
      <c r="Y242" s="13">
        <f>DEGREES(ACOS((入力・結果!$G$3-(入力・結果!$G$4*COS(RADIANS(S242))))/(((入力・結果!$G$3^2)+(入力・結果!$G$4^2)-(2*入力・結果!$G$3*入力・結果!$G$4*COS(RADIANS(S242))))^(1/2))))</f>
        <v>41.501581432419137</v>
      </c>
      <c r="Z242" s="13">
        <f>DEGREES(ACOS(((入力・結果!$G$3^2)+(入力・結果!$G$4^2)-(入力・結果!$G$5^2)+(入力・結果!$G$6^2)-(2*入力・結果!$G$3*入力・結果!$G$4*COS(RADIANS(S242))))/(2*入力・結果!$G$6*((入力・結果!$G$3^2)+(入力・結果!$G$4^2)-(2*入力・結果!$G$3*入力・結果!$G$4*(COS(RADIANS(S242)))))^(1/2))))</f>
        <v>32.779076707068576</v>
      </c>
      <c r="AA242" s="13">
        <f>DEGREES(ACOS((入力・結果!$G$4-(入力・結果!$G$3*COS(RADIANS(S242))))/(((入力・結果!$G$3^2)+(入力・結果!$G$4^2)-(2*入力・結果!$G$3*入力・結果!$G$4*COS(RADIANS(S242))))^(1/2))))</f>
        <v>16.498418567580842</v>
      </c>
      <c r="AB242" s="13">
        <f>DEGREES(ACOS(((入力・結果!$G$3^2)+(入力・結果!$G$4^2)+(入力・結果!$G$5^2)-(入力・結果!$G$6^2)-(2*入力・結果!$G$3*入力・結果!$G$4*COS(RADIANS(S242))))/(2*入力・結果!$G$5*((入力・結果!$G$3^2)+(入力・結果!$G$4^2)-(2*入力・結果!$G$3*入力・結果!$G$4*(COS(RADIANS(S242)))))^(1/2))))</f>
        <v>21.15757607653757</v>
      </c>
      <c r="AC242" s="1">
        <f t="shared" si="90"/>
        <v>808.361543332986</v>
      </c>
      <c r="AD242" s="1">
        <f t="shared" si="79"/>
        <v>808.361543332986</v>
      </c>
      <c r="AE242" s="1" t="str">
        <f t="shared" si="80"/>
        <v/>
      </c>
      <c r="AF242" s="1" t="str">
        <f t="shared" si="81"/>
        <v/>
      </c>
      <c r="AJ242" s="10">
        <v>239</v>
      </c>
      <c r="AK242" s="10">
        <f t="shared" si="82"/>
        <v>0.91391446235258411</v>
      </c>
    </row>
    <row r="243" spans="2:37" x14ac:dyDescent="0.2">
      <c r="B243" s="1">
        <v>239</v>
      </c>
      <c r="C243" s="13">
        <f t="shared" si="70"/>
        <v>-18.026332621851907</v>
      </c>
      <c r="D243" s="13">
        <f t="shared" si="71"/>
        <v>30.000855524573925</v>
      </c>
      <c r="E243" s="13">
        <f>演算!U243</f>
        <v>63.753351813996844</v>
      </c>
      <c r="F243" s="13">
        <f t="shared" si="72"/>
        <v>-63.753351813996844</v>
      </c>
      <c r="G243" s="13">
        <f t="shared" si="73"/>
        <v>-194.92082151636652</v>
      </c>
      <c r="H243" s="13">
        <f t="shared" si="74"/>
        <v>388.7603011127681</v>
      </c>
      <c r="I243" s="14">
        <f t="shared" si="83"/>
        <v>434.88929439790229</v>
      </c>
      <c r="J243" s="13">
        <f t="shared" si="84"/>
        <v>63.371236704973001</v>
      </c>
      <c r="K243" s="13" t="str">
        <f t="shared" si="85"/>
        <v/>
      </c>
      <c r="L243" s="13">
        <f>COUNTIF($K$4:K243,1)</f>
        <v>1</v>
      </c>
      <c r="M243" s="13">
        <f t="shared" si="86"/>
        <v>243.371236704973</v>
      </c>
      <c r="N243" s="14">
        <f t="shared" si="75"/>
        <v>204.371236704973</v>
      </c>
      <c r="O243" s="14">
        <f t="shared" si="87"/>
        <v>-396.13671396625904</v>
      </c>
      <c r="P243" s="14">
        <f t="shared" si="88"/>
        <v>179.45585036414838</v>
      </c>
      <c r="Q243" s="13">
        <f t="shared" si="76"/>
        <v>-231.76713370952453</v>
      </c>
      <c r="R243" s="13">
        <f t="shared" si="77"/>
        <v>-385.72528531595043</v>
      </c>
      <c r="S243" s="15">
        <v>239</v>
      </c>
      <c r="T243" s="1">
        <f t="shared" si="91"/>
        <v>4.7533518139968436</v>
      </c>
      <c r="U243" s="1">
        <f t="shared" si="78"/>
        <v>63.753351813996844</v>
      </c>
      <c r="V243" s="1">
        <f t="shared" si="89"/>
        <v>1.0941943050401193</v>
      </c>
      <c r="W243" s="1">
        <f>入力・結果!$I$7/V243</f>
        <v>297570.54894200136</v>
      </c>
      <c r="X243" s="14">
        <f>(W243/I243*10)*入力・結果!$I$8</f>
        <v>4105.4661879499699</v>
      </c>
      <c r="Y243" s="13">
        <f>DEGREES(ACOS((入力・結果!$G$3-(入力・結果!$G$4*COS(RADIANS(S243))))/(((入力・結果!$G$3^2)+(入力・結果!$G$4^2)-(2*入力・結果!$G$3*入力・結果!$G$4*COS(RADIANS(S243))))^(1/2))))</f>
        <v>42.251755760208596</v>
      </c>
      <c r="Z243" s="13">
        <f>DEGREES(ACOS(((入力・結果!$G$3^2)+(入力・結果!$G$4^2)-(入力・結果!$G$5^2)+(入力・結果!$G$6^2)-(2*入力・結果!$G$3*入力・結果!$G$4*COS(RADIANS(S243))))/(2*入力・結果!$G$6*((入力・結果!$G$3^2)+(入力・結果!$G$4^2)-(2*入力・結果!$G$3*入力・結果!$G$4*(COS(RADIANS(S243)))))^(1/2))))</f>
        <v>33.352656466001932</v>
      </c>
      <c r="AA243" s="13">
        <f>DEGREES(ACOS((入力・結果!$G$4-(入力・結果!$G$3*COS(RADIANS(S243))))/(((入力・結果!$G$3^2)+(入力・結果!$G$4^2)-(2*入力・結果!$G$3*入力・結果!$G$4*COS(RADIANS(S243))))^(1/2))))</f>
        <v>16.748244239791411</v>
      </c>
      <c r="AB243" s="13">
        <f>DEGREES(ACOS(((入力・結果!$G$3^2)+(入力・結果!$G$4^2)+(入力・結果!$G$5^2)-(入力・結果!$G$6^2)-(2*入力・結果!$G$3*入力・結果!$G$4*COS(RADIANS(S243))))/(2*入力・結果!$G$5*((入力・結果!$G$3^2)+(入力・結果!$G$4^2)-(2*入力・結果!$G$3*入力・結果!$G$4*(COS(RADIANS(S243)))))^(1/2))))</f>
        <v>21.501596053788255</v>
      </c>
      <c r="AC243" s="1">
        <f t="shared" si="90"/>
        <v>805.46618794996994</v>
      </c>
      <c r="AD243" s="1">
        <f t="shared" si="79"/>
        <v>805.46618794996994</v>
      </c>
      <c r="AE243" s="1" t="str">
        <f t="shared" si="80"/>
        <v/>
      </c>
      <c r="AF243" s="1" t="str">
        <f t="shared" si="81"/>
        <v/>
      </c>
      <c r="AJ243" s="10">
        <v>240</v>
      </c>
      <c r="AK243" s="10">
        <f t="shared" si="82"/>
        <v>0.91324351525428393</v>
      </c>
    </row>
    <row r="244" spans="2:37" x14ac:dyDescent="0.2">
      <c r="B244" s="1">
        <v>240</v>
      </c>
      <c r="C244" s="13">
        <f t="shared" si="70"/>
        <v>-17.500000000000014</v>
      </c>
      <c r="D244" s="13">
        <f t="shared" si="71"/>
        <v>30.310889132455344</v>
      </c>
      <c r="E244" s="13">
        <f>演算!U244</f>
        <v>64.848350008122054</v>
      </c>
      <c r="F244" s="13">
        <f t="shared" si="72"/>
        <v>-64.848350008122054</v>
      </c>
      <c r="G244" s="13">
        <f t="shared" si="73"/>
        <v>-187.50623460540879</v>
      </c>
      <c r="H244" s="13">
        <f t="shared" si="74"/>
        <v>392.3853016436002</v>
      </c>
      <c r="I244" s="14">
        <f t="shared" si="83"/>
        <v>434.88482723801451</v>
      </c>
      <c r="J244" s="13">
        <f t="shared" si="84"/>
        <v>64.458612068377178</v>
      </c>
      <c r="K244" s="13" t="str">
        <f t="shared" si="85"/>
        <v/>
      </c>
      <c r="L244" s="13">
        <f>COUNTIF($K$4:K244,1)</f>
        <v>1</v>
      </c>
      <c r="M244" s="13">
        <f t="shared" si="86"/>
        <v>244.45861206837719</v>
      </c>
      <c r="N244" s="14">
        <f t="shared" si="75"/>
        <v>205.45861206837719</v>
      </c>
      <c r="O244" s="14">
        <f t="shared" si="87"/>
        <v>-392.65578444415564</v>
      </c>
      <c r="P244" s="14">
        <f t="shared" si="88"/>
        <v>186.93915562124087</v>
      </c>
      <c r="Q244" s="13">
        <f t="shared" si="76"/>
        <v>-225.0000000000002</v>
      </c>
      <c r="R244" s="13">
        <f t="shared" si="77"/>
        <v>-389.71143170299729</v>
      </c>
      <c r="S244" s="15">
        <v>240</v>
      </c>
      <c r="T244" s="1">
        <f t="shared" si="91"/>
        <v>4.8483500081220612</v>
      </c>
      <c r="U244" s="1">
        <f t="shared" si="78"/>
        <v>64.848350008122054</v>
      </c>
      <c r="V244" s="1">
        <f t="shared" si="89"/>
        <v>1.0949981941252105</v>
      </c>
      <c r="W244" s="1">
        <f>入力・結果!$I$7/V244</f>
        <v>297352.08856679482</v>
      </c>
      <c r="X244" s="14">
        <f>(W244/I244*10)*入力・結果!$I$8</f>
        <v>4102.4943149472438</v>
      </c>
      <c r="Y244" s="13">
        <f>DEGREES(ACOS((入力・結果!$G$3-(入力・結果!$G$4*COS(RADIANS(S244))))/(((入力・結果!$G$3^2)+(入力・結果!$G$4^2)-(2*入力・結果!$G$3*入力・結果!$G$4*COS(RADIANS(S244))))^(1/2))))</f>
        <v>43.003911942822803</v>
      </c>
      <c r="Z244" s="13">
        <f>DEGREES(ACOS(((入力・結果!$G$3^2)+(入力・結果!$G$4^2)-(入力・結果!$G$5^2)+(入力・結果!$G$6^2)-(2*入力・結果!$G$3*入力・結果!$G$4*COS(RADIANS(S244))))/(2*入力・結果!$G$6*((入力・結果!$G$3^2)+(入力・結果!$G$4^2)-(2*入力・結果!$G$3*入力・結果!$G$4*(COS(RADIANS(S244)))))^(1/2))))</f>
        <v>33.926695606888146</v>
      </c>
      <c r="AA244" s="13">
        <f>DEGREES(ACOS((入力・結果!$G$4-(入力・結果!$G$3*COS(RADIANS(S244))))/(((入力・結果!$G$3^2)+(入力・結果!$G$4^2)-(2*入力・結果!$G$3*入力・結果!$G$4*COS(RADIANS(S244))))^(1/2))))</f>
        <v>16.99608805717719</v>
      </c>
      <c r="AB244" s="13">
        <f>DEGREES(ACOS(((入力・結果!$G$3^2)+(入力・結果!$G$4^2)+(入力・結果!$G$5^2)-(入力・結果!$G$6^2)-(2*入力・結果!$G$3*入力・結果!$G$4*COS(RADIANS(S244))))/(2*入力・結果!$G$5*((入力・結果!$G$3^2)+(入力・結果!$G$4^2)-(2*入力・結果!$G$3*入力・結果!$G$4*(COS(RADIANS(S244)))))^(1/2))))</f>
        <v>21.844438065299251</v>
      </c>
      <c r="AC244" s="1">
        <f t="shared" si="90"/>
        <v>802.49431494724377</v>
      </c>
      <c r="AD244" s="1">
        <f t="shared" si="79"/>
        <v>802.49431494724377</v>
      </c>
      <c r="AE244" s="1" t="str">
        <f t="shared" si="80"/>
        <v/>
      </c>
      <c r="AF244" s="1" t="str">
        <f t="shared" si="81"/>
        <v/>
      </c>
      <c r="AJ244" s="10">
        <v>241</v>
      </c>
      <c r="AK244" s="10">
        <f t="shared" si="82"/>
        <v>0.91255491821650359</v>
      </c>
    </row>
    <row r="245" spans="2:37" x14ac:dyDescent="0.2">
      <c r="B245" s="1">
        <v>241</v>
      </c>
      <c r="C245" s="13">
        <f t="shared" si="70"/>
        <v>-16.968336708621788</v>
      </c>
      <c r="D245" s="13">
        <f t="shared" si="71"/>
        <v>30.61168974987886</v>
      </c>
      <c r="E245" s="13">
        <f>演算!U245</f>
        <v>65.944174467601599</v>
      </c>
      <c r="F245" s="13">
        <f t="shared" si="72"/>
        <v>-65.944174467601599</v>
      </c>
      <c r="G245" s="13">
        <f t="shared" si="73"/>
        <v>-180.01895797044497</v>
      </c>
      <c r="H245" s="13">
        <f t="shared" si="74"/>
        <v>395.87117957339257</v>
      </c>
      <c r="I245" s="14">
        <f t="shared" si="83"/>
        <v>434.88023184043908</v>
      </c>
      <c r="J245" s="13">
        <f t="shared" si="84"/>
        <v>65.546748234269828</v>
      </c>
      <c r="K245" s="13" t="str">
        <f t="shared" si="85"/>
        <v/>
      </c>
      <c r="L245" s="13">
        <f>COUNTIF($K$4:K245,1)</f>
        <v>1</v>
      </c>
      <c r="M245" s="13">
        <f t="shared" si="86"/>
        <v>245.54674823426984</v>
      </c>
      <c r="N245" s="14">
        <f t="shared" si="75"/>
        <v>206.54674823426984</v>
      </c>
      <c r="O245" s="14">
        <f t="shared" si="87"/>
        <v>-389.03081170691127</v>
      </c>
      <c r="P245" s="14">
        <f t="shared" si="88"/>
        <v>194.36008743632479</v>
      </c>
      <c r="Q245" s="13">
        <f t="shared" si="76"/>
        <v>-218.16432911085158</v>
      </c>
      <c r="R245" s="13">
        <f t="shared" si="77"/>
        <v>-393.5788682127282</v>
      </c>
      <c r="S245" s="15">
        <v>241</v>
      </c>
      <c r="T245" s="1">
        <f t="shared" si="91"/>
        <v>4.9441744676016022</v>
      </c>
      <c r="U245" s="1">
        <f t="shared" si="78"/>
        <v>65.944174467601599</v>
      </c>
      <c r="V245" s="1">
        <f t="shared" si="89"/>
        <v>1.0958244594795445</v>
      </c>
      <c r="W245" s="1">
        <f>入力・結果!$I$7/V245</f>
        <v>297127.88137129357</v>
      </c>
      <c r="X245" s="14">
        <f>(W245/I245*10)*入力・結果!$I$8</f>
        <v>4099.4443014413046</v>
      </c>
      <c r="Y245" s="13">
        <f>DEGREES(ACOS((入力・結果!$G$3-(入力・結果!$G$4*COS(RADIANS(S245))))/(((入力・結果!$G$3^2)+(入力・結果!$G$4^2)-(2*入力・結果!$G$3*入力・結果!$G$4*COS(RADIANS(S245))))^(1/2))))</f>
        <v>43.758102606650596</v>
      </c>
      <c r="Z245" s="13">
        <f>DEGREES(ACOS(((入力・結果!$G$3^2)+(入力・結果!$G$4^2)-(入力・結果!$G$5^2)+(入力・結果!$G$6^2)-(2*入力・結果!$G$3*入力・結果!$G$4*COS(RADIANS(S245))))/(2*入力・結果!$G$6*((入力・結果!$G$3^2)+(入力・結果!$G$4^2)-(2*入力・結果!$G$3*入力・結果!$G$4*(COS(RADIANS(S245)))))^(1/2))))</f>
        <v>34.50120408712462</v>
      </c>
      <c r="AA245" s="13">
        <f>DEGREES(ACOS((入力・結果!$G$4-(入力・結果!$G$3*COS(RADIANS(S245))))/(((入力・結果!$G$3^2)+(入力・結果!$G$4^2)-(2*入力・結果!$G$3*入力・結果!$G$4*COS(RADIANS(S245))))^(1/2))))</f>
        <v>17.241897393349454</v>
      </c>
      <c r="AB245" s="13">
        <f>DEGREES(ACOS(((入力・結果!$G$3^2)+(入力・結果!$G$4^2)+(入力・結果!$G$5^2)-(入力・結果!$G$6^2)-(2*入力・結果!$G$3*入力・結果!$G$4*COS(RADIANS(S245))))/(2*入力・結果!$G$5*((入力・結果!$G$3^2)+(入力・結果!$G$4^2)-(2*入力・結果!$G$3*入力・結果!$G$4*(COS(RADIANS(S245)))))^(1/2))))</f>
        <v>22.186071860951056</v>
      </c>
      <c r="AC245" s="1">
        <f t="shared" si="90"/>
        <v>799.44430144130456</v>
      </c>
      <c r="AD245" s="1">
        <f t="shared" si="79"/>
        <v>799.44430144130456</v>
      </c>
      <c r="AE245" s="1" t="str">
        <f t="shared" si="80"/>
        <v/>
      </c>
      <c r="AF245" s="1" t="str">
        <f t="shared" si="81"/>
        <v/>
      </c>
      <c r="AJ245" s="10">
        <v>242</v>
      </c>
      <c r="AK245" s="10">
        <f t="shared" si="82"/>
        <v>0.9118482924700565</v>
      </c>
    </row>
    <row r="246" spans="2:37" x14ac:dyDescent="0.2">
      <c r="B246" s="1">
        <v>242</v>
      </c>
      <c r="C246" s="13">
        <f t="shared" si="70"/>
        <v>-16.431504697506178</v>
      </c>
      <c r="D246" s="13">
        <f t="shared" si="71"/>
        <v>30.903165750062445</v>
      </c>
      <c r="E246" s="13">
        <f>演算!U246</f>
        <v>67.040848122921119</v>
      </c>
      <c r="F246" s="13">
        <f t="shared" si="72"/>
        <v>-67.040848122921119</v>
      </c>
      <c r="G246" s="13">
        <f t="shared" si="73"/>
        <v>-172.46141262506973</v>
      </c>
      <c r="H246" s="13">
        <f t="shared" si="74"/>
        <v>399.21643978741781</v>
      </c>
      <c r="I246" s="14">
        <f t="shared" si="83"/>
        <v>434.87550476104718</v>
      </c>
      <c r="J246" s="13">
        <f t="shared" si="84"/>
        <v>66.63566633228848</v>
      </c>
      <c r="K246" s="13" t="str">
        <f t="shared" si="85"/>
        <v/>
      </c>
      <c r="L246" s="13">
        <f>COUNTIF($K$4:K246,1)</f>
        <v>1</v>
      </c>
      <c r="M246" s="13">
        <f t="shared" si="86"/>
        <v>246.63566633228848</v>
      </c>
      <c r="N246" s="14">
        <f t="shared" si="75"/>
        <v>207.63566633228848</v>
      </c>
      <c r="O246" s="14">
        <f t="shared" si="87"/>
        <v>-385.26273632927888</v>
      </c>
      <c r="P246" s="14">
        <f t="shared" si="88"/>
        <v>201.71596029380544</v>
      </c>
      <c r="Q246" s="13">
        <f t="shared" si="76"/>
        <v>-211.26220325365082</v>
      </c>
      <c r="R246" s="13">
        <f t="shared" si="77"/>
        <v>-397.32641678651714</v>
      </c>
      <c r="S246" s="15">
        <v>242</v>
      </c>
      <c r="T246" s="1">
        <f t="shared" si="91"/>
        <v>5.0408481229211226</v>
      </c>
      <c r="U246" s="1">
        <f t="shared" si="78"/>
        <v>67.040848122921119</v>
      </c>
      <c r="V246" s="1">
        <f t="shared" si="89"/>
        <v>1.0966736553195204</v>
      </c>
      <c r="W246" s="1">
        <f>入力・結果!$I$7/V246</f>
        <v>296897.80402825039</v>
      </c>
      <c r="X246" s="14">
        <f>(W246/I246*10)*入力・結果!$I$8</f>
        <v>4096.3144731463499</v>
      </c>
      <c r="Y246" s="13">
        <f>DEGREES(ACOS((入力・結果!$G$3-(入力・結果!$G$4*COS(RADIANS(S246))))/(((入力・結果!$G$3^2)+(入力・結果!$G$4^2)-(2*入力・結果!$G$3*入力・結果!$G$4*COS(RADIANS(S246))))^(1/2))))</f>
        <v>44.514381535159075</v>
      </c>
      <c r="Z246" s="13">
        <f>DEGREES(ACOS(((入力・結果!$G$3^2)+(入力・結果!$G$4^2)-(入力・結果!$G$5^2)+(入力・結果!$G$6^2)-(2*入力・結果!$G$3*入力・結果!$G$4*COS(RADIANS(S246))))/(2*入力・結果!$G$6*((入力・結果!$G$3^2)+(入力・結果!$G$4^2)-(2*入力・結果!$G$3*入力・結果!$G$4*(COS(RADIANS(S246)))))^(1/2))))</f>
        <v>35.076191946504998</v>
      </c>
      <c r="AA246" s="13">
        <f>DEGREES(ACOS((入力・結果!$G$4-(入力・結果!$G$3*COS(RADIANS(S246))))/(((入力・結果!$G$3^2)+(入力・結果!$G$4^2)-(2*入力・結果!$G$3*入力・結果!$G$4*COS(RADIANS(S246))))^(1/2))))</f>
        <v>17.485618464840911</v>
      </c>
      <c r="AB246" s="13">
        <f>DEGREES(ACOS(((入力・結果!$G$3^2)+(入力・結果!$G$4^2)+(入力・結果!$G$5^2)-(入力・結果!$G$6^2)-(2*入力・結果!$G$3*入力・結果!$G$4*COS(RADIANS(S246))))/(2*入力・結果!$G$5*((入力・結果!$G$3^2)+(入力・結果!$G$4^2)-(2*入力・結果!$G$3*入力・結果!$G$4*(COS(RADIANS(S246)))))^(1/2))))</f>
        <v>22.526466587762034</v>
      </c>
      <c r="AC246" s="1">
        <f t="shared" si="90"/>
        <v>796.31447314634988</v>
      </c>
      <c r="AD246" s="1">
        <f t="shared" si="79"/>
        <v>796.31447314634988</v>
      </c>
      <c r="AE246" s="1" t="str">
        <f t="shared" si="80"/>
        <v/>
      </c>
      <c r="AF246" s="1" t="str">
        <f t="shared" si="81"/>
        <v/>
      </c>
      <c r="AJ246" s="10">
        <v>243</v>
      </c>
      <c r="AK246" s="10">
        <f t="shared" si="82"/>
        <v>0.91112324727494232</v>
      </c>
    </row>
    <row r="247" spans="2:37" x14ac:dyDescent="0.2">
      <c r="B247" s="1">
        <v>243</v>
      </c>
      <c r="C247" s="13">
        <f t="shared" si="70"/>
        <v>-15.889667490884142</v>
      </c>
      <c r="D247" s="13">
        <f t="shared" si="71"/>
        <v>31.185228346592872</v>
      </c>
      <c r="E247" s="13">
        <f>演算!U247</f>
        <v>68.138394479016057</v>
      </c>
      <c r="F247" s="13">
        <f t="shared" si="72"/>
        <v>-68.138394479016057</v>
      </c>
      <c r="G247" s="13">
        <f t="shared" si="73"/>
        <v>-164.83604607388696</v>
      </c>
      <c r="H247" s="13">
        <f t="shared" si="74"/>
        <v>402.4196237183159</v>
      </c>
      <c r="I247" s="14">
        <f t="shared" si="83"/>
        <v>434.87064242009205</v>
      </c>
      <c r="J247" s="13">
        <f t="shared" si="84"/>
        <v>67.725388022363617</v>
      </c>
      <c r="K247" s="13" t="str">
        <f t="shared" si="85"/>
        <v/>
      </c>
      <c r="L247" s="13">
        <f>COUNTIF($K$4:K247,1)</f>
        <v>1</v>
      </c>
      <c r="M247" s="13">
        <f t="shared" si="86"/>
        <v>247.72538802236363</v>
      </c>
      <c r="N247" s="14">
        <f t="shared" si="75"/>
        <v>208.72538802236363</v>
      </c>
      <c r="O247" s="14">
        <f t="shared" si="87"/>
        <v>-381.35254247339543</v>
      </c>
      <c r="P247" s="14">
        <f t="shared" si="88"/>
        <v>209.00410040939551</v>
      </c>
      <c r="Q247" s="13">
        <f t="shared" si="76"/>
        <v>-204.29572488279612</v>
      </c>
      <c r="R247" s="13">
        <f t="shared" si="77"/>
        <v>-400.95293588476551</v>
      </c>
      <c r="S247" s="15">
        <v>243</v>
      </c>
      <c r="T247" s="1">
        <f t="shared" si="91"/>
        <v>5.1383944790160605</v>
      </c>
      <c r="U247" s="1">
        <f t="shared" si="78"/>
        <v>68.138394479016057</v>
      </c>
      <c r="V247" s="1">
        <f t="shared" si="89"/>
        <v>1.0975463560949379</v>
      </c>
      <c r="W247" s="1">
        <f>入力・結果!$I$7/V247</f>
        <v>296661.72931272123</v>
      </c>
      <c r="X247" s="14">
        <f>(W247/I247*10)*入力・結果!$I$8</f>
        <v>4093.1031029610117</v>
      </c>
      <c r="Y247" s="13">
        <f>DEGREES(ACOS((入力・結果!$G$3-(入力・結果!$G$4*COS(RADIANS(S247))))/(((入力・結果!$G$3^2)+(入力・結果!$G$4^2)-(2*入力・結果!$G$3*入力・結果!$G$4*COS(RADIANS(S247))))^(1/2))))</f>
        <v>45.272803706298376</v>
      </c>
      <c r="Z247" s="13">
        <f>DEGREES(ACOS(((入力・結果!$G$3^2)+(入力・結果!$G$4^2)-(入力・結果!$G$5^2)+(入力・結果!$G$6^2)-(2*入力・結果!$G$3*入力・結果!$G$4*COS(RADIANS(S247))))/(2*入力・結果!$G$6*((入力・結果!$G$3^2)+(入力・結果!$G$4^2)-(2*入力・結果!$G$3*入力・結果!$G$4*(COS(RADIANS(S247)))))^(1/2))))</f>
        <v>35.651669304689769</v>
      </c>
      <c r="AA247" s="13">
        <f>DEGREES(ACOS((入力・結果!$G$4-(入力・結果!$G$3*COS(RADIANS(S247))))/(((入力・結果!$G$3^2)+(入力・結果!$G$4^2)-(2*入力・結果!$G$3*入力・結果!$G$4*COS(RADIANS(S247))))^(1/2))))</f>
        <v>17.727196293701603</v>
      </c>
      <c r="AB247" s="13">
        <f>DEGREES(ACOS(((入力・結果!$G$3^2)+(入力・結果!$G$4^2)+(入力・結果!$G$5^2)-(入力・結果!$G$6^2)-(2*入力・結果!$G$3*入力・結果!$G$4*COS(RADIANS(S247))))/(2*入力・結果!$G$5*((入力・結果!$G$3^2)+(入力・結果!$G$4^2)-(2*入力・結果!$G$3*入力・結果!$G$4*(COS(RADIANS(S247)))))^(1/2))))</f>
        <v>22.865590772717663</v>
      </c>
      <c r="AC247" s="1">
        <f t="shared" si="90"/>
        <v>793.1031029610117</v>
      </c>
      <c r="AD247" s="1">
        <f t="shared" si="79"/>
        <v>793.1031029610117</v>
      </c>
      <c r="AE247" s="1" t="str">
        <f t="shared" si="80"/>
        <v/>
      </c>
      <c r="AF247" s="1" t="str">
        <f t="shared" si="81"/>
        <v/>
      </c>
      <c r="AJ247" s="10">
        <v>244</v>
      </c>
      <c r="AK247" s="10">
        <f t="shared" si="82"/>
        <v>0.91037937958868975</v>
      </c>
    </row>
    <row r="248" spans="2:37" x14ac:dyDescent="0.2">
      <c r="B248" s="1">
        <v>244</v>
      </c>
      <c r="C248" s="13">
        <f t="shared" si="70"/>
        <v>-15.34299013761772</v>
      </c>
      <c r="D248" s="13">
        <f t="shared" si="71"/>
        <v>31.457791620470839</v>
      </c>
      <c r="E248" s="13">
        <f>演算!U248</f>
        <v>69.236837636254307</v>
      </c>
      <c r="F248" s="13">
        <f t="shared" si="72"/>
        <v>-69.236837636254307</v>
      </c>
      <c r="G248" s="13">
        <f t="shared" si="73"/>
        <v>-157.14533176364006</v>
      </c>
      <c r="H248" s="13">
        <f t="shared" si="74"/>
        <v>405.47930959687938</v>
      </c>
      <c r="I248" s="14">
        <f t="shared" si="83"/>
        <v>434.86564109649595</v>
      </c>
      <c r="J248" s="13">
        <f t="shared" si="84"/>
        <v>68.815935514125727</v>
      </c>
      <c r="K248" s="13" t="str">
        <f t="shared" si="85"/>
        <v/>
      </c>
      <c r="L248" s="13">
        <f>COUNTIF($K$4:K248,1)</f>
        <v>1</v>
      </c>
      <c r="M248" s="13">
        <f t="shared" si="86"/>
        <v>248.81593551412573</v>
      </c>
      <c r="N248" s="14">
        <f t="shared" si="75"/>
        <v>209.81593551412573</v>
      </c>
      <c r="O248" s="14">
        <f t="shared" si="87"/>
        <v>-377.30125762005491</v>
      </c>
      <c r="P248" s="14">
        <f t="shared" si="88"/>
        <v>216.2218462704252</v>
      </c>
      <c r="Q248" s="13">
        <f t="shared" si="76"/>
        <v>-197.26701605508498</v>
      </c>
      <c r="R248" s="13">
        <f t="shared" si="77"/>
        <v>-404.45732083462508</v>
      </c>
      <c r="S248" s="15">
        <v>244</v>
      </c>
      <c r="T248" s="1">
        <f t="shared" ref="T248:T279" si="92">-AA248+AB248</f>
        <v>5.2368376362543074</v>
      </c>
      <c r="U248" s="1">
        <f t="shared" si="78"/>
        <v>69.236837636254307</v>
      </c>
      <c r="V248" s="1">
        <f t="shared" si="89"/>
        <v>1.0984431572382505</v>
      </c>
      <c r="W248" s="1">
        <f>入力・結果!$I$7/V248</f>
        <v>296419.52599407738</v>
      </c>
      <c r="X248" s="14">
        <f>(W248/I248*10)*入力・結果!$I$8</f>
        <v>4089.8084095124318</v>
      </c>
      <c r="Y248" s="13">
        <f>DEGREES(ACOS((入力・結果!$G$3-(入力・結果!$G$4*COS(RADIANS(S248))))/(((入力・結果!$G$3^2)+(入力・結果!$G$4^2)-(2*入力・結果!$G$3*入力・結果!$G$4*COS(RADIANS(S248))))^(1/2))))</f>
        <v>46.033425330990191</v>
      </c>
      <c r="Z248" s="13">
        <f>DEGREES(ACOS(((入力・結果!$G$3^2)+(入力・結果!$G$4^2)-(入力・結果!$G$5^2)+(入力・結果!$G$6^2)-(2*入力・結果!$G$3*入力・結果!$G$4*COS(RADIANS(S248))))/(2*入力・結果!$G$6*((入力・結果!$G$3^2)+(入力・結果!$G$4^2)-(2*入力・結果!$G$3*入力・結果!$G$4*(COS(RADIANS(S248)))))^(1/2))))</f>
        <v>36.227646358234949</v>
      </c>
      <c r="AA248" s="13">
        <f>DEGREES(ACOS((入力・結果!$G$4-(入力・結果!$G$3*COS(RADIANS(S248))))/(((入力・結果!$G$3^2)+(入力・結果!$G$4^2)-(2*入力・結果!$G$3*入力・結果!$G$4*COS(RADIANS(S248))))^(1/2))))</f>
        <v>17.966574669009798</v>
      </c>
      <c r="AB248" s="13">
        <f>DEGREES(ACOS(((入力・結果!$G$3^2)+(入力・結果!$G$4^2)+(入力・結果!$G$5^2)-(入力・結果!$G$6^2)-(2*入力・結果!$G$3*入力・結果!$G$4*COS(RADIANS(S248))))/(2*入力・結果!$G$5*((入力・結果!$G$3^2)+(入力・結果!$G$4^2)-(2*入力・結果!$G$3*入力・結果!$G$4*(COS(RADIANS(S248)))))^(1/2))))</f>
        <v>23.203412305264106</v>
      </c>
      <c r="AC248" s="1">
        <f t="shared" si="90"/>
        <v>789.80840951243181</v>
      </c>
      <c r="AD248" s="1">
        <f t="shared" si="79"/>
        <v>789.80840951243181</v>
      </c>
      <c r="AE248" s="1" t="str">
        <f t="shared" si="80"/>
        <v/>
      </c>
      <c r="AF248" s="1" t="str">
        <f t="shared" si="81"/>
        <v/>
      </c>
      <c r="AJ248" s="10">
        <v>245</v>
      </c>
      <c r="AK248" s="10">
        <f t="shared" si="82"/>
        <v>0.909616273727754</v>
      </c>
    </row>
    <row r="249" spans="2:37" x14ac:dyDescent="0.2">
      <c r="B249" s="1">
        <v>245</v>
      </c>
      <c r="C249" s="13">
        <f t="shared" si="70"/>
        <v>-14.79163916092447</v>
      </c>
      <c r="D249" s="13">
        <f t="shared" si="71"/>
        <v>31.720772546282753</v>
      </c>
      <c r="E249" s="13">
        <f>演算!U249</f>
        <v>70.336202312198196</v>
      </c>
      <c r="F249" s="13">
        <f t="shared" si="72"/>
        <v>-70.336202312198196</v>
      </c>
      <c r="G249" s="13">
        <f t="shared" si="73"/>
        <v>-149.39176853599091</v>
      </c>
      <c r="H249" s="13">
        <f t="shared" si="74"/>
        <v>408.39411268627117</v>
      </c>
      <c r="I249" s="14">
        <f t="shared" si="83"/>
        <v>434.86049692184946</v>
      </c>
      <c r="J249" s="13">
        <f t="shared" si="84"/>
        <v>69.907331587035543</v>
      </c>
      <c r="K249" s="13" t="str">
        <f t="shared" si="85"/>
        <v/>
      </c>
      <c r="L249" s="13">
        <f>COUNTIF($K$4:K249,1)</f>
        <v>1</v>
      </c>
      <c r="M249" s="13">
        <f t="shared" si="86"/>
        <v>249.90733158703554</v>
      </c>
      <c r="N249" s="14">
        <f t="shared" si="75"/>
        <v>210.90733158703554</v>
      </c>
      <c r="O249" s="14">
        <f t="shared" si="87"/>
        <v>-373.10995229083545</v>
      </c>
      <c r="P249" s="14">
        <f t="shared" si="88"/>
        <v>223.36654916224214</v>
      </c>
      <c r="Q249" s="13">
        <f t="shared" si="76"/>
        <v>-190.17821778331464</v>
      </c>
      <c r="R249" s="13">
        <f t="shared" si="77"/>
        <v>-407.8385041664925</v>
      </c>
      <c r="S249" s="15">
        <v>245</v>
      </c>
      <c r="T249" s="1">
        <f t="shared" si="92"/>
        <v>5.3362023121981892</v>
      </c>
      <c r="U249" s="1">
        <f t="shared" si="78"/>
        <v>70.336202312198196</v>
      </c>
      <c r="V249" s="1">
        <f t="shared" si="89"/>
        <v>1.0993646759438889</v>
      </c>
      <c r="W249" s="1">
        <f>入力・結果!$I$7/V249</f>
        <v>296171.05872575671</v>
      </c>
      <c r="X249" s="14">
        <f>(W249/I249*10)*入力・結果!$I$8</f>
        <v>4086.4285556705713</v>
      </c>
      <c r="Y249" s="13">
        <f>DEGREES(ACOS((入力・結果!$G$3-(入力・結果!$G$4*COS(RADIANS(S249))))/(((入力・結果!$G$3^2)+(入力・結果!$G$4^2)-(2*入力・結果!$G$3*入力・結果!$G$4*COS(RADIANS(S249))))^(1/2))))</f>
        <v>46.79630389273121</v>
      </c>
      <c r="Z249" s="13">
        <f>DEGREES(ACOS(((入力・結果!$G$3^2)+(入力・結果!$G$4^2)-(入力・結果!$G$5^2)+(入力・結果!$G$6^2)-(2*入力・結果!$G$3*入力・結果!$G$4*COS(RADIANS(S249))))/(2*入力・結果!$G$6*((入力・結果!$G$3^2)+(入力・結果!$G$4^2)-(2*入力・結果!$G$3*入力・結果!$G$4*(COS(RADIANS(S249)))))^(1/2))))</f>
        <v>36.804133377142264</v>
      </c>
      <c r="AA249" s="13">
        <f>DEGREES(ACOS((入力・結果!$G$4-(入力・結果!$G$3*COS(RADIANS(S249))))/(((入力・結果!$G$3^2)+(入力・結果!$G$4^2)-(2*入力・結果!$G$3*入力・結果!$G$4*COS(RADIANS(S249))))^(1/2))))</f>
        <v>18.203696107268808</v>
      </c>
      <c r="AB249" s="13">
        <f>DEGREES(ACOS(((入力・結果!$G$3^2)+(入力・結果!$G$4^2)+(入力・結果!$G$5^2)-(入力・結果!$G$6^2)-(2*入力・結果!$G$3*入力・結果!$G$4*COS(RADIANS(S249))))/(2*入力・結果!$G$5*((入力・結果!$G$3^2)+(入力・結果!$G$4^2)-(2*入力・結果!$G$3*入力・結果!$G$4*(COS(RADIANS(S249)))))^(1/2))))</f>
        <v>23.539898419466997</v>
      </c>
      <c r="AC249" s="1">
        <f t="shared" si="90"/>
        <v>786.42855567057131</v>
      </c>
      <c r="AD249" s="1">
        <f t="shared" si="79"/>
        <v>786.42855567057131</v>
      </c>
      <c r="AE249" s="1" t="str">
        <f t="shared" si="80"/>
        <v/>
      </c>
      <c r="AF249" s="1" t="str">
        <f t="shared" si="81"/>
        <v/>
      </c>
      <c r="AJ249" s="10">
        <v>246</v>
      </c>
      <c r="AK249" s="10">
        <f t="shared" si="82"/>
        <v>0.90883350101900418</v>
      </c>
    </row>
    <row r="250" spans="2:37" x14ac:dyDescent="0.2">
      <c r="B250" s="1">
        <v>246</v>
      </c>
      <c r="C250" s="13">
        <f t="shared" si="70"/>
        <v>-14.235782507653003</v>
      </c>
      <c r="D250" s="13">
        <f t="shared" si="71"/>
        <v>31.974091017491034</v>
      </c>
      <c r="E250" s="13">
        <f>演算!U250</f>
        <v>71.436513864180796</v>
      </c>
      <c r="F250" s="13">
        <f t="shared" si="72"/>
        <v>-71.436513864180796</v>
      </c>
      <c r="G250" s="13">
        <f t="shared" si="73"/>
        <v>-141.57788008260474</v>
      </c>
      <c r="H250" s="13">
        <f t="shared" si="74"/>
        <v>411.16268549946051</v>
      </c>
      <c r="I250" s="14">
        <f t="shared" si="83"/>
        <v>434.85520587410781</v>
      </c>
      <c r="J250" s="13">
        <f t="shared" si="84"/>
        <v>70.999599611270497</v>
      </c>
      <c r="K250" s="13" t="str">
        <f t="shared" si="85"/>
        <v/>
      </c>
      <c r="L250" s="13">
        <f>COUNTIF($K$4:K250,1)</f>
        <v>1</v>
      </c>
      <c r="M250" s="13">
        <f t="shared" si="86"/>
        <v>250.9995996112705</v>
      </c>
      <c r="N250" s="14">
        <f t="shared" si="75"/>
        <v>211.9995996112705</v>
      </c>
      <c r="O250" s="14">
        <f t="shared" si="87"/>
        <v>-368.77973976145734</v>
      </c>
      <c r="P250" s="14">
        <f t="shared" si="88"/>
        <v>230.43557368011662</v>
      </c>
      <c r="Q250" s="13">
        <f t="shared" si="76"/>
        <v>-183.03148938411005</v>
      </c>
      <c r="R250" s="13">
        <f t="shared" si="77"/>
        <v>-411.09545593917045</v>
      </c>
      <c r="S250" s="15">
        <v>246</v>
      </c>
      <c r="T250" s="1">
        <f t="shared" si="92"/>
        <v>5.436513864180796</v>
      </c>
      <c r="U250" s="1">
        <f t="shared" si="78"/>
        <v>71.436513864180796</v>
      </c>
      <c r="V250" s="1">
        <f t="shared" si="89"/>
        <v>1.1003115519825997</v>
      </c>
      <c r="W250" s="1">
        <f>入力・結果!$I$7/V250</f>
        <v>295916.18793178775</v>
      </c>
      <c r="X250" s="14">
        <f>(W250/I250*10)*入力・結果!$I$8</f>
        <v>4082.9616470194433</v>
      </c>
      <c r="Y250" s="13">
        <f>DEGREES(ACOS((入力・結果!$G$3-(入力・結果!$G$4*COS(RADIANS(S250))))/(((入力・結果!$G$3^2)+(入力・結果!$G$4^2)-(2*入力・結果!$G$3*入力・結果!$G$4*COS(RADIANS(S250))))^(1/2))))</f>
        <v>47.561498188341758</v>
      </c>
      <c r="Z250" s="13">
        <f>DEGREES(ACOS(((入力・結果!$G$3^2)+(入力・結果!$G$4^2)-(入力・結果!$G$5^2)+(入力・結果!$G$6^2)-(2*入力・結果!$G$3*入力・結果!$G$4*COS(RADIANS(S250))))/(2*入力・結果!$G$6*((入力・結果!$G$3^2)+(入力・結果!$G$4^2)-(2*入力・結果!$G$3*入力・結果!$G$4*(COS(RADIANS(S250)))))^(1/2))))</f>
        <v>37.381140700889276</v>
      </c>
      <c r="AA250" s="13">
        <f>DEGREES(ACOS((入力・結果!$G$4-(入力・結果!$G$3*COS(RADIANS(S250))))/(((入力・結果!$G$3^2)+(入力・結果!$G$4^2)-(2*入力・結果!$G$3*入力・結果!$G$4*COS(RADIANS(S250))))^(1/2))))</f>
        <v>18.438501811658256</v>
      </c>
      <c r="AB250" s="13">
        <f>DEGREES(ACOS(((入力・結果!$G$3^2)+(入力・結果!$G$4^2)+(入力・結果!$G$5^2)-(入力・結果!$G$6^2)-(2*入力・結果!$G$3*入力・結果!$G$4*COS(RADIANS(S250))))/(2*入力・結果!$G$5*((入力・結果!$G$3^2)+(入力・結果!$G$4^2)-(2*入力・結果!$G$3*入力・結果!$G$4*(COS(RADIANS(S250)))))^(1/2))))</f>
        <v>23.875015675839052</v>
      </c>
      <c r="AC250" s="1">
        <f t="shared" si="90"/>
        <v>782.96164701944326</v>
      </c>
      <c r="AD250" s="1">
        <f t="shared" si="79"/>
        <v>782.96164701944326</v>
      </c>
      <c r="AE250" s="1" t="str">
        <f t="shared" si="80"/>
        <v/>
      </c>
      <c r="AF250" s="1" t="str">
        <f t="shared" si="81"/>
        <v/>
      </c>
      <c r="AJ250" s="10">
        <v>247</v>
      </c>
      <c r="AK250" s="10">
        <f t="shared" si="82"/>
        <v>0.90803061944385866</v>
      </c>
    </row>
    <row r="251" spans="2:37" x14ac:dyDescent="0.2">
      <c r="B251" s="1">
        <v>247</v>
      </c>
      <c r="C251" s="13">
        <f t="shared" si="70"/>
        <v>-13.675589497124584</v>
      </c>
      <c r="D251" s="13">
        <f t="shared" si="71"/>
        <v>32.217669870835408</v>
      </c>
      <c r="E251" s="13">
        <f>演算!U251</f>
        <v>72.537798312729976</v>
      </c>
      <c r="F251" s="13">
        <f t="shared" si="72"/>
        <v>-72.537798312729976</v>
      </c>
      <c r="G251" s="13">
        <f t="shared" si="73"/>
        <v>-133.70621440324504</v>
      </c>
      <c r="H251" s="13">
        <f t="shared" si="74"/>
        <v>413.78371799965703</v>
      </c>
      <c r="I251" s="14">
        <f t="shared" si="83"/>
        <v>434.84976377096746</v>
      </c>
      <c r="J251" s="13">
        <f t="shared" si="84"/>
        <v>72.09276356939813</v>
      </c>
      <c r="K251" s="13" t="str">
        <f t="shared" si="85"/>
        <v/>
      </c>
      <c r="L251" s="13">
        <f>COUNTIF($K$4:K251,1)</f>
        <v>1</v>
      </c>
      <c r="M251" s="13">
        <f t="shared" si="86"/>
        <v>252.09276356939813</v>
      </c>
      <c r="N251" s="14">
        <f t="shared" si="75"/>
        <v>213.09276356939813</v>
      </c>
      <c r="O251" s="14">
        <f t="shared" si="87"/>
        <v>-364.31177576678158</v>
      </c>
      <c r="P251" s="14">
        <f t="shared" si="88"/>
        <v>237.42629822603996</v>
      </c>
      <c r="Q251" s="13">
        <f t="shared" si="76"/>
        <v>-175.82900782017322</v>
      </c>
      <c r="R251" s="13">
        <f t="shared" si="77"/>
        <v>-414.22718405359814</v>
      </c>
      <c r="S251" s="15">
        <v>247</v>
      </c>
      <c r="T251" s="1">
        <f t="shared" si="92"/>
        <v>5.5377983127299792</v>
      </c>
      <c r="U251" s="1">
        <f t="shared" si="78"/>
        <v>72.537798312729976</v>
      </c>
      <c r="V251" s="1">
        <f t="shared" si="89"/>
        <v>1.1012844485491797</v>
      </c>
      <c r="W251" s="1">
        <f>入力・結果!$I$7/V251</f>
        <v>295654.76969092037</v>
      </c>
      <c r="X251" s="14">
        <f>(W251/I251*10)*入力・結果!$I$8</f>
        <v>4079.4057302968636</v>
      </c>
      <c r="Y251" s="13">
        <f>DEGREES(ACOS((入力・結果!$G$3-(入力・結果!$G$4*COS(RADIANS(S251))))/(((入力・結果!$G$3^2)+(入力・結果!$G$4^2)-(2*入力・結果!$G$3*入力・結果!$G$4*COS(RADIANS(S251))))^(1/2))))</f>
        <v>48.32906836989045</v>
      </c>
      <c r="Z251" s="13">
        <f>DEGREES(ACOS(((入力・結果!$G$3^2)+(入力・結果!$G$4^2)-(入力・結果!$G$5^2)+(入力・結果!$G$6^2)-(2*入力・結果!$G$3*入力・結果!$G$4*COS(RADIANS(S251))))/(2*入力・結果!$G$6*((入力・結果!$G$3^2)+(入力・結果!$G$4^2)-(2*入力・結果!$G$3*入力・結果!$G$4*(COS(RADIANS(S251)))))^(1/2))))</f>
        <v>37.958678733896029</v>
      </c>
      <c r="AA251" s="13">
        <f>DEGREES(ACOS((入力・結果!$G$4-(入力・結果!$G$3*COS(RADIANS(S251))))/(((入力・結果!$G$3^2)+(入力・結果!$G$4^2)-(2*入力・結果!$G$3*入力・結果!$G$4*COS(RADIANS(S251))))^(1/2))))</f>
        <v>18.67093163010955</v>
      </c>
      <c r="AB251" s="13">
        <f>DEGREES(ACOS(((入力・結果!$G$3^2)+(入力・結果!$G$4^2)+(入力・結果!$G$5^2)-(入力・結果!$G$6^2)-(2*入力・結果!$G$3*入力・結果!$G$4*COS(RADIANS(S251))))/(2*入力・結果!$G$5*((入力・結果!$G$3^2)+(入力・結果!$G$4^2)-(2*入力・結果!$G$3*入力・結果!$G$4*(COS(RADIANS(S251)))))^(1/2))))</f>
        <v>24.208729942839529</v>
      </c>
      <c r="AC251" s="1">
        <f t="shared" si="90"/>
        <v>779.40573029686357</v>
      </c>
      <c r="AD251" s="1">
        <f t="shared" si="79"/>
        <v>779.40573029686357</v>
      </c>
      <c r="AE251" s="1" t="str">
        <f t="shared" si="80"/>
        <v/>
      </c>
      <c r="AF251" s="1" t="str">
        <f t="shared" si="81"/>
        <v/>
      </c>
      <c r="AJ251" s="10">
        <v>248</v>
      </c>
      <c r="AK251" s="10">
        <f t="shared" si="82"/>
        <v>0.90720717327381573</v>
      </c>
    </row>
    <row r="252" spans="2:37" x14ac:dyDescent="0.2">
      <c r="B252" s="1">
        <v>248</v>
      </c>
      <c r="C252" s="13">
        <f t="shared" si="70"/>
        <v>-13.111230769556931</v>
      </c>
      <c r="D252" s="13">
        <f t="shared" si="71"/>
        <v>32.451434909837559</v>
      </c>
      <c r="E252" s="13">
        <f>演算!U252</f>
        <v>73.640082365876651</v>
      </c>
      <c r="F252" s="13">
        <f t="shared" si="72"/>
        <v>-73.640082365876651</v>
      </c>
      <c r="G252" s="13">
        <f t="shared" si="73"/>
        <v>-125.77934326760226</v>
      </c>
      <c r="H252" s="13">
        <f t="shared" si="74"/>
        <v>416.25593778353732</v>
      </c>
      <c r="I252" s="14">
        <f t="shared" si="83"/>
        <v>434.8441662629055</v>
      </c>
      <c r="J252" s="13">
        <f t="shared" si="84"/>
        <v>73.186848078870938</v>
      </c>
      <c r="K252" s="13" t="str">
        <f t="shared" si="85"/>
        <v/>
      </c>
      <c r="L252" s="13">
        <f>COUNTIF($K$4:K252,1)</f>
        <v>1</v>
      </c>
      <c r="M252" s="13">
        <f t="shared" si="86"/>
        <v>253.18684807887092</v>
      </c>
      <c r="N252" s="14">
        <f t="shared" si="75"/>
        <v>214.18684807887092</v>
      </c>
      <c r="O252" s="14">
        <f t="shared" si="87"/>
        <v>-359.70725819787964</v>
      </c>
      <c r="P252" s="14">
        <f t="shared" si="88"/>
        <v>244.33611548980093</v>
      </c>
      <c r="Q252" s="13">
        <f t="shared" si="76"/>
        <v>-168.57296703716054</v>
      </c>
      <c r="R252" s="13">
        <f t="shared" si="77"/>
        <v>-417.23273455505426</v>
      </c>
      <c r="S252" s="15">
        <v>248</v>
      </c>
      <c r="T252" s="1">
        <f t="shared" si="92"/>
        <v>5.6400823658766441</v>
      </c>
      <c r="U252" s="1">
        <f t="shared" si="78"/>
        <v>73.640082365876651</v>
      </c>
      <c r="V252" s="1">
        <f t="shared" si="89"/>
        <v>1.1022840531466755</v>
      </c>
      <c r="W252" s="1">
        <f>入力・結果!$I$7/V252</f>
        <v>295386.65561795438</v>
      </c>
      <c r="X252" s="14">
        <f>(W252/I252*10)*入力・結果!$I$8</f>
        <v>4075.7587917971214</v>
      </c>
      <c r="Y252" s="13">
        <f>DEGREES(ACOS((入力・結果!$G$3-(入力・結果!$G$4*COS(RADIANS(S252))))/(((入力・結果!$G$3^2)+(入力・結果!$G$4^2)-(2*入力・結果!$G$3*入力・結果!$G$4*COS(RADIANS(S252))))^(1/2))))</f>
        <v>49.099075987824492</v>
      </c>
      <c r="Z252" s="13">
        <f>DEGREES(ACOS(((入力・結果!$G$3^2)+(入力・結果!$G$4^2)-(入力・結果!$G$5^2)+(入力・結果!$G$6^2)-(2*入力・結果!$G$3*入力・結果!$G$4*COS(RADIANS(S252))))/(2*入力・結果!$G$6*((入力・結果!$G$3^2)+(入力・結果!$G$4^2)-(2*入力・結果!$G$3*入力・結果!$G$4*(COS(RADIANS(S252)))))^(1/2))))</f>
        <v>38.53675794038034</v>
      </c>
      <c r="AA252" s="13">
        <f>DEGREES(ACOS((入力・結果!$G$4-(入力・結果!$G$3*COS(RADIANS(S252))))/(((入力・結果!$G$3^2)+(入力・結果!$G$4^2)-(2*入力・結果!$G$3*入力・結果!$G$4*COS(RADIANS(S252))))^(1/2))))</f>
        <v>18.90092401217548</v>
      </c>
      <c r="AB252" s="13">
        <f>DEGREES(ACOS(((入力・結果!$G$3^2)+(入力・結果!$G$4^2)+(入力・結果!$G$5^2)-(入力・結果!$G$6^2)-(2*入力・結果!$G$3*入力・結果!$G$4*COS(RADIANS(S252))))/(2*入力・結果!$G$5*((入力・結果!$G$3^2)+(入力・結果!$G$4^2)-(2*入力・結果!$G$3*入力・結果!$G$4*(COS(RADIANS(S252)))))^(1/2))))</f>
        <v>24.541006378052124</v>
      </c>
      <c r="AC252" s="1">
        <f t="shared" si="90"/>
        <v>775.75879179712138</v>
      </c>
      <c r="AD252" s="1">
        <f t="shared" si="79"/>
        <v>775.75879179712138</v>
      </c>
      <c r="AE252" s="1" t="str">
        <f t="shared" si="80"/>
        <v/>
      </c>
      <c r="AF252" s="1" t="str">
        <f t="shared" si="81"/>
        <v/>
      </c>
      <c r="AJ252" s="10">
        <v>249</v>
      </c>
      <c r="AK252" s="10">
        <f t="shared" si="82"/>
        <v>0.90636269269793568</v>
      </c>
    </row>
    <row r="253" spans="2:37" x14ac:dyDescent="0.2">
      <c r="B253" s="1">
        <v>249</v>
      </c>
      <c r="C253" s="13">
        <f t="shared" si="70"/>
        <v>-12.542878234085524</v>
      </c>
      <c r="D253" s="13">
        <f t="shared" si="71"/>
        <v>32.675314927402056</v>
      </c>
      <c r="E253" s="13">
        <f>演算!U253</f>
        <v>74.743393444384679</v>
      </c>
      <c r="F253" s="13">
        <f t="shared" si="72"/>
        <v>-74.743393444384679</v>
      </c>
      <c r="G253" s="13">
        <f t="shared" si="73"/>
        <v>-117.79986168161564</v>
      </c>
      <c r="H253" s="13">
        <f t="shared" si="74"/>
        <v>418.57811024706069</v>
      </c>
      <c r="I253" s="14">
        <f t="shared" si="83"/>
        <v>434.83840882586287</v>
      </c>
      <c r="J253" s="13">
        <f t="shared" si="84"/>
        <v>74.281878415377207</v>
      </c>
      <c r="K253" s="13" t="str">
        <f t="shared" si="85"/>
        <v/>
      </c>
      <c r="L253" s="13">
        <f>COUNTIF($K$4:K253,1)</f>
        <v>1</v>
      </c>
      <c r="M253" s="13">
        <f t="shared" si="86"/>
        <v>254.28187841537721</v>
      </c>
      <c r="N253" s="14">
        <f t="shared" si="75"/>
        <v>215.28187841537721</v>
      </c>
      <c r="O253" s="14">
        <f t="shared" si="87"/>
        <v>-354.96742679163964</v>
      </c>
      <c r="P253" s="14">
        <f t="shared" si="88"/>
        <v>251.1624329137027</v>
      </c>
      <c r="Q253" s="13">
        <f t="shared" si="76"/>
        <v>-161.26557729538533</v>
      </c>
      <c r="R253" s="13">
        <f t="shared" si="77"/>
        <v>-420.11119192374076</v>
      </c>
      <c r="S253" s="15">
        <v>249</v>
      </c>
      <c r="T253" s="1">
        <f t="shared" si="92"/>
        <v>5.7433934443846759</v>
      </c>
      <c r="U253" s="1">
        <f t="shared" si="78"/>
        <v>74.743393444384679</v>
      </c>
      <c r="V253" s="1">
        <f t="shared" si="89"/>
        <v>1.1033110785080282</v>
      </c>
      <c r="W253" s="1">
        <f>入力・結果!$I$7/V253</f>
        <v>295111.69274244783</v>
      </c>
      <c r="X253" s="14">
        <f>(W253/I253*10)*入力・結果!$I$8</f>
        <v>4072.0187557391619</v>
      </c>
      <c r="Y253" s="13">
        <f>DEGREES(ACOS((入力・結果!$G$3-(入力・結果!$G$4*COS(RADIANS(S253))))/(((入力・結果!$G$3^2)+(入力・結果!$G$4^2)-(2*入力・結果!$G$3*入力・結果!$G$4*COS(RADIANS(S253))))^(1/2))))</f>
        <v>49.871584035336511</v>
      </c>
      <c r="Z253" s="13">
        <f>DEGREES(ACOS(((入力・結果!$G$3^2)+(入力・結果!$G$4^2)-(入力・結果!$G$5^2)+(入力・結果!$G$6^2)-(2*入力・結果!$G$3*入力・結果!$G$4*COS(RADIANS(S253))))/(2*入力・結果!$G$6*((入力・結果!$G$3^2)+(入力・結果!$G$4^2)-(2*入力・結果!$G$3*入力・結果!$G$4*(COS(RADIANS(S253)))))^(1/2))))</f>
        <v>39.115388838550807</v>
      </c>
      <c r="AA253" s="13">
        <f>DEGREES(ACOS((入力・結果!$G$4-(入力・結果!$G$3*COS(RADIANS(S253))))/(((入力・結果!$G$3^2)+(入力・結果!$G$4^2)-(2*入力・結果!$G$3*入力・結果!$G$4*COS(RADIANS(S253))))^(1/2))))</f>
        <v>19.128415964663429</v>
      </c>
      <c r="AB253" s="13">
        <f>DEGREES(ACOS(((入力・結果!$G$3^2)+(入力・結果!$G$4^2)+(入力・結果!$G$5^2)-(入力・結果!$G$6^2)-(2*入力・結果!$G$3*入力・結果!$G$4*COS(RADIANS(S253))))/(2*入力・結果!$G$5*((入力・結果!$G$3^2)+(入力・結果!$G$4^2)-(2*入力・結果!$G$3*入力・結果!$G$4*(COS(RADIANS(S253)))))^(1/2))))</f>
        <v>24.871809409048105</v>
      </c>
      <c r="AC253" s="1">
        <f t="shared" si="90"/>
        <v>772.01875573916186</v>
      </c>
      <c r="AD253" s="1">
        <f t="shared" si="79"/>
        <v>772.01875573916186</v>
      </c>
      <c r="AE253" s="1" t="str">
        <f t="shared" si="80"/>
        <v/>
      </c>
      <c r="AF253" s="1" t="str">
        <f t="shared" si="81"/>
        <v/>
      </c>
      <c r="AJ253" s="10">
        <v>250</v>
      </c>
      <c r="AK253" s="10">
        <f t="shared" si="82"/>
        <v>0.90549669344248773</v>
      </c>
    </row>
    <row r="254" spans="2:37" x14ac:dyDescent="0.2">
      <c r="B254" s="1">
        <v>250</v>
      </c>
      <c r="C254" s="13">
        <f t="shared" si="70"/>
        <v>-11.9707050163984</v>
      </c>
      <c r="D254" s="13">
        <f t="shared" si="71"/>
        <v>32.889241727506793</v>
      </c>
      <c r="E254" s="13">
        <f>演算!U254</f>
        <v>75.84775970794135</v>
      </c>
      <c r="F254" s="13">
        <f t="shared" si="72"/>
        <v>-75.84775970794135</v>
      </c>
      <c r="G254" s="13">
        <f t="shared" si="73"/>
        <v>-109.77038735907854</v>
      </c>
      <c r="H254" s="13">
        <f t="shared" si="74"/>
        <v>420.74903873368123</v>
      </c>
      <c r="I254" s="14">
        <f t="shared" si="83"/>
        <v>434.8324867535531</v>
      </c>
      <c r="J254" s="13">
        <f t="shared" si="84"/>
        <v>75.377880537084721</v>
      </c>
      <c r="K254" s="13" t="str">
        <f t="shared" si="85"/>
        <v/>
      </c>
      <c r="L254" s="13">
        <f>COUNTIF($K$4:K254,1)</f>
        <v>1</v>
      </c>
      <c r="M254" s="13">
        <f t="shared" si="86"/>
        <v>255.37788053708471</v>
      </c>
      <c r="N254" s="14">
        <f t="shared" si="75"/>
        <v>216.37788053708471</v>
      </c>
      <c r="O254" s="14">
        <f t="shared" si="87"/>
        <v>-350.09356281339871</v>
      </c>
      <c r="P254" s="14">
        <f t="shared" si="88"/>
        <v>257.90267314027551</v>
      </c>
      <c r="Q254" s="13">
        <f t="shared" si="76"/>
        <v>-153.90906449655085</v>
      </c>
      <c r="R254" s="13">
        <f t="shared" si="77"/>
        <v>-422.86167935365881</v>
      </c>
      <c r="S254" s="15">
        <v>250</v>
      </c>
      <c r="T254" s="1">
        <f t="shared" si="92"/>
        <v>5.8477597079413428</v>
      </c>
      <c r="U254" s="1">
        <f t="shared" si="78"/>
        <v>75.84775970794135</v>
      </c>
      <c r="V254" s="1">
        <f t="shared" si="89"/>
        <v>1.1043662635566704</v>
      </c>
      <c r="W254" s="1">
        <f>入力・結果!$I$7/V254</f>
        <v>294829.723384874</v>
      </c>
      <c r="X254" s="14">
        <f>(W254/I254*10)*入力・結果!$I$8</f>
        <v>4068.1834826012787</v>
      </c>
      <c r="Y254" s="13">
        <f>DEGREES(ACOS((入力・結果!$G$3-(入力・結果!$G$4*COS(RADIANS(S254))))/(((入力・結果!$G$3^2)+(入力・結果!$G$4^2)-(2*入力・結果!$G$3*入力・結果!$G$4*COS(RADIANS(S254))))^(1/2))))</f>
        <v>50.64665699399702</v>
      </c>
      <c r="Z254" s="13">
        <f>DEGREES(ACOS(((入力・結果!$G$3^2)+(入力・結果!$G$4^2)-(入力・結果!$G$5^2)+(入力・結果!$G$6^2)-(2*入力・結果!$G$3*入力・結果!$G$4*COS(RADIANS(S254))))/(2*入力・結果!$G$6*((入力・結果!$G$3^2)+(入力・結果!$G$4^2)-(2*入力・結果!$G$3*入力・結果!$G$4*(COS(RADIANS(S254)))))^(1/2))))</f>
        <v>39.694581994082206</v>
      </c>
      <c r="AA254" s="13">
        <f>DEGREES(ACOS((入力・結果!$G$4-(入力・結果!$G$3*COS(RADIANS(S254))))/(((入力・結果!$G$3^2)+(入力・結果!$G$4^2)-(2*入力・結果!$G$3*入力・結果!$G$4*COS(RADIANS(S254))))^(1/2))))</f>
        <v>19.353343006002998</v>
      </c>
      <c r="AB254" s="13">
        <f>DEGREES(ACOS(((入力・結果!$G$3^2)+(入力・結果!$G$4^2)+(入力・結果!$G$5^2)-(入力・結果!$G$6^2)-(2*入力・結果!$G$3*入力・結果!$G$4*COS(RADIANS(S254))))/(2*入力・結果!$G$5*((入力・結果!$G$3^2)+(入力・結果!$G$4^2)-(2*入力・結果!$G$3*入力・結果!$G$4*(COS(RADIANS(S254)))))^(1/2))))</f>
        <v>25.201102713944341</v>
      </c>
      <c r="AC254" s="1">
        <f t="shared" si="90"/>
        <v>768.18348260127868</v>
      </c>
      <c r="AD254" s="1">
        <f t="shared" si="79"/>
        <v>768.18348260127868</v>
      </c>
      <c r="AE254" s="1" t="str">
        <f t="shared" si="80"/>
        <v/>
      </c>
      <c r="AF254" s="1" t="str">
        <f t="shared" si="81"/>
        <v/>
      </c>
      <c r="AJ254" s="10">
        <v>251</v>
      </c>
      <c r="AK254" s="10">
        <f t="shared" si="82"/>
        <v>0.9046086763833967</v>
      </c>
    </row>
    <row r="255" spans="2:37" x14ac:dyDescent="0.2">
      <c r="B255" s="1">
        <v>251</v>
      </c>
      <c r="C255" s="13">
        <f t="shared" si="70"/>
        <v>-11.394885406000483</v>
      </c>
      <c r="D255" s="13">
        <f t="shared" si="71"/>
        <v>33.09315014597609</v>
      </c>
      <c r="E255" s="13">
        <f>演算!U255</f>
        <v>76.953210082348519</v>
      </c>
      <c r="F255" s="13">
        <f t="shared" si="72"/>
        <v>-76.953210082348519</v>
      </c>
      <c r="G255" s="13">
        <f t="shared" si="73"/>
        <v>-101.69356019935846</v>
      </c>
      <c r="H255" s="13">
        <f t="shared" si="74"/>
        <v>422.7675646647682</v>
      </c>
      <c r="I255" s="14">
        <f t="shared" si="83"/>
        <v>434.82639514937398</v>
      </c>
      <c r="J255" s="13">
        <f t="shared" si="84"/>
        <v>76.474881109814277</v>
      </c>
      <c r="K255" s="13" t="str">
        <f t="shared" si="85"/>
        <v/>
      </c>
      <c r="L255" s="13">
        <f>COUNTIF($K$4:K255,1)</f>
        <v>1</v>
      </c>
      <c r="M255" s="13">
        <f t="shared" si="86"/>
        <v>256.47488110981431</v>
      </c>
      <c r="N255" s="14">
        <f t="shared" si="75"/>
        <v>217.47488110981431</v>
      </c>
      <c r="O255" s="14">
        <f t="shared" si="87"/>
        <v>-345.08698873313193</v>
      </c>
      <c r="P255" s="14">
        <f t="shared" si="88"/>
        <v>264.55427444231321</v>
      </c>
      <c r="Q255" s="13">
        <f t="shared" si="76"/>
        <v>-146.50566950572048</v>
      </c>
      <c r="R255" s="13">
        <f t="shared" si="77"/>
        <v>-425.48335901969256</v>
      </c>
      <c r="S255" s="15">
        <v>251</v>
      </c>
      <c r="T255" s="1">
        <f t="shared" si="92"/>
        <v>5.953210082348523</v>
      </c>
      <c r="U255" s="1">
        <f t="shared" si="78"/>
        <v>76.953210082348519</v>
      </c>
      <c r="V255" s="1">
        <f t="shared" si="89"/>
        <v>1.1054503744071695</v>
      </c>
      <c r="W255" s="1">
        <f>入力・結果!$I$7/V255</f>
        <v>294540.58503043395</v>
      </c>
      <c r="X255" s="14">
        <f>(W255/I255*10)*入力・結果!$I$8</f>
        <v>4064.2507674252624</v>
      </c>
      <c r="Y255" s="13">
        <f>DEGREES(ACOS((入力・結果!$G$3-(入力・結果!$G$4*COS(RADIANS(S255))))/(((入力・結果!$G$3^2)+(入力・結果!$G$4^2)-(2*入力・結果!$G$3*入力・結果!$G$4*COS(RADIANS(S255))))^(1/2))))</f>
        <v>51.424360880681476</v>
      </c>
      <c r="Z255" s="13">
        <f>DEGREES(ACOS(((入力・結果!$G$3^2)+(入力・結果!$G$4^2)-(入力・結果!$G$5^2)+(入力・結果!$G$6^2)-(2*入力・結果!$G$3*入力・結果!$G$4*COS(RADIANS(S255))))/(2*入力・結果!$G$6*((入力・結果!$G$3^2)+(入力・結果!$G$4^2)-(2*入力・結果!$G$3*入力・結果!$G$4*(COS(RADIANS(S255)))))^(1/2))))</f>
        <v>40.274348012813419</v>
      </c>
      <c r="AA255" s="13">
        <f>DEGREES(ACOS((入力・結果!$G$4-(入力・結果!$G$3*COS(RADIANS(S255))))/(((入力・結果!$G$3^2)+(入力・結果!$G$4^2)-(2*入力・結果!$G$3*入力・結果!$G$4*COS(RADIANS(S255))))^(1/2))))</f>
        <v>19.57563911931852</v>
      </c>
      <c r="AB255" s="13">
        <f>DEGREES(ACOS(((入力・結果!$G$3^2)+(入力・結果!$G$4^2)+(入力・結果!$G$5^2)-(入力・結果!$G$6^2)-(2*入力・結果!$G$3*入力・結果!$G$4*COS(RADIANS(S255))))/(2*入力・結果!$G$5*((入力・結果!$G$3^2)+(入力・結果!$G$4^2)-(2*入力・結果!$G$3*入力・結果!$G$4*(COS(RADIANS(S255)))))^(1/2))))</f>
        <v>25.528849201667043</v>
      </c>
      <c r="AC255" s="1">
        <f t="shared" si="90"/>
        <v>764.25076742526244</v>
      </c>
      <c r="AD255" s="1">
        <f t="shared" si="79"/>
        <v>764.25076742526244</v>
      </c>
      <c r="AE255" s="1" t="str">
        <f t="shared" si="80"/>
        <v/>
      </c>
      <c r="AF255" s="1" t="str">
        <f t="shared" si="81"/>
        <v/>
      </c>
      <c r="AJ255" s="10">
        <v>252</v>
      </c>
      <c r="AK255" s="10">
        <f t="shared" si="82"/>
        <v>0.90369812715112874</v>
      </c>
    </row>
    <row r="256" spans="2:37" x14ac:dyDescent="0.2">
      <c r="B256" s="1">
        <v>252</v>
      </c>
      <c r="C256" s="13">
        <f t="shared" si="70"/>
        <v>-10.815594803123165</v>
      </c>
      <c r="D256" s="13">
        <f t="shared" si="71"/>
        <v>33.28697807033037</v>
      </c>
      <c r="E256" s="13">
        <f>演算!U256</f>
        <v>78.059774287756866</v>
      </c>
      <c r="F256" s="13">
        <f t="shared" si="72"/>
        <v>-78.059774287756866</v>
      </c>
      <c r="G256" s="13">
        <f t="shared" si="73"/>
        <v>-93.572041772092376</v>
      </c>
      <c r="H256" s="13">
        <f t="shared" si="74"/>
        <v>424.6325676520608</v>
      </c>
      <c r="I256" s="14">
        <f t="shared" si="83"/>
        <v>434.82012891790117</v>
      </c>
      <c r="J256" s="13">
        <f t="shared" si="84"/>
        <v>77.572907533183226</v>
      </c>
      <c r="K256" s="13" t="str">
        <f t="shared" si="85"/>
        <v/>
      </c>
      <c r="L256" s="13">
        <f>COUNTIF($K$4:K256,1)</f>
        <v>1</v>
      </c>
      <c r="M256" s="13">
        <f t="shared" si="86"/>
        <v>257.57290753318324</v>
      </c>
      <c r="N256" s="14">
        <f t="shared" si="75"/>
        <v>218.57290753318324</v>
      </c>
      <c r="O256" s="14">
        <f t="shared" si="87"/>
        <v>-339.949067895756</v>
      </c>
      <c r="P256" s="14">
        <f t="shared" si="88"/>
        <v>271.1146911345582</v>
      </c>
      <c r="Q256" s="13">
        <f t="shared" si="76"/>
        <v>-139.0576474687264</v>
      </c>
      <c r="R256" s="13">
        <f t="shared" si="77"/>
        <v>-427.97543233281908</v>
      </c>
      <c r="S256" s="15">
        <v>252</v>
      </c>
      <c r="T256" s="1">
        <f t="shared" si="92"/>
        <v>6.0597742877568699</v>
      </c>
      <c r="U256" s="1">
        <f t="shared" si="78"/>
        <v>78.059774287756866</v>
      </c>
      <c r="V256" s="1">
        <f t="shared" si="89"/>
        <v>1.1065642054083469</v>
      </c>
      <c r="W256" s="1">
        <f>入力・結果!$I$7/V256</f>
        <v>294244.11020040751</v>
      </c>
      <c r="X256" s="14">
        <f>(W256/I256*10)*入力・結果!$I$8</f>
        <v>4060.2183380884467</v>
      </c>
      <c r="Y256" s="13">
        <f>DEGREES(ACOS((入力・結果!$G$3-(入力・結果!$G$4*COS(RADIANS(S256))))/(((入力・結果!$G$3^2)+(入力・結果!$G$4^2)-(2*入力・結果!$G$3*入力・結果!$G$4*COS(RADIANS(S256))))^(1/2))))</f>
        <v>52.204763295820825</v>
      </c>
      <c r="Z256" s="13">
        <f>DEGREES(ACOS(((入力・結果!$G$3^2)+(入力・結果!$G$4^2)-(入力・結果!$G$5^2)+(入力・結果!$G$6^2)-(2*入力・結果!$G$3*入力・結果!$G$4*COS(RADIANS(S256))))/(2*入力・結果!$G$6*((入力・結果!$G$3^2)+(入力・結果!$G$4^2)-(2*入力・結果!$G$3*入力・結果!$G$4*(COS(RADIANS(S256)))))^(1/2))))</f>
        <v>40.854697532604206</v>
      </c>
      <c r="AA256" s="13">
        <f>DEGREES(ACOS((入力・結果!$G$4-(入力・結果!$G$3*COS(RADIANS(S256))))/(((入力・結果!$G$3^2)+(入力・結果!$G$4^2)-(2*入力・結果!$G$3*入力・結果!$G$4*COS(RADIANS(S256))))^(1/2))))</f>
        <v>19.795236704179153</v>
      </c>
      <c r="AB256" s="13">
        <f>DEGREES(ACOS(((入力・結果!$G$3^2)+(入力・結果!$G$4^2)+(入力・結果!$G$5^2)-(入力・結果!$G$6^2)-(2*入力・結果!$G$3*入力・結果!$G$4*COS(RADIANS(S256))))/(2*入力・結果!$G$5*((入力・結果!$G$3^2)+(入力・結果!$G$4^2)-(2*入力・結果!$G$3*入力・結果!$G$4*(COS(RADIANS(S256)))))^(1/2))))</f>
        <v>25.855010991936023</v>
      </c>
      <c r="AC256" s="1">
        <f t="shared" si="90"/>
        <v>760.21833808844667</v>
      </c>
      <c r="AD256" s="1">
        <f t="shared" si="79"/>
        <v>760.21833808844667</v>
      </c>
      <c r="AE256" s="1" t="str">
        <f t="shared" si="80"/>
        <v/>
      </c>
      <c r="AF256" s="1" t="str">
        <f t="shared" si="81"/>
        <v/>
      </c>
      <c r="AJ256" s="10">
        <v>253</v>
      </c>
      <c r="AK256" s="10">
        <f t="shared" si="82"/>
        <v>0.90276451572915217</v>
      </c>
    </row>
    <row r="257" spans="2:37" x14ac:dyDescent="0.2">
      <c r="B257" s="1">
        <v>253</v>
      </c>
      <c r="C257" s="13">
        <f t="shared" si="70"/>
        <v>-10.233009665295798</v>
      </c>
      <c r="D257" s="13">
        <f t="shared" si="71"/>
        <v>33.470666458706233</v>
      </c>
      <c r="E257" s="13">
        <f>演算!U257</f>
        <v>79.167482867986465</v>
      </c>
      <c r="F257" s="13">
        <f t="shared" si="72"/>
        <v>-79.167482867986465</v>
      </c>
      <c r="G257" s="13">
        <f t="shared" si="73"/>
        <v>-85.408514809765336</v>
      </c>
      <c r="H257" s="13">
        <f t="shared" si="74"/>
        <v>426.34296559199186</v>
      </c>
      <c r="I257" s="14">
        <f t="shared" si="83"/>
        <v>434.81368275594116</v>
      </c>
      <c r="J257" s="13">
        <f t="shared" si="84"/>
        <v>78.671987967759179</v>
      </c>
      <c r="K257" s="13" t="str">
        <f t="shared" si="85"/>
        <v/>
      </c>
      <c r="L257" s="13">
        <f>COUNTIF($K$4:K257,1)</f>
        <v>1</v>
      </c>
      <c r="M257" s="13">
        <f t="shared" si="86"/>
        <v>258.67198796775915</v>
      </c>
      <c r="N257" s="14">
        <f t="shared" si="75"/>
        <v>219.67198796775915</v>
      </c>
      <c r="O257" s="14">
        <f t="shared" si="87"/>
        <v>-334.68120418614689</v>
      </c>
      <c r="P257" s="14">
        <f t="shared" si="88"/>
        <v>277.5813939663372</v>
      </c>
      <c r="Q257" s="13">
        <f t="shared" si="76"/>
        <v>-131.56726712523169</v>
      </c>
      <c r="R257" s="13">
        <f t="shared" si="77"/>
        <v>-430.33714018336588</v>
      </c>
      <c r="S257" s="15">
        <v>253</v>
      </c>
      <c r="T257" s="1">
        <f t="shared" si="92"/>
        <v>6.1674828679864682</v>
      </c>
      <c r="U257" s="1">
        <f t="shared" si="78"/>
        <v>79.167482867986465</v>
      </c>
      <c r="V257" s="1">
        <f t="shared" si="89"/>
        <v>1.1077085802295983</v>
      </c>
      <c r="W257" s="1">
        <f>入力・結果!$I$7/V257</f>
        <v>293940.12632141192</v>
      </c>
      <c r="X257" s="14">
        <f>(W257/I257*10)*入力・結果!$I$8</f>
        <v>4056.0838535488188</v>
      </c>
      <c r="Y257" s="13">
        <f>DEGREES(ACOS((入力・結果!$G$3-(入力・結果!$G$4*COS(RADIANS(S257))))/(((入力・結果!$G$3^2)+(入力・結果!$G$4^2)-(2*入力・結果!$G$3*入力・結果!$G$4*COS(RADIANS(S257))))^(1/2))))</f>
        <v>52.987933473001796</v>
      </c>
      <c r="Z257" s="13">
        <f>DEGREES(ACOS(((入力・結果!$G$3^2)+(入力・結果!$G$4^2)-(入力・結果!$G$5^2)+(入力・結果!$G$6^2)-(2*入力・結果!$G$3*入力・結果!$G$4*COS(RADIANS(S257))))/(2*入力・結果!$G$6*((入力・結果!$G$3^2)+(入力・結果!$G$4^2)-(2*入力・結果!$G$3*入力・結果!$G$4*(COS(RADIANS(S257)))))^(1/2))))</f>
        <v>41.435641214280686</v>
      </c>
      <c r="AA257" s="13">
        <f>DEGREES(ACOS((入力・結果!$G$4-(入力・結果!$G$3*COS(RADIANS(S257))))/(((入力・結果!$G$3^2)+(入力・結果!$G$4^2)-(2*入力・結果!$G$3*入力・結果!$G$4*COS(RADIANS(S257))))^(1/2))))</f>
        <v>20.012066526998193</v>
      </c>
      <c r="AB257" s="13">
        <f>DEGREES(ACOS(((入力・結果!$G$3^2)+(入力・結果!$G$4^2)+(入力・結果!$G$5^2)-(入力・結果!$G$6^2)-(2*入力・結果!$G$3*入力・結果!$G$4*COS(RADIANS(S257))))/(2*入力・結果!$G$5*((入力・結果!$G$3^2)+(入力・結果!$G$4^2)-(2*入力・結果!$G$3*入力・結果!$G$4*(COS(RADIANS(S257)))))^(1/2))))</f>
        <v>26.179549394984662</v>
      </c>
      <c r="AC257" s="1">
        <f t="shared" si="90"/>
        <v>756.08385354881875</v>
      </c>
      <c r="AD257" s="1">
        <f t="shared" si="79"/>
        <v>756.08385354881875</v>
      </c>
      <c r="AE257" s="1" t="str">
        <f t="shared" si="80"/>
        <v/>
      </c>
      <c r="AF257" s="1" t="str">
        <f t="shared" si="81"/>
        <v/>
      </c>
      <c r="AJ257" s="10">
        <v>254</v>
      </c>
      <c r="AK257" s="10">
        <f t="shared" si="82"/>
        <v>0.90180729604562671</v>
      </c>
    </row>
    <row r="258" spans="2:37" x14ac:dyDescent="0.2">
      <c r="B258" s="1">
        <v>254</v>
      </c>
      <c r="C258" s="13">
        <f t="shared" si="70"/>
        <v>-9.6473074535949603</v>
      </c>
      <c r="D258" s="13">
        <f t="shared" si="71"/>
        <v>33.644159357841168</v>
      </c>
      <c r="E258" s="13">
        <f>演算!U258</f>
        <v>80.276367220979552</v>
      </c>
      <c r="F258" s="13">
        <f t="shared" si="72"/>
        <v>-80.276367220979552</v>
      </c>
      <c r="G258" s="13">
        <f t="shared" si="73"/>
        <v>-77.20568270911258</v>
      </c>
      <c r="H258" s="13">
        <f t="shared" si="74"/>
        <v>427.89771474172687</v>
      </c>
      <c r="I258" s="14">
        <f t="shared" si="83"/>
        <v>434.80705114311615</v>
      </c>
      <c r="J258" s="13">
        <f t="shared" si="84"/>
        <v>79.772151363267</v>
      </c>
      <c r="K258" s="13" t="str">
        <f t="shared" si="85"/>
        <v/>
      </c>
      <c r="L258" s="13">
        <f>COUNTIF($K$4:K258,1)</f>
        <v>1</v>
      </c>
      <c r="M258" s="13">
        <f t="shared" si="86"/>
        <v>259.77215136326697</v>
      </c>
      <c r="N258" s="14">
        <f t="shared" si="75"/>
        <v>220.77215136326697</v>
      </c>
      <c r="O258" s="14">
        <f t="shared" si="87"/>
        <v>-329.28484168951064</v>
      </c>
      <c r="P258" s="14">
        <f t="shared" si="88"/>
        <v>283.95187049443138</v>
      </c>
      <c r="Q258" s="13">
        <f t="shared" si="76"/>
        <v>-124.03681011764949</v>
      </c>
      <c r="R258" s="13">
        <f t="shared" si="77"/>
        <v>-432.56776317224353</v>
      </c>
      <c r="S258" s="15">
        <v>254</v>
      </c>
      <c r="T258" s="1">
        <f t="shared" si="92"/>
        <v>6.276367220979548</v>
      </c>
      <c r="U258" s="1">
        <f t="shared" si="78"/>
        <v>80.276367220979552</v>
      </c>
      <c r="V258" s="1">
        <f t="shared" si="89"/>
        <v>1.108884352993087</v>
      </c>
      <c r="W258" s="1">
        <f>入力・結果!$I$7/V258</f>
        <v>293628.45559245604</v>
      </c>
      <c r="X258" s="14">
        <f>(W258/I258*10)*入力・結果!$I$8</f>
        <v>4051.8449020617463</v>
      </c>
      <c r="Y258" s="13">
        <f>DEGREES(ACOS((入力・結果!$G$3-(入力・結果!$G$4*COS(RADIANS(S258))))/(((入力・結果!$G$3^2)+(入力・結果!$G$4^2)-(2*入力・結果!$G$3*入力・結果!$G$4*COS(RADIANS(S258))))^(1/2))))</f>
        <v>53.773942329943694</v>
      </c>
      <c r="Z258" s="13">
        <f>DEGREES(ACOS(((入力・結果!$G$3^2)+(入力・結果!$G$4^2)-(入力・結果!$G$5^2)+(入力・結果!$G$6^2)-(2*入力・結果!$G$3*入力・結果!$G$4*COS(RADIANS(S258))))/(2*入力・結果!$G$6*((入力・結果!$G$3^2)+(入力・結果!$G$4^2)-(2*入力・結果!$G$3*入力・結果!$G$4*(COS(RADIANS(S258)))))^(1/2))))</f>
        <v>42.017189731595209</v>
      </c>
      <c r="AA258" s="13">
        <f>DEGREES(ACOS((入力・結果!$G$4-(入力・結果!$G$3*COS(RADIANS(S258))))/(((入力・結果!$G$3^2)+(入力・結果!$G$4^2)-(2*入力・結果!$G$3*入力・結果!$G$4*COS(RADIANS(S258))))^(1/2))))</f>
        <v>20.226057670056317</v>
      </c>
      <c r="AB258" s="13">
        <f>DEGREES(ACOS(((入力・結果!$G$3^2)+(入力・結果!$G$4^2)+(入力・結果!$G$5^2)-(入力・結果!$G$6^2)-(2*入力・結果!$G$3*入力・結果!$G$4*COS(RADIANS(S258))))/(2*入力・結果!$G$5*((入力・結果!$G$3^2)+(入力・結果!$G$4^2)-(2*入力・結果!$G$3*入力・結果!$G$4*(COS(RADIANS(S258)))))^(1/2))))</f>
        <v>26.502424891035865</v>
      </c>
      <c r="AC258" s="1">
        <f t="shared" si="90"/>
        <v>751.84490206174632</v>
      </c>
      <c r="AD258" s="1">
        <f t="shared" si="79"/>
        <v>751.84490206174632</v>
      </c>
      <c r="AE258" s="1" t="str">
        <f t="shared" si="80"/>
        <v/>
      </c>
      <c r="AF258" s="1" t="str">
        <f t="shared" si="81"/>
        <v/>
      </c>
      <c r="AJ258" s="10">
        <v>255</v>
      </c>
      <c r="AK258" s="10">
        <f t="shared" si="82"/>
        <v>0.90082590556038955</v>
      </c>
    </row>
    <row r="259" spans="2:37" x14ac:dyDescent="0.2">
      <c r="B259" s="1">
        <v>255</v>
      </c>
      <c r="C259" s="13">
        <f t="shared" si="70"/>
        <v>-9.0586665785882214</v>
      </c>
      <c r="D259" s="13">
        <f t="shared" si="71"/>
        <v>33.807403920117387</v>
      </c>
      <c r="E259" s="13">
        <f>演算!U259</f>
        <v>81.386459630431204</v>
      </c>
      <c r="F259" s="13">
        <f t="shared" si="72"/>
        <v>-81.386459630431204</v>
      </c>
      <c r="G259" s="13">
        <f t="shared" si="73"/>
        <v>-68.966269042344436</v>
      </c>
      <c r="H259" s="13">
        <f t="shared" si="74"/>
        <v>429.29580977678035</v>
      </c>
      <c r="I259" s="14">
        <f t="shared" si="83"/>
        <v>434.80022833195778</v>
      </c>
      <c r="J259" s="13">
        <f t="shared" si="84"/>
        <v>80.87342748789186</v>
      </c>
      <c r="K259" s="13" t="str">
        <f t="shared" si="85"/>
        <v/>
      </c>
      <c r="L259" s="13">
        <f>COUNTIF($K$4:K259,1)</f>
        <v>1</v>
      </c>
      <c r="M259" s="13">
        <f t="shared" si="86"/>
        <v>260.87342748789183</v>
      </c>
      <c r="N259" s="14">
        <f t="shared" si="75"/>
        <v>221.87342748789183</v>
      </c>
      <c r="O259" s="14">
        <f t="shared" si="87"/>
        <v>-323.76146434779309</v>
      </c>
      <c r="P259" s="14">
        <f t="shared" si="88"/>
        <v>290.22362543544813</v>
      </c>
      <c r="Q259" s="13">
        <f t="shared" si="76"/>
        <v>-116.46857029613429</v>
      </c>
      <c r="R259" s="13">
        <f t="shared" si="77"/>
        <v>-434.66662183008071</v>
      </c>
      <c r="S259" s="15">
        <v>255</v>
      </c>
      <c r="T259" s="1">
        <f t="shared" si="92"/>
        <v>6.3864596304312045</v>
      </c>
      <c r="U259" s="1">
        <f t="shared" si="78"/>
        <v>81.386459630431204</v>
      </c>
      <c r="V259" s="1">
        <f t="shared" si="89"/>
        <v>1.1100924094516529</v>
      </c>
      <c r="W259" s="1">
        <f>入力・結果!$I$7/V259</f>
        <v>293308.91485046287</v>
      </c>
      <c r="X259" s="14">
        <f>(W259/I259*10)*入力・結果!$I$8</f>
        <v>4047.4989993776599</v>
      </c>
      <c r="Y259" s="13">
        <f>DEGREES(ACOS((入力・結果!$G$3-(入力・結果!$G$4*COS(RADIANS(S259))))/(((入力・結果!$G$3^2)+(入力・結果!$G$4^2)-(2*入力・結果!$G$3*入力・結果!$G$4*COS(RADIANS(S259))))^(1/2))))</f>
        <v>54.562862520875782</v>
      </c>
      <c r="Z259" s="13">
        <f>DEGREES(ACOS(((入力・結果!$G$3^2)+(入力・結果!$G$4^2)-(入力・結果!$G$5^2)+(入力・結果!$G$6^2)-(2*入力・結果!$G$3*入力・結果!$G$4*COS(RADIANS(S259))))/(2*入力・結果!$G$6*((入力・結果!$G$3^2)+(入力・結果!$G$4^2)-(2*入力・結果!$G$3*入力・結果!$G$4*(COS(RADIANS(S259)))))^(1/2))))</f>
        <v>42.599353760119641</v>
      </c>
      <c r="AA259" s="13">
        <f>DEGREES(ACOS((入力・結果!$G$4-(入力・結果!$G$3*COS(RADIANS(S259))))/(((入力・結果!$G$3^2)+(入力・結果!$G$4^2)-(2*入力・結果!$G$3*入力・結果!$G$4*COS(RADIANS(S259))))^(1/2))))</f>
        <v>20.437137479124207</v>
      </c>
      <c r="AB259" s="13">
        <f>DEGREES(ACOS(((入力・結果!$G$3^2)+(入力・結果!$G$4^2)+(入力・結果!$G$5^2)-(入力・結果!$G$6^2)-(2*入力・結果!$G$3*入力・結果!$G$4*COS(RADIANS(S259))))/(2*入力・結果!$G$5*((入力・結果!$G$3^2)+(入力・結果!$G$4^2)-(2*入力・結果!$G$3*入力・結果!$G$4*(COS(RADIANS(S259)))))^(1/2))))</f>
        <v>26.823597109555411</v>
      </c>
      <c r="AC259" s="1">
        <f t="shared" si="90"/>
        <v>747.49899937765986</v>
      </c>
      <c r="AD259" s="1">
        <f t="shared" si="79"/>
        <v>747.49899937765986</v>
      </c>
      <c r="AE259" s="1" t="str">
        <f t="shared" si="80"/>
        <v/>
      </c>
      <c r="AF259" s="1" t="str">
        <f t="shared" si="81"/>
        <v/>
      </c>
      <c r="AJ259" s="10">
        <v>256</v>
      </c>
      <c r="AK259" s="10">
        <f t="shared" si="82"/>
        <v>0.89981976484559434</v>
      </c>
    </row>
    <row r="260" spans="2:37" x14ac:dyDescent="0.2">
      <c r="B260" s="1">
        <v>256</v>
      </c>
      <c r="C260" s="13">
        <f t="shared" ref="C260:C323" si="93">$AI$8*COS(RADIANS(B260))</f>
        <v>-8.4672663459883726</v>
      </c>
      <c r="D260" s="13">
        <f t="shared" ref="D260:D323" si="94">-$AI$8*SIN(RADIANS(B260))</f>
        <v>33.960350419659875</v>
      </c>
      <c r="E260" s="13">
        <f>演算!U260</f>
        <v>82.49779329864819</v>
      </c>
      <c r="F260" s="13">
        <f t="shared" ref="F260:F323" si="95">IF(E260&gt;0,(180-$AI$10)-E260,(180-$AI$10)-E260)</f>
        <v>-82.49779329864819</v>
      </c>
      <c r="G260" s="13">
        <f t="shared" ref="G260:G323" si="96">-$AI$9*COS(RADIANS(F260))+C260</f>
        <v>-60.693017079218727</v>
      </c>
      <c r="H260" s="13">
        <f t="shared" ref="H260:H323" si="97">-$AI$9*SIN(RADIANS(F260))+D260</f>
        <v>430.53628383008572</v>
      </c>
      <c r="I260" s="14">
        <f t="shared" si="83"/>
        <v>434.79320833747909</v>
      </c>
      <c r="J260" s="13">
        <f t="shared" si="84"/>
        <v>81.975846958725612</v>
      </c>
      <c r="K260" s="13" t="str">
        <f t="shared" si="85"/>
        <v/>
      </c>
      <c r="L260" s="13">
        <f>COUNTIF($K$4:K260,1)</f>
        <v>1</v>
      </c>
      <c r="M260" s="13">
        <f t="shared" si="86"/>
        <v>261.97584695872558</v>
      </c>
      <c r="N260" s="14">
        <f t="shared" ref="N260:N323" si="98">$AI$7+M260</f>
        <v>222.97584695872558</v>
      </c>
      <c r="O260" s="14">
        <f t="shared" si="87"/>
        <v>-318.11259561284726</v>
      </c>
      <c r="P260" s="14">
        <f t="shared" si="88"/>
        <v>296.39418099695479</v>
      </c>
      <c r="Q260" s="13">
        <f t="shared" ref="Q260:Q323" si="99">COS(RADIANS(B260))*$AI$12</f>
        <v>-108.8648530198505</v>
      </c>
      <c r="R260" s="13">
        <f t="shared" ref="R260:R323" si="100">SIN(RADIANS(B260))*$AI$12</f>
        <v>-436.63307682419844</v>
      </c>
      <c r="S260" s="15">
        <v>256</v>
      </c>
      <c r="T260" s="1">
        <f t="shared" si="92"/>
        <v>6.4977932986481974</v>
      </c>
      <c r="U260" s="1">
        <f t="shared" ref="U260:U323" si="101">T260-(180-S260)</f>
        <v>82.49779329864819</v>
      </c>
      <c r="V260" s="1">
        <f t="shared" si="89"/>
        <v>1.1113336682169859</v>
      </c>
      <c r="W260" s="1">
        <f>入力・結果!$I$7/V260</f>
        <v>292981.31543372554</v>
      </c>
      <c r="X260" s="14">
        <f>(W260/I260*10)*入力・結果!$I$8</f>
        <v>4043.0435869134153</v>
      </c>
      <c r="Y260" s="13">
        <f>DEGREES(ACOS((入力・結果!$G$3-(入力・結果!$G$4*COS(RADIANS(S260))))/(((入力・結果!$G$3^2)+(入力・結果!$G$4^2)-(2*入力・結果!$G$3*入力・結果!$G$4*COS(RADIANS(S260))))^(1/2))))</f>
        <v>55.354768490338429</v>
      </c>
      <c r="Z260" s="13">
        <f>DEGREES(ACOS(((入力・結果!$G$3^2)+(入力・結果!$G$4^2)-(入力・結果!$G$5^2)+(入力・結果!$G$6^2)-(2*入力・結果!$G$3*入力・結果!$G$4*COS(RADIANS(S260))))/(2*入力・結果!$G$6*((入力・結果!$G$3^2)+(入力・結果!$G$4^2)-(2*入力・結果!$G$3*入力・結果!$G$4*(COS(RADIANS(S260)))))^(1/2))))</f>
        <v>43.182143964985549</v>
      </c>
      <c r="AA260" s="13">
        <f>DEGREES(ACOS((入力・結果!$G$4-(入力・結果!$G$3*COS(RADIANS(S260))))/(((入力・結果!$G$3^2)+(入力・結果!$G$4^2)-(2*入力・結果!$G$3*入力・結果!$G$4*COS(RADIANS(S260))))^(1/2))))</f>
        <v>20.645231509661571</v>
      </c>
      <c r="AB260" s="13">
        <f>DEGREES(ACOS(((入力・結果!$G$3^2)+(入力・結果!$G$4^2)+(入力・結果!$G$5^2)-(入力・結果!$G$6^2)-(2*入力・結果!$G$3*入力・結果!$G$4*COS(RADIANS(S260))))/(2*入力・結果!$G$5*((入力・結果!$G$3^2)+(入力・結果!$G$4^2)-(2*入力・結果!$G$3*入力・結果!$G$4*(COS(RADIANS(S260)))))^(1/2))))</f>
        <v>27.143024808309768</v>
      </c>
      <c r="AC260" s="1">
        <f t="shared" si="90"/>
        <v>743.04358691341531</v>
      </c>
      <c r="AD260" s="1">
        <f t="shared" ref="AD260:AD323" si="102">IF(AC260&lt;0,0,AC260)</f>
        <v>743.04358691341531</v>
      </c>
      <c r="AE260" s="1" t="str">
        <f t="shared" ref="AE260:AE323" si="103">IF(AND(AD259=0,AD260&gt;0),"a","")</f>
        <v/>
      </c>
      <c r="AF260" s="1" t="str">
        <f t="shared" ref="AF260:AF323" si="104">IF(AND(AD261=0,AD260&gt;0),"a","")</f>
        <v/>
      </c>
      <c r="AJ260" s="10">
        <v>257</v>
      </c>
      <c r="AK260" s="10">
        <f t="shared" ref="AK260:AK323" si="105">1/V261</f>
        <v>0.89878827716342202</v>
      </c>
    </row>
    <row r="261" spans="2:37" x14ac:dyDescent="0.2">
      <c r="B261" s="1">
        <v>257</v>
      </c>
      <c r="C261" s="13">
        <f t="shared" si="93"/>
        <v>-7.873286902035284</v>
      </c>
      <c r="D261" s="13">
        <f t="shared" si="94"/>
        <v>34.102952267483232</v>
      </c>
      <c r="E261" s="13">
        <f>演算!U261</f>
        <v>83.610402380684732</v>
      </c>
      <c r="F261" s="13">
        <f t="shared" si="95"/>
        <v>-83.610402380684732</v>
      </c>
      <c r="G261" s="13">
        <f t="shared" si="96"/>
        <v>-52.388689321056603</v>
      </c>
      <c r="H261" s="13">
        <f t="shared" si="97"/>
        <v>431.6182085124135</v>
      </c>
      <c r="I261" s="14">
        <f t="shared" ref="I261:I324" si="106">(((G261)^2)+((H261)^2))^(1/2)</f>
        <v>434.78598492619733</v>
      </c>
      <c r="J261" s="13">
        <f t="shared" ref="J261:J324" si="107">-DEGREES(ATAN((H261/(G261))))</f>
        <v>83.079441273402225</v>
      </c>
      <c r="K261" s="13" t="str">
        <f t="shared" ref="K261:K324" si="108">IF(AND(J260&gt;0,J261&lt;0),1,"")</f>
        <v/>
      </c>
      <c r="L261" s="13">
        <f>COUNTIF($K$4:K261,1)</f>
        <v>1</v>
      </c>
      <c r="M261" s="13">
        <f t="shared" ref="M261:M324" si="109">IF(L261=0,J261,IF(L261=1,180+J261,360+J261))</f>
        <v>263.07944127340221</v>
      </c>
      <c r="N261" s="14">
        <f t="shared" si="98"/>
        <v>224.07944127340221</v>
      </c>
      <c r="O261" s="14">
        <f t="shared" ref="O261:O324" si="110">I261*COS(RADIANS(N261))</f>
        <v>-312.33979809714555</v>
      </c>
      <c r="P261" s="14">
        <f t="shared" ref="P261:P324" si="111">-I261*SIN(RADIANS(N261))</f>
        <v>302.46107718659908</v>
      </c>
      <c r="Q261" s="13">
        <f t="shared" si="99"/>
        <v>-101.22797445473937</v>
      </c>
      <c r="R261" s="13">
        <f t="shared" si="100"/>
        <v>-438.46652915335579</v>
      </c>
      <c r="S261" s="15">
        <v>257</v>
      </c>
      <c r="T261" s="1">
        <f t="shared" si="92"/>
        <v>6.6104023806847323</v>
      </c>
      <c r="U261" s="1">
        <f t="shared" si="101"/>
        <v>83.610402380684732</v>
      </c>
      <c r="V261" s="1">
        <f t="shared" ref="V261:V324" si="112">ABS(U261-U260)</f>
        <v>1.112609082036542</v>
      </c>
      <c r="W261" s="1">
        <f>入力・結果!$I$7/V261</f>
        <v>292645.46304441022</v>
      </c>
      <c r="X261" s="14">
        <f>(W261/I261*10)*入力・結果!$I$8</f>
        <v>4038.4760299127661</v>
      </c>
      <c r="Y261" s="13">
        <f>DEGREES(ACOS((入力・結果!$G$3-(入力・結果!$G$4*COS(RADIANS(S261))))/(((入力・結果!$G$3^2)+(入力・結果!$G$4^2)-(2*入力・結果!$G$3*入力・結果!$G$4*COS(RADIANS(S261))))^(1/2))))</f>
        <v>56.149736528427916</v>
      </c>
      <c r="Z261" s="13">
        <f>DEGREES(ACOS(((入力・結果!$G$3^2)+(入力・結果!$G$4^2)-(入力・結果!$G$5^2)+(入力・結果!$G$6^2)-(2*入力・結果!$G$3*入力・結果!$G$4*COS(RADIANS(S261))))/(2*入力・結果!$G$6*((入力・結果!$G$3^2)+(入力・結果!$G$4^2)-(2*入力・結果!$G$3*入力・結果!$G$4*(COS(RADIANS(S261)))))^(1/2))))</f>
        <v>43.765570987376876</v>
      </c>
      <c r="AA261" s="13">
        <f>DEGREES(ACOS((入力・結果!$G$4-(入力・結果!$G$3*COS(RADIANS(S261))))/(((入力・結果!$G$3^2)+(入力・結果!$G$4^2)-(2*入力・結果!$G$3*入力・結果!$G$4*COS(RADIANS(S261))))^(1/2))))</f>
        <v>20.850263471572074</v>
      </c>
      <c r="AB261" s="13">
        <f>DEGREES(ACOS(((入力・結果!$G$3^2)+(入力・結果!$G$4^2)+(入力・結果!$G$5^2)-(入力・結果!$G$6^2)-(2*入力・結果!$G$3*入力・結果!$G$4*COS(RADIANS(S261))))/(2*入力・結果!$G$5*((入力・結果!$G$3^2)+(入力・結果!$G$4^2)-(2*入力・結果!$G$3*入力・結果!$G$4*(COS(RADIANS(S261)))))^(1/2))))</f>
        <v>27.460665852256806</v>
      </c>
      <c r="AC261" s="1">
        <f t="shared" si="90"/>
        <v>738.47602991276608</v>
      </c>
      <c r="AD261" s="1">
        <f t="shared" si="102"/>
        <v>738.47602991276608</v>
      </c>
      <c r="AE261" s="1" t="str">
        <f t="shared" si="103"/>
        <v/>
      </c>
      <c r="AF261" s="1" t="str">
        <f t="shared" si="104"/>
        <v/>
      </c>
      <c r="AJ261" s="10">
        <v>258</v>
      </c>
      <c r="AK261" s="10">
        <f t="shared" si="105"/>
        <v>0.89773082803968318</v>
      </c>
    </row>
    <row r="262" spans="2:37" x14ac:dyDescent="0.2">
      <c r="B262" s="1">
        <v>258</v>
      </c>
      <c r="C262" s="13">
        <f t="shared" si="93"/>
        <v>-7.2769091786215929</v>
      </c>
      <c r="D262" s="13">
        <f t="shared" si="94"/>
        <v>34.235166025683192</v>
      </c>
      <c r="E262" s="13">
        <f>演算!U262</f>
        <v>84.724322019808227</v>
      </c>
      <c r="F262" s="13">
        <f t="shared" si="95"/>
        <v>-84.724322019808227</v>
      </c>
      <c r="G262" s="13">
        <f t="shared" si="96"/>
        <v>-44.056067047834873</v>
      </c>
      <c r="H262" s="13">
        <f t="shared" si="97"/>
        <v>432.54069391405119</v>
      </c>
      <c r="I262" s="14">
        <f t="shared" si="106"/>
        <v>434.77855160457523</v>
      </c>
      <c r="J262" s="13">
        <f t="shared" si="107"/>
        <v>84.18424284297194</v>
      </c>
      <c r="K262" s="13" t="str">
        <f t="shared" si="108"/>
        <v/>
      </c>
      <c r="L262" s="13">
        <f>COUNTIF($K$4:K262,1)</f>
        <v>1</v>
      </c>
      <c r="M262" s="13">
        <f t="shared" si="109"/>
        <v>264.18424284297191</v>
      </c>
      <c r="N262" s="14">
        <f t="shared" si="98"/>
        <v>225.18424284297191</v>
      </c>
      <c r="O262" s="14">
        <f t="shared" si="110"/>
        <v>-306.44467322286135</v>
      </c>
      <c r="P262" s="14">
        <f t="shared" si="111"/>
        <v>308.42187209843922</v>
      </c>
      <c r="Q262" s="13">
        <f t="shared" si="99"/>
        <v>-93.5602608679919</v>
      </c>
      <c r="R262" s="13">
        <f t="shared" si="100"/>
        <v>-440.16642033021253</v>
      </c>
      <c r="S262" s="15">
        <v>258</v>
      </c>
      <c r="T262" s="1">
        <f t="shared" si="92"/>
        <v>6.7243220198082199</v>
      </c>
      <c r="U262" s="1">
        <f t="shared" si="101"/>
        <v>84.724322019808227</v>
      </c>
      <c r="V262" s="1">
        <f t="shared" si="112"/>
        <v>1.1139196391234947</v>
      </c>
      <c r="W262" s="1">
        <f>入力・結果!$I$7/V262</f>
        <v>292301.15760972089</v>
      </c>
      <c r="X262" s="14">
        <f>(W262/I262*10)*入力・結果!$I$8</f>
        <v>4033.7936155907419</v>
      </c>
      <c r="Y262" s="13">
        <f>DEGREES(ACOS((入力・結果!$G$3-(入力・結果!$G$4*COS(RADIANS(S262))))/(((入力・結果!$G$3^2)+(入力・結果!$G$4^2)-(2*入力・結果!$G$3*入力・結果!$G$4*COS(RADIANS(S262))))^(1/2))))</f>
        <v>56.947844827503765</v>
      </c>
      <c r="Z262" s="13">
        <f>DEGREES(ACOS(((入力・結果!$G$3^2)+(入力・結果!$G$4^2)-(入力・結果!$G$5^2)+(入力・結果!$G$6^2)-(2*入力・結果!$G$3*入力・結果!$G$4*COS(RADIANS(S262))))/(2*入力・結果!$G$6*((入力・結果!$G$3^2)+(入力・結果!$G$4^2)-(2*入力・結果!$G$3*入力・結果!$G$4*(COS(RADIANS(S262)))))^(1/2))))</f>
        <v>44.349645429674354</v>
      </c>
      <c r="AA262" s="13">
        <f>DEGREES(ACOS((入力・結果!$G$4-(入力・結果!$G$3*COS(RADIANS(S262))))/(((入力・結果!$G$3^2)+(入力・結果!$G$4^2)-(2*入力・結果!$G$3*入力・結果!$G$4*COS(RADIANS(S262))))^(1/2))))</f>
        <v>21.05215517249621</v>
      </c>
      <c r="AB262" s="13">
        <f>DEGREES(ACOS(((入力・結果!$G$3^2)+(入力・結果!$G$4^2)+(入力・結果!$G$5^2)-(入力・結果!$G$6^2)-(2*入力・結果!$G$3*入力・結果!$G$4*COS(RADIANS(S262))))/(2*入力・結果!$G$5*((入力・結果!$G$3^2)+(入力・結果!$G$4^2)-(2*入力・結果!$G$3*入力・結果!$G$4*(COS(RADIANS(S262)))))^(1/2))))</f>
        <v>27.77647719230443</v>
      </c>
      <c r="AC262" s="1">
        <f t="shared" ref="AC262:AC325" si="113">X262-3300</f>
        <v>733.79361559074187</v>
      </c>
      <c r="AD262" s="1">
        <f t="shared" si="102"/>
        <v>733.79361559074187</v>
      </c>
      <c r="AE262" s="1" t="str">
        <f t="shared" si="103"/>
        <v/>
      </c>
      <c r="AF262" s="1" t="str">
        <f t="shared" si="104"/>
        <v/>
      </c>
      <c r="AJ262" s="10">
        <v>259</v>
      </c>
      <c r="AK262" s="10">
        <f t="shared" si="105"/>
        <v>0.89664678483523896</v>
      </c>
    </row>
    <row r="263" spans="2:37" x14ac:dyDescent="0.2">
      <c r="B263" s="1">
        <v>259</v>
      </c>
      <c r="C263" s="13">
        <f t="shared" si="93"/>
        <v>-6.6783148381790616</v>
      </c>
      <c r="D263" s="13">
        <f t="shared" si="94"/>
        <v>34.356951420668238</v>
      </c>
      <c r="E263" s="13">
        <f>演算!U263</f>
        <v>85.839588384348588</v>
      </c>
      <c r="F263" s="13">
        <f t="shared" si="95"/>
        <v>-85.839588384348588</v>
      </c>
      <c r="G263" s="13">
        <f t="shared" si="96"/>
        <v>-35.697949879545838</v>
      </c>
      <c r="H263" s="13">
        <f t="shared" si="97"/>
        <v>433.30288858768074</v>
      </c>
      <c r="I263" s="14">
        <f t="shared" si="106"/>
        <v>434.77090160684702</v>
      </c>
      <c r="J263" s="13">
        <f t="shared" si="107"/>
        <v>85.290285026064964</v>
      </c>
      <c r="K263" s="13" t="str">
        <f t="shared" si="108"/>
        <v/>
      </c>
      <c r="L263" s="13">
        <f>COUNTIF($K$4:K263,1)</f>
        <v>1</v>
      </c>
      <c r="M263" s="13">
        <f t="shared" si="109"/>
        <v>265.29028502606496</v>
      </c>
      <c r="N263" s="14">
        <f t="shared" si="98"/>
        <v>226.29028502606496</v>
      </c>
      <c r="O263" s="14">
        <f t="shared" si="110"/>
        <v>-300.42886087020577</v>
      </c>
      <c r="P263" s="14">
        <f t="shared" si="111"/>
        <v>314.2741421756827</v>
      </c>
      <c r="Q263" s="13">
        <f t="shared" si="99"/>
        <v>-85.864047919445071</v>
      </c>
      <c r="R263" s="13">
        <f t="shared" si="100"/>
        <v>-441.73223255144882</v>
      </c>
      <c r="S263" s="15">
        <v>259</v>
      </c>
      <c r="T263" s="1">
        <f t="shared" si="92"/>
        <v>6.8395883843485912</v>
      </c>
      <c r="U263" s="1">
        <f t="shared" si="101"/>
        <v>85.839588384348588</v>
      </c>
      <c r="V263" s="1">
        <f t="shared" si="112"/>
        <v>1.1152663645403607</v>
      </c>
      <c r="W263" s="1">
        <f>入力・結果!$I$7/V263</f>
        <v>291948.19314235385</v>
      </c>
      <c r="X263" s="14">
        <f>(W263/I263*10)*入力・結果!$I$8</f>
        <v>4028.9935512706734</v>
      </c>
      <c r="Y263" s="13">
        <f>DEGREES(ACOS((入力・結果!$G$3-(入力・結果!$G$4*COS(RADIANS(S263))))/(((入力・結果!$G$3^2)+(入力・結果!$G$4^2)-(2*入力・結果!$G$3*入力・結果!$G$4*COS(RADIANS(S263))))^(1/2))))</f>
        <v>57.74917354037332</v>
      </c>
      <c r="Z263" s="13">
        <f>DEGREES(ACOS(((入力・結果!$G$3^2)+(入力・結果!$G$4^2)-(入力・結果!$G$5^2)+(入力・結果!$G$6^2)-(2*入力・結果!$G$3*入力・結果!$G$4*COS(RADIANS(S263))))/(2*入力・結果!$G$6*((入力・結果!$G$3^2)+(入力・結果!$G$4^2)-(2*入力・結果!$G$3*入力・結果!$G$4*(COS(RADIANS(S263)))))^(1/2))))</f>
        <v>44.934377839142847</v>
      </c>
      <c r="AA263" s="13">
        <f>DEGREES(ACOS((入力・結果!$G$4-(入力・結果!$G$3*COS(RADIANS(S263))))/(((入力・結果!$G$3^2)+(入力・結果!$G$4^2)-(2*入力・結果!$G$3*入力・結果!$G$4*COS(RADIANS(S263))))^(1/2))))</f>
        <v>21.250826459626687</v>
      </c>
      <c r="AB263" s="13">
        <f>DEGREES(ACOS(((入力・結果!$G$3^2)+(入力・結果!$G$4^2)+(入力・結果!$G$5^2)-(入力・結果!$G$6^2)-(2*入力・結果!$G$3*入力・結果!$G$4*COS(RADIANS(S263))))/(2*入力・結果!$G$5*((入力・結果!$G$3^2)+(入力・結果!$G$4^2)-(2*入力・結果!$G$3*入力・結果!$G$4*(COS(RADIANS(S263)))))^(1/2))))</f>
        <v>28.090414843975278</v>
      </c>
      <c r="AC263" s="1">
        <f t="shared" si="113"/>
        <v>728.99355127067338</v>
      </c>
      <c r="AD263" s="1">
        <f t="shared" si="102"/>
        <v>728.99355127067338</v>
      </c>
      <c r="AE263" s="1" t="str">
        <f t="shared" si="103"/>
        <v/>
      </c>
      <c r="AF263" s="1" t="str">
        <f t="shared" si="104"/>
        <v/>
      </c>
      <c r="AJ263" s="10">
        <v>260</v>
      </c>
      <c r="AK263" s="10">
        <f t="shared" si="105"/>
        <v>0.89553549631661944</v>
      </c>
    </row>
    <row r="264" spans="2:37" x14ac:dyDescent="0.2">
      <c r="B264" s="1">
        <v>260</v>
      </c>
      <c r="C264" s="13">
        <f t="shared" si="93"/>
        <v>-6.0776862183425617</v>
      </c>
      <c r="D264" s="13">
        <f t="shared" si="94"/>
        <v>34.468271355427284</v>
      </c>
      <c r="E264" s="13">
        <f>演算!U264</f>
        <v>86.956238705986365</v>
      </c>
      <c r="F264" s="13">
        <f t="shared" si="95"/>
        <v>-86.956238705986365</v>
      </c>
      <c r="G264" s="13">
        <f t="shared" si="96"/>
        <v>-27.317155353081155</v>
      </c>
      <c r="H264" s="13">
        <f t="shared" si="97"/>
        <v>433.90397951241533</v>
      </c>
      <c r="I264" s="14">
        <f t="shared" si="106"/>
        <v>434.76302788219573</v>
      </c>
      <c r="J264" s="13">
        <f t="shared" si="107"/>
        <v>86.397602164396304</v>
      </c>
      <c r="K264" s="13" t="str">
        <f t="shared" si="108"/>
        <v/>
      </c>
      <c r="L264" s="13">
        <f>COUNTIF($K$4:K264,1)</f>
        <v>1</v>
      </c>
      <c r="M264" s="13">
        <f t="shared" si="109"/>
        <v>266.39760216439629</v>
      </c>
      <c r="N264" s="14">
        <f t="shared" si="98"/>
        <v>227.39760216439629</v>
      </c>
      <c r="O264" s="14">
        <f t="shared" si="110"/>
        <v>-294.29403902597363</v>
      </c>
      <c r="P264" s="14">
        <f t="shared" si="111"/>
        <v>320.01548244901153</v>
      </c>
      <c r="Q264" s="13">
        <f t="shared" si="99"/>
        <v>-78.141679950118643</v>
      </c>
      <c r="R264" s="13">
        <f t="shared" si="100"/>
        <v>-443.1634888554936</v>
      </c>
      <c r="S264" s="15">
        <v>260</v>
      </c>
      <c r="T264" s="1">
        <f t="shared" si="92"/>
        <v>6.9562387059863688</v>
      </c>
      <c r="U264" s="1">
        <f t="shared" si="101"/>
        <v>86.956238705986365</v>
      </c>
      <c r="V264" s="1">
        <f t="shared" si="112"/>
        <v>1.1166503216377777</v>
      </c>
      <c r="W264" s="1">
        <f>入力・結果!$I$7/V264</f>
        <v>291586.35760069132</v>
      </c>
      <c r="X264" s="14">
        <f>(W264/I264*10)*入力・結果!$I$8</f>
        <v>4024.072962520173</v>
      </c>
      <c r="Y264" s="13">
        <f>DEGREES(ACOS((入力・結果!$G$3-(入力・結果!$G$4*COS(RADIANS(S264))))/(((入力・結果!$G$3^2)+(入力・結果!$G$4^2)-(2*入力・結果!$G$3*入力・結果!$G$4*COS(RADIANS(S264))))^(1/2))))</f>
        <v>58.553804839965586</v>
      </c>
      <c r="Z264" s="13">
        <f>DEGREES(ACOS(((入力・結果!$G$3^2)+(入力・結果!$G$4^2)-(入力・結果!$G$5^2)+(入力・結果!$G$6^2)-(2*入力・結果!$G$3*入力・結果!$G$4*COS(RADIANS(S264))))/(2*入力・結果!$G$6*((入力・結果!$G$3^2)+(入力・結果!$G$4^2)-(2*入力・結果!$G$3*入力・結果!$G$4*(COS(RADIANS(S264)))))^(1/2))))</f>
        <v>45.51977869004368</v>
      </c>
      <c r="AA264" s="13">
        <f>DEGREES(ACOS((入力・結果!$G$4-(入力・結果!$G$3*COS(RADIANS(S264))))/(((入力・結果!$G$3^2)+(入力・結果!$G$4^2)-(2*入力・結果!$G$3*入力・結果!$G$4*COS(RADIANS(S264))))^(1/2))))</f>
        <v>21.446195160034414</v>
      </c>
      <c r="AB264" s="13">
        <f>DEGREES(ACOS(((入力・結果!$G$3^2)+(入力・結果!$G$4^2)+(入力・結果!$G$5^2)-(入力・結果!$G$6^2)-(2*入力・結果!$G$3*入力・結果!$G$4*COS(RADIANS(S264))))/(2*入力・結果!$G$5*((入力・結果!$G$3^2)+(入力・結果!$G$4^2)-(2*入力・結果!$G$3*入力・結果!$G$4*(COS(RADIANS(S264)))))^(1/2))))</f>
        <v>28.402433866020782</v>
      </c>
      <c r="AC264" s="1">
        <f t="shared" si="113"/>
        <v>724.07296252017295</v>
      </c>
      <c r="AD264" s="1">
        <f t="shared" si="102"/>
        <v>724.07296252017295</v>
      </c>
      <c r="AE264" s="1" t="str">
        <f t="shared" si="103"/>
        <v/>
      </c>
      <c r="AF264" s="1" t="str">
        <f t="shared" si="104"/>
        <v/>
      </c>
      <c r="AJ264" s="10">
        <v>261</v>
      </c>
      <c r="AK264" s="10">
        <f t="shared" si="105"/>
        <v>0.89439629222640871</v>
      </c>
    </row>
    <row r="265" spans="2:37" x14ac:dyDescent="0.2">
      <c r="B265" s="1">
        <v>261</v>
      </c>
      <c r="C265" s="13">
        <f t="shared" si="93"/>
        <v>-5.4752062764080867</v>
      </c>
      <c r="D265" s="13">
        <f t="shared" si="94"/>
        <v>34.56909192082982</v>
      </c>
      <c r="E265" s="13">
        <f>演算!U265</f>
        <v>88.074311319537472</v>
      </c>
      <c r="F265" s="13">
        <f t="shared" si="95"/>
        <v>-88.074311319537472</v>
      </c>
      <c r="G265" s="13">
        <f t="shared" si="96"/>
        <v>-18.916518515946262</v>
      </c>
      <c r="H265" s="13">
        <f t="shared" si="97"/>
        <v>434.34319203898309</v>
      </c>
      <c r="I265" s="14">
        <f t="shared" si="106"/>
        <v>434.75492308124251</v>
      </c>
      <c r="J265" s="13">
        <f t="shared" si="107"/>
        <v>87.506229619666385</v>
      </c>
      <c r="K265" s="13" t="str">
        <f t="shared" si="108"/>
        <v/>
      </c>
      <c r="L265" s="13">
        <f>COUNTIF($K$4:K265,1)</f>
        <v>1</v>
      </c>
      <c r="M265" s="13">
        <f t="shared" si="109"/>
        <v>267.50622961966639</v>
      </c>
      <c r="N265" s="14">
        <f t="shared" si="98"/>
        <v>228.50622961966639</v>
      </c>
      <c r="O265" s="14">
        <f t="shared" si="110"/>
        <v>-288.04192343330124</v>
      </c>
      <c r="P265" s="14">
        <f t="shared" si="111"/>
        <v>325.6435067496684</v>
      </c>
      <c r="Q265" s="13">
        <f t="shared" si="99"/>
        <v>-70.395509268103964</v>
      </c>
      <c r="R265" s="13">
        <f t="shared" si="100"/>
        <v>-444.45975326781195</v>
      </c>
      <c r="S265" s="15">
        <v>261</v>
      </c>
      <c r="T265" s="1">
        <f t="shared" si="92"/>
        <v>7.0743113195374718</v>
      </c>
      <c r="U265" s="1">
        <f t="shared" si="101"/>
        <v>88.074311319537472</v>
      </c>
      <c r="V265" s="1">
        <f t="shared" si="112"/>
        <v>1.1180726135511065</v>
      </c>
      <c r="W265" s="1">
        <f>入力・結果!$I$7/V265</f>
        <v>291215.43274891865</v>
      </c>
      <c r="X265" s="14">
        <f>(W265/I265*10)*入力・結果!$I$8</f>
        <v>4019.028891288704</v>
      </c>
      <c r="Y265" s="13">
        <f>DEGREES(ACOS((入力・結果!$G$3-(入力・結果!$G$4*COS(RADIANS(S265))))/(((入力・結果!$G$3^2)+(入力・結果!$G$4^2)-(2*入力・結果!$G$3*入力・結果!$G$4*COS(RADIANS(S265))))^(1/2))))</f>
        <v>59.361822980502737</v>
      </c>
      <c r="Z265" s="13">
        <f>DEGREES(ACOS(((入力・結果!$G$3^2)+(入力・結果!$G$4^2)-(入力・結果!$G$5^2)+(入力・結果!$G$6^2)-(2*入力・結果!$G$3*入力・結果!$G$4*COS(RADIANS(S265))))/(2*入力・結果!$G$6*((入力・結果!$G$3^2)+(入力・結果!$G$4^2)-(2*入力・結果!$G$3*入力・結果!$G$4*(COS(RADIANS(S265)))))^(1/2))))</f>
        <v>46.105858364046171</v>
      </c>
      <c r="AA265" s="13">
        <f>DEGREES(ACOS((入力・結果!$G$4-(入力・結果!$G$3*COS(RADIANS(S265))))/(((入力・結果!$G$3^2)+(入力・結果!$G$4^2)-(2*入力・結果!$G$3*入力・結果!$G$4*COS(RADIANS(S265))))^(1/2))))</f>
        <v>21.638177019497252</v>
      </c>
      <c r="AB265" s="13">
        <f>DEGREES(ACOS(((入力・結果!$G$3^2)+(入力・結果!$G$4^2)+(入力・結果!$G$5^2)-(入力・結果!$G$6^2)-(2*入力・結果!$G$3*入力・結果!$G$4*COS(RADIANS(S265))))/(2*入力・結果!$G$5*((入力・結果!$G$3^2)+(入力・結果!$G$4^2)-(2*入力・結果!$G$3*入力・結果!$G$4*(COS(RADIANS(S265)))))^(1/2))))</f>
        <v>28.712488339034724</v>
      </c>
      <c r="AC265" s="1">
        <f t="shared" si="113"/>
        <v>719.02889128870402</v>
      </c>
      <c r="AD265" s="1">
        <f t="shared" si="102"/>
        <v>719.02889128870402</v>
      </c>
      <c r="AE265" s="1" t="str">
        <f t="shared" si="103"/>
        <v/>
      </c>
      <c r="AF265" s="1" t="str">
        <f t="shared" si="104"/>
        <v/>
      </c>
      <c r="AJ265" s="10">
        <v>262</v>
      </c>
      <c r="AK265" s="10">
        <f t="shared" si="105"/>
        <v>0.89322848285566137</v>
      </c>
    </row>
    <row r="266" spans="2:37" x14ac:dyDescent="0.2">
      <c r="B266" s="1">
        <v>262</v>
      </c>
      <c r="C266" s="13">
        <f t="shared" si="93"/>
        <v>-4.8710585336023042</v>
      </c>
      <c r="D266" s="13">
        <f t="shared" si="94"/>
        <v>34.659382405954958</v>
      </c>
      <c r="E266" s="13">
        <f>演算!U266</f>
        <v>89.193845704293082</v>
      </c>
      <c r="F266" s="13">
        <f t="shared" si="95"/>
        <v>-89.193845704293082</v>
      </c>
      <c r="G266" s="13">
        <f t="shared" si="96"/>
        <v>-10.498891538186282</v>
      </c>
      <c r="H266" s="13">
        <f t="shared" si="97"/>
        <v>434.61978981607911</v>
      </c>
      <c r="I266" s="14">
        <f t="shared" si="106"/>
        <v>434.74657954181004</v>
      </c>
      <c r="J266" s="13">
        <f t="shared" si="107"/>
        <v>88.616203811912825</v>
      </c>
      <c r="K266" s="13" t="str">
        <f t="shared" si="108"/>
        <v/>
      </c>
      <c r="L266" s="13">
        <f>COUNTIF($K$4:K266,1)</f>
        <v>1</v>
      </c>
      <c r="M266" s="13">
        <f t="shared" si="109"/>
        <v>268.61620381191284</v>
      </c>
      <c r="N266" s="14">
        <f t="shared" si="98"/>
        <v>229.61620381191284</v>
      </c>
      <c r="O266" s="14">
        <f t="shared" si="110"/>
        <v>-281.6742672437291</v>
      </c>
      <c r="P266" s="14">
        <f t="shared" si="111"/>
        <v>331.15584789644231</v>
      </c>
      <c r="Q266" s="13">
        <f t="shared" si="99"/>
        <v>-62.627895432029625</v>
      </c>
      <c r="R266" s="13">
        <f t="shared" si="100"/>
        <v>-445.62063093370659</v>
      </c>
      <c r="S266" s="15">
        <v>262</v>
      </c>
      <c r="T266" s="1">
        <f t="shared" si="92"/>
        <v>7.1938457042930821</v>
      </c>
      <c r="U266" s="1">
        <f t="shared" si="101"/>
        <v>89.193845704293082</v>
      </c>
      <c r="V266" s="1">
        <f t="shared" si="112"/>
        <v>1.1195343847556103</v>
      </c>
      <c r="W266" s="1">
        <f>入力・結果!$I$7/V266</f>
        <v>290835.19401780335</v>
      </c>
      <c r="X266" s="14">
        <f>(W266/I266*10)*入力・結果!$I$8</f>
        <v>4013.8582940570336</v>
      </c>
      <c r="Y266" s="13">
        <f>DEGREES(ACOS((入力・結果!$G$3-(入力・結果!$G$4*COS(RADIANS(S266))))/(((入力・結果!$G$3^2)+(入力・結果!$G$4^2)-(2*入力・結果!$G$3*入力・結果!$G$4*COS(RADIANS(S266))))^(1/2))))</f>
        <v>60.173314360172292</v>
      </c>
      <c r="Z266" s="13">
        <f>DEGREES(ACOS(((入力・結果!$G$3^2)+(入力・結果!$G$4^2)-(入力・結果!$G$5^2)+(入力・結果!$G$6^2)-(2*入力・結果!$G$3*入力・結果!$G$4*COS(RADIANS(S266))))/(2*入力・結果!$G$6*((入力・結果!$G$3^2)+(入力・結果!$G$4^2)-(2*入力・結果!$G$3*入力・結果!$G$4*(COS(RADIANS(S266)))))^(1/2))))</f>
        <v>46.692627128801433</v>
      </c>
      <c r="AA266" s="13">
        <f>DEGREES(ACOS((入力・結果!$G$4-(入力・結果!$G$3*COS(RADIANS(S266))))/(((入力・結果!$G$3^2)+(入力・結果!$G$4^2)-(2*入力・結果!$G$3*入力・結果!$G$4*COS(RADIANS(S266))))^(1/2))))</f>
        <v>21.826685639827694</v>
      </c>
      <c r="AB266" s="13">
        <f>DEGREES(ACOS(((入力・結果!$G$3^2)+(入力・結果!$G$4^2)+(入力・結果!$G$5^2)-(入力・結果!$G$6^2)-(2*入力・結果!$G$3*入力・結果!$G$4*COS(RADIANS(S266))))/(2*入力・結果!$G$5*((入力・結果!$G$3^2)+(入力・結果!$G$4^2)-(2*入力・結果!$G$3*入力・結果!$G$4*(COS(RADIANS(S266)))))^(1/2))))</f>
        <v>29.020531344120776</v>
      </c>
      <c r="AC266" s="1">
        <f t="shared" si="113"/>
        <v>713.85829405703362</v>
      </c>
      <c r="AD266" s="1">
        <f t="shared" si="102"/>
        <v>713.85829405703362</v>
      </c>
      <c r="AE266" s="1" t="str">
        <f t="shared" si="103"/>
        <v/>
      </c>
      <c r="AF266" s="1" t="str">
        <f t="shared" si="104"/>
        <v/>
      </c>
      <c r="AJ266" s="10">
        <v>263</v>
      </c>
      <c r="AK266" s="10">
        <f t="shared" si="105"/>
        <v>0.89203135861930138</v>
      </c>
    </row>
    <row r="267" spans="2:37" x14ac:dyDescent="0.2">
      <c r="B267" s="1">
        <v>263</v>
      </c>
      <c r="C267" s="13">
        <f t="shared" si="93"/>
        <v>-4.2654270191801507</v>
      </c>
      <c r="D267" s="13">
        <f t="shared" si="94"/>
        <v>34.739115307446276</v>
      </c>
      <c r="E267" s="13">
        <f>演算!U267</f>
        <v>90.314882526975879</v>
      </c>
      <c r="F267" s="13">
        <f t="shared" si="95"/>
        <v>-90.314882526975879</v>
      </c>
      <c r="G267" s="13">
        <f t="shared" si="96"/>
        <v>-2.0671433439664435</v>
      </c>
      <c r="H267" s="13">
        <f t="shared" si="97"/>
        <v>434.73307469793923</v>
      </c>
      <c r="I267" s="14">
        <f t="shared" si="106"/>
        <v>434.73798927391715</v>
      </c>
      <c r="J267" s="13">
        <f t="shared" si="107"/>
        <v>89.727562259370728</v>
      </c>
      <c r="K267" s="13" t="str">
        <f t="shared" si="108"/>
        <v/>
      </c>
      <c r="L267" s="13">
        <f>COUNTIF($K$4:K267,1)</f>
        <v>1</v>
      </c>
      <c r="M267" s="13">
        <f t="shared" si="109"/>
        <v>269.72756225937076</v>
      </c>
      <c r="N267" s="14">
        <f t="shared" si="98"/>
        <v>230.72756225937076</v>
      </c>
      <c r="O267" s="14">
        <f t="shared" si="110"/>
        <v>-275.19286067272139</v>
      </c>
      <c r="P267" s="14">
        <f t="shared" si="111"/>
        <v>336.55015785569418</v>
      </c>
      <c r="Q267" s="13">
        <f t="shared" si="99"/>
        <v>-54.841204532316226</v>
      </c>
      <c r="R267" s="13">
        <f t="shared" si="100"/>
        <v>-446.64576823859494</v>
      </c>
      <c r="S267" s="15">
        <v>263</v>
      </c>
      <c r="T267" s="1">
        <f t="shared" si="92"/>
        <v>7.3148825269758717</v>
      </c>
      <c r="U267" s="1">
        <f t="shared" si="101"/>
        <v>90.314882526975879</v>
      </c>
      <c r="V267" s="1">
        <f t="shared" si="112"/>
        <v>1.1210368226827967</v>
      </c>
      <c r="W267" s="1">
        <f>入力・結果!$I$7/V267</f>
        <v>290445.41036644456</v>
      </c>
      <c r="X267" s="14">
        <f>(W267/I267*10)*入力・結果!$I$8</f>
        <v>4008.5580400029276</v>
      </c>
      <c r="Y267" s="13">
        <f>DEGREES(ACOS((入力・結果!$G$3-(入力・結果!$G$4*COS(RADIANS(S267))))/(((入力・結果!$G$3^2)+(入力・結果!$G$4^2)-(2*入力・結果!$G$3*入力・結果!$G$4*COS(RADIANS(S267))))^(1/2))))</f>
        <v>60.988367585299287</v>
      </c>
      <c r="Z267" s="13">
        <f>DEGREES(ACOS(((入力・結果!$G$3^2)+(入力・結果!$G$4^2)-(入力・結果!$G$5^2)+(入力・結果!$G$6^2)-(2*入力・結果!$G$3*入力・結果!$G$4*COS(RADIANS(S267))))/(2*入力・結果!$G$6*((入力・結果!$G$3^2)+(入力・結果!$G$4^2)-(2*入力・結果!$G$3*入力・結果!$G$4*(COS(RADIANS(S267)))))^(1/2))))</f>
        <v>47.280095114532095</v>
      </c>
      <c r="AA267" s="13">
        <f>DEGREES(ACOS((入力・結果!$G$4-(入力・結果!$G$3*COS(RADIANS(S267))))/(((入力・結果!$G$3^2)+(入力・結果!$G$4^2)-(2*入力・結果!$G$3*入力・結果!$G$4*COS(RADIANS(S267))))^(1/2))))</f>
        <v>22.011632414700713</v>
      </c>
      <c r="AB267" s="13">
        <f>DEGREES(ACOS(((入力・結果!$G$3^2)+(入力・結果!$G$4^2)+(入力・結果!$G$5^2)-(入力・結果!$G$6^2)-(2*入力・結果!$G$3*入力・結果!$G$4*COS(RADIANS(S267))))/(2*入力・結果!$G$5*((入力・結果!$G$3^2)+(入力・結果!$G$4^2)-(2*入力・結果!$G$3*入力・結果!$G$4*(COS(RADIANS(S267)))))^(1/2))))</f>
        <v>29.326514941676585</v>
      </c>
      <c r="AC267" s="1">
        <f t="shared" si="113"/>
        <v>708.55804000292756</v>
      </c>
      <c r="AD267" s="1">
        <f t="shared" si="102"/>
        <v>708.55804000292756</v>
      </c>
      <c r="AE267" s="1" t="str">
        <f t="shared" si="103"/>
        <v/>
      </c>
      <c r="AF267" s="1" t="str">
        <f t="shared" si="104"/>
        <v/>
      </c>
      <c r="AJ267" s="10">
        <v>264</v>
      </c>
      <c r="AK267" s="10">
        <f t="shared" si="105"/>
        <v>0.89080418963756003</v>
      </c>
    </row>
    <row r="268" spans="2:37" x14ac:dyDescent="0.2">
      <c r="B268" s="1">
        <v>264</v>
      </c>
      <c r="C268" s="13">
        <f t="shared" si="93"/>
        <v>-3.6584962143678674</v>
      </c>
      <c r="D268" s="13">
        <f t="shared" si="94"/>
        <v>34.80826633788957</v>
      </c>
      <c r="E268" s="13">
        <f>演算!U268</f>
        <v>91.43746368637396</v>
      </c>
      <c r="F268" s="13">
        <f t="shared" si="95"/>
        <v>-91.43746368637396</v>
      </c>
      <c r="G268" s="13">
        <f t="shared" si="96"/>
        <v>6.3758407356691968</v>
      </c>
      <c r="H268" s="13">
        <f t="shared" si="97"/>
        <v>434.68238663323092</v>
      </c>
      <c r="I268" s="14">
        <f t="shared" si="106"/>
        <v>434.72914394395997</v>
      </c>
      <c r="J268" s="13">
        <f t="shared" si="107"/>
        <v>-89.159656380099918</v>
      </c>
      <c r="K268" s="13">
        <f t="shared" si="108"/>
        <v>1</v>
      </c>
      <c r="L268" s="13">
        <f>COUNTIF($K$4:K268,1)</f>
        <v>2</v>
      </c>
      <c r="M268" s="13">
        <f t="shared" si="109"/>
        <v>270.84034361990007</v>
      </c>
      <c r="N268" s="14">
        <f t="shared" si="98"/>
        <v>231.84034361990007</v>
      </c>
      <c r="O268" s="14">
        <f t="shared" si="110"/>
        <v>-268.5995306598835</v>
      </c>
      <c r="P268" s="14">
        <f t="shared" si="111"/>
        <v>341.8241078735357</v>
      </c>
      <c r="Q268" s="13">
        <f t="shared" si="99"/>
        <v>-47.037808470444013</v>
      </c>
      <c r="R268" s="13">
        <f t="shared" si="100"/>
        <v>-447.53485291572304</v>
      </c>
      <c r="S268" s="15">
        <v>264</v>
      </c>
      <c r="T268" s="1">
        <f t="shared" si="92"/>
        <v>7.4374636863739561</v>
      </c>
      <c r="U268" s="1">
        <f t="shared" si="101"/>
        <v>91.43746368637396</v>
      </c>
      <c r="V268" s="1">
        <f t="shared" si="112"/>
        <v>1.1225811593980808</v>
      </c>
      <c r="W268" s="1">
        <f>入力・結果!$I$7/V268</f>
        <v>290045.84414598957</v>
      </c>
      <c r="X268" s="14">
        <f>(W268/I268*10)*入力・結果!$I$8</f>
        <v>4003.1249091969607</v>
      </c>
      <c r="Y268" s="13">
        <f>DEGREES(ACOS((入力・結果!$G$3-(入力・結果!$G$4*COS(RADIANS(S268))))/(((入力・結果!$G$3^2)+(入力・結果!$G$4^2)-(2*入力・結果!$G$3*入力・結果!$G$4*COS(RADIANS(S268))))^(1/2))))</f>
        <v>61.807073536010698</v>
      </c>
      <c r="Z268" s="13">
        <f>DEGREES(ACOS(((入力・結果!$G$3^2)+(入力・結果!$G$4^2)-(入力・結果!$G$5^2)+(入力・結果!$G$6^2)-(2*入力・結果!$G$3*入力・結果!$G$4*COS(RADIANS(S268))))/(2*入力・結果!$G$6*((入力・結果!$G$3^2)+(入力・結果!$G$4^2)-(2*入力・結果!$G$3*入力・結果!$G$4*(COS(RADIANS(S268)))))^(1/2))))</f>
        <v>47.868272288479503</v>
      </c>
      <c r="AA268" s="13">
        <f>DEGREES(ACOS((入力・結果!$G$4-(入力・結果!$G$3*COS(RADIANS(S268))))/(((入力・結果!$G$3^2)+(入力・結果!$G$4^2)-(2*入力・結果!$G$3*入力・結果!$G$4*COS(RADIANS(S268))))^(1/2))))</f>
        <v>22.192926463989302</v>
      </c>
      <c r="AB268" s="13">
        <f>DEGREES(ACOS(((入力・結果!$G$3^2)+(入力・結果!$G$4^2)+(入力・結果!$G$5^2)-(入力・結果!$G$6^2)-(2*入力・結果!$G$3*入力・結果!$G$4*COS(RADIANS(S268))))/(2*入力・結果!$G$5*((入力・結果!$G$3^2)+(入力・結果!$G$4^2)-(2*入力・結果!$G$3*入力・結果!$G$4*(COS(RADIANS(S268)))))^(1/2))))</f>
        <v>29.630390150363258</v>
      </c>
      <c r="AC268" s="1">
        <f t="shared" si="113"/>
        <v>703.12490919696074</v>
      </c>
      <c r="AD268" s="1">
        <f t="shared" si="102"/>
        <v>703.12490919696074</v>
      </c>
      <c r="AE268" s="1" t="str">
        <f t="shared" si="103"/>
        <v/>
      </c>
      <c r="AF268" s="1" t="str">
        <f t="shared" si="104"/>
        <v/>
      </c>
      <c r="AJ268" s="10">
        <v>265</v>
      </c>
      <c r="AK268" s="10">
        <f t="shared" si="105"/>
        <v>0.88954622532347061</v>
      </c>
    </row>
    <row r="269" spans="2:37" x14ac:dyDescent="0.2">
      <c r="B269" s="1">
        <v>265</v>
      </c>
      <c r="C269" s="13">
        <f t="shared" si="93"/>
        <v>-3.0504509961680388</v>
      </c>
      <c r="D269" s="13">
        <f t="shared" si="94"/>
        <v>34.866814433211097</v>
      </c>
      <c r="E269" s="13">
        <f>演算!U269</f>
        <v>92.561632359717905</v>
      </c>
      <c r="F269" s="13">
        <f t="shared" si="95"/>
        <v>-92.561632359717905</v>
      </c>
      <c r="G269" s="13">
        <f t="shared" si="96"/>
        <v>14.827159287277908</v>
      </c>
      <c r="H269" s="13">
        <f t="shared" si="97"/>
        <v>434.46710353540038</v>
      </c>
      <c r="I269" s="14">
        <f t="shared" si="106"/>
        <v>434.72003485803435</v>
      </c>
      <c r="J269" s="13">
        <f t="shared" si="107"/>
        <v>-88.045412265958234</v>
      </c>
      <c r="K269" s="13" t="str">
        <f t="shared" si="108"/>
        <v/>
      </c>
      <c r="L269" s="13">
        <f>COUNTIF($K$4:K269,1)</f>
        <v>2</v>
      </c>
      <c r="M269" s="13">
        <f t="shared" si="109"/>
        <v>271.95458773404175</v>
      </c>
      <c r="N269" s="14">
        <f t="shared" si="98"/>
        <v>232.95458773404175</v>
      </c>
      <c r="O269" s="14">
        <f t="shared" si="110"/>
        <v>-261.89614053520131</v>
      </c>
      <c r="P269" s="14">
        <f t="shared" si="111"/>
        <v>346.97538857927185</v>
      </c>
      <c r="Q269" s="13">
        <f t="shared" si="99"/>
        <v>-39.220084236446212</v>
      </c>
      <c r="R269" s="13">
        <f t="shared" si="100"/>
        <v>-448.28761414128547</v>
      </c>
      <c r="S269" s="15">
        <v>265</v>
      </c>
      <c r="T269" s="1">
        <f t="shared" si="92"/>
        <v>7.5616323597179012</v>
      </c>
      <c r="U269" s="1">
        <f t="shared" si="101"/>
        <v>92.561632359717905</v>
      </c>
      <c r="V269" s="1">
        <f t="shared" si="112"/>
        <v>1.1241686733439451</v>
      </c>
      <c r="W269" s="1">
        <f>入力・結果!$I$7/V269</f>
        <v>289636.25096532202</v>
      </c>
      <c r="X269" s="14">
        <f>(W269/I269*10)*入力・結果!$I$8</f>
        <v>3997.5555908285842</v>
      </c>
      <c r="Y269" s="13">
        <f>DEGREES(ACOS((入力・結果!$G$3-(入力・結果!$G$4*COS(RADIANS(S269))))/(((入力・結果!$G$3^2)+(入力・結果!$G$4^2)-(2*入力・結果!$G$3*入力・結果!$G$4*COS(RADIANS(S269))))^(1/2))))</f>
        <v>62.629525433379598</v>
      </c>
      <c r="Z269" s="13">
        <f>DEGREES(ACOS(((入力・結果!$G$3^2)+(入力・結果!$G$4^2)-(入力・結果!$G$5^2)+(入力・結果!$G$6^2)-(2*入力・結果!$G$3*入力・結果!$G$4*COS(RADIANS(S269))))/(2*入力・結果!$G$6*((入力・結果!$G$3^2)+(入力・結果!$G$4^2)-(2*入力・結果!$G$3*入力・結果!$G$4*(COS(RADIANS(S269)))))^(1/2))))</f>
        <v>48.457168427038852</v>
      </c>
      <c r="AA269" s="13">
        <f>DEGREES(ACOS((入力・結果!$G$4-(入力・結果!$G$3*COS(RADIANS(S269))))/(((入力・結果!$G$3^2)+(入力・結果!$G$4^2)-(2*入力・結果!$G$3*入力・結果!$G$4*COS(RADIANS(S269))))^(1/2))))</f>
        <v>22.370474566620384</v>
      </c>
      <c r="AB269" s="13">
        <f>DEGREES(ACOS(((入力・結果!$G$3^2)+(入力・結果!$G$4^2)+(入力・結果!$G$5^2)-(入力・結果!$G$6^2)-(2*入力・結果!$G$3*入力・結果!$G$4*COS(RADIANS(S269))))/(2*入力・結果!$G$5*((入力・結果!$G$3^2)+(入力・結果!$G$4^2)-(2*入力・結果!$G$3*入力・結果!$G$4*(COS(RADIANS(S269)))))^(1/2))))</f>
        <v>29.932106926338285</v>
      </c>
      <c r="AC269" s="1">
        <f t="shared" si="113"/>
        <v>697.55559082858417</v>
      </c>
      <c r="AD269" s="1">
        <f t="shared" si="102"/>
        <v>697.55559082858417</v>
      </c>
      <c r="AE269" s="1" t="str">
        <f t="shared" si="103"/>
        <v/>
      </c>
      <c r="AF269" s="1" t="str">
        <f t="shared" si="104"/>
        <v/>
      </c>
      <c r="AJ269" s="10">
        <v>266</v>
      </c>
      <c r="AK269" s="10">
        <f t="shared" si="105"/>
        <v>0.88825669398166884</v>
      </c>
    </row>
    <row r="270" spans="2:37" x14ac:dyDescent="0.2">
      <c r="B270" s="1">
        <v>266</v>
      </c>
      <c r="C270" s="13">
        <f t="shared" si="93"/>
        <v>-2.4414765810443955</v>
      </c>
      <c r="D270" s="13">
        <f t="shared" si="94"/>
        <v>34.91474175909385</v>
      </c>
      <c r="E270" s="13">
        <f>演算!U270</f>
        <v>93.687433050864328</v>
      </c>
      <c r="F270" s="13">
        <f t="shared" si="95"/>
        <v>-93.687433050864328</v>
      </c>
      <c r="G270" s="13">
        <f t="shared" si="96"/>
        <v>23.283895115047386</v>
      </c>
      <c r="H270" s="13">
        <f t="shared" si="97"/>
        <v>434.08664113466097</v>
      </c>
      <c r="I270" s="14">
        <f t="shared" si="106"/>
        <v>434.71065294434698</v>
      </c>
      <c r="J270" s="13">
        <f t="shared" si="107"/>
        <v>-86.929664330237458</v>
      </c>
      <c r="K270" s="13" t="str">
        <f t="shared" si="108"/>
        <v/>
      </c>
      <c r="L270" s="13">
        <f>COUNTIF($K$4:K270,1)</f>
        <v>2</v>
      </c>
      <c r="M270" s="13">
        <f t="shared" si="109"/>
        <v>273.07033566976253</v>
      </c>
      <c r="N270" s="14">
        <f t="shared" si="98"/>
        <v>234.07033566976253</v>
      </c>
      <c r="O270" s="14">
        <f t="shared" si="110"/>
        <v>-255.08458969272854</v>
      </c>
      <c r="P270" s="14">
        <f t="shared" si="111"/>
        <v>352.00171005918821</v>
      </c>
      <c r="Q270" s="13">
        <f t="shared" si="99"/>
        <v>-31.390413184856509</v>
      </c>
      <c r="R270" s="13">
        <f t="shared" si="100"/>
        <v>-448.90382261692088</v>
      </c>
      <c r="S270" s="15">
        <v>266</v>
      </c>
      <c r="T270" s="1">
        <f t="shared" si="92"/>
        <v>7.6874330508643283</v>
      </c>
      <c r="U270" s="1">
        <f t="shared" si="101"/>
        <v>93.687433050864328</v>
      </c>
      <c r="V270" s="1">
        <f t="shared" si="112"/>
        <v>1.1258006911464236</v>
      </c>
      <c r="W270" s="1">
        <f>入力・結果!$I$7/V270</f>
        <v>289216.37956043135</v>
      </c>
      <c r="X270" s="14">
        <f>(W270/I270*10)*入力・結果!$I$8</f>
        <v>3991.846681486194</v>
      </c>
      <c r="Y270" s="13">
        <f>DEGREES(ACOS((入力・結果!$G$3-(入力・結果!$G$4*COS(RADIANS(S270))))/(((入力・結果!$G$3^2)+(入力・結果!$G$4^2)-(2*入力・結果!$G$3*入力・結果!$G$4*COS(RADIANS(S270))))^(1/2))))</f>
        <v>63.455818908027169</v>
      </c>
      <c r="Z270" s="13">
        <f>DEGREES(ACOS(((入力・結果!$G$3^2)+(入力・結果!$G$4^2)-(入力・結果!$G$5^2)+(入力・結果!$G$6^2)-(2*入力・結果!$G$3*入力・結果!$G$4*COS(RADIANS(S270))))/(2*入力・結果!$G$6*((入力・結果!$G$3^2)+(入力・結果!$G$4^2)-(2*入力・結果!$G$3*入力・結果!$G$4*(COS(RADIANS(S270)))))^(1/2))))</f>
        <v>49.046793085398399</v>
      </c>
      <c r="AA270" s="13">
        <f>DEGREES(ACOS((入力・結果!$G$4-(入力・結果!$G$3*COS(RADIANS(S270))))/(((入力・結果!$G$3^2)+(入力・結果!$G$4^2)-(2*入力・結果!$G$3*入力・結果!$G$4*COS(RADIANS(S270))))^(1/2))))</f>
        <v>22.544181091972803</v>
      </c>
      <c r="AB270" s="13">
        <f>DEGREES(ACOS(((入力・結果!$G$3^2)+(入力・結果!$G$4^2)+(入力・結果!$G$5^2)-(入力・結果!$G$6^2)-(2*入力・結果!$G$3*入力・結果!$G$4*COS(RADIANS(S270))))/(2*入力・結果!$G$5*((入力・結果!$G$3^2)+(入力・結果!$G$4^2)-(2*入力・結果!$G$3*入力・結果!$G$4*(COS(RADIANS(S270)))))^(1/2))))</f>
        <v>30.231614142837131</v>
      </c>
      <c r="AC270" s="1">
        <f t="shared" si="113"/>
        <v>691.84668148619403</v>
      </c>
      <c r="AD270" s="1">
        <f t="shared" si="102"/>
        <v>691.84668148619403</v>
      </c>
      <c r="AE270" s="1" t="str">
        <f t="shared" si="103"/>
        <v/>
      </c>
      <c r="AF270" s="1" t="str">
        <f t="shared" si="104"/>
        <v/>
      </c>
      <c r="AJ270" s="10">
        <v>267</v>
      </c>
      <c r="AK270" s="10">
        <f t="shared" si="105"/>
        <v>0.88693480241839207</v>
      </c>
    </row>
    <row r="271" spans="2:37" x14ac:dyDescent="0.2">
      <c r="B271" s="1">
        <v>267</v>
      </c>
      <c r="C271" s="13">
        <f t="shared" si="93"/>
        <v>-1.8317584685030508</v>
      </c>
      <c r="D271" s="13">
        <f t="shared" si="94"/>
        <v>34.952033716410085</v>
      </c>
      <c r="E271" s="13">
        <f>演算!U271</f>
        <v>94.814911640354012</v>
      </c>
      <c r="F271" s="13">
        <f t="shared" si="95"/>
        <v>-94.814911640354012</v>
      </c>
      <c r="G271" s="13">
        <f t="shared" si="96"/>
        <v>31.743115514626087</v>
      </c>
      <c r="H271" s="13">
        <f t="shared" si="97"/>
        <v>433.54045281186876</v>
      </c>
      <c r="I271" s="14">
        <f t="shared" si="106"/>
        <v>434.70098873466469</v>
      </c>
      <c r="J271" s="13">
        <f t="shared" si="107"/>
        <v>-85.81237023104643</v>
      </c>
      <c r="K271" s="13" t="str">
        <f t="shared" si="108"/>
        <v/>
      </c>
      <c r="L271" s="13">
        <f>COUNTIF($K$4:K271,1)</f>
        <v>2</v>
      </c>
      <c r="M271" s="13">
        <f t="shared" si="109"/>
        <v>274.18762976895357</v>
      </c>
      <c r="N271" s="14">
        <f t="shared" si="98"/>
        <v>235.18762976895357</v>
      </c>
      <c r="O271" s="14">
        <f t="shared" si="110"/>
        <v>-248.16681327323496</v>
      </c>
      <c r="P271" s="14">
        <f t="shared" si="111"/>
        <v>356.90080189977493</v>
      </c>
      <c r="Q271" s="13">
        <f t="shared" si="99"/>
        <v>-23.551180309324938</v>
      </c>
      <c r="R271" s="13">
        <f t="shared" si="100"/>
        <v>-449.3832906395582</v>
      </c>
      <c r="S271" s="15">
        <v>267</v>
      </c>
      <c r="T271" s="1">
        <f t="shared" si="92"/>
        <v>7.814911640354012</v>
      </c>
      <c r="U271" s="1">
        <f t="shared" si="101"/>
        <v>94.814911640354012</v>
      </c>
      <c r="V271" s="1">
        <f t="shared" si="112"/>
        <v>1.1274785894896837</v>
      </c>
      <c r="W271" s="1">
        <f>入力・結果!$I$7/V271</f>
        <v>288785.97166742844</v>
      </c>
      <c r="X271" s="14">
        <f>(W271/I271*10)*入力・結果!$I$8</f>
        <v>3985.9946834908069</v>
      </c>
      <c r="Y271" s="13">
        <f>DEGREES(ACOS((入力・結果!$G$3-(入力・結果!$G$4*COS(RADIANS(S271))))/(((入力・結果!$G$3^2)+(入力・結果!$G$4^2)-(2*入力・結果!$G$3*入力・結果!$G$4*COS(RADIANS(S271))))^(1/2))))</f>
        <v>64.28605207015454</v>
      </c>
      <c r="Z271" s="13">
        <f>DEGREES(ACOS(((入力・結果!$G$3^2)+(入力・結果!$G$4^2)-(入力・結果!$G$5^2)+(入力・結果!$G$6^2)-(2*入力・結果!$G$3*入力・結果!$G$4*COS(RADIANS(S271))))/(2*入力・結果!$G$6*((入力・結果!$G$3^2)+(入力・結果!$G$4^2)-(2*入力・結果!$G$3*入力・結果!$G$4*(COS(RADIANS(S271)))))^(1/2))))</f>
        <v>49.637155564486164</v>
      </c>
      <c r="AA271" s="13">
        <f>DEGREES(ACOS((入力・結果!$G$4-(入力・結果!$G$3*COS(RADIANS(S271))))/(((入力・結果!$G$3^2)+(入力・結果!$G$4^2)-(2*入力・結果!$G$3*入力・結果!$G$4*COS(RADIANS(S271))))^(1/2))))</f>
        <v>22.713947929845425</v>
      </c>
      <c r="AB271" s="13">
        <f>DEGREES(ACOS(((入力・結果!$G$3^2)+(入力・結果!$G$4^2)+(入力・結果!$G$5^2)-(入力・結果!$G$6^2)-(2*入力・結果!$G$3*入力・結果!$G$4*COS(RADIANS(S271))))/(2*入力・結果!$G$5*((入力・結果!$G$3^2)+(入力・結果!$G$4^2)-(2*入力・結果!$G$3*入力・結果!$G$4*(COS(RADIANS(S271)))))^(1/2))))</f>
        <v>30.528859570199437</v>
      </c>
      <c r="AC271" s="1">
        <f t="shared" si="113"/>
        <v>685.99468349080689</v>
      </c>
      <c r="AD271" s="1">
        <f t="shared" si="102"/>
        <v>685.99468349080689</v>
      </c>
      <c r="AE271" s="1" t="str">
        <f t="shared" si="103"/>
        <v/>
      </c>
      <c r="AF271" s="1" t="str">
        <f t="shared" si="104"/>
        <v/>
      </c>
      <c r="AJ271" s="10">
        <v>268</v>
      </c>
      <c r="AK271" s="10">
        <f t="shared" si="105"/>
        <v>0.88557973556736858</v>
      </c>
    </row>
    <row r="272" spans="2:37" x14ac:dyDescent="0.2">
      <c r="B272" s="1">
        <v>268</v>
      </c>
      <c r="C272" s="13">
        <f t="shared" si="93"/>
        <v>-1.2214823845875267</v>
      </c>
      <c r="D272" s="13">
        <f t="shared" si="94"/>
        <v>34.978678945668349</v>
      </c>
      <c r="E272" s="13">
        <f>演算!U272</f>
        <v>95.944115437411682</v>
      </c>
      <c r="F272" s="13">
        <f t="shared" si="95"/>
        <v>-95.944115437411682</v>
      </c>
      <c r="G272" s="13">
        <f t="shared" si="96"/>
        <v>40.201872518900693</v>
      </c>
      <c r="H272" s="13">
        <f t="shared" si="97"/>
        <v>432.82802941458601</v>
      </c>
      <c r="I272" s="14">
        <f t="shared" si="106"/>
        <v>434.69103234474449</v>
      </c>
      <c r="J272" s="13">
        <f t="shared" si="107"/>
        <v>-84.693486304253454</v>
      </c>
      <c r="K272" s="13" t="str">
        <f t="shared" si="108"/>
        <v/>
      </c>
      <c r="L272" s="13">
        <f>COUNTIF($K$4:K272,1)</f>
        <v>2</v>
      </c>
      <c r="M272" s="13">
        <f t="shared" si="109"/>
        <v>275.30651369574656</v>
      </c>
      <c r="N272" s="14">
        <f t="shared" si="98"/>
        <v>236.30651369574656</v>
      </c>
      <c r="O272" s="14">
        <f t="shared" si="110"/>
        <v>-241.14478185744605</v>
      </c>
      <c r="P272" s="14">
        <f t="shared" si="111"/>
        <v>361.67041319945491</v>
      </c>
      <c r="Q272" s="13">
        <f t="shared" si="99"/>
        <v>-15.704773516125343</v>
      </c>
      <c r="R272" s="13">
        <f t="shared" si="100"/>
        <v>-449.72587215859312</v>
      </c>
      <c r="S272" s="15">
        <v>268</v>
      </c>
      <c r="T272" s="1">
        <f t="shared" si="92"/>
        <v>7.9441154374116749</v>
      </c>
      <c r="U272" s="1">
        <f t="shared" si="101"/>
        <v>95.944115437411682</v>
      </c>
      <c r="V272" s="1">
        <f t="shared" si="112"/>
        <v>1.12920379705767</v>
      </c>
      <c r="W272" s="1">
        <f>入力・結果!$I$7/V272</f>
        <v>288344.7619007352</v>
      </c>
      <c r="X272" s="14">
        <f>(W272/I272*10)*入力・結果!$I$8</f>
        <v>3979.9960033045481</v>
      </c>
      <c r="Y272" s="13">
        <f>DEGREES(ACOS((入力・結果!$G$3-(入力・結果!$G$4*COS(RADIANS(S272))))/(((入力・結果!$G$3^2)+(入力・結果!$G$4^2)-(2*入力・結果!$G$3*入力・結果!$G$4*COS(RADIANS(S272))))^(1/2))))</f>
        <v>65.12032558096594</v>
      </c>
      <c r="Z272" s="13">
        <f>DEGREES(ACOS(((入力・結果!$G$3^2)+(入力・結果!$G$4^2)-(入力・結果!$G$5^2)+(入力・結果!$G$6^2)-(2*入力・結果!$G$3*入力・結果!$G$4*COS(RADIANS(S272))))/(2*入力・結果!$G$6*((入力・結果!$G$3^2)+(入力・結果!$G$4^2)-(2*入力・結果!$G$3*入力・結果!$G$4*(COS(RADIANS(S272)))))^(1/2))))</f>
        <v>50.228264875011917</v>
      </c>
      <c r="AA272" s="13">
        <f>DEGREES(ACOS((入力・結果!$G$4-(入力・結果!$G$3*COS(RADIANS(S272))))/(((入力・結果!$G$3^2)+(入力・結果!$G$4^2)-(2*入力・結果!$G$3*入力・結果!$G$4*COS(RADIANS(S272))))^(1/2))))</f>
        <v>22.879674419034082</v>
      </c>
      <c r="AB272" s="13">
        <f>DEGREES(ACOS(((入力・結果!$G$3^2)+(入力・結果!$G$4^2)+(入力・結果!$G$5^2)-(入力・結果!$G$6^2)-(2*入力・結果!$G$3*入力・結果!$G$4*COS(RADIANS(S272))))/(2*入力・結果!$G$5*((入力・結果!$G$3^2)+(入力・結果!$G$4^2)-(2*入力・結果!$G$3*入力・結果!$G$4*(COS(RADIANS(S272)))))^(1/2))))</f>
        <v>30.823789856445757</v>
      </c>
      <c r="AC272" s="1">
        <f t="shared" si="113"/>
        <v>679.99600330454814</v>
      </c>
      <c r="AD272" s="1">
        <f t="shared" si="102"/>
        <v>679.99600330454814</v>
      </c>
      <c r="AE272" s="1" t="str">
        <f t="shared" si="103"/>
        <v/>
      </c>
      <c r="AF272" s="1" t="str">
        <f t="shared" si="104"/>
        <v/>
      </c>
      <c r="AJ272" s="10">
        <v>269</v>
      </c>
      <c r="AK272" s="10">
        <f t="shared" si="105"/>
        <v>0.88419065613433934</v>
      </c>
    </row>
    <row r="273" spans="2:37" x14ac:dyDescent="0.2">
      <c r="B273" s="1">
        <v>269</v>
      </c>
      <c r="C273" s="13">
        <f t="shared" si="93"/>
        <v>-0.61083422530492237</v>
      </c>
      <c r="D273" s="13">
        <f t="shared" si="94"/>
        <v>34.994669330473691</v>
      </c>
      <c r="E273" s="13">
        <f>演算!U273</f>
        <v>97.075093233956125</v>
      </c>
      <c r="F273" s="13">
        <f t="shared" si="95"/>
        <v>-97.075093233956125</v>
      </c>
      <c r="G273" s="13">
        <f t="shared" si="96"/>
        <v>48.657203113775608</v>
      </c>
      <c r="H273" s="13">
        <f t="shared" si="97"/>
        <v>431.94889905570909</v>
      </c>
      <c r="I273" s="14">
        <f t="shared" si="106"/>
        <v>434.68077345368562</v>
      </c>
      <c r="J273" s="13">
        <f t="shared" si="107"/>
        <v>-83.572967513287381</v>
      </c>
      <c r="K273" s="13" t="str">
        <f t="shared" si="108"/>
        <v/>
      </c>
      <c r="L273" s="13">
        <f>COUNTIF($K$4:K273,1)</f>
        <v>2</v>
      </c>
      <c r="M273" s="13">
        <f t="shared" si="109"/>
        <v>276.42703248671262</v>
      </c>
      <c r="N273" s="14">
        <f t="shared" si="98"/>
        <v>237.42703248671262</v>
      </c>
      <c r="O273" s="14">
        <f t="shared" si="110"/>
        <v>-234.02050117162355</v>
      </c>
      <c r="P273" s="14">
        <f t="shared" si="111"/>
        <v>366.3083125478816</v>
      </c>
      <c r="Q273" s="13">
        <f t="shared" si="99"/>
        <v>-7.8535828967775743</v>
      </c>
      <c r="R273" s="13">
        <f t="shared" si="100"/>
        <v>-449.93146282037605</v>
      </c>
      <c r="S273" s="15">
        <v>269</v>
      </c>
      <c r="T273" s="1">
        <f t="shared" si="92"/>
        <v>8.0750932339561245</v>
      </c>
      <c r="U273" s="1">
        <f t="shared" si="101"/>
        <v>97.075093233956125</v>
      </c>
      <c r="V273" s="1">
        <f t="shared" si="112"/>
        <v>1.1309777965444425</v>
      </c>
      <c r="W273" s="1">
        <f>入力・結果!$I$7/V273</f>
        <v>287892.4776373409</v>
      </c>
      <c r="X273" s="14">
        <f>(W273/I273*10)*入力・結果!$I$8</f>
        <v>3973.8469500264005</v>
      </c>
      <c r="Y273" s="13">
        <f>DEGREES(ACOS((入力・結果!$G$3-(入力・結果!$G$4*COS(RADIANS(S273))))/(((入力・結果!$G$3^2)+(入力・結果!$G$4^2)-(2*入力・結果!$G$3*入力・結果!$G$4*COS(RADIANS(S273))))^(1/2))))</f>
        <v>65.958742725434504</v>
      </c>
      <c r="Z273" s="13">
        <f>DEGREES(ACOS(((入力・結果!$G$3^2)+(入力・結果!$G$4^2)-(入力・結果!$G$5^2)+(入力・結果!$G$6^2)-(2*入力・結果!$G$3*入力・結果!$G$4*COS(RADIANS(S273))))/(2*入力・結果!$G$6*((入力・結果!$G$3^2)+(入力・結果!$G$4^2)-(2*入力・結果!$G$3*入力・結果!$G$4*(COS(RADIANS(S273)))))^(1/2))))</f>
        <v>50.820129698376377</v>
      </c>
      <c r="AA273" s="13">
        <f>DEGREES(ACOS((入力・結果!$G$4-(入力・結果!$G$3*COS(RADIANS(S273))))/(((入力・結果!$G$3^2)+(入力・結果!$G$4^2)-(2*入力・結果!$G$3*入力・結果!$G$4*COS(RADIANS(S273))))^(1/2))))</f>
        <v>23.041257274565492</v>
      </c>
      <c r="AB273" s="13">
        <f>DEGREES(ACOS(((入力・結果!$G$3^2)+(入力・結果!$G$4^2)+(入力・結果!$G$5^2)-(入力・結果!$G$6^2)-(2*入力・結果!$G$3*入力・結果!$G$4*COS(RADIANS(S273))))/(2*入力・結果!$G$5*((入力・結果!$G$3^2)+(入力・結果!$G$4^2)-(2*入力・結果!$G$3*入力・結果!$G$4*(COS(RADIANS(S273)))))^(1/2))))</f>
        <v>31.116350508521617</v>
      </c>
      <c r="AC273" s="1">
        <f t="shared" si="113"/>
        <v>673.84695002640046</v>
      </c>
      <c r="AD273" s="1">
        <f t="shared" si="102"/>
        <v>673.84695002640046</v>
      </c>
      <c r="AE273" s="1" t="str">
        <f t="shared" si="103"/>
        <v/>
      </c>
      <c r="AF273" s="1" t="str">
        <f t="shared" si="104"/>
        <v/>
      </c>
      <c r="AJ273" s="10">
        <v>270</v>
      </c>
      <c r="AK273" s="10">
        <f t="shared" si="105"/>
        <v>0.88276670426346582</v>
      </c>
    </row>
    <row r="274" spans="2:37" x14ac:dyDescent="0.2">
      <c r="B274" s="1">
        <v>270</v>
      </c>
      <c r="C274" s="13">
        <f t="shared" si="93"/>
        <v>-6.4320293882702551E-15</v>
      </c>
      <c r="D274" s="13">
        <f t="shared" si="94"/>
        <v>35</v>
      </c>
      <c r="E274" s="13">
        <f>演算!U274</f>
        <v>98.207895360690557</v>
      </c>
      <c r="F274" s="13">
        <f t="shared" si="95"/>
        <v>-98.207895360690557</v>
      </c>
      <c r="G274" s="13">
        <f t="shared" si="96"/>
        <v>57.10612942191851</v>
      </c>
      <c r="H274" s="13">
        <f t="shared" si="97"/>
        <v>430.90262689510797</v>
      </c>
      <c r="I274" s="14">
        <f t="shared" si="106"/>
        <v>434.67020128214165</v>
      </c>
      <c r="J274" s="13">
        <f t="shared" si="107"/>
        <v>-82.450767396988596</v>
      </c>
      <c r="K274" s="13" t="str">
        <f t="shared" si="108"/>
        <v/>
      </c>
      <c r="L274" s="13">
        <f>COUNTIF($K$4:K274,1)</f>
        <v>2</v>
      </c>
      <c r="M274" s="13">
        <f t="shared" si="109"/>
        <v>277.54923260301143</v>
      </c>
      <c r="N274" s="14">
        <f t="shared" si="98"/>
        <v>238.54923260301143</v>
      </c>
      <c r="O274" s="14">
        <f t="shared" si="110"/>
        <v>-226.79601180734838</v>
      </c>
      <c r="P274" s="14">
        <f t="shared" si="111"/>
        <v>370.81228797187748</v>
      </c>
      <c r="Q274" s="13">
        <f t="shared" si="99"/>
        <v>-8.2697520706331851E-14</v>
      </c>
      <c r="R274" s="13">
        <f t="shared" si="100"/>
        <v>-450</v>
      </c>
      <c r="S274" s="15">
        <v>270</v>
      </c>
      <c r="T274" s="1">
        <f t="shared" si="92"/>
        <v>8.2078953606905571</v>
      </c>
      <c r="U274" s="1">
        <f t="shared" si="101"/>
        <v>98.207895360690557</v>
      </c>
      <c r="V274" s="1">
        <f t="shared" si="112"/>
        <v>1.1328021267344326</v>
      </c>
      <c r="W274" s="1">
        <f>入力・結果!$I$7/V274</f>
        <v>287428.83890818449</v>
      </c>
      <c r="X274" s="14">
        <f>(W274/I274*10)*入力・結果!$I$8</f>
        <v>3967.543733989939</v>
      </c>
      <c r="Y274" s="13">
        <f>DEGREES(ACOS((入力・結果!$G$3-(入力・結果!$G$4*COS(RADIANS(S274))))/(((入力・結果!$G$3^2)+(入力・結果!$G$4^2)-(2*入力・結果!$G$3*入力・結果!$G$4*COS(RADIANS(S274))))^(1/2))))</f>
        <v>66.801409486351801</v>
      </c>
      <c r="Z274" s="13">
        <f>DEGREES(ACOS(((入力・結果!$G$3^2)+(入力・結果!$G$4^2)-(入力・結果!$G$5^2)+(入力・結果!$G$6^2)-(2*入力・結果!$G$3*入力・結果!$G$4*COS(RADIANS(S274))))/(2*入力・結果!$G$6*((入力・結果!$G$3^2)+(入力・結果!$G$4^2)-(2*入力・結果!$G$3*入力・結果!$G$4*(COS(RADIANS(S274)))))^(1/2))))</f>
        <v>51.412758344202949</v>
      </c>
      <c r="AA274" s="13">
        <f>DEGREES(ACOS((入力・結果!$G$4-(入力・結果!$G$3*COS(RADIANS(S274))))/(((入力・結果!$G$3^2)+(入力・結果!$G$4^2)-(2*入力・結果!$G$3*入力・結果!$G$4*COS(RADIANS(S274))))^(1/2))))</f>
        <v>23.198590513648199</v>
      </c>
      <c r="AB274" s="13">
        <f>DEGREES(ACOS(((入力・結果!$G$3^2)+(入力・結果!$G$4^2)+(入力・結果!$G$5^2)-(入力・結果!$G$6^2)-(2*入力・結果!$G$3*入力・結果!$G$4*COS(RADIANS(S274))))/(2*入力・結果!$G$5*((入力・結果!$G$3^2)+(入力・結果!$G$4^2)-(2*入力・結果!$G$3*入力・結果!$G$4*(COS(RADIANS(S274)))))^(1/2))))</f>
        <v>31.406485874338756</v>
      </c>
      <c r="AC274" s="1">
        <f t="shared" si="113"/>
        <v>667.54373398993903</v>
      </c>
      <c r="AD274" s="1">
        <f t="shared" si="102"/>
        <v>667.54373398993903</v>
      </c>
      <c r="AE274" s="1" t="str">
        <f t="shared" si="103"/>
        <v/>
      </c>
      <c r="AF274" s="1" t="str">
        <f t="shared" si="104"/>
        <v/>
      </c>
      <c r="AJ274" s="10">
        <v>271</v>
      </c>
      <c r="AK274" s="10">
        <f t="shared" si="105"/>
        <v>0.88130699723034489</v>
      </c>
    </row>
    <row r="275" spans="2:37" x14ac:dyDescent="0.2">
      <c r="B275" s="1">
        <v>271</v>
      </c>
      <c r="C275" s="13">
        <f t="shared" si="93"/>
        <v>0.61083422530490949</v>
      </c>
      <c r="D275" s="13">
        <f t="shared" si="94"/>
        <v>34.994669330473691</v>
      </c>
      <c r="E275" s="13">
        <f>演算!U275</f>
        <v>99.342573745342747</v>
      </c>
      <c r="F275" s="13">
        <f t="shared" si="95"/>
        <v>-99.342573745342747</v>
      </c>
      <c r="G275" s="13">
        <f t="shared" si="96"/>
        <v>65.545658852320372</v>
      </c>
      <c r="H275" s="13">
        <f t="shared" si="97"/>
        <v>429.68881490481425</v>
      </c>
      <c r="I275" s="14">
        <f t="shared" si="106"/>
        <v>434.65930456932415</v>
      </c>
      <c r="J275" s="13">
        <f t="shared" si="107"/>
        <v>-81.326838015443727</v>
      </c>
      <c r="K275" s="13" t="str">
        <f t="shared" si="108"/>
        <v/>
      </c>
      <c r="L275" s="13">
        <f>COUNTIF($K$4:K275,1)</f>
        <v>2</v>
      </c>
      <c r="M275" s="13">
        <f t="shared" si="109"/>
        <v>278.67316198455626</v>
      </c>
      <c r="N275" s="14">
        <f t="shared" si="98"/>
        <v>239.67316198455626</v>
      </c>
      <c r="O275" s="14">
        <f t="shared" si="110"/>
        <v>-219.47338895752188</v>
      </c>
      <c r="P275" s="14">
        <f t="shared" si="111"/>
        <v>375.18014684706975</v>
      </c>
      <c r="Q275" s="13">
        <f t="shared" si="99"/>
        <v>7.8535828967774082</v>
      </c>
      <c r="R275" s="13">
        <f t="shared" si="100"/>
        <v>-449.93146282037605</v>
      </c>
      <c r="S275" s="15">
        <v>271</v>
      </c>
      <c r="T275" s="1">
        <f t="shared" si="92"/>
        <v>8.3425737453427473</v>
      </c>
      <c r="U275" s="1">
        <f t="shared" si="101"/>
        <v>99.342573745342747</v>
      </c>
      <c r="V275" s="1">
        <f t="shared" si="112"/>
        <v>1.1346783846521902</v>
      </c>
      <c r="W275" s="1">
        <f>入力・結果!$I$7/V275</f>
        <v>286953.55829820031</v>
      </c>
      <c r="X275" s="14">
        <f>(W275/I275*10)*入力・結果!$I$8</f>
        <v>3961.0824654844196</v>
      </c>
      <c r="Y275" s="13">
        <f>DEGREES(ACOS((入力・結果!$G$3-(入力・結果!$G$4*COS(RADIANS(S275))))/(((入力・結果!$G$3^2)+(入力・結果!$G$4^2)-(2*入力・結果!$G$3*入力・結果!$G$4*COS(RADIANS(S275))))^(1/2))))</f>
        <v>67.648434619586936</v>
      </c>
      <c r="Z275" s="13">
        <f>DEGREES(ACOS(((入力・結果!$G$3^2)+(入力・結果!$G$4^2)-(入力・結果!$G$5^2)+(入力・結果!$G$6^2)-(2*入力・結果!$G$3*入力・結果!$G$4*COS(RADIANS(S275))))/(2*入力・結果!$G$6*((入力・結果!$G$3^2)+(入力・結果!$G$4^2)-(2*入力・結果!$G$3*入力・結果!$G$4*(COS(RADIANS(S275)))))^(1/2))))</f>
        <v>52.006158704227872</v>
      </c>
      <c r="AA275" s="13">
        <f>DEGREES(ACOS((入力・結果!$G$4-(入力・結果!$G$3*COS(RADIANS(S275))))/(((入力・結果!$G$3^2)+(入力・結果!$G$4^2)-(2*入力・結果!$G$3*入力・結果!$G$4*COS(RADIANS(S275))))^(1/2))))</f>
        <v>23.351565380413046</v>
      </c>
      <c r="AB275" s="13">
        <f>DEGREES(ACOS(((入力・結果!$G$3^2)+(入力・結果!$G$4^2)+(入力・結果!$G$5^2)-(入力・結果!$G$6^2)-(2*入力・結果!$G$3*入力・結果!$G$4*COS(RADIANS(S275))))/(2*入力・結果!$G$5*((入力・結果!$G$3^2)+(入力・結果!$G$4^2)-(2*入力・結果!$G$3*入力・結果!$G$4*(COS(RADIANS(S275)))))^(1/2))))</f>
        <v>31.694139125755793</v>
      </c>
      <c r="AC275" s="1">
        <f t="shared" si="113"/>
        <v>661.08246548441957</v>
      </c>
      <c r="AD275" s="1">
        <f t="shared" si="102"/>
        <v>661.08246548441957</v>
      </c>
      <c r="AE275" s="1" t="str">
        <f t="shared" si="103"/>
        <v/>
      </c>
      <c r="AF275" s="1" t="str">
        <f t="shared" si="104"/>
        <v/>
      </c>
      <c r="AJ275" s="10">
        <v>272</v>
      </c>
      <c r="AK275" s="10">
        <f t="shared" si="105"/>
        <v>0.87981062916557007</v>
      </c>
    </row>
    <row r="276" spans="2:37" x14ac:dyDescent="0.2">
      <c r="B276" s="1">
        <v>272</v>
      </c>
      <c r="C276" s="13">
        <f t="shared" si="93"/>
        <v>1.2214823845875449</v>
      </c>
      <c r="D276" s="13">
        <f t="shared" si="94"/>
        <v>34.978678945668349</v>
      </c>
      <c r="E276" s="13">
        <f>演算!U276</f>
        <v>100.47918197312515</v>
      </c>
      <c r="F276" s="13">
        <f t="shared" si="95"/>
        <v>-100.47918197312515</v>
      </c>
      <c r="G276" s="13">
        <f t="shared" si="96"/>
        <v>73.972784213418578</v>
      </c>
      <c r="H276" s="13">
        <f t="shared" si="97"/>
        <v>428.30710161838897</v>
      </c>
      <c r="I276" s="14">
        <f t="shared" si="106"/>
        <v>434.64807154873006</v>
      </c>
      <c r="J276" s="13">
        <f t="shared" si="107"/>
        <v>-80.20112989373591</v>
      </c>
      <c r="K276" s="13" t="str">
        <f t="shared" si="108"/>
        <v/>
      </c>
      <c r="L276" s="13">
        <f>COUNTIF($K$4:K276,1)</f>
        <v>2</v>
      </c>
      <c r="M276" s="13">
        <f t="shared" si="109"/>
        <v>279.79887010626408</v>
      </c>
      <c r="N276" s="14">
        <f t="shared" si="98"/>
        <v>240.79887010626408</v>
      </c>
      <c r="O276" s="14">
        <f t="shared" si="110"/>
        <v>-212.05474217072103</v>
      </c>
      <c r="P276" s="14">
        <f t="shared" si="111"/>
        <v>379.40971577430514</v>
      </c>
      <c r="Q276" s="13">
        <f t="shared" si="99"/>
        <v>15.704773516125577</v>
      </c>
      <c r="R276" s="13">
        <f t="shared" si="100"/>
        <v>-449.72587215859312</v>
      </c>
      <c r="S276" s="15">
        <v>272</v>
      </c>
      <c r="T276" s="1">
        <f t="shared" si="92"/>
        <v>8.4791819731251543</v>
      </c>
      <c r="U276" s="1">
        <f t="shared" si="101"/>
        <v>100.47918197312515</v>
      </c>
      <c r="V276" s="1">
        <f t="shared" si="112"/>
        <v>1.1366082277824034</v>
      </c>
      <c r="W276" s="1">
        <f>入力・結果!$I$7/V276</f>
        <v>286466.34085630963</v>
      </c>
      <c r="X276" s="14">
        <f>(W276/I276*10)*入力・結果!$I$8</f>
        <v>3954.4591536170124</v>
      </c>
      <c r="Y276" s="13">
        <f>DEGREES(ACOS((入力・結果!$G$3-(入力・結果!$G$4*COS(RADIANS(S276))))/(((入力・結果!$G$3^2)+(入力・結果!$G$4^2)-(2*入力・結果!$G$3*入力・結果!$G$4*COS(RADIANS(S276))))^(1/2))))</f>
        <v>68.499929730469361</v>
      </c>
      <c r="Z276" s="13">
        <f>DEGREES(ACOS(((入力・結果!$G$3^2)+(入力・結果!$G$4^2)-(入力・結果!$G$5^2)+(入力・結果!$G$6^2)-(2*入力・結果!$G$3*入力・結果!$G$4*COS(RADIANS(S276))))/(2*入力・結果!$G$6*((入力・結果!$G$3^2)+(入力・結果!$G$4^2)-(2*入力・結果!$G$3*入力・結果!$G$4*(COS(RADIANS(S276)))))^(1/2))))</f>
        <v>52.600338202266407</v>
      </c>
      <c r="AA276" s="13">
        <f>DEGREES(ACOS((入力・結果!$G$4-(入力・結果!$G$3*COS(RADIANS(S276))))/(((入力・結果!$G$3^2)+(入力・結果!$G$4^2)-(2*入力・結果!$G$3*入力・結果!$G$4*COS(RADIANS(S276))))^(1/2))))</f>
        <v>23.50007026953066</v>
      </c>
      <c r="AB276" s="13">
        <f>DEGREES(ACOS(((入力・結果!$G$3^2)+(入力・結果!$G$4^2)+(入力・結果!$G$5^2)-(入力・結果!$G$6^2)-(2*入力・結果!$G$3*入力・結果!$G$4*COS(RADIANS(S276))))/(2*入力・結果!$G$5*((入力・結果!$G$3^2)+(入力・結果!$G$4^2)-(2*入力・結果!$G$3*入力・結果!$G$4*(COS(RADIANS(S276)))))^(1/2))))</f>
        <v>31.979252242655814</v>
      </c>
      <c r="AC276" s="1">
        <f t="shared" si="113"/>
        <v>654.45915361701236</v>
      </c>
      <c r="AD276" s="1">
        <f t="shared" si="102"/>
        <v>654.45915361701236</v>
      </c>
      <c r="AE276" s="1" t="str">
        <f t="shared" si="103"/>
        <v/>
      </c>
      <c r="AF276" s="1" t="str">
        <f t="shared" si="104"/>
        <v/>
      </c>
      <c r="AJ276" s="10">
        <v>273</v>
      </c>
      <c r="AK276" s="10">
        <f t="shared" si="105"/>
        <v>0.87827667081379068</v>
      </c>
    </row>
    <row r="277" spans="2:37" x14ac:dyDescent="0.2">
      <c r="B277" s="1">
        <v>273</v>
      </c>
      <c r="C277" s="13">
        <f t="shared" si="93"/>
        <v>1.8317584685030381</v>
      </c>
      <c r="D277" s="13">
        <f t="shared" si="94"/>
        <v>34.952033716410085</v>
      </c>
      <c r="E277" s="13">
        <f>演算!U277</f>
        <v>101.61777534948504</v>
      </c>
      <c r="F277" s="13">
        <f t="shared" si="95"/>
        <v>-101.61777534948504</v>
      </c>
      <c r="G277" s="13">
        <f t="shared" si="96"/>
        <v>82.384483787414979</v>
      </c>
      <c r="H277" s="13">
        <f t="shared" si="97"/>
        <v>426.75716186520799</v>
      </c>
      <c r="I277" s="14">
        <f t="shared" si="106"/>
        <v>434.63648992251694</v>
      </c>
      <c r="J277" s="13">
        <f t="shared" si="107"/>
        <v>-79.073591963543663</v>
      </c>
      <c r="K277" s="13" t="str">
        <f t="shared" si="108"/>
        <v/>
      </c>
      <c r="L277" s="13">
        <f>COUNTIF($K$4:K277,1)</f>
        <v>2</v>
      </c>
      <c r="M277" s="13">
        <f t="shared" si="109"/>
        <v>280.92640803645634</v>
      </c>
      <c r="N277" s="14">
        <f t="shared" si="98"/>
        <v>241.92640803645634</v>
      </c>
      <c r="O277" s="14">
        <f t="shared" si="110"/>
        <v>-204.54221512622465</v>
      </c>
      <c r="P277" s="14">
        <f t="shared" si="111"/>
        <v>383.49884041992021</v>
      </c>
      <c r="Q277" s="13">
        <f t="shared" si="99"/>
        <v>23.551180309324774</v>
      </c>
      <c r="R277" s="13">
        <f t="shared" si="100"/>
        <v>-449.3832906395582</v>
      </c>
      <c r="S277" s="15">
        <v>273</v>
      </c>
      <c r="T277" s="1">
        <f t="shared" si="92"/>
        <v>8.6177753494850506</v>
      </c>
      <c r="U277" s="1">
        <f t="shared" si="101"/>
        <v>101.61777534948504</v>
      </c>
      <c r="V277" s="1">
        <f t="shared" si="112"/>
        <v>1.1385933763598928</v>
      </c>
      <c r="W277" s="1">
        <f>入力・結果!$I$7/V277</f>
        <v>285966.88401697023</v>
      </c>
      <c r="X277" s="14">
        <f>(W277/I277*10)*入力・結果!$I$8</f>
        <v>3947.6697053385897</v>
      </c>
      <c r="Y277" s="13">
        <f>DEGREES(ACOS((入力・結果!$G$3-(入力・結果!$G$4*COS(RADIANS(S277))))/(((入力・結果!$G$3^2)+(入力・結果!$G$4^2)-(2*入力・結果!$G$3*入力・結果!$G$4*COS(RADIANS(S277))))^(1/2))))</f>
        <v>69.356009351191616</v>
      </c>
      <c r="Z277" s="13">
        <f>DEGREES(ACOS(((入力・結果!$G$3^2)+(入力・結果!$G$4^2)-(入力・結果!$G$5^2)+(入力・結果!$G$6^2)-(2*入力・結果!$G$3*入力・結果!$G$4*COS(RADIANS(S277))))/(2*入力・結果!$G$6*((入力・結果!$G$3^2)+(入力・結果!$G$4^2)-(2*入力・結果!$G$3*入力・結果!$G$4*(COS(RADIANS(S277)))))^(1/2))))</f>
        <v>53.195303739950653</v>
      </c>
      <c r="AA277" s="13">
        <f>DEGREES(ACOS((入力・結果!$G$4-(入力・結果!$G$3*COS(RADIANS(S277))))/(((入力・結果!$G$3^2)+(入力・結果!$G$4^2)-(2*入力・結果!$G$3*入力・結果!$G$4*COS(RADIANS(S277))))^(1/2))))</f>
        <v>23.643990648808391</v>
      </c>
      <c r="AB277" s="13">
        <f>DEGREES(ACOS(((入力・結果!$G$3^2)+(入力・結果!$G$4^2)+(入力・結果!$G$5^2)-(入力・結果!$G$6^2)-(2*入力・結果!$G$3*入力・結果!$G$4*COS(RADIANS(S277))))/(2*入力・結果!$G$5*((入力・結果!$G$3^2)+(入力・結果!$G$4^2)-(2*入力・結果!$G$3*入力・結果!$G$4*(COS(RADIANS(S277)))))^(1/2))))</f>
        <v>32.261765998293441</v>
      </c>
      <c r="AC277" s="1">
        <f t="shared" si="113"/>
        <v>647.66970533858967</v>
      </c>
      <c r="AD277" s="1">
        <f t="shared" si="102"/>
        <v>647.66970533858967</v>
      </c>
      <c r="AE277" s="1" t="str">
        <f t="shared" si="103"/>
        <v/>
      </c>
      <c r="AF277" s="1" t="str">
        <f t="shared" si="104"/>
        <v/>
      </c>
      <c r="AJ277" s="10">
        <v>274</v>
      </c>
      <c r="AK277" s="10">
        <f t="shared" si="105"/>
        <v>0.87670416933386508</v>
      </c>
    </row>
    <row r="278" spans="2:37" x14ac:dyDescent="0.2">
      <c r="B278" s="1">
        <v>274</v>
      </c>
      <c r="C278" s="13">
        <f t="shared" si="93"/>
        <v>2.4414765810443826</v>
      </c>
      <c r="D278" s="13">
        <f t="shared" si="94"/>
        <v>34.91474175909385</v>
      </c>
      <c r="E278" s="13">
        <f>演算!U278</f>
        <v>102.75841096521368</v>
      </c>
      <c r="F278" s="13">
        <f t="shared" si="95"/>
        <v>-102.75841096521368</v>
      </c>
      <c r="G278" s="13">
        <f t="shared" si="96"/>
        <v>90.777721363300657</v>
      </c>
      <c r="H278" s="13">
        <f t="shared" si="97"/>
        <v>425.03870649052288</v>
      </c>
      <c r="I278" s="14">
        <f t="shared" si="106"/>
        <v>434.62454683444872</v>
      </c>
      <c r="J278" s="13">
        <f t="shared" si="107"/>
        <v>-77.944171502520817</v>
      </c>
      <c r="K278" s="13" t="str">
        <f t="shared" si="108"/>
        <v/>
      </c>
      <c r="L278" s="13">
        <f>COUNTIF($K$4:K278,1)</f>
        <v>2</v>
      </c>
      <c r="M278" s="13">
        <f t="shared" si="109"/>
        <v>282.05582849747918</v>
      </c>
      <c r="N278" s="14">
        <f t="shared" si="98"/>
        <v>243.05582849747918</v>
      </c>
      <c r="O278" s="14">
        <f t="shared" si="110"/>
        <v>-196.93798543217764</v>
      </c>
      <c r="P278" s="14">
        <f t="shared" si="111"/>
        <v>387.44538531897024</v>
      </c>
      <c r="Q278" s="13">
        <f t="shared" si="99"/>
        <v>31.390413184856349</v>
      </c>
      <c r="R278" s="13">
        <f t="shared" si="100"/>
        <v>-448.90382261692093</v>
      </c>
      <c r="S278" s="15">
        <v>274</v>
      </c>
      <c r="T278" s="1">
        <f t="shared" si="92"/>
        <v>8.758410965213681</v>
      </c>
      <c r="U278" s="1">
        <f t="shared" si="101"/>
        <v>102.75841096521368</v>
      </c>
      <c r="V278" s="1">
        <f t="shared" si="112"/>
        <v>1.140635615728641</v>
      </c>
      <c r="W278" s="1">
        <f>入力・結果!$I$7/V278</f>
        <v>285454.8775351065</v>
      </c>
      <c r="X278" s="14">
        <f>(W278/I278*10)*入力・結果!$I$8</f>
        <v>3940.7099246583243</v>
      </c>
      <c r="Y278" s="13">
        <f>DEGREES(ACOS((入力・結果!$G$3-(入力・結果!$G$4*COS(RADIANS(S278))))/(((入力・結果!$G$3^2)+(入力・結果!$G$4^2)-(2*入力・結果!$G$3*入力・結果!$G$4*COS(RADIANS(S278))))^(1/2))))</f>
        <v>70.216791019112193</v>
      </c>
      <c r="Z278" s="13">
        <f>DEGREES(ACOS(((入力・結果!$G$3^2)+(入力・結果!$G$4^2)-(入力・結果!$G$5^2)+(入力・結果!$G$6^2)-(2*入力・結果!$G$3*入力・結果!$G$4*COS(RADIANS(S278))))/(2*入力・結果!$G$6*((入力・結果!$G$3^2)+(入力・結果!$G$4^2)-(2*入力・結果!$G$3*入力・結果!$G$4*(COS(RADIANS(S278)))))^(1/2))))</f>
        <v>53.791061637913621</v>
      </c>
      <c r="AA278" s="13">
        <f>DEGREES(ACOS((入力・結果!$G$4-(入力・結果!$G$3*COS(RADIANS(S278))))/(((入力・結果!$G$3^2)+(入力・結果!$G$4^2)-(2*入力・結果!$G$3*入力・結果!$G$4*COS(RADIANS(S278))))^(1/2))))</f>
        <v>23.783208980887768</v>
      </c>
      <c r="AB278" s="13">
        <f>DEGREES(ACOS(((入力・結果!$G$3^2)+(入力・結果!$G$4^2)+(入力・結果!$G$5^2)-(入力・結果!$G$6^2)-(2*入力・結果!$G$3*入力・結果!$G$4*COS(RADIANS(S278))))/(2*入力・結果!$G$5*((入力・結果!$G$3^2)+(入力・結果!$G$4^2)-(2*入力・結果!$G$3*入力・結果!$G$4*(COS(RADIANS(S278)))))^(1/2))))</f>
        <v>32.541619946101449</v>
      </c>
      <c r="AC278" s="1">
        <f t="shared" si="113"/>
        <v>640.70992465832433</v>
      </c>
      <c r="AD278" s="1">
        <f t="shared" si="102"/>
        <v>640.70992465832433</v>
      </c>
      <c r="AE278" s="1" t="str">
        <f t="shared" si="103"/>
        <v/>
      </c>
      <c r="AF278" s="1" t="str">
        <f t="shared" si="104"/>
        <v/>
      </c>
      <c r="AJ278" s="10">
        <v>275</v>
      </c>
      <c r="AK278" s="10">
        <f t="shared" si="105"/>
        <v>0.87509214814595171</v>
      </c>
    </row>
    <row r="279" spans="2:37" x14ac:dyDescent="0.2">
      <c r="B279" s="1">
        <v>275</v>
      </c>
      <c r="C279" s="13">
        <f t="shared" si="93"/>
        <v>3.050450996168026</v>
      </c>
      <c r="D279" s="13">
        <f t="shared" si="94"/>
        <v>34.866814433211097</v>
      </c>
      <c r="E279" s="13">
        <f>演算!U279</f>
        <v>103.90114776398246</v>
      </c>
      <c r="F279" s="13">
        <f t="shared" si="95"/>
        <v>-103.90114776398246</v>
      </c>
      <c r="G279" s="13">
        <f t="shared" si="96"/>
        <v>99.149446225976547</v>
      </c>
      <c r="H279" s="13">
        <f t="shared" si="97"/>
        <v>423.15148206228611</v>
      </c>
      <c r="I279" s="14">
        <f t="shared" si="106"/>
        <v>434.6122288413282</v>
      </c>
      <c r="J279" s="13">
        <f t="shared" si="107"/>
        <v>-76.812814071391671</v>
      </c>
      <c r="K279" s="13" t="str">
        <f t="shared" si="108"/>
        <v/>
      </c>
      <c r="L279" s="13">
        <f>COUNTIF($K$4:K279,1)</f>
        <v>2</v>
      </c>
      <c r="M279" s="13">
        <f t="shared" si="109"/>
        <v>283.1871859286083</v>
      </c>
      <c r="N279" s="14">
        <f t="shared" si="98"/>
        <v>244.1871859286083</v>
      </c>
      <c r="O279" s="14">
        <f t="shared" si="110"/>
        <v>-189.24426444954364</v>
      </c>
      <c r="P279" s="14">
        <f t="shared" si="111"/>
        <v>391.24723364054375</v>
      </c>
      <c r="Q279" s="13">
        <f t="shared" si="99"/>
        <v>39.220084236446048</v>
      </c>
      <c r="R279" s="13">
        <f t="shared" si="100"/>
        <v>-448.28761414128547</v>
      </c>
      <c r="S279" s="15">
        <v>275</v>
      </c>
      <c r="T279" s="1">
        <f t="shared" si="92"/>
        <v>8.9011477639824683</v>
      </c>
      <c r="U279" s="1">
        <f t="shared" si="101"/>
        <v>103.90114776398246</v>
      </c>
      <c r="V279" s="1">
        <f t="shared" si="112"/>
        <v>1.1427367987687802</v>
      </c>
      <c r="W279" s="1">
        <f>入力・結果!$I$7/V279</f>
        <v>284930.00343632186</v>
      </c>
      <c r="X279" s="14">
        <f>(W279/I279*10)*入力・結果!$I$8</f>
        <v>3933.5755120734962</v>
      </c>
      <c r="Y279" s="13">
        <f>DEGREES(ACOS((入力・結果!$G$3-(入力・結果!$G$4*COS(RADIANS(S279))))/(((入力・結果!$G$3^2)+(入力・結果!$G$4^2)-(2*入力・結果!$G$3*入力・結果!$G$4*COS(RADIANS(S279))))^(1/2))))</f>
        <v>71.082395355817468</v>
      </c>
      <c r="Z279" s="13">
        <f>DEGREES(ACOS(((入力・結果!$G$3^2)+(入力・結果!$G$4^2)-(入力・結果!$G$5^2)+(入力・結果!$G$6^2)-(2*入力・結果!$G$3*入力・結果!$G$4*COS(RADIANS(S279))))/(2*入力・結果!$G$6*((入力・結果!$G$3^2)+(入力・結果!$G$4^2)-(2*入力・結果!$G$3*入力・結果!$G$4*(COS(RADIANS(S279)))))^(1/2))))</f>
        <v>54.387617572068685</v>
      </c>
      <c r="AA279" s="13">
        <f>DEGREES(ACOS((入力・結果!$G$4-(入力・結果!$G$3*COS(RADIANS(S279))))/(((入力・結果!$G$3^2)+(入力・結果!$G$4^2)-(2*入力・結果!$G$3*入力・結果!$G$4*COS(RADIANS(S279))))^(1/2))))</f>
        <v>23.917604644182514</v>
      </c>
      <c r="AB279" s="13">
        <f>DEGREES(ACOS(((入力・結果!$G$3^2)+(入力・結果!$G$4^2)+(入力・結果!$G$5^2)-(入力・結果!$G$6^2)-(2*入力・結果!$G$3*入力・結果!$G$4*COS(RADIANS(S279))))/(2*入力・結果!$G$5*((入力・結果!$G$3^2)+(入力・結果!$G$4^2)-(2*入力・結果!$G$3*入力・結果!$G$4*(COS(RADIANS(S279)))))^(1/2))))</f>
        <v>32.818752408164983</v>
      </c>
      <c r="AC279" s="1">
        <f t="shared" si="113"/>
        <v>633.57551207349616</v>
      </c>
      <c r="AD279" s="1">
        <f t="shared" si="102"/>
        <v>633.57551207349616</v>
      </c>
      <c r="AE279" s="1" t="str">
        <f t="shared" si="103"/>
        <v/>
      </c>
      <c r="AF279" s="1" t="str">
        <f t="shared" si="104"/>
        <v/>
      </c>
      <c r="AJ279" s="10">
        <v>276</v>
      </c>
      <c r="AK279" s="10">
        <f t="shared" si="105"/>
        <v>0.87343960683174238</v>
      </c>
    </row>
    <row r="280" spans="2:37" x14ac:dyDescent="0.2">
      <c r="B280" s="1">
        <v>276</v>
      </c>
      <c r="C280" s="13">
        <f t="shared" si="93"/>
        <v>3.6584962143678545</v>
      </c>
      <c r="D280" s="13">
        <f t="shared" si="94"/>
        <v>34.80826633788957</v>
      </c>
      <c r="E280" s="13">
        <f>演算!U280</f>
        <v>105.04604661237261</v>
      </c>
      <c r="F280" s="13">
        <f t="shared" si="95"/>
        <v>-105.04604661237261</v>
      </c>
      <c r="G280" s="13">
        <f t="shared" si="96"/>
        <v>107.49659309873142</v>
      </c>
      <c r="H280" s="13">
        <f t="shared" si="97"/>
        <v>421.09527056587746</v>
      </c>
      <c r="I280" s="14">
        <f t="shared" si="106"/>
        <v>434.59952188282926</v>
      </c>
      <c r="J280" s="13">
        <f t="shared" si="107"/>
        <v>-75.679463448695998</v>
      </c>
      <c r="K280" s="13" t="str">
        <f t="shared" si="108"/>
        <v/>
      </c>
      <c r="L280" s="13">
        <f>COUNTIF($K$4:K280,1)</f>
        <v>2</v>
      </c>
      <c r="M280" s="13">
        <f t="shared" si="109"/>
        <v>284.32053655130403</v>
      </c>
      <c r="N280" s="14">
        <f t="shared" si="98"/>
        <v>245.32053655130403</v>
      </c>
      <c r="O280" s="14">
        <f t="shared" si="110"/>
        <v>-181.4632971446924</v>
      </c>
      <c r="P280" s="14">
        <f t="shared" si="111"/>
        <v>394.90228691432122</v>
      </c>
      <c r="Q280" s="13">
        <f t="shared" si="99"/>
        <v>47.037808470443842</v>
      </c>
      <c r="R280" s="13">
        <f t="shared" si="100"/>
        <v>-447.53485291572304</v>
      </c>
      <c r="S280" s="15">
        <v>276</v>
      </c>
      <c r="T280" s="1">
        <f t="shared" ref="T280:T311" si="114">-AA280+AB280</f>
        <v>9.0460466123726064</v>
      </c>
      <c r="U280" s="1">
        <f t="shared" si="101"/>
        <v>105.04604661237261</v>
      </c>
      <c r="V280" s="1">
        <f t="shared" si="112"/>
        <v>1.1448988483901417</v>
      </c>
      <c r="W280" s="1">
        <f>入力・結果!$I$7/V280</f>
        <v>284391.93598441535</v>
      </c>
      <c r="X280" s="14">
        <f>(W280/I280*10)*入力・結果!$I$8</f>
        <v>3926.2620642425263</v>
      </c>
      <c r="Y280" s="13">
        <f>DEGREES(ACOS((入力・結果!$G$3-(入力・結果!$G$4*COS(RADIANS(S280))))/(((入力・結果!$G$3^2)+(入力・結果!$G$4^2)-(2*入力・結果!$G$3*入力・結果!$G$4*COS(RADIANS(S280))))^(1/2))))</f>
        <v>71.9529461467815</v>
      </c>
      <c r="Z280" s="13">
        <f>DEGREES(ACOS(((入力・結果!$G$3^2)+(入力・結果!$G$4^2)-(入力・結果!$G$5^2)+(入力・結果!$G$6^2)-(2*入力・結果!$G$3*入力・結果!$G$4*COS(RADIANS(S280))))/(2*入力・結果!$G$6*((入力・結果!$G$3^2)+(入力・結果!$G$4^2)-(2*入力・結果!$G$3*入力・結果!$G$4*(COS(RADIANS(S280)))))^(1/2))))</f>
        <v>54.98497650461001</v>
      </c>
      <c r="AA280" s="13">
        <f>DEGREES(ACOS((入力・結果!$G$4-(入力・結果!$G$3*COS(RADIANS(S280))))/(((入力・結果!$G$3^2)+(入力・結果!$G$4^2)-(2*入力・結果!$G$3*入力・結果!$G$4*COS(RADIANS(S280))))^(1/2))))</f>
        <v>24.047053853218493</v>
      </c>
      <c r="AB280" s="13">
        <f>DEGREES(ACOS(((入力・結果!$G$3^2)+(入力・結果!$G$4^2)+(入力・結果!$G$5^2)-(入力・結果!$G$6^2)-(2*入力・結果!$G$3*入力・結果!$G$4*COS(RADIANS(S280))))/(2*入力・結果!$G$5*((入力・結果!$G$3^2)+(入力・結果!$G$4^2)-(2*入力・結果!$G$3*入力・結果!$G$4*(COS(RADIANS(S280)))))^(1/2))))</f>
        <v>33.0931004655911</v>
      </c>
      <c r="AC280" s="1">
        <f t="shared" si="113"/>
        <v>626.26206424252632</v>
      </c>
      <c r="AD280" s="1">
        <f t="shared" si="102"/>
        <v>626.26206424252632</v>
      </c>
      <c r="AE280" s="1" t="str">
        <f t="shared" si="103"/>
        <v/>
      </c>
      <c r="AF280" s="1" t="str">
        <f t="shared" si="104"/>
        <v/>
      </c>
      <c r="AJ280" s="10">
        <v>277</v>
      </c>
      <c r="AK280" s="10">
        <f t="shared" si="105"/>
        <v>0.8717455210957572</v>
      </c>
    </row>
    <row r="281" spans="2:37" x14ac:dyDescent="0.2">
      <c r="B281" s="1">
        <v>277</v>
      </c>
      <c r="C281" s="13">
        <f t="shared" si="93"/>
        <v>4.2654270191801693</v>
      </c>
      <c r="D281" s="13">
        <f t="shared" si="94"/>
        <v>34.739115307446269</v>
      </c>
      <c r="E281" s="13">
        <f>演算!U281</f>
        <v>106.19317037246148</v>
      </c>
      <c r="F281" s="13">
        <f t="shared" si="95"/>
        <v>-106.19317037246148</v>
      </c>
      <c r="G281" s="13">
        <f t="shared" si="96"/>
        <v>115.8160820362003</v>
      </c>
      <c r="H281" s="13">
        <f t="shared" si="97"/>
        <v>418.86988908803494</v>
      </c>
      <c r="I281" s="14">
        <f t="shared" si="106"/>
        <v>434.58641124963697</v>
      </c>
      <c r="J281" s="13">
        <f t="shared" si="107"/>
        <v>-74.544061563121303</v>
      </c>
      <c r="K281" s="13" t="str">
        <f t="shared" si="108"/>
        <v/>
      </c>
      <c r="L281" s="13">
        <f>COUNTIF($K$4:K281,1)</f>
        <v>2</v>
      </c>
      <c r="M281" s="13">
        <f t="shared" si="109"/>
        <v>285.45593843687868</v>
      </c>
      <c r="N281" s="14">
        <f t="shared" si="98"/>
        <v>246.45593843687868</v>
      </c>
      <c r="O281" s="14">
        <f t="shared" si="110"/>
        <v>-173.59736197368193</v>
      </c>
      <c r="P281" s="14">
        <f t="shared" si="111"/>
        <v>398.40846471757732</v>
      </c>
      <c r="Q281" s="13">
        <f t="shared" si="99"/>
        <v>54.841204532316461</v>
      </c>
      <c r="R281" s="13">
        <f t="shared" si="100"/>
        <v>-446.64576823859488</v>
      </c>
      <c r="S281" s="15">
        <v>277</v>
      </c>
      <c r="T281" s="1">
        <f t="shared" si="114"/>
        <v>9.1931703724614771</v>
      </c>
      <c r="U281" s="1">
        <f t="shared" si="101"/>
        <v>106.19317037246148</v>
      </c>
      <c r="V281" s="1">
        <f t="shared" si="112"/>
        <v>1.1471237600888742</v>
      </c>
      <c r="W281" s="1">
        <f>入力・結果!$I$7/V281</f>
        <v>283840.34166877856</v>
      </c>
      <c r="X281" s="14">
        <f>(W281/I281*10)*入力・結果!$I$8</f>
        <v>3918.7650739369356</v>
      </c>
      <c r="Y281" s="13">
        <f>DEGREES(ACOS((入力・結果!$G$3-(入力・結果!$G$4*COS(RADIANS(S281))))/(((入力・結果!$G$3^2)+(入力・結果!$G$4^2)-(2*入力・結果!$G$3*入力・結果!$G$4*COS(RADIANS(S281))))^(1/2))))</f>
        <v>72.828570421437746</v>
      </c>
      <c r="Z281" s="13">
        <f>DEGREES(ACOS(((入力・結果!$G$3^2)+(入力・結果!$G$4^2)-(入力・結果!$G$5^2)+(入力・結果!$G$6^2)-(2*入力・結果!$G$3*入力・結果!$G$4*COS(RADIANS(S281))))/(2*入力・結果!$G$6*((入力・結果!$G$3^2)+(入力・結果!$G$4^2)-(2*入力・結果!$G$3*入力・結果!$G$4*(COS(RADIANS(S281)))))^(1/2))))</f>
        <v>55.58314260933173</v>
      </c>
      <c r="AA281" s="13">
        <f>DEGREES(ACOS((入力・結果!$G$4-(入力・結果!$G$3*COS(RADIANS(S281))))/(((入力・結果!$G$3^2)+(入力・結果!$G$4^2)-(2*入力・結果!$G$3*入力・結果!$G$4*COS(RADIANS(S281))))^(1/2))))</f>
        <v>24.171429578562272</v>
      </c>
      <c r="AB281" s="13">
        <f>DEGREES(ACOS(((入力・結果!$G$3^2)+(入力・結果!$G$4^2)+(入力・結果!$G$5^2)-(入力・結果!$G$6^2)-(2*入力・結果!$G$3*入力・結果!$G$4*COS(RADIANS(S281))))/(2*入力・結果!$G$5*((入力・結果!$G$3^2)+(入力・結果!$G$4^2)-(2*入力・結果!$G$3*入力・結果!$G$4*(COS(RADIANS(S281)))))^(1/2))))</f>
        <v>33.364599951023749</v>
      </c>
      <c r="AC281" s="1">
        <f t="shared" si="113"/>
        <v>618.76507393693555</v>
      </c>
      <c r="AD281" s="1">
        <f t="shared" si="102"/>
        <v>618.76507393693555</v>
      </c>
      <c r="AE281" s="1" t="str">
        <f t="shared" si="103"/>
        <v/>
      </c>
      <c r="AF281" s="1" t="str">
        <f t="shared" si="104"/>
        <v/>
      </c>
      <c r="AJ281" s="10">
        <v>278</v>
      </c>
      <c r="AK281" s="10">
        <f t="shared" si="105"/>
        <v>0.87000884279481427</v>
      </c>
    </row>
    <row r="282" spans="2:37" x14ac:dyDescent="0.2">
      <c r="B282" s="1">
        <v>278</v>
      </c>
      <c r="C282" s="13">
        <f t="shared" si="93"/>
        <v>4.8710585336022909</v>
      </c>
      <c r="D282" s="13">
        <f t="shared" si="94"/>
        <v>34.659382405954965</v>
      </c>
      <c r="E282" s="13">
        <f>演算!U282</f>
        <v>107.34258397702624</v>
      </c>
      <c r="F282" s="13">
        <f t="shared" si="95"/>
        <v>-107.34258397702624</v>
      </c>
      <c r="G282" s="13">
        <f t="shared" si="96"/>
        <v>124.10481826479106</v>
      </c>
      <c r="H282" s="13">
        <f t="shared" si="97"/>
        <v>416.47518949147246</v>
      </c>
      <c r="I282" s="14">
        <f t="shared" si="106"/>
        <v>434.57288154979796</v>
      </c>
      <c r="J282" s="13">
        <f t="shared" si="107"/>
        <v>-73.406548423362196</v>
      </c>
      <c r="K282" s="13" t="str">
        <f t="shared" si="108"/>
        <v/>
      </c>
      <c r="L282" s="13">
        <f>COUNTIF($K$4:K282,1)</f>
        <v>2</v>
      </c>
      <c r="M282" s="13">
        <f t="shared" si="109"/>
        <v>286.59345157663779</v>
      </c>
      <c r="N282" s="14">
        <f t="shared" si="98"/>
        <v>247.59345157663779</v>
      </c>
      <c r="O282" s="14">
        <f t="shared" si="110"/>
        <v>-165.6487708014952</v>
      </c>
      <c r="P282" s="14">
        <f t="shared" si="111"/>
        <v>401.76370432189174</v>
      </c>
      <c r="Q282" s="13">
        <f t="shared" si="99"/>
        <v>62.627895432029462</v>
      </c>
      <c r="R282" s="13">
        <f t="shared" si="100"/>
        <v>-445.62063093370665</v>
      </c>
      <c r="S282" s="15">
        <v>278</v>
      </c>
      <c r="T282" s="1">
        <f t="shared" si="114"/>
        <v>9.3425839770262407</v>
      </c>
      <c r="U282" s="1">
        <f t="shared" si="101"/>
        <v>107.34258397702624</v>
      </c>
      <c r="V282" s="1">
        <f t="shared" si="112"/>
        <v>1.1494136045647565</v>
      </c>
      <c r="W282" s="1">
        <f>入力・結果!$I$7/V282</f>
        <v>283274.87921399152</v>
      </c>
      <c r="X282" s="14">
        <f>(W282/I282*10)*入力・結果!$I$8</f>
        <v>3911.0799303043605</v>
      </c>
      <c r="Y282" s="13">
        <f>DEGREES(ACOS((入力・結果!$G$3-(入力・結果!$G$4*COS(RADIANS(S282))))/(((入力・結果!$G$3^2)+(入力・結果!$G$4^2)-(2*入力・結果!$G$3*入力・結果!$G$4*COS(RADIANS(S282))))^(1/2))))</f>
        <v>73.709398533450354</v>
      </c>
      <c r="Z282" s="13">
        <f>DEGREES(ACOS(((入力・結果!$G$3^2)+(入力・結果!$G$4^2)-(入力・結果!$G$5^2)+(入力・結果!$G$6^2)-(2*入力・結果!$G$3*入力・結果!$G$4*COS(RADIANS(S282))))/(2*入力・結果!$G$6*((入力・結果!$G$3^2)+(入力・結果!$G$4^2)-(2*入力・結果!$G$3*入力・結果!$G$4*(COS(RADIANS(S282)))))^(1/2))))</f>
        <v>56.18211919083538</v>
      </c>
      <c r="AA282" s="13">
        <f>DEGREES(ACOS((入力・結果!$G$4-(入力・結果!$G$3*COS(RADIANS(S282))))/(((入力・結果!$G$3^2)+(入力・結果!$G$4^2)-(2*入力・結果!$G$3*入力・結果!$G$4*COS(RADIANS(S282))))^(1/2))))</f>
        <v>24.290601466549649</v>
      </c>
      <c r="AB282" s="13">
        <f>DEGREES(ACOS(((入力・結果!$G$3^2)+(入力・結果!$G$4^2)+(入力・結果!$G$5^2)-(入力・結果!$G$6^2)-(2*入力・結果!$G$3*入力・結果!$G$4*COS(RADIANS(S282))))/(2*入力・結果!$G$5*((入力・結果!$G$3^2)+(入力・結果!$G$4^2)-(2*入力・結果!$G$3*入力・結果!$G$4*(COS(RADIANS(S282)))))^(1/2))))</f>
        <v>33.63318544357589</v>
      </c>
      <c r="AC282" s="1">
        <f t="shared" si="113"/>
        <v>611.07993030436046</v>
      </c>
      <c r="AD282" s="1">
        <f t="shared" si="102"/>
        <v>611.07993030436046</v>
      </c>
      <c r="AE282" s="1" t="str">
        <f t="shared" si="103"/>
        <v/>
      </c>
      <c r="AF282" s="1" t="str">
        <f t="shared" si="104"/>
        <v/>
      </c>
      <c r="AJ282" s="10">
        <v>279</v>
      </c>
      <c r="AK282" s="10">
        <f t="shared" si="105"/>
        <v>0.86822850004431884</v>
      </c>
    </row>
    <row r="283" spans="2:37" x14ac:dyDescent="0.2">
      <c r="B283" s="1">
        <v>279</v>
      </c>
      <c r="C283" s="13">
        <f t="shared" si="93"/>
        <v>5.4752062764080733</v>
      </c>
      <c r="D283" s="13">
        <f t="shared" si="94"/>
        <v>34.56909192082982</v>
      </c>
      <c r="E283" s="13">
        <f>演算!U283</f>
        <v>108.49435450742112</v>
      </c>
      <c r="F283" s="13">
        <f t="shared" si="95"/>
        <v>-108.49435450742112</v>
      </c>
      <c r="G283" s="13">
        <f t="shared" si="96"/>
        <v>132.35969196742735</v>
      </c>
      <c r="H283" s="13">
        <f t="shared" si="97"/>
        <v>413.91105808187234</v>
      </c>
      <c r="I283" s="14">
        <f t="shared" si="106"/>
        <v>434.55891667317945</v>
      </c>
      <c r="J283" s="13">
        <f t="shared" si="107"/>
        <v>-72.266862045449614</v>
      </c>
      <c r="K283" s="13" t="str">
        <f t="shared" si="108"/>
        <v/>
      </c>
      <c r="L283" s="13">
        <f>COUNTIF($K$4:K283,1)</f>
        <v>2</v>
      </c>
      <c r="M283" s="13">
        <f t="shared" si="109"/>
        <v>287.73313795455039</v>
      </c>
      <c r="N283" s="14">
        <f t="shared" si="98"/>
        <v>248.73313795455039</v>
      </c>
      <c r="O283" s="14">
        <f t="shared" si="110"/>
        <v>-157.61986885976123</v>
      </c>
      <c r="P283" s="14">
        <f t="shared" si="111"/>
        <v>404.9659602988861</v>
      </c>
      <c r="Q283" s="13">
        <f t="shared" si="99"/>
        <v>70.395509268103808</v>
      </c>
      <c r="R283" s="13">
        <f t="shared" si="100"/>
        <v>-444.459753267812</v>
      </c>
      <c r="S283" s="15">
        <v>279</v>
      </c>
      <c r="T283" s="1">
        <f t="shared" si="114"/>
        <v>9.4943545074211215</v>
      </c>
      <c r="U283" s="1">
        <f t="shared" si="101"/>
        <v>108.49435450742112</v>
      </c>
      <c r="V283" s="1">
        <f t="shared" si="112"/>
        <v>1.1517705303948844</v>
      </c>
      <c r="W283" s="1">
        <f>入力・結果!$I$7/V283</f>
        <v>282695.1996144302</v>
      </c>
      <c r="X283" s="14">
        <f>(W283/I283*10)*入力・結果!$I$8</f>
        <v>3903.2019194815593</v>
      </c>
      <c r="Y283" s="13">
        <f>DEGREES(ACOS((入力・結果!$G$3-(入力・結果!$G$4*COS(RADIANS(S283))))/(((入力・結果!$G$3^2)+(入力・結果!$G$4^2)-(2*入力・結果!$G$3*入力・結果!$G$4*COS(RADIANS(S283))))^(1/2))))</f>
        <v>74.59556424094437</v>
      </c>
      <c r="Z283" s="13">
        <f>DEGREES(ACOS(((入力・結果!$G$3^2)+(入力・結果!$G$4^2)-(入力・結果!$G$5^2)+(入力・結果!$G$6^2)-(2*入力・結果!$G$3*入力・結果!$G$4*COS(RADIANS(S283))))/(2*入力・結果!$G$6*((入力・結果!$G$3^2)+(入力・結果!$G$4^2)-(2*入力・結果!$G$3*入力・結果!$G$4*(COS(RADIANS(S283)))))^(1/2))))</f>
        <v>56.78190859716527</v>
      </c>
      <c r="AA283" s="13">
        <f>DEGREES(ACOS((入力・結果!$G$4-(入力・結果!$G$3*COS(RADIANS(S283))))/(((入力・結果!$G$3^2)+(入力・結果!$G$4^2)-(2*入力・結果!$G$3*入力・結果!$G$4*COS(RADIANS(S283))))^(1/2))))</f>
        <v>24.404435759055609</v>
      </c>
      <c r="AB283" s="13">
        <f>DEGREES(ACOS(((入力・結果!$G$3^2)+(入力・結果!$G$4^2)+(入力・結果!$G$5^2)-(入力・結果!$G$6^2)-(2*入力・結果!$G$3*入力・結果!$G$4*COS(RADIANS(S283))))/(2*入力・結果!$G$5*((入力・結果!$G$3^2)+(入力・結果!$G$4^2)-(2*入力・結果!$G$3*入力・結果!$G$4*(COS(RADIANS(S283)))))^(1/2))))</f>
        <v>33.89879026647673</v>
      </c>
      <c r="AC283" s="1">
        <f t="shared" si="113"/>
        <v>603.20191948155934</v>
      </c>
      <c r="AD283" s="1">
        <f t="shared" si="102"/>
        <v>603.20191948155934</v>
      </c>
      <c r="AE283" s="1" t="str">
        <f t="shared" si="103"/>
        <v/>
      </c>
      <c r="AF283" s="1" t="str">
        <f t="shared" si="104"/>
        <v/>
      </c>
      <c r="AJ283" s="10">
        <v>280</v>
      </c>
      <c r="AK283" s="10">
        <f t="shared" si="105"/>
        <v>0.8664033974112656</v>
      </c>
    </row>
    <row r="284" spans="2:37" x14ac:dyDescent="0.2">
      <c r="B284" s="1">
        <v>280</v>
      </c>
      <c r="C284" s="13">
        <f t="shared" si="93"/>
        <v>6.0776862183425493</v>
      </c>
      <c r="D284" s="13">
        <f t="shared" si="94"/>
        <v>34.468271355427284</v>
      </c>
      <c r="E284" s="13">
        <f>演算!U284</f>
        <v>109.64855127417886</v>
      </c>
      <c r="F284" s="13">
        <f t="shared" si="95"/>
        <v>-109.64855127417886</v>
      </c>
      <c r="G284" s="13">
        <f t="shared" si="96"/>
        <v>140.57757800930102</v>
      </c>
      <c r="H284" s="13">
        <f t="shared" si="97"/>
        <v>411.1774152691641</v>
      </c>
      <c r="I284" s="14">
        <f t="shared" si="106"/>
        <v>434.54449975392822</v>
      </c>
      <c r="J284" s="13">
        <f t="shared" si="107"/>
        <v>-71.124938377498097</v>
      </c>
      <c r="K284" s="13" t="str">
        <f t="shared" si="108"/>
        <v/>
      </c>
      <c r="L284" s="13">
        <f>COUNTIF($K$4:K284,1)</f>
        <v>2</v>
      </c>
      <c r="M284" s="13">
        <f t="shared" si="109"/>
        <v>288.8750616225019</v>
      </c>
      <c r="N284" s="14">
        <f t="shared" si="98"/>
        <v>249.8750616225019</v>
      </c>
      <c r="O284" s="14">
        <f t="shared" si="110"/>
        <v>-149.51303474672127</v>
      </c>
      <c r="P284" s="14">
        <f t="shared" si="111"/>
        <v>408.01320408439898</v>
      </c>
      <c r="Q284" s="13">
        <f t="shared" si="99"/>
        <v>78.141679950118487</v>
      </c>
      <c r="R284" s="13">
        <f t="shared" si="100"/>
        <v>-443.16348885549365</v>
      </c>
      <c r="S284" s="15">
        <v>280</v>
      </c>
      <c r="T284" s="1">
        <f t="shared" si="114"/>
        <v>9.6485512741788497</v>
      </c>
      <c r="U284" s="1">
        <f t="shared" si="101"/>
        <v>109.64855127417886</v>
      </c>
      <c r="V284" s="1">
        <f t="shared" si="112"/>
        <v>1.1541967667577353</v>
      </c>
      <c r="W284" s="1">
        <f>入力・結果!$I$7/V284</f>
        <v>282100.94619710807</v>
      </c>
      <c r="X284" s="14">
        <f>(W284/I284*10)*入力・結果!$I$8</f>
        <v>3895.1262256020482</v>
      </c>
      <c r="Y284" s="13">
        <f>DEGREES(ACOS((入力・結果!$G$3-(入力・結果!$G$4*COS(RADIANS(S284))))/(((入力・結果!$G$3^2)+(入力・結果!$G$4^2)-(2*入力・結果!$G$3*入力・結果!$G$4*COS(RADIANS(S284))))^(1/2))))</f>
        <v>75.487204786420776</v>
      </c>
      <c r="Z284" s="13">
        <f>DEGREES(ACOS(((入力・結果!$G$3^2)+(入力・結果!$G$4^2)-(入力・結果!$G$5^2)+(入力・結果!$G$6^2)-(2*入力・結果!$G$3*入力・結果!$G$4*COS(RADIANS(S284))))/(2*入力・結果!$G$6*((入力・結果!$G$3^2)+(入力・結果!$G$4^2)-(2*入力・結果!$G$3*入力・結果!$G$4*(COS(RADIANS(S284)))))^(1/2))))</f>
        <v>57.382512125379122</v>
      </c>
      <c r="AA284" s="13">
        <f>DEGREES(ACOS((入力・結果!$G$4-(入力・結果!$G$3*COS(RADIANS(S284))))/(((入力・結果!$G$3^2)+(入力・結果!$G$4^2)-(2*入力・結果!$G$3*入力・結果!$G$4*COS(RADIANS(S284))))^(1/2))))</f>
        <v>24.512795213579182</v>
      </c>
      <c r="AB284" s="13">
        <f>DEGREES(ACOS(((入力・結果!$G$3^2)+(入力・結果!$G$4^2)+(入力・結果!$G$5^2)-(入力・結果!$G$6^2)-(2*入力・結果!$G$3*入力・結果!$G$4*COS(RADIANS(S284))))/(2*入力・結果!$G$5*((入力・結果!$G$3^2)+(入力・結果!$G$4^2)-(2*入力・結果!$G$3*入力・結果!$G$4*(COS(RADIANS(S284)))))^(1/2))))</f>
        <v>34.161346487758031</v>
      </c>
      <c r="AC284" s="1">
        <f t="shared" si="113"/>
        <v>595.12622560204818</v>
      </c>
      <c r="AD284" s="1">
        <f t="shared" si="102"/>
        <v>595.12622560204818</v>
      </c>
      <c r="AE284" s="1" t="str">
        <f t="shared" si="103"/>
        <v/>
      </c>
      <c r="AF284" s="1" t="str">
        <f t="shared" si="104"/>
        <v/>
      </c>
      <c r="AJ284" s="10">
        <v>281</v>
      </c>
      <c r="AK284" s="10">
        <f t="shared" si="105"/>
        <v>0.86453241620392118</v>
      </c>
    </row>
    <row r="285" spans="2:37" x14ac:dyDescent="0.2">
      <c r="B285" s="1">
        <v>281</v>
      </c>
      <c r="C285" s="13">
        <f t="shared" si="93"/>
        <v>6.6783148381790784</v>
      </c>
      <c r="D285" s="13">
        <f t="shared" si="94"/>
        <v>34.356951420668238</v>
      </c>
      <c r="E285" s="13">
        <f>演算!U285</f>
        <v>110.80524590038027</v>
      </c>
      <c r="F285" s="13">
        <f t="shared" si="95"/>
        <v>-110.80524590038027</v>
      </c>
      <c r="G285" s="13">
        <f t="shared" si="96"/>
        <v>148.75533560118203</v>
      </c>
      <c r="H285" s="13">
        <f t="shared" si="97"/>
        <v>408.27421522525538</v>
      </c>
      <c r="I285" s="14">
        <f t="shared" si="106"/>
        <v>434.52961313081812</v>
      </c>
      <c r="J285" s="13">
        <f t="shared" si="107"/>
        <v>-69.980711221824777</v>
      </c>
      <c r="K285" s="13" t="str">
        <f t="shared" si="108"/>
        <v/>
      </c>
      <c r="L285" s="13">
        <f>COUNTIF($K$4:K285,1)</f>
        <v>2</v>
      </c>
      <c r="M285" s="13">
        <f t="shared" si="109"/>
        <v>290.01928877817522</v>
      </c>
      <c r="N285" s="14">
        <f t="shared" si="98"/>
        <v>251.01928877817522</v>
      </c>
      <c r="O285" s="14">
        <f t="shared" si="110"/>
        <v>-141.3306804734884</v>
      </c>
      <c r="P285" s="14">
        <f t="shared" si="111"/>
        <v>410.903423500607</v>
      </c>
      <c r="Q285" s="13">
        <f t="shared" si="99"/>
        <v>85.864047919445298</v>
      </c>
      <c r="R285" s="13">
        <f t="shared" si="100"/>
        <v>-441.73223255144876</v>
      </c>
      <c r="S285" s="15">
        <v>281</v>
      </c>
      <c r="T285" s="1">
        <f t="shared" si="114"/>
        <v>9.8052459003802674</v>
      </c>
      <c r="U285" s="1">
        <f t="shared" si="101"/>
        <v>110.80524590038027</v>
      </c>
      <c r="V285" s="1">
        <f t="shared" si="112"/>
        <v>1.1566946262014142</v>
      </c>
      <c r="W285" s="1">
        <f>入力・結果!$I$7/V285</f>
        <v>281491.75471599674</v>
      </c>
      <c r="X285" s="14">
        <f>(W285/I285*10)*入力・結果!$I$8</f>
        <v>3886.8479322432513</v>
      </c>
      <c r="Y285" s="13">
        <f>DEGREES(ACOS((入力・結果!$G$3-(入力・結果!$G$4*COS(RADIANS(S285))))/(((入力・結果!$G$3^2)+(入力・結果!$G$4^2)-(2*入力・結果!$G$3*入力・結果!$G$4*COS(RADIANS(S285))))^(1/2))))</f>
        <v>76.384460976048629</v>
      </c>
      <c r="Z285" s="13">
        <f>DEGREES(ACOS(((入力・結果!$G$3^2)+(入力・結果!$G$4^2)-(入力・結果!$G$5^2)+(入力・結果!$G$6^2)-(2*入力・結果!$G$3*入力・結果!$G$4*COS(RADIANS(S285))))/(2*入力・結果!$G$6*((入力・結果!$G$3^2)+(入力・結果!$G$4^2)-(2*入力・結果!$G$3*入力・結果!$G$4*(COS(RADIANS(S285)))))^(1/2))))</f>
        <v>57.983929919527945</v>
      </c>
      <c r="AA285" s="13">
        <f>DEGREES(ACOS((入力・結果!$G$4-(入力・結果!$G$3*COS(RADIANS(S285))))/(((入力・結果!$G$3^2)+(入力・結果!$G$4^2)-(2*入力・結果!$G$3*入力・結果!$G$4*COS(RADIANS(S285))))^(1/2))))</f>
        <v>24.615539023951374</v>
      </c>
      <c r="AB285" s="13">
        <f>DEGREES(ACOS(((入力・結果!$G$3^2)+(入力・結果!$G$4^2)+(入力・結果!$G$5^2)-(入力・結果!$G$6^2)-(2*入力・結果!$G$3*入力・結果!$G$4*COS(RADIANS(S285))))/(2*入力・結果!$G$5*((入力・結果!$G$3^2)+(入力・結果!$G$4^2)-(2*入力・結果!$G$3*入力・結果!$G$4*(COS(RADIANS(S285)))))^(1/2))))</f>
        <v>34.420784924331642</v>
      </c>
      <c r="AC285" s="1">
        <f t="shared" si="113"/>
        <v>586.84793224325131</v>
      </c>
      <c r="AD285" s="1">
        <f t="shared" si="102"/>
        <v>586.84793224325131</v>
      </c>
      <c r="AE285" s="1" t="str">
        <f t="shared" si="103"/>
        <v/>
      </c>
      <c r="AF285" s="1" t="str">
        <f t="shared" si="104"/>
        <v/>
      </c>
      <c r="AJ285" s="10">
        <v>282</v>
      </c>
      <c r="AK285" s="10">
        <f t="shared" si="105"/>
        <v>0.86261441486872803</v>
      </c>
    </row>
    <row r="286" spans="2:37" x14ac:dyDescent="0.2">
      <c r="B286" s="1">
        <v>282</v>
      </c>
      <c r="C286" s="13">
        <f t="shared" si="93"/>
        <v>7.2769091786215796</v>
      </c>
      <c r="D286" s="13">
        <f t="shared" si="94"/>
        <v>34.235166025683192</v>
      </c>
      <c r="E286" s="13">
        <f>演算!U286</f>
        <v>111.96451240782923</v>
      </c>
      <c r="F286" s="13">
        <f t="shared" si="95"/>
        <v>-111.96451240782923</v>
      </c>
      <c r="G286" s="13">
        <f t="shared" si="96"/>
        <v>156.88980789668494</v>
      </c>
      <c r="H286" s="13">
        <f t="shared" si="97"/>
        <v>405.2014455406528</v>
      </c>
      <c r="I286" s="14">
        <f t="shared" si="106"/>
        <v>434.51423830536709</v>
      </c>
      <c r="J286" s="13">
        <f t="shared" si="107"/>
        <v>-68.834112154399207</v>
      </c>
      <c r="K286" s="13" t="str">
        <f t="shared" si="108"/>
        <v/>
      </c>
      <c r="L286" s="13">
        <f>COUNTIF($K$4:K286,1)</f>
        <v>2</v>
      </c>
      <c r="M286" s="13">
        <f t="shared" si="109"/>
        <v>291.16588784560076</v>
      </c>
      <c r="N286" s="14">
        <f t="shared" si="98"/>
        <v>252.16588784560076</v>
      </c>
      <c r="O286" s="14">
        <f t="shared" si="110"/>
        <v>-133.07525156093459</v>
      </c>
      <c r="P286" s="14">
        <f t="shared" si="111"/>
        <v>413.63462223572066</v>
      </c>
      <c r="Q286" s="13">
        <f t="shared" si="99"/>
        <v>93.560260867991744</v>
      </c>
      <c r="R286" s="13">
        <f t="shared" si="100"/>
        <v>-440.16642033021253</v>
      </c>
      <c r="S286" s="15">
        <v>282</v>
      </c>
      <c r="T286" s="1">
        <f t="shared" si="114"/>
        <v>9.9645124078292326</v>
      </c>
      <c r="U286" s="1">
        <f t="shared" si="101"/>
        <v>111.96451240782923</v>
      </c>
      <c r="V286" s="1">
        <f t="shared" si="112"/>
        <v>1.1592665074489616</v>
      </c>
      <c r="W286" s="1">
        <f>入力・結果!$I$7/V286</f>
        <v>280867.25348125782</v>
      </c>
      <c r="X286" s="14">
        <f>(W286/I286*10)*入力・結果!$I$8</f>
        <v>3878.3620243606902</v>
      </c>
      <c r="Y286" s="13">
        <f>DEGREES(ACOS((入力・結果!$G$3-(入力・結果!$G$4*COS(RADIANS(S286))))/(((入力・結果!$G$3^2)+(入力・結果!$G$4^2)-(2*入力・結果!$G$3*入力・結果!$G$4*COS(RADIANS(S286))))^(1/2))))</f>
        <v>77.287477257986723</v>
      </c>
      <c r="Z286" s="13">
        <f>DEGREES(ACOS(((入力・結果!$G$3^2)+(入力・結果!$G$4^2)-(入力・結果!$G$5^2)+(入力・結果!$G$6^2)-(2*入力・結果!$G$3*入力・結果!$G$4*COS(RADIANS(S286))))/(2*入力・結果!$G$6*((入力・結果!$G$3^2)+(入力・結果!$G$4^2)-(2*入力・結果!$G$3*入力・結果!$G$4*(COS(RADIANS(S286)))))^(1/2))))</f>
        <v>58.586160860484007</v>
      </c>
      <c r="AA286" s="13">
        <f>DEGREES(ACOS((入力・結果!$G$4-(入力・結果!$G$3*COS(RADIANS(S286))))/(((入力・結果!$G$3^2)+(入力・結果!$G$4^2)-(2*入力・結果!$G$3*入力・結果!$G$4*COS(RADIANS(S286))))^(1/2))))</f>
        <v>24.712522742013292</v>
      </c>
      <c r="AB286" s="13">
        <f>DEGREES(ACOS(((入力・結果!$G$3^2)+(入力・結果!$G$4^2)+(入力・結果!$G$5^2)-(入力・結果!$G$6^2)-(2*入力・結果!$G$3*入力・結果!$G$4*COS(RADIANS(S286))))/(2*入力・結果!$G$5*((入力・結果!$G$3^2)+(入力・結果!$G$4^2)-(2*入力・結果!$G$3*入力・結果!$G$4*(COS(RADIANS(S286)))))^(1/2))))</f>
        <v>34.677035149842524</v>
      </c>
      <c r="AC286" s="1">
        <f t="shared" si="113"/>
        <v>578.36202436069016</v>
      </c>
      <c r="AD286" s="1">
        <f t="shared" si="102"/>
        <v>578.36202436069016</v>
      </c>
      <c r="AE286" s="1" t="str">
        <f t="shared" si="103"/>
        <v/>
      </c>
      <c r="AF286" s="1" t="str">
        <f t="shared" si="104"/>
        <v/>
      </c>
      <c r="AJ286" s="10">
        <v>283</v>
      </c>
      <c r="AK286" s="10">
        <f t="shared" si="105"/>
        <v>0.86064822950773556</v>
      </c>
    </row>
    <row r="287" spans="2:37" x14ac:dyDescent="0.2">
      <c r="B287" s="1">
        <v>283</v>
      </c>
      <c r="C287" s="13">
        <f t="shared" si="93"/>
        <v>7.8732869020352725</v>
      </c>
      <c r="D287" s="13">
        <f t="shared" si="94"/>
        <v>34.102952267483232</v>
      </c>
      <c r="E287" s="13">
        <f>演算!U287</f>
        <v>113.12642730605887</v>
      </c>
      <c r="F287" s="13">
        <f t="shared" si="95"/>
        <v>-113.12642730605887</v>
      </c>
      <c r="G287" s="13">
        <f t="shared" si="96"/>
        <v>164.97782151972865</v>
      </c>
      <c r="H287" s="13">
        <f t="shared" si="97"/>
        <v>401.95912688272324</v>
      </c>
      <c r="I287" s="14">
        <f t="shared" si="106"/>
        <v>434.49835589759908</v>
      </c>
      <c r="J287" s="13">
        <f t="shared" si="107"/>
        <v>-67.685070441593425</v>
      </c>
      <c r="K287" s="13" t="str">
        <f t="shared" si="108"/>
        <v/>
      </c>
      <c r="L287" s="13">
        <f>COUNTIF($K$4:K287,1)</f>
        <v>2</v>
      </c>
      <c r="M287" s="13">
        <f t="shared" si="109"/>
        <v>292.31492955840656</v>
      </c>
      <c r="N287" s="14">
        <f t="shared" si="98"/>
        <v>253.31492955840656</v>
      </c>
      <c r="O287" s="14">
        <f t="shared" si="110"/>
        <v>-124.74922719186067</v>
      </c>
      <c r="P287" s="14">
        <f t="shared" si="111"/>
        <v>416.20481928102441</v>
      </c>
      <c r="Q287" s="13">
        <f t="shared" si="99"/>
        <v>101.22797445473921</v>
      </c>
      <c r="R287" s="13">
        <f t="shared" si="100"/>
        <v>-438.46652915335585</v>
      </c>
      <c r="S287" s="15">
        <v>283</v>
      </c>
      <c r="T287" s="1">
        <f t="shared" si="114"/>
        <v>10.126427306058865</v>
      </c>
      <c r="U287" s="1">
        <f t="shared" si="101"/>
        <v>113.12642730605887</v>
      </c>
      <c r="V287" s="1">
        <f t="shared" si="112"/>
        <v>1.1619148982296394</v>
      </c>
      <c r="W287" s="1">
        <f>入力・結果!$I$7/V287</f>
        <v>280227.06352771871</v>
      </c>
      <c r="X287" s="14">
        <f>(W287/I287*10)*入力・結果!$I$8</f>
        <v>3869.6633907691225</v>
      </c>
      <c r="Y287" s="13">
        <f>DEGREES(ACOS((入力・結果!$G$3-(入力・結果!$G$4*COS(RADIANS(S287))))/(((入力・結果!$G$3^2)+(入力・結果!$G$4^2)-(2*入力・結果!$G$3*入力・結果!$G$4*COS(RADIANS(S287))))^(1/2))))</f>
        <v>78.196401799346191</v>
      </c>
      <c r="Z287" s="13">
        <f>DEGREES(ACOS(((入力・結果!$G$3^2)+(入力・結果!$G$4^2)-(入力・結果!$G$5^2)+(入力・結果!$G$6^2)-(2*入力・結果!$G$3*入力・結果!$G$4*COS(RADIANS(S287))))/(2*入力・結果!$G$6*((入力・結果!$G$3^2)+(入力・結果!$G$4^2)-(2*入力・結果!$G$3*入力・結果!$G$4*(COS(RADIANS(S287)))))^(1/2))))</f>
        <v>59.18920244701814</v>
      </c>
      <c r="AA287" s="13">
        <f>DEGREES(ACOS((入力・結果!$G$4-(入力・結果!$G$3*COS(RADIANS(S287))))/(((入力・結果!$G$3^2)+(入力・結果!$G$4^2)-(2*入力・結果!$G$3*入力・結果!$G$4*COS(RADIANS(S287))))^(1/2))))</f>
        <v>24.803598200653802</v>
      </c>
      <c r="AB287" s="13">
        <f>DEGREES(ACOS(((入力・結果!$G$3^2)+(入力・結果!$G$4^2)+(入力・結果!$G$5^2)-(入力・結果!$G$6^2)-(2*入力・結果!$G$3*入力・結果!$G$4*COS(RADIANS(S287))))/(2*入力・結果!$G$5*((入力・結果!$G$3^2)+(入力・結果!$G$4^2)-(2*入力・結果!$G$3*入力・結果!$G$4*(COS(RADIANS(S287)))))^(1/2))))</f>
        <v>34.930025506712667</v>
      </c>
      <c r="AC287" s="1">
        <f t="shared" si="113"/>
        <v>569.66339076912254</v>
      </c>
      <c r="AD287" s="1">
        <f t="shared" si="102"/>
        <v>569.66339076912254</v>
      </c>
      <c r="AE287" s="1" t="str">
        <f t="shared" si="103"/>
        <v/>
      </c>
      <c r="AF287" s="1" t="str">
        <f t="shared" si="104"/>
        <v/>
      </c>
      <c r="AJ287" s="10">
        <v>284</v>
      </c>
      <c r="AK287" s="10">
        <f t="shared" si="105"/>
        <v>0.85863267452883296</v>
      </c>
    </row>
    <row r="288" spans="2:37" x14ac:dyDescent="0.2">
      <c r="B288" s="1">
        <v>284</v>
      </c>
      <c r="C288" s="13">
        <f t="shared" si="93"/>
        <v>8.4672663459883601</v>
      </c>
      <c r="D288" s="13">
        <f t="shared" si="94"/>
        <v>33.960350419659882</v>
      </c>
      <c r="E288" s="13">
        <f>演算!U288</f>
        <v>114.29106968418493</v>
      </c>
      <c r="F288" s="13">
        <f t="shared" si="95"/>
        <v>-114.29106968418493</v>
      </c>
      <c r="G288" s="13">
        <f t="shared" si="96"/>
        <v>173.01618601827545</v>
      </c>
      <c r="H288" s="13">
        <f t="shared" si="97"/>
        <v>398.54731265868895</v>
      </c>
      <c r="I288" s="14">
        <f t="shared" si="106"/>
        <v>434.48194559932324</v>
      </c>
      <c r="J288" s="13">
        <f t="shared" si="107"/>
        <v>-66.533512954210394</v>
      </c>
      <c r="K288" s="13" t="str">
        <f t="shared" si="108"/>
        <v/>
      </c>
      <c r="L288" s="13">
        <f>COUNTIF($K$4:K288,1)</f>
        <v>2</v>
      </c>
      <c r="M288" s="13">
        <f t="shared" si="109"/>
        <v>293.46648704578962</v>
      </c>
      <c r="N288" s="14">
        <f t="shared" si="98"/>
        <v>254.46648704578962</v>
      </c>
      <c r="O288" s="14">
        <f t="shared" si="110"/>
        <v>-116.3551204234371</v>
      </c>
      <c r="P288" s="14">
        <f t="shared" si="111"/>
        <v>418.61204832520139</v>
      </c>
      <c r="Q288" s="13">
        <f t="shared" si="99"/>
        <v>108.86485301985036</v>
      </c>
      <c r="R288" s="13">
        <f t="shared" si="100"/>
        <v>-436.63307682419844</v>
      </c>
      <c r="S288" s="15">
        <v>284</v>
      </c>
      <c r="T288" s="1">
        <f t="shared" si="114"/>
        <v>10.291069684184937</v>
      </c>
      <c r="U288" s="1">
        <f t="shared" si="101"/>
        <v>114.29106968418493</v>
      </c>
      <c r="V288" s="1">
        <f t="shared" si="112"/>
        <v>1.1646423781260609</v>
      </c>
      <c r="W288" s="1">
        <f>入力・結果!$I$7/V288</f>
        <v>279570.79882658803</v>
      </c>
      <c r="X288" s="14">
        <f>(W288/I288*10)*入力・結果!$I$8</f>
        <v>3860.7468272259111</v>
      </c>
      <c r="Y288" s="13">
        <f>DEGREES(ACOS((入力・結果!$G$3-(入力・結果!$G$4*COS(RADIANS(S288))))/(((入力・結果!$G$3^2)+(入力・結果!$G$4^2)-(2*入力・結果!$G$3*入力・結果!$G$4*COS(RADIANS(S288))))^(1/2))))</f>
        <v>79.111386561357605</v>
      </c>
      <c r="Z288" s="13">
        <f>DEGREES(ACOS(((入力・結果!$G$3^2)+(入力・結果!$G$4^2)-(入力・結果!$G$5^2)+(入力・結果!$G$6^2)-(2*入力・結果!$G$3*入力・結果!$G$4*COS(RADIANS(S288))))/(2*入力・結果!$G$6*((入力・結果!$G$3^2)+(入力・結果!$G$4^2)-(2*入力・結果!$G$3*入力・結果!$G$4*(COS(RADIANS(S288)))))^(1/2))))</f>
        <v>59.79305066748929</v>
      </c>
      <c r="AA288" s="13">
        <f>DEGREES(ACOS((入力・結果!$G$4-(入力・結果!$G$3*COS(RADIANS(S288))))/(((入力・結果!$G$3^2)+(入力・結果!$G$4^2)-(2*入力・結果!$G$3*入力・結果!$G$4*COS(RADIANS(S288))))^(1/2))))</f>
        <v>24.888613438642349</v>
      </c>
      <c r="AB288" s="13">
        <f>DEGREES(ACOS(((入力・結果!$G$3^2)+(入力・結果!$G$4^2)+(入力・結果!$G$5^2)-(入力・結果!$G$6^2)-(2*入力・結果!$G$3*入力・結果!$G$4*COS(RADIANS(S288))))/(2*入力・結果!$G$5*((入力・結果!$G$3^2)+(入力・結果!$G$4^2)-(2*入力・結果!$G$3*入力・結果!$G$4*(COS(RADIANS(S288)))))^(1/2))))</f>
        <v>35.179683122827285</v>
      </c>
      <c r="AC288" s="1">
        <f t="shared" si="113"/>
        <v>560.74682722591115</v>
      </c>
      <c r="AD288" s="1">
        <f t="shared" si="102"/>
        <v>560.74682722591115</v>
      </c>
      <c r="AE288" s="1" t="str">
        <f t="shared" si="103"/>
        <v/>
      </c>
      <c r="AF288" s="1" t="str">
        <f t="shared" si="104"/>
        <v/>
      </c>
      <c r="AJ288" s="10">
        <v>285</v>
      </c>
      <c r="AK288" s="10">
        <f t="shared" si="105"/>
        <v>0.85656654344287286</v>
      </c>
    </row>
    <row r="289" spans="2:37" x14ac:dyDescent="0.2">
      <c r="B289" s="1">
        <v>285</v>
      </c>
      <c r="C289" s="13">
        <f t="shared" si="93"/>
        <v>9.0586665785882108</v>
      </c>
      <c r="D289" s="13">
        <f t="shared" si="94"/>
        <v>33.807403920117395</v>
      </c>
      <c r="E289" s="13">
        <f>演算!U289</f>
        <v>115.45852130560901</v>
      </c>
      <c r="F289" s="13">
        <f t="shared" si="95"/>
        <v>-115.45852130560901</v>
      </c>
      <c r="G289" s="13">
        <f t="shared" si="96"/>
        <v>181.00169324028946</v>
      </c>
      <c r="H289" s="13">
        <f t="shared" si="97"/>
        <v>394.96608868681864</v>
      </c>
      <c r="I289" s="14">
        <f t="shared" si="106"/>
        <v>434.46498612479206</v>
      </c>
      <c r="J289" s="13">
        <f t="shared" si="107"/>
        <v>-65.379364078779574</v>
      </c>
      <c r="K289" s="13" t="str">
        <f t="shared" si="108"/>
        <v/>
      </c>
      <c r="L289" s="13">
        <f>COUNTIF($K$4:K289,1)</f>
        <v>2</v>
      </c>
      <c r="M289" s="13">
        <f t="shared" si="109"/>
        <v>294.62063592122041</v>
      </c>
      <c r="N289" s="14">
        <f t="shared" si="98"/>
        <v>255.62063592122041</v>
      </c>
      <c r="O289" s="14">
        <f t="shared" si="110"/>
        <v>-107.89547846524925</v>
      </c>
      <c r="P289" s="14">
        <f t="shared" si="111"/>
        <v>420.85435710607857</v>
      </c>
      <c r="Q289" s="13">
        <f t="shared" si="99"/>
        <v>116.46857029613413</v>
      </c>
      <c r="R289" s="13">
        <f t="shared" si="100"/>
        <v>-434.66662183008077</v>
      </c>
      <c r="S289" s="15">
        <v>285</v>
      </c>
      <c r="T289" s="1">
        <f t="shared" si="114"/>
        <v>10.458521305609008</v>
      </c>
      <c r="U289" s="1">
        <f t="shared" si="101"/>
        <v>115.45852130560901</v>
      </c>
      <c r="V289" s="1">
        <f t="shared" si="112"/>
        <v>1.1674516214240782</v>
      </c>
      <c r="W289" s="1">
        <f>入力・結果!$I$7/V289</f>
        <v>278898.06654499937</v>
      </c>
      <c r="X289" s="14">
        <f>(W289/I289*10)*入力・結果!$I$8</f>
        <v>3851.6070401800944</v>
      </c>
      <c r="Y289" s="13">
        <f>DEGREES(ACOS((入力・結果!$G$3-(入力・結果!$G$4*COS(RADIANS(S289))))/(((入力・結果!$G$3^2)+(入力・結果!$G$4^2)-(2*入力・結果!$G$3*入力・結果!$G$4*COS(RADIANS(S289))))^(1/2))))</f>
        <v>80.032587372257268</v>
      </c>
      <c r="Z289" s="13">
        <f>DEGREES(ACOS(((入力・結果!$G$3^2)+(入力・結果!$G$4^2)-(入力・結果!$G$5^2)+(入力・結果!$G$6^2)-(2*入力・結果!$G$3*入力・結果!$G$4*COS(RADIANS(S289))))/(2*入力・結果!$G$6*((入力・結果!$G$3^2)+(入力・結果!$G$4^2)-(2*入力・結果!$G$3*入力・結果!$G$4*(COS(RADIANS(S289)))))^(1/2))))</f>
        <v>60.397699861468269</v>
      </c>
      <c r="AA289" s="13">
        <f>DEGREES(ACOS((入力・結果!$G$4-(入力・結果!$G$3*COS(RADIANS(S289))))/(((入力・結果!$G$3^2)+(入力・結果!$G$4^2)-(2*入力・結果!$G$3*入力・結果!$G$4*COS(RADIANS(S289))))^(1/2))))</f>
        <v>24.9674126277427</v>
      </c>
      <c r="AB289" s="13">
        <f>DEGREES(ACOS(((入力・結果!$G$3^2)+(入力・結果!$G$4^2)+(入力・結果!$G$5^2)-(入力・結果!$G$6^2)-(2*入力・結果!$G$3*入力・結果!$G$4*COS(RADIANS(S289))))/(2*入力・結果!$G$5*((入力・結果!$G$3^2)+(入力・結果!$G$4^2)-(2*入力・結果!$G$3*入力・結果!$G$4*(COS(RADIANS(S289)))))^(1/2))))</f>
        <v>35.425933933351708</v>
      </c>
      <c r="AC289" s="1">
        <f t="shared" si="113"/>
        <v>551.60704018009437</v>
      </c>
      <c r="AD289" s="1">
        <f t="shared" si="102"/>
        <v>551.60704018009437</v>
      </c>
      <c r="AE289" s="1" t="str">
        <f t="shared" si="103"/>
        <v/>
      </c>
      <c r="AF289" s="1" t="str">
        <f t="shared" si="104"/>
        <v/>
      </c>
      <c r="AJ289" s="10">
        <v>286</v>
      </c>
      <c r="AK289" s="10">
        <f t="shared" si="105"/>
        <v>0.85444860982435633</v>
      </c>
    </row>
    <row r="290" spans="2:37" x14ac:dyDescent="0.2">
      <c r="B290" s="1">
        <v>286</v>
      </c>
      <c r="C290" s="13">
        <f t="shared" si="93"/>
        <v>9.6473074535949781</v>
      </c>
      <c r="D290" s="13">
        <f t="shared" si="94"/>
        <v>33.644159357841154</v>
      </c>
      <c r="E290" s="13">
        <f>演算!U290</f>
        <v>116.62886670555713</v>
      </c>
      <c r="F290" s="13">
        <f t="shared" si="95"/>
        <v>-116.62886670555713</v>
      </c>
      <c r="G290" s="13">
        <f t="shared" si="96"/>
        <v>188.93111662768808</v>
      </c>
      <c r="H290" s="13">
        <f t="shared" si="97"/>
        <v>391.21557287971007</v>
      </c>
      <c r="I290" s="14">
        <f t="shared" si="106"/>
        <v>434.4474551586012</v>
      </c>
      <c r="J290" s="13">
        <f t="shared" si="107"/>
        <v>-64.222545626125097</v>
      </c>
      <c r="K290" s="13" t="str">
        <f t="shared" si="108"/>
        <v/>
      </c>
      <c r="L290" s="13">
        <f>COUNTIF($K$4:K290,1)</f>
        <v>2</v>
      </c>
      <c r="M290" s="13">
        <f t="shared" si="109"/>
        <v>295.77745437387489</v>
      </c>
      <c r="N290" s="14">
        <f t="shared" si="98"/>
        <v>256.77745437387489</v>
      </c>
      <c r="O290" s="14">
        <f t="shared" si="110"/>
        <v>-99.372883028681827</v>
      </c>
      <c r="P290" s="14">
        <f t="shared" si="111"/>
        <v>422.92980672016097</v>
      </c>
      <c r="Q290" s="13">
        <f t="shared" si="99"/>
        <v>124.03681011764972</v>
      </c>
      <c r="R290" s="13">
        <f t="shared" si="100"/>
        <v>-432.56776317224347</v>
      </c>
      <c r="S290" s="15">
        <v>286</v>
      </c>
      <c r="T290" s="1">
        <f t="shared" si="114"/>
        <v>10.628866705557137</v>
      </c>
      <c r="U290" s="1">
        <f t="shared" si="101"/>
        <v>116.62886670555713</v>
      </c>
      <c r="V290" s="1">
        <f t="shared" si="112"/>
        <v>1.1703453999481184</v>
      </c>
      <c r="W290" s="1">
        <f>入力・結果!$I$7/V290</f>
        <v>278208.46735881042</v>
      </c>
      <c r="X290" s="14">
        <f>(W290/I290*10)*入力・結果!$I$8</f>
        <v>3842.238651262162</v>
      </c>
      <c r="Y290" s="13">
        <f>DEGREES(ACOS((入力・結果!$G$3-(入力・結果!$G$4*COS(RADIANS(S290))))/(((入力・結果!$G$3^2)+(入力・結果!$G$4^2)-(2*入力・結果!$G$3*入力・結果!$G$4*COS(RADIANS(S290))))^(1/2))))</f>
        <v>80.960163997350961</v>
      </c>
      <c r="Z290" s="13">
        <f>DEGREES(ACOS(((入力・結果!$G$3^2)+(入力・結果!$G$4^2)-(入力・結果!$G$5^2)+(入力・結果!$G$6^2)-(2*入力・結果!$G$3*入力・結果!$G$4*COS(RADIANS(S290))))/(2*入力・結果!$G$6*((入力・結果!$G$3^2)+(入力・結果!$G$4^2)-(2*入力・結果!$G$3*入力・結果!$G$4*(COS(RADIANS(S290)))))^(1/2))))</f>
        <v>61.003142570576017</v>
      </c>
      <c r="AA290" s="13">
        <f>DEGREES(ACOS((入力・結果!$G$4-(入力・結果!$G$3*COS(RADIANS(S290))))/(((入力・結果!$G$3^2)+(入力・結果!$G$4^2)-(2*入力・結果!$G$3*入力・結果!$G$4*COS(RADIANS(S290))))^(1/2))))</f>
        <v>25.039836002649054</v>
      </c>
      <c r="AB290" s="13">
        <f>DEGREES(ACOS(((入力・結果!$G$3^2)+(入力・結果!$G$4^2)+(入力・結果!$G$5^2)-(入力・結果!$G$6^2)-(2*入力・結果!$G$3*入力・結果!$G$4*COS(RADIANS(S290))))/(2*入力・結果!$G$5*((入力・結果!$G$3^2)+(入力・結果!$G$4^2)-(2*入力・結果!$G$3*入力・結果!$G$4*(COS(RADIANS(S290)))))^(1/2))))</f>
        <v>35.66870270820619</v>
      </c>
      <c r="AC290" s="1">
        <f t="shared" si="113"/>
        <v>542.23865126216197</v>
      </c>
      <c r="AD290" s="1">
        <f t="shared" si="102"/>
        <v>542.23865126216197</v>
      </c>
      <c r="AE290" s="1" t="str">
        <f t="shared" si="103"/>
        <v/>
      </c>
      <c r="AF290" s="1" t="str">
        <f t="shared" si="104"/>
        <v/>
      </c>
      <c r="AJ290" s="10">
        <v>287</v>
      </c>
      <c r="AK290" s="10">
        <f t="shared" si="105"/>
        <v>0.85227762845097765</v>
      </c>
    </row>
    <row r="291" spans="2:37" x14ac:dyDescent="0.2">
      <c r="B291" s="1">
        <v>287</v>
      </c>
      <c r="C291" s="13">
        <f t="shared" si="93"/>
        <v>10.233009665295786</v>
      </c>
      <c r="D291" s="13">
        <f t="shared" si="94"/>
        <v>33.470666458706241</v>
      </c>
      <c r="E291" s="13">
        <f>演算!U291</f>
        <v>117.80219329142271</v>
      </c>
      <c r="F291" s="13">
        <f t="shared" si="95"/>
        <v>-117.80219329142271</v>
      </c>
      <c r="G291" s="13">
        <f t="shared" si="96"/>
        <v>196.8012104239302</v>
      </c>
      <c r="H291" s="13">
        <f t="shared" si="97"/>
        <v>387.29591494400853</v>
      </c>
      <c r="I291" s="14">
        <f t="shared" si="106"/>
        <v>434.42932930068241</v>
      </c>
      <c r="J291" s="13">
        <f t="shared" si="107"/>
        <v>-63.062976737224979</v>
      </c>
      <c r="K291" s="13" t="str">
        <f t="shared" si="108"/>
        <v/>
      </c>
      <c r="L291" s="13">
        <f>COUNTIF($K$4:K291,1)</f>
        <v>2</v>
      </c>
      <c r="M291" s="13">
        <f t="shared" si="109"/>
        <v>296.93702326277503</v>
      </c>
      <c r="N291" s="14">
        <f t="shared" si="98"/>
        <v>257.93702326277503</v>
      </c>
      <c r="O291" s="14">
        <f t="shared" si="110"/>
        <v>-90.789950753767201</v>
      </c>
      <c r="P291" s="14">
        <f t="shared" si="111"/>
        <v>424.83647089058786</v>
      </c>
      <c r="Q291" s="13">
        <f t="shared" si="99"/>
        <v>131.56726712523152</v>
      </c>
      <c r="R291" s="13">
        <f t="shared" si="100"/>
        <v>-430.33714018336593</v>
      </c>
      <c r="S291" s="15">
        <v>287</v>
      </c>
      <c r="T291" s="1">
        <f t="shared" si="114"/>
        <v>10.802193291422711</v>
      </c>
      <c r="U291" s="1">
        <f t="shared" si="101"/>
        <v>117.80219329142271</v>
      </c>
      <c r="V291" s="1">
        <f t="shared" si="112"/>
        <v>1.1733265858655813</v>
      </c>
      <c r="W291" s="1">
        <f>入力・結果!$I$7/V291</f>
        <v>277501.59582363832</v>
      </c>
      <c r="X291" s="14">
        <f>(W291/I291*10)*入力・結果!$I$8</f>
        <v>3832.6362025834205</v>
      </c>
      <c r="Y291" s="13">
        <f>DEGREES(ACOS((入力・結果!$G$3-(入力・結果!$G$4*COS(RADIANS(S291))))/(((入力・結果!$G$3^2)+(入力・結果!$G$4^2)-(2*入力・結果!$G$3*入力・結果!$G$4*COS(RADIANS(S291))))^(1/2))))</f>
        <v>81.894280205654084</v>
      </c>
      <c r="Z291" s="13">
        <f>DEGREES(ACOS(((入力・結果!$G$3^2)+(入力・結果!$G$4^2)-(入力・結果!$G$5^2)+(入力・結果!$G$6^2)-(2*入力・結果!$G$3*入力・結果!$G$4*COS(RADIANS(S291))))/(2*入力・結果!$G$6*((入力・結果!$G$3^2)+(入力・結果!$G$4^2)-(2*入力・結果!$G$3*入力・結果!$G$4*(COS(RADIANS(S291)))))^(1/2))))</f>
        <v>61.609369377772971</v>
      </c>
      <c r="AA291" s="13">
        <f>DEGREES(ACOS((入力・結果!$G$4-(入力・結果!$G$3*COS(RADIANS(S291))))/(((入力・結果!$G$3^2)+(入力・結果!$G$4^2)-(2*入力・結果!$G$3*入力・結果!$G$4*COS(RADIANS(S291))))^(1/2))))</f>
        <v>25.105719794345909</v>
      </c>
      <c r="AB291" s="13">
        <f>DEGREES(ACOS(((入力・結果!$G$3^2)+(入力・結果!$G$4^2)+(入力・結果!$G$5^2)-(入力・結果!$G$6^2)-(2*入力・結果!$G$3*入力・結果!$G$4*COS(RADIANS(S291))))/(2*入力・結果!$G$5*((入力・結果!$G$3^2)+(入力・結果!$G$4^2)-(2*入力・結果!$G$3*入力・結果!$G$4*(COS(RADIANS(S291)))))^(1/2))))</f>
        <v>35.90791308576862</v>
      </c>
      <c r="AC291" s="1">
        <f t="shared" si="113"/>
        <v>532.63620258342053</v>
      </c>
      <c r="AD291" s="1">
        <f t="shared" si="102"/>
        <v>532.63620258342053</v>
      </c>
      <c r="AE291" s="1" t="str">
        <f t="shared" si="103"/>
        <v/>
      </c>
      <c r="AF291" s="1" t="str">
        <f t="shared" si="104"/>
        <v/>
      </c>
      <c r="AJ291" s="10">
        <v>288</v>
      </c>
      <c r="AK291" s="10">
        <f t="shared" si="105"/>
        <v>0.85005233664098589</v>
      </c>
    </row>
    <row r="292" spans="2:37" x14ac:dyDescent="0.2">
      <c r="B292" s="1">
        <v>288</v>
      </c>
      <c r="C292" s="13">
        <f t="shared" si="93"/>
        <v>10.815594803123153</v>
      </c>
      <c r="D292" s="13">
        <f t="shared" si="94"/>
        <v>33.286978070330377</v>
      </c>
      <c r="E292" s="13">
        <f>演算!U292</f>
        <v>118.97859144586052</v>
      </c>
      <c r="F292" s="13">
        <f t="shared" si="95"/>
        <v>-118.97859144586052</v>
      </c>
      <c r="G292" s="13">
        <f t="shared" si="96"/>
        <v>204.60870879073926</v>
      </c>
      <c r="H292" s="13">
        <f t="shared" si="97"/>
        <v>383.20729610142564</v>
      </c>
      <c r="I292" s="14">
        <f t="shared" si="106"/>
        <v>434.41058400823897</v>
      </c>
      <c r="J292" s="13">
        <f t="shared" si="107"/>
        <v>-61.900573786400585</v>
      </c>
      <c r="K292" s="13" t="str">
        <f t="shared" si="108"/>
        <v/>
      </c>
      <c r="L292" s="13">
        <f>COUNTIF($K$4:K292,1)</f>
        <v>2</v>
      </c>
      <c r="M292" s="13">
        <f t="shared" si="109"/>
        <v>298.09942621359943</v>
      </c>
      <c r="N292" s="14">
        <f t="shared" si="98"/>
        <v>259.09942621359943</v>
      </c>
      <c r="O292" s="14">
        <f t="shared" si="110"/>
        <v>-82.149333720051658</v>
      </c>
      <c r="P292" s="14">
        <f t="shared" si="111"/>
        <v>426.57243519445888</v>
      </c>
      <c r="Q292" s="13">
        <f t="shared" si="99"/>
        <v>139.05764746872626</v>
      </c>
      <c r="R292" s="13">
        <f t="shared" si="100"/>
        <v>-427.97543233281914</v>
      </c>
      <c r="S292" s="15">
        <v>288</v>
      </c>
      <c r="T292" s="1">
        <f t="shared" si="114"/>
        <v>10.978591445860513</v>
      </c>
      <c r="U292" s="1">
        <f t="shared" si="101"/>
        <v>118.97859144586052</v>
      </c>
      <c r="V292" s="1">
        <f t="shared" si="112"/>
        <v>1.1763981544378055</v>
      </c>
      <c r="W292" s="1">
        <f>入力・結果!$I$7/V292</f>
        <v>276777.04081030504</v>
      </c>
      <c r="X292" s="14">
        <f>(W292/I292*10)*入力・結果!$I$8</f>
        <v>3822.7941629302804</v>
      </c>
      <c r="Y292" s="13">
        <f>DEGREES(ACOS((入力・結果!$G$3-(入力・結果!$G$4*COS(RADIANS(S292))))/(((入力・結果!$G$3^2)+(入力・結果!$G$4^2)-(2*入力・結果!$G$3*入力・結果!$G$4*COS(RADIANS(S292))))^(1/2))))</f>
        <v>82.835103832442229</v>
      </c>
      <c r="Z292" s="13">
        <f>DEGREES(ACOS(((入力・結果!$G$3^2)+(入力・結果!$G$4^2)-(入力・結果!$G$5^2)+(入力・結果!$G$6^2)-(2*入力・結果!$G$3*入力・結果!$G$4*COS(RADIANS(S292))))/(2*入力・結果!$G$6*((入力・結果!$G$3^2)+(入力・結果!$G$4^2)-(2*入力・結果!$G$3*入力・結果!$G$4*(COS(RADIANS(S292)))))^(1/2))))</f>
        <v>62.216368734291684</v>
      </c>
      <c r="AA292" s="13">
        <f>DEGREES(ACOS((入力・結果!$G$4-(入力・結果!$G$3*COS(RADIANS(S292))))/(((入力・結果!$G$3^2)+(入力・結果!$G$4^2)-(2*入力・結果!$G$3*入力・結果!$G$4*COS(RADIANS(S292))))^(1/2))))</f>
        <v>25.164896167557774</v>
      </c>
      <c r="AB292" s="13">
        <f>DEGREES(ACOS(((入力・結果!$G$3^2)+(入力・結果!$G$4^2)+(入力・結果!$G$5^2)-(入力・結果!$G$6^2)-(2*入力・結果!$G$3*入力・結果!$G$4*COS(RADIANS(S292))))/(2*入力・結果!$G$5*((入力・結果!$G$3^2)+(入力・結果!$G$4^2)-(2*入力・結果!$G$3*入力・結果!$G$4*(COS(RADIANS(S292)))))^(1/2))))</f>
        <v>36.143487613418287</v>
      </c>
      <c r="AC292" s="1">
        <f t="shared" si="113"/>
        <v>522.79416293028044</v>
      </c>
      <c r="AD292" s="1">
        <f t="shared" si="102"/>
        <v>522.79416293028044</v>
      </c>
      <c r="AE292" s="1" t="str">
        <f t="shared" si="103"/>
        <v/>
      </c>
      <c r="AF292" s="1" t="str">
        <f t="shared" si="104"/>
        <v/>
      </c>
      <c r="AJ292" s="10">
        <v>289</v>
      </c>
      <c r="AK292" s="10">
        <f t="shared" si="105"/>
        <v>0.84777145580695035</v>
      </c>
    </row>
    <row r="293" spans="2:37" x14ac:dyDescent="0.2">
      <c r="B293" s="1">
        <v>289</v>
      </c>
      <c r="C293" s="13">
        <f t="shared" si="93"/>
        <v>11.394885406000471</v>
      </c>
      <c r="D293" s="13">
        <f t="shared" si="94"/>
        <v>33.093150145976097</v>
      </c>
      <c r="E293" s="13">
        <f>演算!U293</f>
        <v>120.15815463255468</v>
      </c>
      <c r="F293" s="13">
        <f t="shared" si="95"/>
        <v>-120.15815463255468</v>
      </c>
      <c r="G293" s="13">
        <f t="shared" si="96"/>
        <v>212.35032482933619</v>
      </c>
      <c r="H293" s="13">
        <f t="shared" si="97"/>
        <v>378.94992883648268</v>
      </c>
      <c r="I293" s="14">
        <f t="shared" si="106"/>
        <v>434.3911935344683</v>
      </c>
      <c r="J293" s="13">
        <f t="shared" si="107"/>
        <v>-60.735250281896327</v>
      </c>
      <c r="K293" s="13" t="str">
        <f t="shared" si="108"/>
        <v/>
      </c>
      <c r="L293" s="13">
        <f>COUNTIF($K$4:K293,1)</f>
        <v>2</v>
      </c>
      <c r="M293" s="13">
        <f t="shared" si="109"/>
        <v>299.26474971810364</v>
      </c>
      <c r="N293" s="14">
        <f t="shared" si="98"/>
        <v>260.26474971810364</v>
      </c>
      <c r="O293" s="14">
        <f t="shared" si="110"/>
        <v>-73.453720048488904</v>
      </c>
      <c r="P293" s="14">
        <f t="shared" si="111"/>
        <v>428.13579625083685</v>
      </c>
      <c r="Q293" s="13">
        <f t="shared" si="99"/>
        <v>146.50566950572033</v>
      </c>
      <c r="R293" s="13">
        <f t="shared" si="100"/>
        <v>-425.48335901969261</v>
      </c>
      <c r="S293" s="15">
        <v>289</v>
      </c>
      <c r="T293" s="1">
        <f t="shared" si="114"/>
        <v>11.15815463255468</v>
      </c>
      <c r="U293" s="1">
        <f t="shared" si="101"/>
        <v>120.15815463255468</v>
      </c>
      <c r="V293" s="1">
        <f t="shared" si="112"/>
        <v>1.1795631866941676</v>
      </c>
      <c r="W293" s="1">
        <f>入力・結果!$I$7/V293</f>
        <v>276034.38601074304</v>
      </c>
      <c r="X293" s="14">
        <f>(W293/I293*10)*入力・結果!$I$8</f>
        <v>3812.7069349370695</v>
      </c>
      <c r="Y293" s="13">
        <f>DEGREES(ACOS((入力・結果!$G$3-(入力・結果!$G$4*COS(RADIANS(S293))))/(((入力・結果!$G$3^2)+(入力・結果!$G$4^2)-(2*入力・結果!$G$3*入力・結果!$G$4*COS(RADIANS(S293))))^(1/2))))</f>
        <v>83.782806836974146</v>
      </c>
      <c r="Z293" s="13">
        <f>DEGREES(ACOS(((入力・結果!$G$3^2)+(入力・結果!$G$4^2)-(入力・結果!$G$5^2)+(入力・結果!$G$6^2)-(2*入力・結果!$G$3*入力・結果!$G$4*COS(RADIANS(S293))))/(2*入力・結果!$G$6*((入力・結果!$G$3^2)+(入力・結果!$G$4^2)-(2*入力・結果!$G$3*入力・結果!$G$4*(COS(RADIANS(S293)))))^(1/2))))</f>
        <v>62.824126773358437</v>
      </c>
      <c r="AA293" s="13">
        <f>DEGREES(ACOS((入力・結果!$G$4-(入力・結果!$G$3*COS(RADIANS(S293))))/(((入力・結果!$G$3^2)+(入力・結果!$G$4^2)-(2*入力・結果!$G$3*入力・結果!$G$4*COS(RADIANS(S293))))^(1/2))))</f>
        <v>25.217193163025836</v>
      </c>
      <c r="AB293" s="13">
        <f>DEGREES(ACOS(((入力・結果!$G$3^2)+(入力・結果!$G$4^2)+(入力・結果!$G$5^2)-(入力・結果!$G$6^2)-(2*入力・結果!$G$3*入力・結果!$G$4*COS(RADIANS(S293))))/(2*入力・結果!$G$5*((入力・結果!$G$3^2)+(入力・結果!$G$4^2)-(2*入力・結果!$G$3*入力・結果!$G$4*(COS(RADIANS(S293)))))^(1/2))))</f>
        <v>36.375347795580517</v>
      </c>
      <c r="AC293" s="1">
        <f t="shared" si="113"/>
        <v>512.70693493706949</v>
      </c>
      <c r="AD293" s="1">
        <f t="shared" si="102"/>
        <v>512.70693493706949</v>
      </c>
      <c r="AE293" s="1" t="str">
        <f t="shared" si="103"/>
        <v/>
      </c>
      <c r="AF293" s="1" t="str">
        <f t="shared" si="104"/>
        <v/>
      </c>
      <c r="AJ293" s="10">
        <v>290</v>
      </c>
      <c r="AK293" s="10">
        <f t="shared" si="105"/>
        <v>0.84543369324799134</v>
      </c>
    </row>
    <row r="294" spans="2:37" x14ac:dyDescent="0.2">
      <c r="B294" s="1">
        <v>290</v>
      </c>
      <c r="C294" s="13">
        <f t="shared" si="93"/>
        <v>11.970705016398414</v>
      </c>
      <c r="D294" s="13">
        <f t="shared" si="94"/>
        <v>32.889241727506793</v>
      </c>
      <c r="E294" s="13">
        <f>演算!U294</f>
        <v>121.34097950455404</v>
      </c>
      <c r="F294" s="13">
        <f t="shared" si="95"/>
        <v>-121.34097950455404</v>
      </c>
      <c r="G294" s="13">
        <f t="shared" si="96"/>
        <v>220.02274950143905</v>
      </c>
      <c r="H294" s="13">
        <f t="shared" si="97"/>
        <v>374.52405667702959</v>
      </c>
      <c r="I294" s="14">
        <f t="shared" si="106"/>
        <v>434.37113086390985</v>
      </c>
      <c r="J294" s="13">
        <f t="shared" si="107"/>
        <v>-59.566916763935737</v>
      </c>
      <c r="K294" s="13" t="str">
        <f t="shared" si="108"/>
        <v/>
      </c>
      <c r="L294" s="13">
        <f>COUNTIF($K$4:K294,1)</f>
        <v>2</v>
      </c>
      <c r="M294" s="13">
        <f t="shared" si="109"/>
        <v>300.43308323606425</v>
      </c>
      <c r="N294" s="14">
        <f t="shared" si="98"/>
        <v>261.43308323606425</v>
      </c>
      <c r="O294" s="14">
        <f t="shared" si="110"/>
        <v>-64.705834601857731</v>
      </c>
      <c r="P294" s="14">
        <f t="shared" si="111"/>
        <v>429.52466087114129</v>
      </c>
      <c r="Q294" s="13">
        <f t="shared" si="99"/>
        <v>153.90906449655105</v>
      </c>
      <c r="R294" s="13">
        <f t="shared" si="100"/>
        <v>-422.86167935365876</v>
      </c>
      <c r="S294" s="15">
        <v>290</v>
      </c>
      <c r="T294" s="1">
        <f t="shared" si="114"/>
        <v>11.340979504554042</v>
      </c>
      <c r="U294" s="1">
        <f t="shared" si="101"/>
        <v>121.34097950455404</v>
      </c>
      <c r="V294" s="1">
        <f t="shared" si="112"/>
        <v>1.1828248719993582</v>
      </c>
      <c r="W294" s="1">
        <f>入力・結果!$I$7/V294</f>
        <v>275273.21052154596</v>
      </c>
      <c r="X294" s="14">
        <f>(W294/I294*10)*入力・結果!$I$8</f>
        <v>3802.368863336686</v>
      </c>
      <c r="Y294" s="13">
        <f>DEGREES(ACOS((入力・結果!$G$3-(入力・結果!$G$4*COS(RADIANS(S294))))/(((入力・結果!$G$3^2)+(入力・結果!$G$4^2)-(2*入力・結果!$G$3*入力・結果!$G$4*COS(RADIANS(S294))))^(1/2))))</f>
        <v>84.737565354573817</v>
      </c>
      <c r="Z294" s="13">
        <f>DEGREES(ACOS(((入力・結果!$G$3^2)+(入力・結果!$G$4^2)-(入力・結果!$G$5^2)+(入力・結果!$G$6^2)-(2*入力・結果!$G$3*入力・結果!$G$4*COS(RADIANS(S294))))/(2*入力・結果!$G$6*((入力・結果!$G$3^2)+(入力・結果!$G$4^2)-(2*入力・結果!$G$3*入力・結果!$G$4*(COS(RADIANS(S294)))))^(1/2))))</f>
        <v>63.43262710980428</v>
      </c>
      <c r="AA294" s="13">
        <f>DEGREES(ACOS((入力・結果!$G$4-(入力・結果!$G$3*COS(RADIANS(S294))))/(((入力・結果!$G$3^2)+(入力・結果!$G$4^2)-(2*入力・結果!$G$3*入力・結果!$G$4*COS(RADIANS(S294))))^(1/2))))</f>
        <v>25.262434645426183</v>
      </c>
      <c r="AB294" s="13">
        <f>DEGREES(ACOS(((入力・結果!$G$3^2)+(入力・結果!$G$4^2)+(入力・結果!$G$5^2)-(入力・結果!$G$6^2)-(2*入力・結果!$G$3*入力・結果!$G$4*COS(RADIANS(S294))))/(2*入力・結果!$G$5*((入力・結果!$G$3^2)+(入力・結果!$G$4^2)-(2*入力・結果!$G$3*入力・結果!$G$4*(COS(RADIANS(S294)))))^(1/2))))</f>
        <v>36.603414149980225</v>
      </c>
      <c r="AC294" s="1">
        <f t="shared" si="113"/>
        <v>502.36886333668599</v>
      </c>
      <c r="AD294" s="1">
        <f t="shared" si="102"/>
        <v>502.36886333668599</v>
      </c>
      <c r="AE294" s="1" t="str">
        <f t="shared" si="103"/>
        <v/>
      </c>
      <c r="AF294" s="1" t="str">
        <f t="shared" si="104"/>
        <v/>
      </c>
      <c r="AJ294" s="10">
        <v>291</v>
      </c>
      <c r="AK294" s="10">
        <f t="shared" si="105"/>
        <v>0.8430377442011846</v>
      </c>
    </row>
    <row r="295" spans="2:37" x14ac:dyDescent="0.2">
      <c r="B295" s="1">
        <v>291</v>
      </c>
      <c r="C295" s="13">
        <f t="shared" si="93"/>
        <v>12.542878234085514</v>
      </c>
      <c r="D295" s="13">
        <f t="shared" si="94"/>
        <v>32.675314927402063</v>
      </c>
      <c r="E295" s="13">
        <f>演算!U295</f>
        <v>122.52716601503768</v>
      </c>
      <c r="F295" s="13">
        <f t="shared" si="95"/>
        <v>-122.52716601503768</v>
      </c>
      <c r="G295" s="13">
        <f t="shared" si="96"/>
        <v>227.62265044520211</v>
      </c>
      <c r="H295" s="13">
        <f t="shared" si="97"/>
        <v>369.92995401427095</v>
      </c>
      <c r="I295" s="14">
        <f t="shared" si="106"/>
        <v>434.35036764425479</v>
      </c>
      <c r="J295" s="13">
        <f t="shared" si="107"/>
        <v>-58.395480700367628</v>
      </c>
      <c r="K295" s="13" t="str">
        <f t="shared" si="108"/>
        <v/>
      </c>
      <c r="L295" s="13">
        <f>COUNTIF($K$4:K295,1)</f>
        <v>2</v>
      </c>
      <c r="M295" s="13">
        <f t="shared" si="109"/>
        <v>301.60451929963239</v>
      </c>
      <c r="N295" s="14">
        <f t="shared" si="98"/>
        <v>262.60451929963239</v>
      </c>
      <c r="O295" s="14">
        <f t="shared" si="110"/>
        <v>-55.908439791688679</v>
      </c>
      <c r="P295" s="14">
        <f t="shared" si="111"/>
        <v>430.73714517412867</v>
      </c>
      <c r="Q295" s="13">
        <f t="shared" si="99"/>
        <v>161.26557729538516</v>
      </c>
      <c r="R295" s="13">
        <f t="shared" si="100"/>
        <v>-420.11119192374076</v>
      </c>
      <c r="S295" s="15">
        <v>291</v>
      </c>
      <c r="T295" s="1">
        <f t="shared" si="114"/>
        <v>11.527166015037679</v>
      </c>
      <c r="U295" s="1">
        <f t="shared" si="101"/>
        <v>122.52716601503768</v>
      </c>
      <c r="V295" s="1">
        <f t="shared" si="112"/>
        <v>1.1861865104836369</v>
      </c>
      <c r="W295" s="1">
        <f>入力・結果!$I$7/V295</f>
        <v>274493.08951190568</v>
      </c>
      <c r="X295" s="14">
        <f>(W295/I295*10)*入力・結果!$I$8</f>
        <v>3791.7742443822208</v>
      </c>
      <c r="Y295" s="13">
        <f>DEGREES(ACOS((入力・結果!$G$3-(入力・結果!$G$4*COS(RADIANS(S295))))/(((入力・結果!$G$3^2)+(入力・結果!$G$4^2)-(2*入力・結果!$G$3*入力・結果!$G$4*COS(RADIANS(S295))))^(1/2))))</f>
        <v>85.699559742174728</v>
      </c>
      <c r="Z295" s="13">
        <f>DEGREES(ACOS(((入力・結果!$G$3^2)+(入力・結果!$G$4^2)-(入力・結果!$G$5^2)+(入力・結果!$G$6^2)-(2*入力・結果!$G$3*入力・結果!$G$4*COS(RADIANS(S295))))/(2*入力・結果!$G$6*((入力・結果!$G$3^2)+(入力・結果!$G$4^2)-(2*入力・結果!$G$3*入力・結果!$G$4*(COS(RADIANS(S295)))))^(1/2))))</f>
        <v>64.041850624617709</v>
      </c>
      <c r="AA295" s="13">
        <f>DEGREES(ACOS((入力・結果!$G$4-(入力・結果!$G$3*COS(RADIANS(S295))))/(((入力・結果!$G$3^2)+(入力・結果!$G$4^2)-(2*入力・結果!$G$3*入力・結果!$G$4*COS(RADIANS(S295))))^(1/2))))</f>
        <v>25.300440257825279</v>
      </c>
      <c r="AB295" s="13">
        <f>DEGREES(ACOS(((入力・結果!$G$3^2)+(入力・結果!$G$4^2)+(入力・結果!$G$5^2)-(入力・結果!$G$6^2)-(2*入力・結果!$G$3*入力・結果!$G$4*COS(RADIANS(S295))))/(2*入力・結果!$G$5*((入力・結果!$G$3^2)+(入力・結果!$G$4^2)-(2*入力・結果!$G$3*入力・結果!$G$4*(COS(RADIANS(S295)))))^(1/2))))</f>
        <v>36.827606272862958</v>
      </c>
      <c r="AC295" s="1">
        <f t="shared" si="113"/>
        <v>491.77424438222079</v>
      </c>
      <c r="AD295" s="1">
        <f t="shared" si="102"/>
        <v>491.77424438222079</v>
      </c>
      <c r="AE295" s="1" t="str">
        <f t="shared" si="103"/>
        <v/>
      </c>
      <c r="AF295" s="1" t="str">
        <f t="shared" si="104"/>
        <v/>
      </c>
      <c r="AJ295" s="10">
        <v>292</v>
      </c>
      <c r="AK295" s="10">
        <f t="shared" si="105"/>
        <v>0.84058229417744246</v>
      </c>
    </row>
    <row r="296" spans="2:37" x14ac:dyDescent="0.2">
      <c r="B296" s="1">
        <v>292</v>
      </c>
      <c r="C296" s="13">
        <f t="shared" si="93"/>
        <v>13.111230769556919</v>
      </c>
      <c r="D296" s="13">
        <f t="shared" si="94"/>
        <v>32.451434909837559</v>
      </c>
      <c r="E296" s="13">
        <f>演算!U296</f>
        <v>123.71681753033465</v>
      </c>
      <c r="F296" s="13">
        <f t="shared" si="95"/>
        <v>-123.71681753033465</v>
      </c>
      <c r="G296" s="13">
        <f t="shared" si="96"/>
        <v>235.14667068119013</v>
      </c>
      <c r="H296" s="13">
        <f t="shared" si="97"/>
        <v>365.16792596979019</v>
      </c>
      <c r="I296" s="14">
        <f t="shared" si="106"/>
        <v>434.32887411445057</v>
      </c>
      <c r="J296" s="13">
        <f t="shared" si="107"/>
        <v>-57.220846380050254</v>
      </c>
      <c r="K296" s="13" t="str">
        <f t="shared" si="108"/>
        <v/>
      </c>
      <c r="L296" s="13">
        <f>COUNTIF($K$4:K296,1)</f>
        <v>2</v>
      </c>
      <c r="M296" s="13">
        <f t="shared" si="109"/>
        <v>302.77915361994974</v>
      </c>
      <c r="N296" s="14">
        <f t="shared" si="98"/>
        <v>263.77915361994974</v>
      </c>
      <c r="O296" s="14">
        <f t="shared" si="110"/>
        <v>-47.064336500227192</v>
      </c>
      <c r="P296" s="14">
        <f t="shared" si="111"/>
        <v>431.77137366819449</v>
      </c>
      <c r="Q296" s="13">
        <f t="shared" si="99"/>
        <v>168.57296703716037</v>
      </c>
      <c r="R296" s="13">
        <f t="shared" si="100"/>
        <v>-417.23273455505432</v>
      </c>
      <c r="S296" s="15">
        <v>292</v>
      </c>
      <c r="T296" s="1">
        <f t="shared" si="114"/>
        <v>11.716817530334652</v>
      </c>
      <c r="U296" s="1">
        <f t="shared" si="101"/>
        <v>123.71681753033465</v>
      </c>
      <c r="V296" s="1">
        <f t="shared" si="112"/>
        <v>1.1896515152969727</v>
      </c>
      <c r="W296" s="1">
        <f>入力・結果!$I$7/V296</f>
        <v>273693.59498417523</v>
      </c>
      <c r="X296" s="14">
        <f>(W296/I296*10)*入力・結果!$I$8</f>
        <v>3780.9173365534134</v>
      </c>
      <c r="Y296" s="13">
        <f>DEGREES(ACOS((入力・結果!$G$3-(入力・結果!$G$4*COS(RADIANS(S296))))/(((入力・結果!$G$3^2)+(入力・結果!$G$4^2)-(2*入力・結果!$G$3*入力・結果!$G$4*COS(RADIANS(S296))))^(1/2))))</f>
        <v>86.668974616340435</v>
      </c>
      <c r="Z296" s="13">
        <f>DEGREES(ACOS(((入力・結果!$G$3^2)+(入力・結果!$G$4^2)-(入力・結果!$G$5^2)+(入力・結果!$G$6^2)-(2*入力・結果!$G$3*入力・結果!$G$4*COS(RADIANS(S296))))/(2*入力・結果!$G$6*((入力・結果!$G$3^2)+(入力・結果!$G$4^2)-(2*入力・結果!$G$3*入力・結果!$G$4*(COS(RADIANS(S296)))))^(1/2))))</f>
        <v>64.651775233446401</v>
      </c>
      <c r="AA296" s="13">
        <f>DEGREES(ACOS((入力・結果!$G$4-(入力・結果!$G$3*COS(RADIANS(S296))))/(((入力・結果!$G$3^2)+(入力・結果!$G$4^2)-(2*入力・結果!$G$3*入力・結果!$G$4*COS(RADIANS(S296))))^(1/2))))</f>
        <v>25.331025383659544</v>
      </c>
      <c r="AB296" s="13">
        <f>DEGREES(ACOS(((入力・結果!$G$3^2)+(入力・結果!$G$4^2)+(入力・結果!$G$5^2)-(入力・結果!$G$6^2)-(2*入力・結果!$G$3*入力・結果!$G$4*COS(RADIANS(S296))))/(2*入力・結果!$G$5*((入力・結果!$G$3^2)+(入力・結果!$G$4^2)-(2*入力・結果!$G$3*入力・結果!$G$4*(COS(RADIANS(S296)))))^(1/2))))</f>
        <v>37.047842913994195</v>
      </c>
      <c r="AC296" s="1">
        <f t="shared" si="113"/>
        <v>480.91733655341341</v>
      </c>
      <c r="AD296" s="1">
        <f t="shared" si="102"/>
        <v>480.91733655341341</v>
      </c>
      <c r="AE296" s="1" t="str">
        <f t="shared" si="103"/>
        <v/>
      </c>
      <c r="AF296" s="1" t="str">
        <f t="shared" si="104"/>
        <v/>
      </c>
      <c r="AJ296" s="10">
        <v>293</v>
      </c>
      <c r="AK296" s="10">
        <f t="shared" si="105"/>
        <v>0.83806602160654975</v>
      </c>
    </row>
    <row r="297" spans="2:37" x14ac:dyDescent="0.2">
      <c r="B297" s="1">
        <v>293</v>
      </c>
      <c r="C297" s="13">
        <f t="shared" si="93"/>
        <v>13.675589497124573</v>
      </c>
      <c r="D297" s="13">
        <f t="shared" si="94"/>
        <v>32.217669870835415</v>
      </c>
      <c r="E297" s="13">
        <f>演算!U297</f>
        <v>124.91004094498047</v>
      </c>
      <c r="F297" s="13">
        <f t="shared" si="95"/>
        <v>-124.91004094498047</v>
      </c>
      <c r="G297" s="13">
        <f t="shared" si="96"/>
        <v>242.59142720344585</v>
      </c>
      <c r="H297" s="13">
        <f t="shared" si="97"/>
        <v>360.23830831788985</v>
      </c>
      <c r="I297" s="14">
        <f t="shared" si="106"/>
        <v>434.30661902892967</v>
      </c>
      <c r="J297" s="13">
        <f t="shared" si="107"/>
        <v>-56.042914804159359</v>
      </c>
      <c r="K297" s="13" t="str">
        <f t="shared" si="108"/>
        <v/>
      </c>
      <c r="L297" s="13">
        <f>COUNTIF($K$4:K297,1)</f>
        <v>2</v>
      </c>
      <c r="M297" s="13">
        <f t="shared" si="109"/>
        <v>303.95708519584065</v>
      </c>
      <c r="N297" s="14">
        <f t="shared" si="98"/>
        <v>264.95708519584065</v>
      </c>
      <c r="O297" s="14">
        <f t="shared" si="110"/>
        <v>-38.17636512650563</v>
      </c>
      <c r="P297" s="14">
        <f t="shared" si="111"/>
        <v>432.62547830434994</v>
      </c>
      <c r="Q297" s="13">
        <f t="shared" si="99"/>
        <v>175.82900782017308</v>
      </c>
      <c r="R297" s="13">
        <f t="shared" si="100"/>
        <v>-414.22718405359819</v>
      </c>
      <c r="S297" s="15">
        <v>293</v>
      </c>
      <c r="T297" s="1">
        <f t="shared" si="114"/>
        <v>11.910040944980473</v>
      </c>
      <c r="U297" s="1">
        <f t="shared" si="101"/>
        <v>124.91004094498047</v>
      </c>
      <c r="V297" s="1">
        <f t="shared" si="112"/>
        <v>1.1932234146458143</v>
      </c>
      <c r="W297" s="1">
        <f>入力・結果!$I$7/V297</f>
        <v>272874.29663509259</v>
      </c>
      <c r="X297" s="14">
        <f>(W297/I297*10)*入力・結果!$I$8</f>
        <v>3769.7923726589497</v>
      </c>
      <c r="Y297" s="13">
        <f>DEGREES(ACOS((入力・結果!$G$3-(入力・結果!$G$4*COS(RADIANS(S297))))/(((入力・結果!$G$3^2)+(入力・結果!$G$4^2)-(2*入力・結果!$G$3*入力・結果!$G$4*COS(RADIANS(S297))))^(1/2))))</f>
        <v>87.645998882678924</v>
      </c>
      <c r="Z297" s="13">
        <f>DEGREES(ACOS(((入力・結果!$G$3^2)+(入力・結果!$G$4^2)-(入力・結果!$G$5^2)+(入力・結果!$G$6^2)-(2*入力・結果!$G$3*入力・結果!$G$4*COS(RADIANS(S297))))/(2*入力・結果!$G$6*((入力・結果!$G$3^2)+(入力・結果!$G$4^2)-(2*入力・結果!$G$3*入力・結果!$G$4*(COS(RADIANS(S297)))))^(1/2))))</f>
        <v>65.262375638007939</v>
      </c>
      <c r="AA297" s="13">
        <f>DEGREES(ACOS((入力・結果!$G$4-(入力・結果!$G$3*COS(RADIANS(S297))))/(((入力・結果!$G$3^2)+(入力・結果!$G$4^2)-(2*入力・結果!$G$3*入力・結果!$G$4*COS(RADIANS(S297))))^(1/2))))</f>
        <v>25.35400111732104</v>
      </c>
      <c r="AB297" s="13">
        <f>DEGREES(ACOS(((入力・結果!$G$3^2)+(入力・結果!$G$4^2)+(入力・結果!$G$5^2)-(入力・結果!$G$6^2)-(2*入力・結果!$G$3*入力・結果!$G$4*COS(RADIANS(S297))))/(2*入力・結果!$G$5*((入力・結果!$G$3^2)+(入力・結果!$G$4^2)-(2*入力・結果!$G$3*入力・結果!$G$4*(COS(RADIANS(S297)))))^(1/2))))</f>
        <v>37.264042062301513</v>
      </c>
      <c r="AC297" s="1">
        <f t="shared" si="113"/>
        <v>469.79237265894972</v>
      </c>
      <c r="AD297" s="1">
        <f t="shared" si="102"/>
        <v>469.79237265894972</v>
      </c>
      <c r="AE297" s="1" t="str">
        <f t="shared" si="103"/>
        <v/>
      </c>
      <c r="AF297" s="1" t="str">
        <f t="shared" si="104"/>
        <v/>
      </c>
      <c r="AJ297" s="10">
        <v>294</v>
      </c>
      <c r="AK297" s="10">
        <f t="shared" si="105"/>
        <v>0.83548760081856044</v>
      </c>
    </row>
    <row r="298" spans="2:37" x14ac:dyDescent="0.2">
      <c r="B298" s="1">
        <v>294</v>
      </c>
      <c r="C298" s="13">
        <f t="shared" si="93"/>
        <v>14.235782507652992</v>
      </c>
      <c r="D298" s="13">
        <f t="shared" si="94"/>
        <v>31.974091017491038</v>
      </c>
      <c r="E298" s="13">
        <f>演算!U298</f>
        <v>126.10694679854461</v>
      </c>
      <c r="F298" s="13">
        <f t="shared" si="95"/>
        <v>-126.10694679854461</v>
      </c>
      <c r="G298" s="13">
        <f t="shared" si="96"/>
        <v>249.95350945070768</v>
      </c>
      <c r="H298" s="13">
        <f t="shared" si="97"/>
        <v>355.14146747247838</v>
      </c>
      <c r="I298" s="14">
        <f t="shared" si="106"/>
        <v>434.28356957779374</v>
      </c>
      <c r="J298" s="13">
        <f t="shared" si="107"/>
        <v>-54.861583575648439</v>
      </c>
      <c r="K298" s="13" t="str">
        <f t="shared" si="108"/>
        <v/>
      </c>
      <c r="L298" s="13">
        <f>COUNTIF($K$4:K298,1)</f>
        <v>2</v>
      </c>
      <c r="M298" s="13">
        <f t="shared" si="109"/>
        <v>305.13841642435159</v>
      </c>
      <c r="N298" s="14">
        <f t="shared" si="98"/>
        <v>266.13841642435159</v>
      </c>
      <c r="O298" s="14">
        <f t="shared" si="110"/>
        <v>-29.247406766178976</v>
      </c>
      <c r="P298" s="14">
        <f t="shared" si="111"/>
        <v>433.29759750393731</v>
      </c>
      <c r="Q298" s="13">
        <f t="shared" si="99"/>
        <v>183.0314893841099</v>
      </c>
      <c r="R298" s="13">
        <f t="shared" si="100"/>
        <v>-411.09545593917051</v>
      </c>
      <c r="S298" s="15">
        <v>294</v>
      </c>
      <c r="T298" s="1">
        <f t="shared" si="114"/>
        <v>12.10694679854462</v>
      </c>
      <c r="U298" s="1">
        <f t="shared" si="101"/>
        <v>126.10694679854461</v>
      </c>
      <c r="V298" s="1">
        <f t="shared" si="112"/>
        <v>1.1969058535641466</v>
      </c>
      <c r="W298" s="1">
        <f>入力・結果!$I$7/V298</f>
        <v>272034.76282652328</v>
      </c>
      <c r="X298" s="14">
        <f>(W298/I298*10)*入力・結果!$I$8</f>
        <v>3758.3935734569855</v>
      </c>
      <c r="Y298" s="13">
        <f>DEGREES(ACOS((入力・結果!$G$3-(入力・結果!$G$4*COS(RADIANS(S298))))/(((入力・結果!$G$3^2)+(入力・結果!$G$4^2)-(2*入力・結果!$G$3*入力・結果!$G$4*COS(RADIANS(S298))))^(1/2))))</f>
        <v>88.630825755465438</v>
      </c>
      <c r="Z298" s="13">
        <f>DEGREES(ACOS(((入力・結果!$G$3^2)+(入力・結果!$G$4^2)-(入力・結果!$G$5^2)+(入力・結果!$G$6^2)-(2*入力・結果!$G$3*入力・結果!$G$4*COS(RADIANS(S298))))/(2*入力・結果!$G$6*((入力・結果!$G$3^2)+(入力・結果!$G$4^2)-(2*入力・結果!$G$3*入力・結果!$G$4*(COS(RADIANS(S298)))))^(1/2))))</f>
        <v>65.87362305932605</v>
      </c>
      <c r="AA298" s="13">
        <f>DEGREES(ACOS((入力・結果!$G$4-(入力・結果!$G$3*COS(RADIANS(S298))))/(((入力・結果!$G$3^2)+(入力・結果!$G$4^2)-(2*入力・結果!$G$3*入力・結果!$G$4*COS(RADIANS(S298))))^(1/2))))</f>
        <v>25.369174244534534</v>
      </c>
      <c r="AB298" s="13">
        <f>DEGREES(ACOS(((入力・結果!$G$3^2)+(入力・結果!$G$4^2)+(入力・結果!$G$5^2)-(入力・結果!$G$6^2)-(2*入力・結果!$G$3*入力・結果!$G$4*COS(RADIANS(S298))))/(2*入力・結果!$G$5*((入力・結果!$G$3^2)+(入力・結果!$G$4^2)-(2*入力・結果!$G$3*入力・結果!$G$4*(COS(RADIANS(S298)))))^(1/2))))</f>
        <v>37.476121043079154</v>
      </c>
      <c r="AC298" s="1">
        <f t="shared" si="113"/>
        <v>458.39357345698545</v>
      </c>
      <c r="AD298" s="1">
        <f t="shared" si="102"/>
        <v>458.39357345698545</v>
      </c>
      <c r="AE298" s="1" t="str">
        <f t="shared" si="103"/>
        <v/>
      </c>
      <c r="AF298" s="1" t="str">
        <f t="shared" si="104"/>
        <v/>
      </c>
      <c r="AJ298" s="10">
        <v>295</v>
      </c>
      <c r="AK298" s="10">
        <f t="shared" si="105"/>
        <v>0.83284570539058034</v>
      </c>
    </row>
    <row r="299" spans="2:37" x14ac:dyDescent="0.2">
      <c r="B299" s="1">
        <v>295</v>
      </c>
      <c r="C299" s="13">
        <f t="shared" si="93"/>
        <v>14.791639160924486</v>
      </c>
      <c r="D299" s="13">
        <f t="shared" si="94"/>
        <v>31.720772546282749</v>
      </c>
      <c r="E299" s="13">
        <f>演算!U299</f>
        <v>127.30764939390833</v>
      </c>
      <c r="F299" s="13">
        <f t="shared" si="95"/>
        <v>-127.30764939390833</v>
      </c>
      <c r="G299" s="13">
        <f t="shared" si="96"/>
        <v>257.22947765287688</v>
      </c>
      <c r="H299" s="13">
        <f t="shared" si="97"/>
        <v>349.87780054873002</v>
      </c>
      <c r="I299" s="14">
        <f t="shared" si="106"/>
        <v>434.25969130278349</v>
      </c>
      <c r="J299" s="13">
        <f t="shared" si="107"/>
        <v>-53.676746787139265</v>
      </c>
      <c r="K299" s="13" t="str">
        <f t="shared" si="108"/>
        <v/>
      </c>
      <c r="L299" s="13">
        <f>COUNTIF($K$4:K299,1)</f>
        <v>2</v>
      </c>
      <c r="M299" s="13">
        <f t="shared" si="109"/>
        <v>306.32325321286072</v>
      </c>
      <c r="N299" s="14">
        <f t="shared" si="98"/>
        <v>267.32325321286072</v>
      </c>
      <c r="O299" s="14">
        <f t="shared" si="110"/>
        <v>-20.280384535364647</v>
      </c>
      <c r="P299" s="14">
        <f t="shared" si="111"/>
        <v>433.785875165947</v>
      </c>
      <c r="Q299" s="13">
        <f t="shared" si="99"/>
        <v>190.17821778331484</v>
      </c>
      <c r="R299" s="13">
        <f t="shared" si="100"/>
        <v>-407.8385041664925</v>
      </c>
      <c r="S299" s="15">
        <v>295</v>
      </c>
      <c r="T299" s="1">
        <f t="shared" si="114"/>
        <v>12.307649393908338</v>
      </c>
      <c r="U299" s="1">
        <f t="shared" si="101"/>
        <v>127.30764939390833</v>
      </c>
      <c r="V299" s="1">
        <f t="shared" si="112"/>
        <v>1.2007025953637225</v>
      </c>
      <c r="W299" s="1">
        <f>入力・結果!$I$7/V299</f>
        <v>271174.56167517294</v>
      </c>
      <c r="X299" s="14">
        <f>(W299/I299*10)*入力・結果!$I$8</f>
        <v>3746.7151629244677</v>
      </c>
      <c r="Y299" s="13">
        <f>DEGREES(ACOS((入力・結果!$G$3-(入力・結果!$G$4*COS(RADIANS(S299))))/(((入力・結果!$G$3^2)+(入力・結果!$G$4^2)-(2*入力・結果!$G$3*入力・結果!$G$4*COS(RADIANS(S299))))^(1/2))))</f>
        <v>89.623652766177926</v>
      </c>
      <c r="Z299" s="13">
        <f>DEGREES(ACOS(((入力・結果!$G$3^2)+(入力・結果!$G$4^2)-(入力・結果!$G$5^2)+(入力・結果!$G$6^2)-(2*入力・結果!$G$3*入力・結果!$G$4*COS(RADIANS(S299))))/(2*入力・結果!$G$6*((入力・結果!$G$3^2)+(入力・結果!$G$4^2)-(2*入力・結果!$G$3*入力・結果!$G$4*(COS(RADIANS(S299)))))^(1/2))))</f>
        <v>66.485484951666947</v>
      </c>
      <c r="AA299" s="13">
        <f>DEGREES(ACOS((入力・結果!$G$4-(入力・結果!$G$3*COS(RADIANS(S299))))/(((入力・結果!$G$3^2)+(入力・結果!$G$4^2)-(2*入力・結果!$G$3*入力・結果!$G$4*COS(RADIANS(S299))))^(1/2))))</f>
        <v>25.376347233822084</v>
      </c>
      <c r="AB299" s="13">
        <f>DEGREES(ACOS(((入力・結果!$G$3^2)+(入力・結果!$G$4^2)+(入力・結果!$G$5^2)-(入力・結果!$G$6^2)-(2*入力・結果!$G$3*入力・結果!$G$4*COS(RADIANS(S299))))/(2*入力・結果!$G$5*((入力・結果!$G$3^2)+(入力・結果!$G$4^2)-(2*入力・結果!$G$3*入力・結果!$G$4*(COS(RADIANS(S299)))))^(1/2))))</f>
        <v>37.683996627730423</v>
      </c>
      <c r="AC299" s="1">
        <f t="shared" si="113"/>
        <v>446.71516292446768</v>
      </c>
      <c r="AD299" s="1">
        <f t="shared" si="102"/>
        <v>446.71516292446768</v>
      </c>
      <c r="AE299" s="1" t="str">
        <f t="shared" si="103"/>
        <v/>
      </c>
      <c r="AF299" s="1" t="str">
        <f t="shared" si="104"/>
        <v/>
      </c>
      <c r="AJ299" s="10">
        <v>296</v>
      </c>
      <c r="AK299" s="10">
        <f t="shared" si="105"/>
        <v>0.83013901188884587</v>
      </c>
    </row>
    <row r="300" spans="2:37" x14ac:dyDescent="0.2">
      <c r="B300" s="1">
        <v>296</v>
      </c>
      <c r="C300" s="13">
        <f t="shared" si="93"/>
        <v>15.34299013761771</v>
      </c>
      <c r="D300" s="13">
        <f t="shared" si="94"/>
        <v>31.457791620470847</v>
      </c>
      <c r="E300" s="13">
        <f>演算!U300</f>
        <v>128.51226691661054</v>
      </c>
      <c r="F300" s="13">
        <f t="shared" si="95"/>
        <v>-128.51226691661054</v>
      </c>
      <c r="G300" s="13">
        <f t="shared" si="96"/>
        <v>264.41586104792702</v>
      </c>
      <c r="H300" s="13">
        <f t="shared" si="97"/>
        <v>344.44773551083995</v>
      </c>
      <c r="I300" s="14">
        <f t="shared" si="106"/>
        <v>434.23494800886562</v>
      </c>
      <c r="J300" s="13">
        <f t="shared" si="107"/>
        <v>-52.488294907576801</v>
      </c>
      <c r="K300" s="13" t="str">
        <f t="shared" si="108"/>
        <v/>
      </c>
      <c r="L300" s="13">
        <f>COUNTIF($K$4:K300,1)</f>
        <v>2</v>
      </c>
      <c r="M300" s="13">
        <f t="shared" si="109"/>
        <v>307.5117050924232</v>
      </c>
      <c r="N300" s="14">
        <f t="shared" si="98"/>
        <v>268.5117050924232</v>
      </c>
      <c r="O300" s="14">
        <f t="shared" si="110"/>
        <v>-11.278265049348821</v>
      </c>
      <c r="P300" s="14">
        <f t="shared" si="111"/>
        <v>434.08845965970903</v>
      </c>
      <c r="Q300" s="13">
        <f t="shared" si="99"/>
        <v>197.26701605508484</v>
      </c>
      <c r="R300" s="13">
        <f t="shared" si="100"/>
        <v>-404.45732083462519</v>
      </c>
      <c r="S300" s="15">
        <v>296</v>
      </c>
      <c r="T300" s="1">
        <f t="shared" si="114"/>
        <v>12.512266916610539</v>
      </c>
      <c r="U300" s="1">
        <f t="shared" si="101"/>
        <v>128.51226691661054</v>
      </c>
      <c r="V300" s="1">
        <f t="shared" si="112"/>
        <v>1.2046175227022076</v>
      </c>
      <c r="W300" s="1">
        <f>入力・結果!$I$7/V300</f>
        <v>270293.26227100822</v>
      </c>
      <c r="X300" s="14">
        <f>(W300/I300*10)*入力・結果!$I$8</f>
        <v>3734.7513853098217</v>
      </c>
      <c r="Y300" s="13">
        <f>DEGREES(ACOS((入力・結果!$G$3-(入力・結果!$G$4*COS(RADIANS(S300))))/(((入力・結果!$G$3^2)+(入力・結果!$G$4^2)-(2*入力・結果!$G$3*入力・結果!$G$4*COS(RADIANS(S300))))^(1/2))))</f>
        <v>90.624681759530986</v>
      </c>
      <c r="Z300" s="13">
        <f>DEGREES(ACOS(((入力・結果!$G$3^2)+(入力・結果!$G$4^2)-(入力・結果!$G$5^2)+(入力・結果!$G$6^2)-(2*入力・結果!$G$3*入力・結果!$G$4*COS(RADIANS(S300))))/(2*入力・結果!$G$6*((入力・結果!$G$3^2)+(入力・結果!$G$4^2)-(2*入力・結果!$G$3*入力・結果!$G$4*(COS(RADIANS(S300)))))^(1/2))))</f>
        <v>67.097924696011233</v>
      </c>
      <c r="AA300" s="13">
        <f>DEGREES(ACOS((入力・結果!$G$4-(入力・結果!$G$3*COS(RADIANS(S300))))/(((入力・結果!$G$3^2)+(入力・結果!$G$4^2)-(2*入力・結果!$G$3*入力・結果!$G$4*COS(RADIANS(S300))))^(1/2))))</f>
        <v>25.375318240469003</v>
      </c>
      <c r="AB300" s="13">
        <f>DEGREES(ACOS(((入力・結果!$G$3^2)+(入力・結果!$G$4^2)+(入力・結果!$G$5^2)-(入力・結果!$G$6^2)-(2*入力・結果!$G$3*入力・結果!$G$4*COS(RADIANS(S300))))/(2*入力・結果!$G$5*((入力・結果!$G$3^2)+(入力・結果!$G$4^2)-(2*入力・結果!$G$3*入力・結果!$G$4*(COS(RADIANS(S300)))))^(1/2))))</f>
        <v>37.887585157079542</v>
      </c>
      <c r="AC300" s="1">
        <f t="shared" si="113"/>
        <v>434.75138530982167</v>
      </c>
      <c r="AD300" s="1">
        <f t="shared" si="102"/>
        <v>434.75138530982167</v>
      </c>
      <c r="AE300" s="1" t="str">
        <f t="shared" si="103"/>
        <v/>
      </c>
      <c r="AF300" s="1" t="str">
        <f t="shared" si="104"/>
        <v/>
      </c>
      <c r="AJ300" s="10">
        <v>297</v>
      </c>
      <c r="AK300" s="10">
        <f t="shared" si="105"/>
        <v>0.82736620403842831</v>
      </c>
    </row>
    <row r="301" spans="2:37" x14ac:dyDescent="0.2">
      <c r="B301" s="1">
        <v>297</v>
      </c>
      <c r="C301" s="13">
        <f t="shared" si="93"/>
        <v>15.889667490884133</v>
      </c>
      <c r="D301" s="13">
        <f t="shared" si="94"/>
        <v>31.185228346592876</v>
      </c>
      <c r="E301" s="13">
        <f>演算!U301</f>
        <v>129.72092155480937</v>
      </c>
      <c r="F301" s="13">
        <f t="shared" si="95"/>
        <v>-129.72092155480937</v>
      </c>
      <c r="G301" s="13">
        <f t="shared" si="96"/>
        <v>271.50915596461692</v>
      </c>
      <c r="H301" s="13">
        <f t="shared" si="97"/>
        <v>338.8517314183884</v>
      </c>
      <c r="I301" s="14">
        <f t="shared" si="106"/>
        <v>434.20930167127733</v>
      </c>
      <c r="J301" s="13">
        <f t="shared" si="107"/>
        <v>-51.296114668044467</v>
      </c>
      <c r="K301" s="13" t="str">
        <f t="shared" si="108"/>
        <v/>
      </c>
      <c r="L301" s="13">
        <f>COUNTIF($K$4:K301,1)</f>
        <v>2</v>
      </c>
      <c r="M301" s="13">
        <f t="shared" si="109"/>
        <v>308.70388533195552</v>
      </c>
      <c r="N301" s="14">
        <f t="shared" si="98"/>
        <v>269.70388533195552</v>
      </c>
      <c r="O301" s="14">
        <f t="shared" si="110"/>
        <v>-2.2440600676417675</v>
      </c>
      <c r="P301" s="14">
        <f t="shared" si="111"/>
        <v>434.20350280976675</v>
      </c>
      <c r="Q301" s="13">
        <f t="shared" si="99"/>
        <v>204.29572488279598</v>
      </c>
      <c r="R301" s="13">
        <f t="shared" si="100"/>
        <v>-400.95293588476557</v>
      </c>
      <c r="S301" s="15">
        <v>297</v>
      </c>
      <c r="T301" s="1">
        <f t="shared" si="114"/>
        <v>12.720921554809379</v>
      </c>
      <c r="U301" s="1">
        <f t="shared" si="101"/>
        <v>129.72092155480937</v>
      </c>
      <c r="V301" s="1">
        <f t="shared" si="112"/>
        <v>1.2086546381988228</v>
      </c>
      <c r="W301" s="1">
        <f>入力・結果!$I$7/V301</f>
        <v>269390.43603491224</v>
      </c>
      <c r="X301" s="14">
        <f>(W301/I301*10)*入力・結果!$I$8</f>
        <v>3722.4965241144064</v>
      </c>
      <c r="Y301" s="13">
        <f>DEGREES(ACOS((入力・結果!$G$3-(入力・結果!$G$4*COS(RADIANS(S301))))/(((入力・結果!$G$3^2)+(入力・結果!$G$4^2)-(2*入力・結果!$G$3*入力・結果!$G$4*COS(RADIANS(S301))))^(1/2))))</f>
        <v>91.634118875469568</v>
      </c>
      <c r="Z301" s="13">
        <f>DEGREES(ACOS(((入力・結果!$G$3^2)+(入力・結果!$G$4^2)-(入力・結果!$G$5^2)+(入力・結果!$G$6^2)-(2*入力・結果!$G$3*入力・結果!$G$4*COS(RADIANS(S301))))/(2*入力・結果!$G$6*((入力・結果!$G$3^2)+(入力・結果!$G$4^2)-(2*入力・結果!$G$3*入力・結果!$G$4*(COS(RADIANS(S301)))))^(1/2))))</f>
        <v>67.710901271863094</v>
      </c>
      <c r="AA301" s="13">
        <f>DEGREES(ACOS((入力・結果!$G$4-(入力・結果!$G$3*COS(RADIANS(S301))))/(((入力・結果!$G$3^2)+(入力・結果!$G$4^2)-(2*入力・結果!$G$3*入力・結果!$G$4*COS(RADIANS(S301))))^(1/2))))</f>
        <v>25.365881124530432</v>
      </c>
      <c r="AB301" s="13">
        <f>DEGREES(ACOS(((入力・結果!$G$3^2)+(入力・結果!$G$4^2)+(入力・結果!$G$5^2)-(入力・結果!$G$6^2)-(2*入力・結果!$G$3*入力・結果!$G$4*COS(RADIANS(S301))))/(2*入力・結果!$G$5*((入力・結果!$G$3^2)+(入力・結果!$G$4^2)-(2*入力・結果!$G$3*入力・結果!$G$4*(COS(RADIANS(S301)))))^(1/2))))</f>
        <v>38.086802679339812</v>
      </c>
      <c r="AC301" s="1">
        <f t="shared" si="113"/>
        <v>422.49652411440638</v>
      </c>
      <c r="AD301" s="1">
        <f t="shared" si="102"/>
        <v>422.49652411440638</v>
      </c>
      <c r="AE301" s="1" t="str">
        <f t="shared" si="103"/>
        <v/>
      </c>
      <c r="AF301" s="1" t="str">
        <f t="shared" si="104"/>
        <v/>
      </c>
      <c r="AJ301" s="10">
        <v>298</v>
      </c>
      <c r="AK301" s="10">
        <f t="shared" si="105"/>
        <v>0.82452597735387712</v>
      </c>
    </row>
    <row r="302" spans="2:37" x14ac:dyDescent="0.2">
      <c r="B302" s="1">
        <v>298</v>
      </c>
      <c r="C302" s="13">
        <f t="shared" si="93"/>
        <v>16.431504697506163</v>
      </c>
      <c r="D302" s="13">
        <f t="shared" si="94"/>
        <v>30.903165750062449</v>
      </c>
      <c r="E302" s="13">
        <f>演算!U302</f>
        <v>130.93373961932841</v>
      </c>
      <c r="F302" s="13">
        <f t="shared" si="95"/>
        <v>-130.93373961932841</v>
      </c>
      <c r="G302" s="13">
        <f t="shared" si="96"/>
        <v>278.50582376660122</v>
      </c>
      <c r="H302" s="13">
        <f t="shared" si="97"/>
        <v>333.09027878513245</v>
      </c>
      <c r="I302" s="14">
        <f t="shared" si="106"/>
        <v>434.18271233787095</v>
      </c>
      <c r="J302" s="13">
        <f t="shared" si="107"/>
        <v>-50.100088947208434</v>
      </c>
      <c r="K302" s="13" t="str">
        <f t="shared" si="108"/>
        <v/>
      </c>
      <c r="L302" s="13">
        <f>COUNTIF($K$4:K302,1)</f>
        <v>2</v>
      </c>
      <c r="M302" s="13">
        <f t="shared" si="109"/>
        <v>309.89991105279159</v>
      </c>
      <c r="N302" s="14">
        <f t="shared" si="98"/>
        <v>270.89991105279159</v>
      </c>
      <c r="O302" s="14">
        <f t="shared" si="110"/>
        <v>6.8191716825020539</v>
      </c>
      <c r="P302" s="14">
        <f t="shared" si="111"/>
        <v>434.12915888089685</v>
      </c>
      <c r="Q302" s="13">
        <f t="shared" si="99"/>
        <v>211.26220325365068</v>
      </c>
      <c r="R302" s="13">
        <f t="shared" si="100"/>
        <v>-397.3264167865172</v>
      </c>
      <c r="S302" s="15">
        <v>298</v>
      </c>
      <c r="T302" s="1">
        <f t="shared" si="114"/>
        <v>12.933739619328403</v>
      </c>
      <c r="U302" s="1">
        <f t="shared" si="101"/>
        <v>130.93373961932841</v>
      </c>
      <c r="V302" s="1">
        <f t="shared" si="112"/>
        <v>1.2128180645190412</v>
      </c>
      <c r="W302" s="1">
        <f>入力・結果!$I$7/V302</f>
        <v>268465.65822642238</v>
      </c>
      <c r="X302" s="14">
        <f>(W302/I302*10)*入力・結果!$I$8</f>
        <v>3709.9449231526555</v>
      </c>
      <c r="Y302" s="13">
        <f>DEGREES(ACOS((入力・結果!$G$3-(入力・結果!$G$4*COS(RADIANS(S302))))/(((入力・結果!$G$3^2)+(入力・結果!$G$4^2)-(2*入力・結果!$G$3*入力・結果!$G$4*COS(RADIANS(S302))))^(1/2))))</f>
        <v>92.652174515449161</v>
      </c>
      <c r="Z302" s="13">
        <f>DEGREES(ACOS(((入力・結果!$G$3^2)+(入力・結果!$G$4^2)-(入力・結果!$G$5^2)+(入力・結果!$G$6^2)-(2*入力・結果!$G$3*入力・結果!$G$4*COS(RADIANS(S302))))/(2*入力・結果!$G$6*((入力・結果!$G$3^2)+(入力・結果!$G$4^2)-(2*入力・結果!$G$3*入力・結果!$G$4*(COS(RADIANS(S302)))))^(1/2))))</f>
        <v>68.324368906170307</v>
      </c>
      <c r="AA302" s="13">
        <f>DEGREES(ACOS((入力・結果!$G$4-(入力・結果!$G$3*COS(RADIANS(S302))))/(((入力・結果!$G$3^2)+(入力・結果!$G$4^2)-(2*入力・結果!$G$3*入力・結果!$G$4*COS(RADIANS(S302))))^(1/2))))</f>
        <v>25.347825484550828</v>
      </c>
      <c r="AB302" s="13">
        <f>DEGREES(ACOS(((入力・結果!$G$3^2)+(入力・結果!$G$4^2)+(入力・結果!$G$5^2)-(入力・結果!$G$6^2)-(2*入力・結果!$G$3*入力・結果!$G$4*COS(RADIANS(S302))))/(2*入力・結果!$G$5*((入力・結果!$G$3^2)+(入力・結果!$G$4^2)-(2*入力・結果!$G$3*入力・結果!$G$4*(COS(RADIANS(S302)))))^(1/2))))</f>
        <v>38.281565103879231</v>
      </c>
      <c r="AC302" s="1">
        <f t="shared" si="113"/>
        <v>409.94492315265552</v>
      </c>
      <c r="AD302" s="1">
        <f t="shared" si="102"/>
        <v>409.94492315265552</v>
      </c>
      <c r="AE302" s="1" t="str">
        <f t="shared" si="103"/>
        <v/>
      </c>
      <c r="AF302" s="1" t="str">
        <f t="shared" si="104"/>
        <v/>
      </c>
      <c r="AJ302" s="10">
        <v>299</v>
      </c>
      <c r="AK302" s="10">
        <f t="shared" si="105"/>
        <v>0.82161704426614346</v>
      </c>
    </row>
    <row r="303" spans="2:37" x14ac:dyDescent="0.2">
      <c r="B303" s="1">
        <v>299</v>
      </c>
      <c r="C303" s="13">
        <f t="shared" si="93"/>
        <v>16.968336708621806</v>
      </c>
      <c r="D303" s="13">
        <f t="shared" si="94"/>
        <v>30.611689749878845</v>
      </c>
      <c r="E303" s="13">
        <f>演算!U303</f>
        <v>132.15085166316774</v>
      </c>
      <c r="F303" s="13">
        <f t="shared" si="95"/>
        <v>-132.15085166316774</v>
      </c>
      <c r="G303" s="13">
        <f t="shared" si="96"/>
        <v>285.40228865386911</v>
      </c>
      <c r="H303" s="13">
        <f t="shared" si="97"/>
        <v>327.16390006545998</v>
      </c>
      <c r="I303" s="14">
        <f t="shared" si="106"/>
        <v>434.15513802661451</v>
      </c>
      <c r="J303" s="13">
        <f t="shared" si="107"/>
        <v>-48.900096656938537</v>
      </c>
      <c r="K303" s="13" t="str">
        <f t="shared" si="108"/>
        <v/>
      </c>
      <c r="L303" s="13">
        <f>COUNTIF($K$4:K303,1)</f>
        <v>2</v>
      </c>
      <c r="M303" s="13">
        <f t="shared" si="109"/>
        <v>311.09990334306144</v>
      </c>
      <c r="N303" s="14">
        <f t="shared" si="98"/>
        <v>272.09990334306144</v>
      </c>
      <c r="O303" s="14">
        <f t="shared" si="110"/>
        <v>15.908322491345709</v>
      </c>
      <c r="P303" s="14">
        <f t="shared" si="111"/>
        <v>433.86358357255574</v>
      </c>
      <c r="Q303" s="13">
        <f t="shared" si="99"/>
        <v>218.16432911085178</v>
      </c>
      <c r="R303" s="13">
        <f t="shared" si="100"/>
        <v>-393.57886821272803</v>
      </c>
      <c r="S303" s="15">
        <v>299</v>
      </c>
      <c r="T303" s="1">
        <f t="shared" si="114"/>
        <v>13.150851663167749</v>
      </c>
      <c r="U303" s="1">
        <f t="shared" si="101"/>
        <v>132.15085166316774</v>
      </c>
      <c r="V303" s="1">
        <f t="shared" si="112"/>
        <v>1.2171120438393359</v>
      </c>
      <c r="W303" s="1">
        <f>入力・結果!$I$7/V303</f>
        <v>267518.50961305632</v>
      </c>
      <c r="X303" s="14">
        <f>(W303/I303*10)*入力・結果!$I$8</f>
        <v>3697.0910098498975</v>
      </c>
      <c r="Y303" s="13">
        <f>DEGREES(ACOS((入力・結果!$G$3-(入力・結果!$G$4*COS(RADIANS(S303))))/(((入力・結果!$G$3^2)+(入力・結果!$G$4^2)-(2*入力・結果!$G$3*入力・結果!$G$4*COS(RADIANS(S303))))^(1/2))))</f>
        <v>93.67906329119063</v>
      </c>
      <c r="Z303" s="13">
        <f>DEGREES(ACOS(((入力・結果!$G$3^2)+(入力・結果!$G$4^2)-(入力・結果!$G$5^2)+(入力・結果!$G$6^2)-(2*入力・結果!$G$3*入力・結果!$G$4*COS(RADIANS(S303))))/(2*入力・結果!$G$6*((入力・結果!$G$3^2)+(入力・結果!$G$4^2)-(2*入力・結果!$G$3*入力・結果!$G$4*(COS(RADIANS(S303)))))^(1/2))))</f>
        <v>68.938276698108282</v>
      </c>
      <c r="AA303" s="13">
        <f>DEGREES(ACOS((入力・結果!$G$4-(入力・結果!$G$3*COS(RADIANS(S303))))/(((入力・結果!$G$3^2)+(入力・結果!$G$4^2)-(2*入力・結果!$G$3*入力・結果!$G$4*COS(RADIANS(S303))))^(1/2))))</f>
        <v>25.320936708809384</v>
      </c>
      <c r="AB303" s="13">
        <f>DEGREES(ACOS(((入力・結果!$G$3^2)+(入力・結果!$G$4^2)+(入力・結果!$G$5^2)-(入力・結果!$G$6^2)-(2*入力・結果!$G$3*入力・結果!$G$4*COS(RADIANS(S303))))/(2*入力・結果!$G$5*((入力・結果!$G$3^2)+(入力・結果!$G$4^2)-(2*入力・結果!$G$3*入力・結果!$G$4*(COS(RADIANS(S303)))))^(1/2))))</f>
        <v>38.471788371977134</v>
      </c>
      <c r="AC303" s="1">
        <f t="shared" si="113"/>
        <v>397.09100984989755</v>
      </c>
      <c r="AD303" s="1">
        <f t="shared" si="102"/>
        <v>397.09100984989755</v>
      </c>
      <c r="AE303" s="1" t="str">
        <f t="shared" si="103"/>
        <v/>
      </c>
      <c r="AF303" s="1" t="str">
        <f t="shared" si="104"/>
        <v/>
      </c>
      <c r="AJ303" s="10">
        <v>300</v>
      </c>
      <c r="AK303" s="10">
        <f t="shared" si="105"/>
        <v>0.81863813978154409</v>
      </c>
    </row>
    <row r="304" spans="2:37" x14ac:dyDescent="0.2">
      <c r="B304" s="1">
        <v>300</v>
      </c>
      <c r="C304" s="13">
        <f t="shared" si="93"/>
        <v>17.500000000000004</v>
      </c>
      <c r="D304" s="13">
        <f t="shared" si="94"/>
        <v>30.310889132455351</v>
      </c>
      <c r="E304" s="13">
        <f>演算!U304</f>
        <v>133.37239259976135</v>
      </c>
      <c r="F304" s="13">
        <f t="shared" si="95"/>
        <v>-133.37239259976135</v>
      </c>
      <c r="G304" s="13">
        <f t="shared" si="96"/>
        <v>292.19493531788459</v>
      </c>
      <c r="H304" s="13">
        <f t="shared" si="97"/>
        <v>321.07315028527972</v>
      </c>
      <c r="I304" s="14">
        <f t="shared" si="106"/>
        <v>434.12653461811868</v>
      </c>
      <c r="J304" s="13">
        <f t="shared" si="107"/>
        <v>-47.696012628743553</v>
      </c>
      <c r="K304" s="13" t="str">
        <f t="shared" si="108"/>
        <v/>
      </c>
      <c r="L304" s="13">
        <f>COUNTIF($K$4:K304,1)</f>
        <v>2</v>
      </c>
      <c r="M304" s="13">
        <f t="shared" si="109"/>
        <v>312.30398737125643</v>
      </c>
      <c r="N304" s="14">
        <f t="shared" si="98"/>
        <v>273.30398737125643</v>
      </c>
      <c r="O304" s="14">
        <f t="shared" si="110"/>
        <v>25.020233447339255</v>
      </c>
      <c r="P304" s="14">
        <f t="shared" si="111"/>
        <v>433.40493303350536</v>
      </c>
      <c r="Q304" s="13">
        <f t="shared" si="99"/>
        <v>225.00000000000006</v>
      </c>
      <c r="R304" s="13">
        <f t="shared" si="100"/>
        <v>-389.71143170299734</v>
      </c>
      <c r="S304" s="15">
        <v>300</v>
      </c>
      <c r="T304" s="1">
        <f t="shared" si="114"/>
        <v>13.372392599761366</v>
      </c>
      <c r="U304" s="1">
        <f t="shared" si="101"/>
        <v>133.37239259976135</v>
      </c>
      <c r="V304" s="1">
        <f t="shared" si="112"/>
        <v>1.2215409365936125</v>
      </c>
      <c r="W304" s="1">
        <f>入力・結果!$I$7/V304</f>
        <v>266548.57831287076</v>
      </c>
      <c r="X304" s="14">
        <f>(W304/I304*10)*入力・結果!$I$8</f>
        <v>3683.9293209387633</v>
      </c>
      <c r="Y304" s="13">
        <f>DEGREES(ACOS((入力・結果!$G$3-(入力・結果!$G$4*COS(RADIANS(S304))))/(((入力・結果!$G$3^2)+(入力・結果!$G$4^2)-(2*入力・結果!$G$3*入力・結果!$G$4*COS(RADIANS(S304))))^(1/2))))</f>
        <v>94.715003953948212</v>
      </c>
      <c r="Z304" s="13">
        <f>DEGREES(ACOS(((入力・結果!$G$3^2)+(入力・結果!$G$4^2)-(入力・結果!$G$5^2)+(入力・結果!$G$6^2)-(2*入力・結果!$G$3*入力・結果!$G$4*COS(RADIANS(S304))))/(2*入力・結果!$G$6*((入力・結果!$G$3^2)+(入力・結果!$G$4^2)-(2*入力・結果!$G$3*入力・結果!$G$4*(COS(RADIANS(S304)))))^(1/2))))</f>
        <v>69.552568218469872</v>
      </c>
      <c r="AA304" s="13">
        <f>DEGREES(ACOS((入力・結果!$G$4-(入力・結果!$G$3*COS(RADIANS(S304))))/(((入力・結果!$G$3^2)+(入力・結果!$G$4^2)-(2*入力・結果!$G$3*入力・結果!$G$4*COS(RADIANS(S304))))^(1/2))))</f>
        <v>25.284996046051763</v>
      </c>
      <c r="AB304" s="13">
        <f>DEGREES(ACOS(((入力・結果!$G$3^2)+(入力・結果!$G$4^2)+(入力・結果!$G$5^2)-(入力・結果!$G$6^2)-(2*入力・結果!$G$3*入力・結果!$G$4*COS(RADIANS(S304))))/(2*入力・結果!$G$5*((入力・結果!$G$3^2)+(入力・結果!$G$4^2)-(2*入力・結果!$G$3*入力・結果!$G$4*(COS(RADIANS(S304)))))^(1/2))))</f>
        <v>38.657388645813128</v>
      </c>
      <c r="AC304" s="1">
        <f t="shared" si="113"/>
        <v>383.92932093876334</v>
      </c>
      <c r="AD304" s="1">
        <f t="shared" si="102"/>
        <v>383.92932093876334</v>
      </c>
      <c r="AE304" s="1" t="str">
        <f t="shared" si="103"/>
        <v/>
      </c>
      <c r="AF304" s="1" t="str">
        <f t="shared" si="104"/>
        <v/>
      </c>
      <c r="AJ304" s="10">
        <v>301</v>
      </c>
      <c r="AK304" s="10">
        <f t="shared" si="105"/>
        <v>0.81558802771103367</v>
      </c>
    </row>
    <row r="305" spans="2:37" x14ac:dyDescent="0.2">
      <c r="B305" s="1">
        <v>301</v>
      </c>
      <c r="C305" s="13">
        <f t="shared" si="93"/>
        <v>18.026332621851896</v>
      </c>
      <c r="D305" s="13">
        <f t="shared" si="94"/>
        <v>30.000855524573932</v>
      </c>
      <c r="E305" s="13">
        <f>演算!U305</f>
        <v>134.59850181915061</v>
      </c>
      <c r="F305" s="13">
        <f t="shared" si="95"/>
        <v>-134.59850181915061</v>
      </c>
      <c r="G305" s="13">
        <f t="shared" si="96"/>
        <v>298.88010644736244</v>
      </c>
      <c r="H305" s="13">
        <f t="shared" si="97"/>
        <v>314.81861783579103</v>
      </c>
      <c r="I305" s="14">
        <f t="shared" si="106"/>
        <v>434.09685574307554</v>
      </c>
      <c r="J305" s="13">
        <f t="shared" si="107"/>
        <v>-46.487707501759907</v>
      </c>
      <c r="K305" s="13" t="str">
        <f t="shared" si="108"/>
        <v/>
      </c>
      <c r="L305" s="13">
        <f>COUNTIF($K$4:K305,1)</f>
        <v>2</v>
      </c>
      <c r="M305" s="13">
        <f t="shared" si="109"/>
        <v>313.51229249824007</v>
      </c>
      <c r="N305" s="14">
        <f t="shared" si="98"/>
        <v>274.51229249824007</v>
      </c>
      <c r="O305" s="14">
        <f t="shared" si="110"/>
        <v>34.151691999207692</v>
      </c>
      <c r="P305" s="14">
        <f t="shared" si="111"/>
        <v>432.75136290902168</v>
      </c>
      <c r="Q305" s="13">
        <f t="shared" si="99"/>
        <v>231.76713370952436</v>
      </c>
      <c r="R305" s="13">
        <f t="shared" si="100"/>
        <v>-385.72528531595054</v>
      </c>
      <c r="S305" s="15">
        <v>301</v>
      </c>
      <c r="T305" s="1">
        <f t="shared" si="114"/>
        <v>13.598501819150609</v>
      </c>
      <c r="U305" s="1">
        <f t="shared" si="101"/>
        <v>134.59850181915061</v>
      </c>
      <c r="V305" s="1">
        <f t="shared" si="112"/>
        <v>1.226109219389258</v>
      </c>
      <c r="W305" s="1">
        <f>入力・結果!$I$7/V305</f>
        <v>265555.46182271256</v>
      </c>
      <c r="X305" s="14">
        <f>(W305/I305*10)*入力・結果!$I$8</f>
        <v>3670.4545307264443</v>
      </c>
      <c r="Y305" s="13">
        <f>DEGREES(ACOS((入力・結果!$G$3-(入力・結果!$G$4*COS(RADIANS(S305))))/(((入力・結果!$G$3^2)+(入力・結果!$G$4^2)-(2*入力・結果!$G$3*入力・結果!$G$4*COS(RADIANS(S305))))^(1/2))))</f>
        <v>95.760219302177035</v>
      </c>
      <c r="Z305" s="13">
        <f>DEGREES(ACOS(((入力・結果!$G$3^2)+(入力・結果!$G$4^2)-(入力・結果!$G$5^2)+(入力・結果!$G$6^2)-(2*入力・結果!$G$3*入力・結果!$G$4*COS(RADIANS(S305))))/(2*入力・結果!$G$6*((入力・結果!$G$3^2)+(入力・結果!$G$4^2)-(2*入力・結果!$G$3*入力・結果!$G$4*(COS(RADIANS(S305)))))^(1/2))))</f>
        <v>70.167181082404795</v>
      </c>
      <c r="AA305" s="13">
        <f>DEGREES(ACOS((入力・結果!$G$4-(入力・結果!$G$3*COS(RADIANS(S305))))/(((入力・結果!$G$3^2)+(入力・結果!$G$4^2)-(2*入力・結果!$G$3*入力・結果!$G$4*COS(RADIANS(S305))))^(1/2))))</f>
        <v>25.239780697822962</v>
      </c>
      <c r="AB305" s="13">
        <f>DEGREES(ACOS(((入力・結果!$G$3^2)+(入力・結果!$G$4^2)+(入力・結果!$G$5^2)-(入力・結果!$G$6^2)-(2*入力・結果!$G$3*入力・結果!$G$4*COS(RADIANS(S305))))/(2*入力・結果!$G$5*((入力・結果!$G$3^2)+(入力・結果!$G$4^2)-(2*入力・結果!$G$3*入力・結果!$G$4*(COS(RADIANS(S305)))))^(1/2))))</f>
        <v>38.838282516973571</v>
      </c>
      <c r="AC305" s="1">
        <f t="shared" si="113"/>
        <v>370.45453072644432</v>
      </c>
      <c r="AD305" s="1">
        <f t="shared" si="102"/>
        <v>370.45453072644432</v>
      </c>
      <c r="AE305" s="1" t="str">
        <f t="shared" si="103"/>
        <v/>
      </c>
      <c r="AF305" s="1" t="str">
        <f t="shared" si="104"/>
        <v/>
      </c>
      <c r="AJ305" s="10">
        <v>302</v>
      </c>
      <c r="AK305" s="10">
        <f t="shared" si="105"/>
        <v>0.81246550750800473</v>
      </c>
    </row>
    <row r="306" spans="2:37" x14ac:dyDescent="0.2">
      <c r="B306" s="1">
        <v>302</v>
      </c>
      <c r="C306" s="13">
        <f t="shared" si="93"/>
        <v>18.547174248162165</v>
      </c>
      <c r="D306" s="13">
        <f t="shared" si="94"/>
        <v>29.681683365474917</v>
      </c>
      <c r="E306" s="13">
        <f>演算!U306</f>
        <v>135.82932330111998</v>
      </c>
      <c r="F306" s="13">
        <f t="shared" si="95"/>
        <v>-135.82932330111998</v>
      </c>
      <c r="G306" s="13">
        <f t="shared" si="96"/>
        <v>305.45410008233921</v>
      </c>
      <c r="H306" s="13">
        <f t="shared" si="97"/>
        <v>308.40092545037658</v>
      </c>
      <c r="I306" s="14">
        <f t="shared" si="106"/>
        <v>434.066052664523</v>
      </c>
      <c r="J306" s="13">
        <f t="shared" si="107"/>
        <v>-45.275047613144544</v>
      </c>
      <c r="K306" s="13" t="str">
        <f t="shared" si="108"/>
        <v/>
      </c>
      <c r="L306" s="13">
        <f>COUNTIF($K$4:K306,1)</f>
        <v>2</v>
      </c>
      <c r="M306" s="13">
        <f t="shared" si="109"/>
        <v>314.72495238685548</v>
      </c>
      <c r="N306" s="14">
        <f t="shared" si="98"/>
        <v>275.72495238685548</v>
      </c>
      <c r="O306" s="14">
        <f t="shared" si="110"/>
        <v>43.299429284900683</v>
      </c>
      <c r="P306" s="14">
        <f t="shared" si="111"/>
        <v>431.90102743494646</v>
      </c>
      <c r="Q306" s="13">
        <f t="shared" si="99"/>
        <v>238.4636689049421</v>
      </c>
      <c r="R306" s="13">
        <f t="shared" si="100"/>
        <v>-381.62164327039176</v>
      </c>
      <c r="S306" s="15">
        <v>302</v>
      </c>
      <c r="T306" s="1">
        <f t="shared" si="114"/>
        <v>13.829323301119977</v>
      </c>
      <c r="U306" s="1">
        <f t="shared" si="101"/>
        <v>135.82932330111998</v>
      </c>
      <c r="V306" s="1">
        <f t="shared" si="112"/>
        <v>1.2308214819693717</v>
      </c>
      <c r="W306" s="1">
        <f>入力・結果!$I$7/V306</f>
        <v>264538.76924460632</v>
      </c>
      <c r="X306" s="14">
        <f>(W306/I306*10)*入力・結果!$I$8</f>
        <v>3656.6614821048074</v>
      </c>
      <c r="Y306" s="13">
        <f>DEGREES(ACOS((入力・結果!$G$3-(入力・結果!$G$4*COS(RADIANS(S306))))/(((入力・結果!$G$3^2)+(入力・結果!$G$4^2)-(2*入力・結果!$G$3*入力・結果!$G$4*COS(RADIANS(S306))))^(1/2))))</f>
        <v>96.814936065322797</v>
      </c>
      <c r="Z306" s="13">
        <f>DEGREES(ACOS(((入力・結果!$G$3^2)+(入力・結果!$G$4^2)-(入力・結果!$G$5^2)+(入力・結果!$G$6^2)-(2*入力・結果!$G$3*入力・結果!$G$4*COS(RADIANS(S306))))/(2*入力・結果!$G$6*((入力・結果!$G$3^2)+(入力・結果!$G$4^2)-(2*入力・結果!$G$3*入力・結果!$G$4*(COS(RADIANS(S306)))))^(1/2))))</f>
        <v>70.782046494266012</v>
      </c>
      <c r="AA306" s="13">
        <f>DEGREES(ACOS((入力・結果!$G$4-(入力・結果!$G$3*COS(RADIANS(S306))))/(((入力・結果!$G$3^2)+(入力・結果!$G$4^2)-(2*入力・結果!$G$3*入力・結果!$G$4*COS(RADIANS(S306))))^(1/2))))</f>
        <v>25.185063934677167</v>
      </c>
      <c r="AB306" s="13">
        <f>DEGREES(ACOS(((入力・結果!$G$3^2)+(入力・結果!$G$4^2)+(入力・結果!$G$5^2)-(入力・結果!$G$6^2)-(2*入力・結果!$G$3*入力・結果!$G$4*COS(RADIANS(S306))))/(2*入力・結果!$G$5*((入力・結果!$G$3^2)+(入力・結果!$G$4^2)-(2*入力・結果!$G$3*入力・結果!$G$4*(COS(RADIANS(S306)))))^(1/2))))</f>
        <v>39.014387235797145</v>
      </c>
      <c r="AC306" s="1">
        <f t="shared" si="113"/>
        <v>356.66148210480742</v>
      </c>
      <c r="AD306" s="1">
        <f t="shared" si="102"/>
        <v>356.66148210480742</v>
      </c>
      <c r="AE306" s="1" t="str">
        <f t="shared" si="103"/>
        <v/>
      </c>
      <c r="AF306" s="1" t="str">
        <f t="shared" si="104"/>
        <v/>
      </c>
      <c r="AJ306" s="10">
        <v>303</v>
      </c>
      <c r="AK306" s="10">
        <f t="shared" si="105"/>
        <v>0.8092694217538231</v>
      </c>
    </row>
    <row r="307" spans="2:37" x14ac:dyDescent="0.2">
      <c r="B307" s="1">
        <v>303</v>
      </c>
      <c r="C307" s="13">
        <f t="shared" si="93"/>
        <v>19.062366225525931</v>
      </c>
      <c r="D307" s="13">
        <f t="shared" si="94"/>
        <v>29.35346987808985</v>
      </c>
      <c r="E307" s="13">
        <f>演算!U307</f>
        <v>137.0650057242033</v>
      </c>
      <c r="F307" s="13">
        <f t="shared" si="95"/>
        <v>-137.0650057242033</v>
      </c>
      <c r="G307" s="13">
        <f t="shared" si="96"/>
        <v>311.91316681508198</v>
      </c>
      <c r="H307" s="13">
        <f t="shared" si="97"/>
        <v>301.82073138680039</v>
      </c>
      <c r="I307" s="14">
        <f t="shared" si="106"/>
        <v>434.03407415487123</v>
      </c>
      <c r="J307" s="13">
        <f t="shared" si="107"/>
        <v>-44.057894891849052</v>
      </c>
      <c r="K307" s="13" t="str">
        <f t="shared" si="108"/>
        <v/>
      </c>
      <c r="L307" s="13">
        <f>COUNTIF($K$4:K307,1)</f>
        <v>2</v>
      </c>
      <c r="M307" s="13">
        <f t="shared" si="109"/>
        <v>315.94210510815094</v>
      </c>
      <c r="N307" s="14">
        <f t="shared" si="98"/>
        <v>276.94210510815094</v>
      </c>
      <c r="O307" s="14">
        <f t="shared" si="110"/>
        <v>52.460117212306201</v>
      </c>
      <c r="P307" s="14">
        <f t="shared" si="111"/>
        <v>430.85207859490174</v>
      </c>
      <c r="Q307" s="13">
        <f t="shared" si="99"/>
        <v>245.08756575676199</v>
      </c>
      <c r="R307" s="13">
        <f t="shared" si="100"/>
        <v>-377.40175557544092</v>
      </c>
      <c r="S307" s="15">
        <v>303</v>
      </c>
      <c r="T307" s="1">
        <f t="shared" si="114"/>
        <v>14.065005724203314</v>
      </c>
      <c r="U307" s="1">
        <f t="shared" si="101"/>
        <v>137.0650057242033</v>
      </c>
      <c r="V307" s="1">
        <f t="shared" si="112"/>
        <v>1.2356824230833183</v>
      </c>
      <c r="W307" s="1">
        <f>入力・結果!$I$7/V307</f>
        <v>263498.12372304482</v>
      </c>
      <c r="X307" s="14">
        <f>(W307/I307*10)*入力・結果!$I$8</f>
        <v>3642.5452204799562</v>
      </c>
      <c r="Y307" s="13">
        <f>DEGREES(ACOS((入力・結果!$G$3-(入力・結果!$G$4*COS(RADIANS(S307))))/(((入力・結果!$G$3^2)+(入力・結果!$G$4^2)-(2*入力・結果!$G$3*入力・結果!$G$4*COS(RADIANS(S307))))^(1/2))))</f>
        <v>97.879384761293323</v>
      </c>
      <c r="Z307" s="13">
        <f>DEGREES(ACOS(((入力・結果!$G$3^2)+(入力・結果!$G$4^2)-(入力・結果!$G$5^2)+(入力・結果!$G$6^2)-(2*入力・結果!$G$3*入力・結果!$G$4*COS(RADIANS(S307))))/(2*入力・結果!$G$6*((入力・結果!$G$3^2)+(入力・結果!$G$4^2)-(2*入力・結果!$G$3*入力・結果!$G$4*(COS(RADIANS(S307)))))^(1/2))))</f>
        <v>71.397088763354361</v>
      </c>
      <c r="AA307" s="13">
        <f>DEGREES(ACOS((入力・結果!$G$4-(入力・結果!$G$3*COS(RADIANS(S307))))/(((入力・結果!$G$3^2)+(入力・結果!$G$4^2)-(2*入力・結果!$G$3*入力・結果!$G$4*COS(RADIANS(S307))))^(1/2))))</f>
        <v>25.120615238706637</v>
      </c>
      <c r="AB307" s="13">
        <f>DEGREES(ACOS(((入力・結果!$G$3^2)+(入力・結果!$G$4^2)+(入力・結果!$G$5^2)-(入力・結果!$G$6^2)-(2*入力・結果!$G$3*入力・結果!$G$4*COS(RADIANS(S307))))/(2*入力・結果!$G$5*((入力・結果!$G$3^2)+(入力・結果!$G$4^2)-(2*入力・結果!$G$3*入力・結果!$G$4*(COS(RADIANS(S307)))))^(1/2))))</f>
        <v>39.185620962909951</v>
      </c>
      <c r="AC307" s="1">
        <f t="shared" si="113"/>
        <v>342.54522047995624</v>
      </c>
      <c r="AD307" s="1">
        <f t="shared" si="102"/>
        <v>342.54522047995624</v>
      </c>
      <c r="AE307" s="1" t="str">
        <f t="shared" si="103"/>
        <v/>
      </c>
      <c r="AF307" s="1" t="str">
        <f t="shared" si="104"/>
        <v/>
      </c>
      <c r="AJ307" s="10">
        <v>304</v>
      </c>
      <c r="AK307" s="10">
        <f t="shared" si="105"/>
        <v>0.80599866433124789</v>
      </c>
    </row>
    <row r="308" spans="2:37" x14ac:dyDescent="0.2">
      <c r="B308" s="1">
        <v>304</v>
      </c>
      <c r="C308" s="13">
        <f t="shared" si="93"/>
        <v>19.571751621476146</v>
      </c>
      <c r="D308" s="13">
        <f t="shared" si="94"/>
        <v>29.016315039426456</v>
      </c>
      <c r="E308" s="13">
        <f>演算!U308</f>
        <v>138.30570256931497</v>
      </c>
      <c r="F308" s="13">
        <f t="shared" si="95"/>
        <v>-138.30570256931497</v>
      </c>
      <c r="G308" s="13">
        <f t="shared" si="96"/>
        <v>318.25350683746751</v>
      </c>
      <c r="H308" s="13">
        <f t="shared" si="97"/>
        <v>295.07873083898016</v>
      </c>
      <c r="I308" s="14">
        <f t="shared" si="106"/>
        <v>434.00086636767128</v>
      </c>
      <c r="J308" s="13">
        <f t="shared" si="107"/>
        <v>-42.836106756891496</v>
      </c>
      <c r="K308" s="13" t="str">
        <f t="shared" si="108"/>
        <v/>
      </c>
      <c r="L308" s="13">
        <f>COUNTIF($K$4:K308,1)</f>
        <v>2</v>
      </c>
      <c r="M308" s="13">
        <f t="shared" si="109"/>
        <v>317.16389324310853</v>
      </c>
      <c r="N308" s="14">
        <f t="shared" si="98"/>
        <v>278.16389324310853</v>
      </c>
      <c r="O308" s="14">
        <f t="shared" si="110"/>
        <v>61.63036527617961</v>
      </c>
      <c r="P308" s="14">
        <f t="shared" si="111"/>
        <v>429.60266535929912</v>
      </c>
      <c r="Q308" s="13">
        <f t="shared" si="99"/>
        <v>251.63680656183615</v>
      </c>
      <c r="R308" s="13">
        <f t="shared" si="100"/>
        <v>-373.06690764976872</v>
      </c>
      <c r="S308" s="15">
        <v>304</v>
      </c>
      <c r="T308" s="1">
        <f t="shared" si="114"/>
        <v>14.305702569314988</v>
      </c>
      <c r="U308" s="1">
        <f t="shared" si="101"/>
        <v>138.30570256931497</v>
      </c>
      <c r="V308" s="1">
        <f t="shared" si="112"/>
        <v>1.2406968451116711</v>
      </c>
      <c r="W308" s="1">
        <f>入力・結果!$I$7/V308</f>
        <v>262433.16510625428</v>
      </c>
      <c r="X308" s="14">
        <f>(W308/I308*10)*入力・結果!$I$8</f>
        <v>3628.1010308020377</v>
      </c>
      <c r="Y308" s="13">
        <f>DEGREES(ACOS((入力・結果!$G$3-(入力・結果!$G$4*COS(RADIANS(S308))))/(((入力・結果!$G$3^2)+(入力・結果!$G$4^2)-(2*入力・結果!$G$3*入力・結果!$G$4*COS(RADIANS(S308))))^(1/2))))</f>
        <v>98.953799524998402</v>
      </c>
      <c r="Z308" s="13">
        <f>DEGREES(ACOS(((入力・結果!$G$3^2)+(入力・結果!$G$4^2)-(入力・結果!$G$5^2)+(入力・結果!$G$6^2)-(2*入力・結果!$G$3*入力・結果!$G$4*COS(RADIANS(S308))))/(2*入力・結果!$G$6*((入力・結果!$G$3^2)+(入力・結果!$G$4^2)-(2*入力・結果!$G$3*入力・結果!$G$4*(COS(RADIANS(S308)))))^(1/2))))</f>
        <v>72.012224789404854</v>
      </c>
      <c r="AA308" s="13">
        <f>DEGREES(ACOS((入力・結果!$G$4-(入力・結果!$G$3*COS(RADIANS(S308))))/(((入力・結果!$G$3^2)+(入力・結果!$G$4^2)-(2*入力・結果!$G$3*入力・結果!$G$4*COS(RADIANS(S308))))^(1/2))))</f>
        <v>25.046200475001612</v>
      </c>
      <c r="AB308" s="13">
        <f>DEGREES(ACOS(((入力・結果!$G$3^2)+(入力・結果!$G$4^2)+(入力・結果!$G$5^2)-(入力・結果!$G$6^2)-(2*入力・結果!$G$3*入力・結果!$G$4*COS(RADIANS(S308))))/(2*入力・結果!$G$5*((入力・結果!$G$3^2)+(入力・結果!$G$4^2)-(2*入力・結果!$G$3*入力・結果!$G$4*(COS(RADIANS(S308)))))^(1/2))))</f>
        <v>39.3519030443166</v>
      </c>
      <c r="AC308" s="1">
        <f t="shared" si="113"/>
        <v>328.10103080203771</v>
      </c>
      <c r="AD308" s="1">
        <f t="shared" si="102"/>
        <v>328.10103080203771</v>
      </c>
      <c r="AE308" s="1" t="str">
        <f t="shared" si="103"/>
        <v/>
      </c>
      <c r="AF308" s="1" t="str">
        <f t="shared" si="104"/>
        <v/>
      </c>
      <c r="AJ308" s="10">
        <v>305</v>
      </c>
      <c r="AK308" s="10">
        <f t="shared" si="105"/>
        <v>0.80265218932463633</v>
      </c>
    </row>
    <row r="309" spans="2:37" x14ac:dyDescent="0.2">
      <c r="B309" s="1">
        <v>305</v>
      </c>
      <c r="C309" s="13">
        <f t="shared" si="93"/>
        <v>20.075175272286611</v>
      </c>
      <c r="D309" s="13">
        <f t="shared" si="94"/>
        <v>28.670321550114714</v>
      </c>
      <c r="E309" s="13">
        <f>演算!U309</f>
        <v>139.55157221659198</v>
      </c>
      <c r="F309" s="13">
        <f t="shared" si="95"/>
        <v>-139.55157221659198</v>
      </c>
      <c r="G309" s="13">
        <f t="shared" si="96"/>
        <v>324.4712668357887</v>
      </c>
      <c r="H309" s="13">
        <f t="shared" si="97"/>
        <v>288.17565760481722</v>
      </c>
      <c r="I309" s="14">
        <f t="shared" si="106"/>
        <v>433.96637270414215</v>
      </c>
      <c r="J309" s="13">
        <f t="shared" si="107"/>
        <v>-41.609536021396195</v>
      </c>
      <c r="K309" s="13" t="str">
        <f t="shared" si="108"/>
        <v/>
      </c>
      <c r="L309" s="13">
        <f>COUNTIF($K$4:K309,1)</f>
        <v>2</v>
      </c>
      <c r="M309" s="13">
        <f t="shared" si="109"/>
        <v>318.3904639786038</v>
      </c>
      <c r="N309" s="14">
        <f t="shared" si="98"/>
        <v>279.3904639786038</v>
      </c>
      <c r="O309" s="14">
        <f t="shared" si="110"/>
        <v>70.80671709535261</v>
      </c>
      <c r="P309" s="14">
        <f t="shared" si="111"/>
        <v>428.15093302732521</v>
      </c>
      <c r="Q309" s="13">
        <f t="shared" si="99"/>
        <v>258.1093963579707</v>
      </c>
      <c r="R309" s="13">
        <f t="shared" si="100"/>
        <v>-368.61841993004629</v>
      </c>
      <c r="S309" s="15">
        <v>305</v>
      </c>
      <c r="T309" s="1">
        <f t="shared" si="114"/>
        <v>14.551572216591985</v>
      </c>
      <c r="U309" s="1">
        <f t="shared" si="101"/>
        <v>139.55157221659198</v>
      </c>
      <c r="V309" s="1">
        <f t="shared" si="112"/>
        <v>1.2458696472770043</v>
      </c>
      <c r="W309" s="1">
        <f>入力・結果!$I$7/V309</f>
        <v>261343.55284410159</v>
      </c>
      <c r="X309" s="14">
        <f>(W309/I309*10)*入力・結果!$I$8</f>
        <v>3613.3244778706385</v>
      </c>
      <c r="Y309" s="13">
        <f>DEGREES(ACOS((入力・結果!$G$3-(入力・結果!$G$4*COS(RADIANS(S309))))/(((入力・結果!$G$3^2)+(入力・結果!$G$4^2)-(2*入力・結果!$G$3*入力・結果!$G$4*COS(RADIANS(S309))))^(1/2))))</f>
        <v>100.03841790517275</v>
      </c>
      <c r="Z309" s="13">
        <f>DEGREES(ACOS(((入力・結果!$G$3^2)+(入力・結果!$G$4^2)-(入力・結果!$G$5^2)+(入力・結果!$G$6^2)-(2*入力・結果!$G$3*入力・結果!$G$4*COS(RADIANS(S309))))/(2*入力・結果!$G$6*((入力・結果!$G$3^2)+(入力・結果!$G$4^2)-(2*入力・結果!$G$3*入力・結果!$G$4*(COS(RADIANS(S309)))))^(1/2))))</f>
        <v>72.627363516735045</v>
      </c>
      <c r="AA309" s="13">
        <f>DEGREES(ACOS((入力・結果!$G$4-(入力・結果!$G$3*COS(RADIANS(S309))))/(((入力・結果!$G$3^2)+(入力・結果!$G$4^2)-(2*入力・結果!$G$3*入力・結果!$G$4*COS(RADIANS(S309))))^(1/2))))</f>
        <v>24.961582094827214</v>
      </c>
      <c r="AB309" s="13">
        <f>DEGREES(ACOS(((入力・結果!$G$3^2)+(入力・結果!$G$4^2)+(入力・結果!$G$5^2)-(入力・結果!$G$6^2)-(2*入力・結果!$G$3*入力・結果!$G$4*COS(RADIANS(S309))))/(2*入力・結果!$G$5*((入力・結果!$G$3^2)+(入力・結果!$G$4^2)-(2*入力・結果!$G$3*入力・結果!$G$4*(COS(RADIANS(S309)))))^(1/2))))</f>
        <v>39.5131543114192</v>
      </c>
      <c r="AC309" s="1">
        <f t="shared" si="113"/>
        <v>313.32447787063847</v>
      </c>
      <c r="AD309" s="1">
        <f t="shared" si="102"/>
        <v>313.32447787063847</v>
      </c>
      <c r="AE309" s="1" t="str">
        <f t="shared" si="103"/>
        <v/>
      </c>
      <c r="AF309" s="1" t="str">
        <f t="shared" si="104"/>
        <v/>
      </c>
      <c r="AJ309" s="10">
        <v>306</v>
      </c>
      <c r="AK309" s="10">
        <f t="shared" si="105"/>
        <v>0.79922902068725388</v>
      </c>
    </row>
    <row r="310" spans="2:37" x14ac:dyDescent="0.2">
      <c r="B310" s="1">
        <v>306</v>
      </c>
      <c r="C310" s="13">
        <f t="shared" si="93"/>
        <v>20.572483830236553</v>
      </c>
      <c r="D310" s="13">
        <f t="shared" si="94"/>
        <v>28.315594803123165</v>
      </c>
      <c r="E310" s="13">
        <f>演算!U310</f>
        <v>140.80277803384334</v>
      </c>
      <c r="F310" s="13">
        <f t="shared" si="95"/>
        <v>-140.80277803384334</v>
      </c>
      <c r="G310" s="13">
        <f t="shared" si="96"/>
        <v>330.56253673551851</v>
      </c>
      <c r="H310" s="13">
        <f t="shared" si="97"/>
        <v>281.11228603894705</v>
      </c>
      <c r="I310" s="14">
        <f t="shared" si="106"/>
        <v>433.9305336745316</v>
      </c>
      <c r="J310" s="13">
        <f t="shared" si="107"/>
        <v>-40.378030803845085</v>
      </c>
      <c r="K310" s="13" t="str">
        <f t="shared" si="108"/>
        <v/>
      </c>
      <c r="L310" s="13">
        <f>COUNTIF($K$4:K310,1)</f>
        <v>2</v>
      </c>
      <c r="M310" s="13">
        <f t="shared" si="109"/>
        <v>319.62196919615491</v>
      </c>
      <c r="N310" s="14">
        <f t="shared" si="98"/>
        <v>280.62196919615491</v>
      </c>
      <c r="O310" s="14">
        <f t="shared" si="110"/>
        <v>79.985646654035733</v>
      </c>
      <c r="P310" s="14">
        <f t="shared" si="111"/>
        <v>426.49502269592728</v>
      </c>
      <c r="Q310" s="13">
        <f t="shared" si="99"/>
        <v>264.50336353161282</v>
      </c>
      <c r="R310" s="13">
        <f t="shared" si="100"/>
        <v>-364.05764746872643</v>
      </c>
      <c r="S310" s="15">
        <v>306</v>
      </c>
      <c r="T310" s="1">
        <f t="shared" si="114"/>
        <v>14.802778033843335</v>
      </c>
      <c r="U310" s="1">
        <f t="shared" si="101"/>
        <v>140.80277803384334</v>
      </c>
      <c r="V310" s="1">
        <f t="shared" si="112"/>
        <v>1.2512058172513605</v>
      </c>
      <c r="W310" s="1">
        <f>入力・結果!$I$7/V310</f>
        <v>260228.96913576988</v>
      </c>
      <c r="X310" s="14">
        <f>(W310/I310*10)*入力・結果!$I$8</f>
        <v>3598.2114500975013</v>
      </c>
      <c r="Y310" s="13">
        <f>DEGREES(ACOS((入力・結果!$G$3-(入力・結果!$G$4*COS(RADIANS(S310))))/(((入力・結果!$G$3^2)+(入力・結果!$G$4^2)-(2*入力・結果!$G$3*入力・結果!$G$4*COS(RADIANS(S310))))^(1/2))))</f>
        <v>101.13348062652216</v>
      </c>
      <c r="Z310" s="13">
        <f>DEGREES(ACOS(((入力・結果!$G$3^2)+(入力・結果!$G$4^2)-(入力・結果!$G$5^2)+(入力・結果!$G$6^2)-(2*入力・結果!$G$3*入力・結果!$G$4*COS(RADIANS(S310))))/(2*入力・結果!$G$6*((入力・結果!$G$3^2)+(入力・結果!$G$4^2)-(2*入力・結果!$G$3*入力・結果!$G$4*(COS(RADIANS(S310)))))^(1/2))))</f>
        <v>73.242405356082585</v>
      </c>
      <c r="AA310" s="13">
        <f>DEGREES(ACOS((入力・結果!$G$4-(入力・結果!$G$3*COS(RADIANS(S310))))/(((入力・結果!$G$3^2)+(入力・結果!$G$4^2)-(2*入力・結果!$G$3*入力・結果!$G$4*COS(RADIANS(S310))))^(1/2))))</f>
        <v>24.866519373477825</v>
      </c>
      <c r="AB310" s="13">
        <f>DEGREES(ACOS(((入力・結果!$G$3^2)+(入力・結果!$G$4^2)+(入力・結果!$G$5^2)-(入力・結果!$G$6^2)-(2*入力・結果!$G$3*入力・結果!$G$4*COS(RADIANS(S310))))/(2*入力・結果!$G$5*((入力・結果!$G$3^2)+(入力・結果!$G$4^2)-(2*入力・結果!$G$3*入力・結果!$G$4*(COS(RADIANS(S310)))))^(1/2))))</f>
        <v>39.66929740732116</v>
      </c>
      <c r="AC310" s="1">
        <f t="shared" si="113"/>
        <v>298.21145009750126</v>
      </c>
      <c r="AD310" s="1">
        <f t="shared" si="102"/>
        <v>298.21145009750126</v>
      </c>
      <c r="AE310" s="1" t="str">
        <f t="shared" si="103"/>
        <v/>
      </c>
      <c r="AF310" s="1" t="str">
        <f t="shared" si="104"/>
        <v/>
      </c>
      <c r="AJ310" s="10">
        <v>307</v>
      </c>
      <c r="AK310" s="10">
        <f t="shared" si="105"/>
        <v>0.79572826271219499</v>
      </c>
    </row>
    <row r="311" spans="2:37" x14ac:dyDescent="0.2">
      <c r="B311" s="1">
        <v>307</v>
      </c>
      <c r="C311" s="13">
        <f t="shared" si="93"/>
        <v>21.063525810321678</v>
      </c>
      <c r="D311" s="13">
        <f t="shared" si="94"/>
        <v>27.952242851655257</v>
      </c>
      <c r="E311" s="13">
        <f>演算!U311</f>
        <v>142.0594884547998</v>
      </c>
      <c r="F311" s="13">
        <f t="shared" si="95"/>
        <v>-142.0594884547998</v>
      </c>
      <c r="G311" s="13">
        <f t="shared" si="96"/>
        <v>336.52334630045874</v>
      </c>
      <c r="H311" s="13">
        <f t="shared" si="97"/>
        <v>273.88943332176382</v>
      </c>
      <c r="I311" s="14">
        <f t="shared" si="106"/>
        <v>433.8932867544454</v>
      </c>
      <c r="J311" s="13">
        <f t="shared" si="107"/>
        <v>-39.14143444817001</v>
      </c>
      <c r="K311" s="13" t="str">
        <f t="shared" si="108"/>
        <v/>
      </c>
      <c r="L311" s="13">
        <f>COUNTIF($K$4:K311,1)</f>
        <v>2</v>
      </c>
      <c r="M311" s="13">
        <f t="shared" si="109"/>
        <v>320.85856555183</v>
      </c>
      <c r="N311" s="14">
        <f t="shared" si="98"/>
        <v>281.85856555183</v>
      </c>
      <c r="O311" s="14">
        <f t="shared" si="110"/>
        <v>89.163554230916617</v>
      </c>
      <c r="P311" s="14">
        <f t="shared" si="111"/>
        <v>424.63307088295159</v>
      </c>
      <c r="Q311" s="13">
        <f t="shared" si="99"/>
        <v>270.81676041842155</v>
      </c>
      <c r="R311" s="13">
        <f t="shared" si="100"/>
        <v>-359.38597952128185</v>
      </c>
      <c r="S311" s="15">
        <v>307</v>
      </c>
      <c r="T311" s="1">
        <f t="shared" si="114"/>
        <v>15.059488454799805</v>
      </c>
      <c r="U311" s="1">
        <f t="shared" si="101"/>
        <v>142.0594884547998</v>
      </c>
      <c r="V311" s="1">
        <f t="shared" si="112"/>
        <v>1.2567104209564661</v>
      </c>
      <c r="W311" s="1">
        <f>入力・結果!$I$7/V311</f>
        <v>259089.12233909068</v>
      </c>
      <c r="X311" s="14">
        <f>(W311/I311*10)*入力・結果!$I$8</f>
        <v>3582.7582068913334</v>
      </c>
      <c r="Y311" s="13">
        <f>DEGREES(ACOS((入力・結果!$G$3-(入力・結果!$G$4*COS(RADIANS(S311))))/(((入力・結果!$G$3^2)+(入力・結果!$G$4^2)-(2*入力・結果!$G$3*入力・結果!$G$4*COS(RADIANS(S311))))^(1/2))))</f>
        <v>102.23923131405739</v>
      </c>
      <c r="Z311" s="13">
        <f>DEGREES(ACOS(((入力・結果!$G$3^2)+(入力・結果!$G$4^2)-(入力・結果!$G$5^2)+(入力・結果!$G$6^2)-(2*入力・結果!$G$3*入力・結果!$G$4*COS(RADIANS(S311))))/(2*入力・結果!$G$6*((入力・結果!$G$3^2)+(入力・結果!$G$4^2)-(2*入力・結果!$G$3*入力・結果!$G$4*(COS(RADIANS(S311)))))^(1/2))))</f>
        <v>73.85724157329625</v>
      </c>
      <c r="AA311" s="13">
        <f>DEGREES(ACOS((入力・結果!$G$4-(入力・結果!$G$3*COS(RADIANS(S311))))/(((入力・結果!$G$3^2)+(入力・結果!$G$4^2)-(2*入力・結果!$G$3*入力・結果!$G$4*COS(RADIANS(S311))))^(1/2))))</f>
        <v>24.760768685942566</v>
      </c>
      <c r="AB311" s="13">
        <f>DEGREES(ACOS(((入力・結果!$G$3^2)+(入力・結果!$G$4^2)+(入力・結果!$G$5^2)-(入力・結果!$G$6^2)-(2*入力・結果!$G$3*入力・結果!$G$4*COS(RADIANS(S311))))/(2*入力・結果!$G$5*((入力・結果!$G$3^2)+(入力・結果!$G$4^2)-(2*入力・結果!$G$3*入力・結果!$G$4*(COS(RADIANS(S311)))))^(1/2))))</f>
        <v>39.82025714074237</v>
      </c>
      <c r="AC311" s="1">
        <f t="shared" si="113"/>
        <v>282.75820689133343</v>
      </c>
      <c r="AD311" s="1">
        <f t="shared" si="102"/>
        <v>282.75820689133343</v>
      </c>
      <c r="AE311" s="1" t="str">
        <f t="shared" si="103"/>
        <v/>
      </c>
      <c r="AF311" s="1" t="str">
        <f t="shared" si="104"/>
        <v/>
      </c>
      <c r="AJ311" s="10">
        <v>308</v>
      </c>
      <c r="AK311" s="10">
        <f t="shared" si="105"/>
        <v>0.79214911134475074</v>
      </c>
    </row>
    <row r="312" spans="2:37" x14ac:dyDescent="0.2">
      <c r="B312" s="1">
        <v>308</v>
      </c>
      <c r="C312" s="13">
        <f t="shared" si="93"/>
        <v>21.54815163639805</v>
      </c>
      <c r="D312" s="13">
        <f t="shared" si="94"/>
        <v>27.580376376235265</v>
      </c>
      <c r="E312" s="13">
        <f>演算!U312</f>
        <v>143.32187704512771</v>
      </c>
      <c r="F312" s="13">
        <f t="shared" si="95"/>
        <v>-143.32187704512771</v>
      </c>
      <c r="G312" s="13">
        <f t="shared" si="96"/>
        <v>342.34966159291861</v>
      </c>
      <c r="H312" s="13">
        <f t="shared" si="97"/>
        <v>266.50796207871639</v>
      </c>
      <c r="I312" s="14">
        <f t="shared" si="106"/>
        <v>433.85456623635582</v>
      </c>
      <c r="J312" s="13">
        <f t="shared" si="107"/>
        <v>-37.899585454525393</v>
      </c>
      <c r="K312" s="13" t="str">
        <f t="shared" si="108"/>
        <v/>
      </c>
      <c r="L312" s="13">
        <f>COUNTIF($K$4:K312,1)</f>
        <v>2</v>
      </c>
      <c r="M312" s="13">
        <f t="shared" si="109"/>
        <v>322.10041454547462</v>
      </c>
      <c r="N312" s="14">
        <f t="shared" si="98"/>
        <v>283.10041454547462</v>
      </c>
      <c r="O312" s="14">
        <f t="shared" si="110"/>
        <v>98.336761999824546</v>
      </c>
      <c r="P312" s="14">
        <f t="shared" si="111"/>
        <v>422.56320933503702</v>
      </c>
      <c r="Q312" s="13">
        <f t="shared" si="99"/>
        <v>277.04766389654634</v>
      </c>
      <c r="R312" s="13">
        <f t="shared" si="100"/>
        <v>-354.60483912302482</v>
      </c>
      <c r="S312" s="15">
        <v>308</v>
      </c>
      <c r="T312" s="1">
        <f t="shared" ref="T312:T343" si="115">-AA312+AB312</f>
        <v>15.321877045127696</v>
      </c>
      <c r="U312" s="1">
        <f t="shared" si="101"/>
        <v>143.32187704512771</v>
      </c>
      <c r="V312" s="1">
        <f t="shared" si="112"/>
        <v>1.2623885903279017</v>
      </c>
      <c r="W312" s="1">
        <f>入力・結果!$I$7/V312</f>
        <v>257923.75065385085</v>
      </c>
      <c r="X312" s="14">
        <f>(W312/I312*10)*入力・結果!$I$8</f>
        <v>3566.9614298355291</v>
      </c>
      <c r="Y312" s="13">
        <f>DEGREES(ACOS((入力・結果!$G$3-(入力・結果!$G$4*COS(RADIANS(S312))))/(((入力・結果!$G$3^2)+(入力・結果!$G$4^2)-(2*入力・結果!$G$3*入力・結果!$G$4*COS(RADIANS(S312))))^(1/2))))</f>
        <v>103.35591617631373</v>
      </c>
      <c r="Z312" s="13">
        <f>DEGREES(ACOS(((入力・結果!$G$3^2)+(入力・結果!$G$4^2)-(入力・結果!$G$5^2)+(入力・結果!$G$6^2)-(2*入力・結果!$G$3*入力・結果!$G$4*COS(RADIANS(S312))))/(2*入力・結果!$G$6*((入力・結果!$G$3^2)+(入力・結果!$G$4^2)-(2*入力・結果!$G$3*入力・結果!$G$4*(COS(RADIANS(S312)))))^(1/2))))</f>
        <v>74.471753644222503</v>
      </c>
      <c r="AA312" s="13">
        <f>DEGREES(ACOS((入力・結果!$G$4-(入力・結果!$G$3*COS(RADIANS(S312))))/(((入力・結果!$G$3^2)+(入力・結果!$G$4^2)-(2*入力・結果!$G$3*入力・結果!$G$4*COS(RADIANS(S312))))^(1/2))))</f>
        <v>24.644083823686291</v>
      </c>
      <c r="AB312" s="13">
        <f>DEGREES(ACOS(((入力・結果!$G$3^2)+(入力・結果!$G$4^2)+(入力・結果!$G$5^2)-(入力・結果!$G$6^2)-(2*入力・結果!$G$3*入力・結果!$G$4*COS(RADIANS(S312))))/(2*入力・結果!$G$5*((入力・結果!$G$3^2)+(入力・結果!$G$4^2)-(2*入力・結果!$G$3*入力・結果!$G$4*(COS(RADIANS(S312)))))^(1/2))))</f>
        <v>39.965960868813987</v>
      </c>
      <c r="AC312" s="1">
        <f t="shared" si="113"/>
        <v>266.96142983552909</v>
      </c>
      <c r="AD312" s="1">
        <f t="shared" si="102"/>
        <v>266.96142983552909</v>
      </c>
      <c r="AE312" s="1" t="str">
        <f t="shared" si="103"/>
        <v/>
      </c>
      <c r="AF312" s="1" t="str">
        <f t="shared" si="104"/>
        <v/>
      </c>
      <c r="AJ312" s="10">
        <v>309</v>
      </c>
      <c r="AK312" s="10">
        <f t="shared" si="105"/>
        <v>0.78849086636907761</v>
      </c>
    </row>
    <row r="313" spans="2:37" x14ac:dyDescent="0.2">
      <c r="B313" s="1">
        <v>309</v>
      </c>
      <c r="C313" s="13">
        <f t="shared" si="93"/>
        <v>22.026213686744313</v>
      </c>
      <c r="D313" s="13">
        <f t="shared" si="94"/>
        <v>27.200108650993979</v>
      </c>
      <c r="E313" s="13">
        <f>演算!U313</f>
        <v>144.59012255392466</v>
      </c>
      <c r="F313" s="13">
        <f t="shared" si="95"/>
        <v>-144.59012255392466</v>
      </c>
      <c r="G313" s="13">
        <f t="shared" si="96"/>
        <v>348.03738130419129</v>
      </c>
      <c r="H313" s="13">
        <f t="shared" si="97"/>
        <v>258.968783386621</v>
      </c>
      <c r="I313" s="14">
        <f t="shared" si="106"/>
        <v>433.81430307658792</v>
      </c>
      <c r="J313" s="13">
        <f t="shared" si="107"/>
        <v>-36.652317422806348</v>
      </c>
      <c r="K313" s="13" t="str">
        <f t="shared" si="108"/>
        <v/>
      </c>
      <c r="L313" s="13">
        <f>COUNTIF($K$4:K313,1)</f>
        <v>2</v>
      </c>
      <c r="M313" s="13">
        <f t="shared" si="109"/>
        <v>323.34768257719367</v>
      </c>
      <c r="N313" s="14">
        <f t="shared" si="98"/>
        <v>284.34768257719367</v>
      </c>
      <c r="O313" s="14">
        <f t="shared" si="110"/>
        <v>107.501509286043</v>
      </c>
      <c r="P313" s="14">
        <f t="shared" si="111"/>
        <v>420.28356505465268</v>
      </c>
      <c r="Q313" s="13">
        <f t="shared" si="99"/>
        <v>283.19417597242688</v>
      </c>
      <c r="R313" s="13">
        <f t="shared" si="100"/>
        <v>-349.71568265563684</v>
      </c>
      <c r="S313" s="15">
        <v>309</v>
      </c>
      <c r="T313" s="1">
        <f t="shared" si="115"/>
        <v>15.590122553924665</v>
      </c>
      <c r="U313" s="1">
        <f t="shared" si="101"/>
        <v>144.59012255392466</v>
      </c>
      <c r="V313" s="1">
        <f t="shared" si="112"/>
        <v>1.2682455087969515</v>
      </c>
      <c r="W313" s="1">
        <f>入力・結果!$I$7/V313</f>
        <v>256732.62608977169</v>
      </c>
      <c r="X313" s="14">
        <f>(W313/I313*10)*入力・結果!$I$8</f>
        <v>3550.8182778074065</v>
      </c>
      <c r="Y313" s="13">
        <f>DEGREES(ACOS((入力・結果!$G$3-(入力・結果!$G$4*COS(RADIANS(S313))))/(((入力・結果!$G$3^2)+(入力・結果!$G$4^2)-(2*入力・結果!$G$3*入力・結果!$G$4*COS(RADIANS(S313))))^(1/2))))</f>
        <v>104.48378364398704</v>
      </c>
      <c r="Z313" s="13">
        <f>DEGREES(ACOS(((入力・結果!$G$3^2)+(入力・結果!$G$4^2)-(入力・結果!$G$5^2)+(入力・結果!$G$6^2)-(2*入力・結果!$G$3*入力・結果!$G$4*COS(RADIANS(S313))))/(2*入力・結果!$G$6*((入力・結果!$G$3^2)+(入力・結果!$G$4^2)-(2*入力・結果!$G$3*入力・結果!$G$4*(COS(RADIANS(S313)))))^(1/2))))</f>
        <v>75.08581257535009</v>
      </c>
      <c r="AA313" s="13">
        <f>DEGREES(ACOS((入力・結果!$G$4-(入力・結果!$G$3*COS(RADIANS(S313))))/(((入力・結果!$G$3^2)+(入力・結果!$G$4^2)-(2*入力・結果!$G$3*入力・結果!$G$4*COS(RADIANS(S313))))^(1/2))))</f>
        <v>24.516216356012947</v>
      </c>
      <c r="AB313" s="13">
        <f>DEGREES(ACOS(((入力・結果!$G$3^2)+(入力・結果!$G$4^2)+(入力・結果!$G$5^2)-(入力・結果!$G$6^2)-(2*入力・結果!$G$3*入力・結果!$G$4*COS(RADIANS(S313))))/(2*入力・結果!$G$5*((入力・結果!$G$3^2)+(入力・結果!$G$4^2)-(2*入力・結果!$G$3*入力・結果!$G$4*(COS(RADIANS(S313)))))^(1/2))))</f>
        <v>40.106338909937612</v>
      </c>
      <c r="AC313" s="1">
        <f t="shared" si="113"/>
        <v>250.8182778074065</v>
      </c>
      <c r="AD313" s="1">
        <f t="shared" si="102"/>
        <v>250.8182778074065</v>
      </c>
      <c r="AE313" s="1" t="str">
        <f t="shared" si="103"/>
        <v/>
      </c>
      <c r="AF313" s="1" t="str">
        <f t="shared" si="104"/>
        <v/>
      </c>
      <c r="AJ313" s="10">
        <v>310</v>
      </c>
      <c r="AK313" s="10">
        <f t="shared" si="105"/>
        <v>0.78475294449907473</v>
      </c>
    </row>
    <row r="314" spans="2:37" x14ac:dyDescent="0.2">
      <c r="B314" s="1">
        <v>310</v>
      </c>
      <c r="C314" s="13">
        <f t="shared" si="93"/>
        <v>22.497566339028875</v>
      </c>
      <c r="D314" s="13">
        <f t="shared" si="94"/>
        <v>26.811555509164233</v>
      </c>
      <c r="E314" s="13">
        <f>演算!U314</f>
        <v>145.86440894814561</v>
      </c>
      <c r="F314" s="13">
        <f t="shared" si="95"/>
        <v>-145.86440894814561</v>
      </c>
      <c r="G314" s="13">
        <f t="shared" si="96"/>
        <v>353.58233296765815</v>
      </c>
      <c r="H314" s="13">
        <f t="shared" si="97"/>
        <v>251.27286020657991</v>
      </c>
      <c r="I314" s="14">
        <f t="shared" si="106"/>
        <v>433.77242473818842</v>
      </c>
      <c r="J314" s="13">
        <f t="shared" si="107"/>
        <v>-35.399459011224749</v>
      </c>
      <c r="K314" s="13" t="str">
        <f t="shared" si="108"/>
        <v/>
      </c>
      <c r="L314" s="13">
        <f>COUNTIF($K$4:K314,1)</f>
        <v>2</v>
      </c>
      <c r="M314" s="13">
        <f t="shared" si="109"/>
        <v>324.60054098877526</v>
      </c>
      <c r="N314" s="14">
        <f t="shared" si="98"/>
        <v>285.60054098877526</v>
      </c>
      <c r="O314" s="14">
        <f t="shared" si="110"/>
        <v>116.65394746293346</v>
      </c>
      <c r="P314" s="14">
        <f t="shared" si="111"/>
        <v>417.79226058480606</v>
      </c>
      <c r="Q314" s="13">
        <f t="shared" si="99"/>
        <v>289.25442435894269</v>
      </c>
      <c r="R314" s="13">
        <f t="shared" si="100"/>
        <v>-344.71999940354016</v>
      </c>
      <c r="S314" s="15">
        <v>310</v>
      </c>
      <c r="T314" s="1">
        <f t="shared" si="115"/>
        <v>15.86440894814562</v>
      </c>
      <c r="U314" s="1">
        <f t="shared" si="101"/>
        <v>145.86440894814561</v>
      </c>
      <c r="V314" s="1">
        <f t="shared" si="112"/>
        <v>1.274286394220951</v>
      </c>
      <c r="W314" s="1">
        <f>入力・結果!$I$7/V314</f>
        <v>255515.55872889873</v>
      </c>
      <c r="X314" s="14">
        <f>(W314/I314*10)*入力・結果!$I$8</f>
        <v>3534.3264461744425</v>
      </c>
      <c r="Y314" s="13">
        <f>DEGREES(ACOS((入力・結果!$G$3-(入力・結果!$G$4*COS(RADIANS(S314))))/(((入力・結果!$G$3^2)+(入力・結果!$G$4^2)-(2*入力・結果!$G$3*入力・結果!$G$4*COS(RADIANS(S314))))^(1/2))))</f>
        <v>105.62308396036889</v>
      </c>
      <c r="Z314" s="13">
        <f>DEGREES(ACOS(((入力・結果!$G$3^2)+(入力・結果!$G$4^2)-(入力・結果!$G$5^2)+(入力・結果!$G$6^2)-(2*入力・結果!$G$3*入力・結果!$G$4*COS(RADIANS(S314))))/(2*入力・結果!$G$6*((入力・結果!$G$3^2)+(入力・結果!$G$4^2)-(2*入力・結果!$G$3*入力・結果!$G$4*(COS(RADIANS(S314)))))^(1/2))))</f>
        <v>75.699278190045945</v>
      </c>
      <c r="AA314" s="13">
        <f>DEGREES(ACOS((入力・結果!$G$4-(入力・結果!$G$3*COS(RADIANS(S314))))/(((入力・結果!$G$3^2)+(入力・結果!$G$4^2)-(2*入力・結果!$G$3*入力・結果!$G$4*COS(RADIANS(S314))))^(1/2))))</f>
        <v>24.376916039631102</v>
      </c>
      <c r="AB314" s="13">
        <f>DEGREES(ACOS(((入力・結果!$G$3^2)+(入力・結果!$G$4^2)+(入力・結果!$G$5^2)-(入力・結果!$G$6^2)-(2*入力・結果!$G$3*入力・結果!$G$4*COS(RADIANS(S314))))/(2*入力・結果!$G$5*((入力・結果!$G$3^2)+(入力・結果!$G$4^2)-(2*入力・結果!$G$3*入力・結果!$G$4*(COS(RADIANS(S314)))))^(1/2))))</f>
        <v>40.241324987776721</v>
      </c>
      <c r="AC314" s="1">
        <f t="shared" si="113"/>
        <v>234.32644617444248</v>
      </c>
      <c r="AD314" s="1">
        <f t="shared" si="102"/>
        <v>234.32644617444248</v>
      </c>
      <c r="AE314" s="1" t="str">
        <f t="shared" si="103"/>
        <v/>
      </c>
      <c r="AF314" s="1" t="str">
        <f t="shared" si="104"/>
        <v/>
      </c>
      <c r="AJ314" s="10">
        <v>311</v>
      </c>
      <c r="AK314" s="10">
        <f t="shared" si="105"/>
        <v>0.78093489340012667</v>
      </c>
    </row>
    <row r="315" spans="2:37" x14ac:dyDescent="0.2">
      <c r="B315" s="1">
        <v>311</v>
      </c>
      <c r="C315" s="13">
        <f t="shared" si="93"/>
        <v>22.962066014667748</v>
      </c>
      <c r="D315" s="13">
        <f t="shared" si="94"/>
        <v>26.414835307797027</v>
      </c>
      <c r="E315" s="13">
        <f>演算!U315</f>
        <v>147.14492542711363</v>
      </c>
      <c r="F315" s="13">
        <f t="shared" si="95"/>
        <v>-147.14492542711363</v>
      </c>
      <c r="G315" s="13">
        <f t="shared" si="96"/>
        <v>358.9802690703894</v>
      </c>
      <c r="H315" s="13">
        <f t="shared" si="97"/>
        <v>243.42121128602452</v>
      </c>
      <c r="I315" s="14">
        <f t="shared" si="106"/>
        <v>433.72885503019575</v>
      </c>
      <c r="J315" s="13">
        <f t="shared" si="107"/>
        <v>-34.140833912526354</v>
      </c>
      <c r="K315" s="13" t="str">
        <f t="shared" si="108"/>
        <v/>
      </c>
      <c r="L315" s="13">
        <f>COUNTIF($K$4:K315,1)</f>
        <v>2</v>
      </c>
      <c r="M315" s="13">
        <f t="shared" si="109"/>
        <v>325.85916608747362</v>
      </c>
      <c r="N315" s="14">
        <f t="shared" si="98"/>
        <v>286.85916608747362</v>
      </c>
      <c r="O315" s="14">
        <f t="shared" si="110"/>
        <v>125.7901344744436</v>
      </c>
      <c r="P315" s="14">
        <f t="shared" si="111"/>
        <v>415.08741459445133</v>
      </c>
      <c r="Q315" s="13">
        <f t="shared" si="99"/>
        <v>295.2265630457282</v>
      </c>
      <c r="R315" s="13">
        <f t="shared" si="100"/>
        <v>-339.6193111002475</v>
      </c>
      <c r="S315" s="15">
        <v>311</v>
      </c>
      <c r="T315" s="1">
        <f t="shared" si="115"/>
        <v>16.144925427113623</v>
      </c>
      <c r="U315" s="1">
        <f t="shared" si="101"/>
        <v>147.14492542711363</v>
      </c>
      <c r="V315" s="1">
        <f t="shared" si="112"/>
        <v>1.2805164789680248</v>
      </c>
      <c r="W315" s="1">
        <f>入力・結果!$I$7/V315</f>
        <v>254272.40129108125</v>
      </c>
      <c r="X315" s="14">
        <f>(W315/I315*10)*入力・結果!$I$8</f>
        <v>3517.4842301886379</v>
      </c>
      <c r="Y315" s="13">
        <f>DEGREES(ACOS((入力・結果!$G$3-(入力・結果!$G$4*COS(RADIANS(S315))))/(((入力・結果!$G$3^2)+(入力・結果!$G$4^2)-(2*入力・結果!$G$3*入力・結果!$G$4*COS(RADIANS(S315))))^(1/2))))</f>
        <v>106.77406871982113</v>
      </c>
      <c r="Z315" s="13">
        <f>DEGREES(ACOS(((入力・結果!$G$3^2)+(入力・結果!$G$4^2)-(入力・結果!$G$5^2)+(入力・結果!$G$6^2)-(2*入力・結果!$G$3*入力・結果!$G$4*COS(RADIANS(S315))))/(2*入力・結果!$G$6*((入力・結果!$G$3^2)+(入力・結果!$G$4^2)-(2*入力・結果!$G$3*入力・結果!$G$4*(COS(RADIANS(S315)))))^(1/2))))</f>
        <v>76.311998380542235</v>
      </c>
      <c r="AA315" s="13">
        <f>DEGREES(ACOS((入力・結果!$G$4-(入力・結果!$G$3*COS(RADIANS(S315))))/(((入力・結果!$G$3^2)+(入力・結果!$G$4^2)-(2*入力・結果!$G$3*入力・結果!$G$4*COS(RADIANS(S315))))^(1/2))))</f>
        <v>24.225931280178838</v>
      </c>
      <c r="AB315" s="13">
        <f>DEGREES(ACOS(((入力・結果!$G$3^2)+(入力・結果!$G$4^2)+(入力・結果!$G$5^2)-(入力・結果!$G$6^2)-(2*入力・結果!$G$3*入力・結果!$G$4*COS(RADIANS(S315))))/(2*入力・結果!$G$5*((入力・結果!$G$3^2)+(入力・結果!$G$4^2)-(2*入力・結果!$G$3*入力・結果!$G$4*(COS(RADIANS(S315)))))^(1/2))))</f>
        <v>40.370856707292461</v>
      </c>
      <c r="AC315" s="1">
        <f t="shared" si="113"/>
        <v>217.48423018863787</v>
      </c>
      <c r="AD315" s="1">
        <f t="shared" si="102"/>
        <v>217.48423018863787</v>
      </c>
      <c r="AE315" s="1" t="str">
        <f t="shared" si="103"/>
        <v/>
      </c>
      <c r="AF315" s="1" t="str">
        <f t="shared" si="104"/>
        <v/>
      </c>
      <c r="AJ315" s="10">
        <v>312</v>
      </c>
      <c r="AK315" s="10">
        <f t="shared" si="105"/>
        <v>0.77703640666064544</v>
      </c>
    </row>
    <row r="316" spans="2:37" x14ac:dyDescent="0.2">
      <c r="B316" s="1">
        <v>312</v>
      </c>
      <c r="C316" s="13">
        <f t="shared" si="93"/>
        <v>23.419571222560023</v>
      </c>
      <c r="D316" s="13">
        <f t="shared" si="94"/>
        <v>26.010068891708809</v>
      </c>
      <c r="E316" s="13">
        <f>演算!U316</f>
        <v>148.43186641395562</v>
      </c>
      <c r="F316" s="13">
        <f t="shared" si="95"/>
        <v>-148.43186641395562</v>
      </c>
      <c r="G316" s="13">
        <f t="shared" si="96"/>
        <v>364.22686308322278</v>
      </c>
      <c r="H316" s="13">
        <f t="shared" si="97"/>
        <v>235.41491557535423</v>
      </c>
      <c r="I316" s="14">
        <f t="shared" si="106"/>
        <v>433.68351394397723</v>
      </c>
      <c r="J316" s="13">
        <f t="shared" si="107"/>
        <v>-32.876260850721977</v>
      </c>
      <c r="K316" s="13" t="str">
        <f t="shared" si="108"/>
        <v/>
      </c>
      <c r="L316" s="13">
        <f>COUNTIF($K$4:K316,1)</f>
        <v>2</v>
      </c>
      <c r="M316" s="13">
        <f t="shared" si="109"/>
        <v>327.12373914927804</v>
      </c>
      <c r="N316" s="14">
        <f t="shared" si="98"/>
        <v>288.12373914927804</v>
      </c>
      <c r="O316" s="14">
        <f t="shared" si="110"/>
        <v>134.90602897042126</v>
      </c>
      <c r="P316" s="14">
        <f t="shared" si="111"/>
        <v>412.16714281250967</v>
      </c>
      <c r="Q316" s="13">
        <f t="shared" si="99"/>
        <v>301.10877286148599</v>
      </c>
      <c r="R316" s="13">
        <f t="shared" si="100"/>
        <v>-334.41517146482755</v>
      </c>
      <c r="S316" s="15">
        <v>312</v>
      </c>
      <c r="T316" s="1">
        <f t="shared" si="115"/>
        <v>16.431866413955607</v>
      </c>
      <c r="U316" s="1">
        <f t="shared" si="101"/>
        <v>148.43186641395562</v>
      </c>
      <c r="V316" s="1">
        <f t="shared" si="112"/>
        <v>1.2869409868419837</v>
      </c>
      <c r="W316" s="1">
        <f>入力・結果!$I$7/V316</f>
        <v>253003.05400870615</v>
      </c>
      <c r="X316" s="14">
        <f>(W316/I316*10)*入力・結果!$I$8</f>
        <v>3500.2905926655371</v>
      </c>
      <c r="Y316" s="13">
        <f>DEGREES(ACOS((入力・結果!$G$3-(入力・結果!$G$4*COS(RADIANS(S316))))/(((入力・結果!$G$3^2)+(入力・結果!$G$4^2)-(2*入力・結果!$G$3*入力・結果!$G$4*COS(RADIANS(S316))))^(1/2))))</f>
        <v>107.93699035041686</v>
      </c>
      <c r="Z316" s="13">
        <f>DEGREES(ACOS(((入力・結果!$G$3^2)+(入力・結果!$G$4^2)-(入力・結果!$G$5^2)+(入力・結果!$G$6^2)-(2*入力・結果!$G$3*入力・結果!$G$4*COS(RADIANS(S316))))/(2*入力・結果!$G$6*((入力・結果!$G$3^2)+(入力・結果!$G$4^2)-(2*入力・結果!$G$3*入力・結果!$G$4*(COS(RADIANS(S316)))))^(1/2))))</f>
        <v>76.923808326226023</v>
      </c>
      <c r="AA316" s="13">
        <f>DEGREES(ACOS((入力・結果!$G$4-(入力・結果!$G$3*COS(RADIANS(S316))))/(((入力・結果!$G$3^2)+(入力・結果!$G$4^2)-(2*入力・結果!$G$3*入力・結果!$G$4*COS(RADIANS(S316))))^(1/2))))</f>
        <v>24.063009649583112</v>
      </c>
      <c r="AB316" s="13">
        <f>DEGREES(ACOS(((入力・結果!$G$3^2)+(入力・結果!$G$4^2)+(入力・結果!$G$5^2)-(入力・結果!$G$6^2)-(2*入力・結果!$G$3*入力・結果!$G$4*COS(RADIANS(S316))))/(2*入力・結果!$G$5*((入力・結果!$G$3^2)+(入力・結果!$G$4^2)-(2*入力・結果!$G$3*入力・結果!$G$4*(COS(RADIANS(S316)))))^(1/2))))</f>
        <v>40.494876063538719</v>
      </c>
      <c r="AC316" s="1">
        <f t="shared" si="113"/>
        <v>200.29059266553713</v>
      </c>
      <c r="AD316" s="1">
        <f t="shared" si="102"/>
        <v>200.29059266553713</v>
      </c>
      <c r="AE316" s="1" t="str">
        <f t="shared" si="103"/>
        <v/>
      </c>
      <c r="AF316" s="1" t="str">
        <f t="shared" si="104"/>
        <v/>
      </c>
      <c r="AJ316" s="10">
        <v>313</v>
      </c>
      <c r="AK316" s="10">
        <f t="shared" si="105"/>
        <v>0.77305733972621915</v>
      </c>
    </row>
    <row r="317" spans="2:37" x14ac:dyDescent="0.2">
      <c r="B317" s="1">
        <v>313</v>
      </c>
      <c r="C317" s="13">
        <f t="shared" si="93"/>
        <v>23.86994260218745</v>
      </c>
      <c r="D317" s="13">
        <f t="shared" si="94"/>
        <v>25.597379556670962</v>
      </c>
      <c r="E317" s="13">
        <f>演算!U317</f>
        <v>149.72543152046396</v>
      </c>
      <c r="F317" s="13">
        <f t="shared" si="95"/>
        <v>-149.72543152046396</v>
      </c>
      <c r="G317" s="13">
        <f t="shared" si="96"/>
        <v>369.31770543401279</v>
      </c>
      <c r="H317" s="13">
        <f t="shared" si="97"/>
        <v>227.25511720759019</v>
      </c>
      <c r="I317" s="14">
        <f t="shared" si="106"/>
        <v>433.63631748745377</v>
      </c>
      <c r="J317" s="13">
        <f t="shared" si="107"/>
        <v>-31.605553601518853</v>
      </c>
      <c r="K317" s="13" t="str">
        <f t="shared" si="108"/>
        <v/>
      </c>
      <c r="L317" s="13">
        <f>COUNTIF($K$4:K317,1)</f>
        <v>2</v>
      </c>
      <c r="M317" s="13">
        <f t="shared" si="109"/>
        <v>328.39444639848114</v>
      </c>
      <c r="N317" s="14">
        <f t="shared" si="98"/>
        <v>289.39444639848114</v>
      </c>
      <c r="O317" s="14">
        <f t="shared" si="110"/>
        <v>143.99748404344086</v>
      </c>
      <c r="P317" s="14">
        <f t="shared" si="111"/>
        <v>409.0295593636709</v>
      </c>
      <c r="Q317" s="13">
        <f t="shared" si="99"/>
        <v>306.89926202812438</v>
      </c>
      <c r="R317" s="13">
        <f t="shared" si="100"/>
        <v>-329.10916572862664</v>
      </c>
      <c r="S317" s="15">
        <v>313</v>
      </c>
      <c r="T317" s="1">
        <f t="shared" si="115"/>
        <v>16.725431520463957</v>
      </c>
      <c r="U317" s="1">
        <f t="shared" si="101"/>
        <v>149.72543152046396</v>
      </c>
      <c r="V317" s="1">
        <f t="shared" si="112"/>
        <v>1.2935651065083391</v>
      </c>
      <c r="W317" s="1">
        <f>入力・結果!$I$7/V317</f>
        <v>251707.46981485697</v>
      </c>
      <c r="X317" s="14">
        <f>(W317/I317*10)*入力・結果!$I$8</f>
        <v>3482.7452360072152</v>
      </c>
      <c r="Y317" s="13">
        <f>DEGREES(ACOS((入力・結果!$G$3-(入力・結果!$G$4*COS(RADIANS(S317))))/(((入力・結果!$G$3^2)+(入力・結果!$G$4^2)-(2*入力・結果!$G$3*入力・結果!$G$4*COS(RADIANS(S317))))^(1/2))))</f>
        <v>109.11210153678104</v>
      </c>
      <c r="Z317" s="13">
        <f>DEGREES(ACOS(((入力・結果!$G$3^2)+(入力・結果!$G$4^2)-(入力・結果!$G$5^2)+(入力・結果!$G$6^2)-(2*入力・結果!$G$3*入力・結果!$G$4*COS(RADIANS(S317))))/(2*入力・結果!$G$6*((入力・結果!$G$3^2)+(入力・結果!$G$4^2)-(2*入力・結果!$G$3*入力・結果!$G$4*(COS(RADIANS(S317)))))^(1/2))))</f>
        <v>77.534529679244045</v>
      </c>
      <c r="AA317" s="13">
        <f>DEGREES(ACOS((入力・結果!$G$4-(入力・結果!$G$3*COS(RADIANS(S317))))/(((入力・結果!$G$3^2)+(入力・結果!$G$4^2)-(2*入力・結果!$G$3*入力・結果!$G$4*COS(RADIANS(S317))))^(1/2))))</f>
        <v>23.88789846321896</v>
      </c>
      <c r="AB317" s="13">
        <f>DEGREES(ACOS(((入力・結果!$G$3^2)+(入力・結果!$G$4^2)+(入力・結果!$G$5^2)-(入力・結果!$G$6^2)-(2*入力・結果!$G$3*入力・結果!$G$4*COS(RADIANS(S317))))/(2*入力・結果!$G$5*((入力・結果!$G$3^2)+(入力・結果!$G$4^2)-(2*入力・結果!$G$3*入力・結果!$G$4*(COS(RADIANS(S317)))))^(1/2))))</f>
        <v>40.613329983682917</v>
      </c>
      <c r="AC317" s="1">
        <f t="shared" si="113"/>
        <v>182.74523600721523</v>
      </c>
      <c r="AD317" s="1">
        <f t="shared" si="102"/>
        <v>182.74523600721523</v>
      </c>
      <c r="AE317" s="1" t="str">
        <f t="shared" si="103"/>
        <v/>
      </c>
      <c r="AF317" s="1" t="str">
        <f t="shared" si="104"/>
        <v/>
      </c>
      <c r="AJ317" s="10">
        <v>314</v>
      </c>
      <c r="AK317" s="10">
        <f t="shared" si="105"/>
        <v>0.76899772680171463</v>
      </c>
    </row>
    <row r="318" spans="2:37" x14ac:dyDescent="0.2">
      <c r="B318" s="1">
        <v>314</v>
      </c>
      <c r="C318" s="13">
        <f t="shared" si="93"/>
        <v>24.313042966064906</v>
      </c>
      <c r="D318" s="13">
        <f t="shared" si="94"/>
        <v>25.17689301185279</v>
      </c>
      <c r="E318" s="13">
        <f>演算!U318</f>
        <v>151.02582548152159</v>
      </c>
      <c r="F318" s="13">
        <f t="shared" si="95"/>
        <v>-151.02582548152159</v>
      </c>
      <c r="G318" s="13">
        <f t="shared" si="96"/>
        <v>374.24829945412893</v>
      </c>
      <c r="H318" s="13">
        <f t="shared" si="97"/>
        <v>218.94303109235656</v>
      </c>
      <c r="I318" s="14">
        <f t="shared" si="106"/>
        <v>433.58717751821951</v>
      </c>
      <c r="J318" s="13">
        <f t="shared" si="107"/>
        <v>-30.328521039974731</v>
      </c>
      <c r="K318" s="13" t="str">
        <f t="shared" si="108"/>
        <v/>
      </c>
      <c r="L318" s="13">
        <f>COUNTIF($K$4:K318,1)</f>
        <v>2</v>
      </c>
      <c r="M318" s="13">
        <f t="shared" si="109"/>
        <v>329.6714789600253</v>
      </c>
      <c r="N318" s="14">
        <f t="shared" si="98"/>
        <v>290.6714789600253</v>
      </c>
      <c r="O318" s="14">
        <f t="shared" si="110"/>
        <v>153.06024055823713</v>
      </c>
      <c r="P318" s="14">
        <f t="shared" si="111"/>
        <v>405.67277856478188</v>
      </c>
      <c r="Q318" s="13">
        <f t="shared" si="99"/>
        <v>312.59626670654876</v>
      </c>
      <c r="R318" s="13">
        <f t="shared" si="100"/>
        <v>-323.70291015239303</v>
      </c>
      <c r="S318" s="15">
        <v>314</v>
      </c>
      <c r="T318" s="1">
        <f t="shared" si="115"/>
        <v>17.02582548152159</v>
      </c>
      <c r="U318" s="1">
        <f t="shared" si="101"/>
        <v>151.02582548152159</v>
      </c>
      <c r="V318" s="1">
        <f t="shared" si="112"/>
        <v>1.3003939610576367</v>
      </c>
      <c r="W318" s="1">
        <f>入力・結果!$I$7/V318</f>
        <v>250385.65984663827</v>
      </c>
      <c r="X318" s="14">
        <f>(W318/I318*10)*入力・結果!$I$8</f>
        <v>3464.84867859521</v>
      </c>
      <c r="Y318" s="13">
        <f>DEGREES(ACOS((入力・結果!$G$3-(入力・結果!$G$4*COS(RADIANS(S318))))/(((入力・結果!$G$3^2)+(入力・結果!$G$4^2)-(2*入力・結果!$G$3*入力・結果!$G$4*COS(RADIANS(S318))))^(1/2))))</f>
        <v>110.29965457910569</v>
      </c>
      <c r="Z318" s="13">
        <f>DEGREES(ACOS(((入力・結果!$G$3^2)+(入力・結果!$G$4^2)-(入力・結果!$G$5^2)+(入力・結果!$G$6^2)-(2*入力・結果!$G$3*入力・結果!$G$4*COS(RADIANS(S318))))/(2*入力・結果!$G$6*((入力・結果!$G$3^2)+(入力・結果!$G$4^2)-(2*入力・結果!$G$3*入力・結果!$G$4*(COS(RADIANS(S318)))))^(1/2))))</f>
        <v>78.143969718975868</v>
      </c>
      <c r="AA318" s="13">
        <f>DEGREES(ACOS((入力・結果!$G$4-(入力・結果!$G$3*COS(RADIANS(S318))))/(((入力・結果!$G$3^2)+(入力・結果!$G$4^2)-(2*入力・結果!$G$3*入力・結果!$G$4*COS(RADIANS(S318))))^(1/2))))</f>
        <v>23.700345420894319</v>
      </c>
      <c r="AB318" s="13">
        <f>DEGREES(ACOS(((入力・結果!$G$3^2)+(入力・結果!$G$4^2)+(入力・結果!$G$5^2)-(入力・結果!$G$6^2)-(2*入力・結果!$G$3*入力・結果!$G$4*COS(RADIANS(S318))))/(2*入力・結果!$G$5*((入力・結果!$G$3^2)+(入力・結果!$G$4^2)-(2*入力・結果!$G$3*入力・結果!$G$4*(COS(RADIANS(S318)))))^(1/2))))</f>
        <v>40.726170902415909</v>
      </c>
      <c r="AC318" s="1">
        <f t="shared" si="113"/>
        <v>164.84867859521</v>
      </c>
      <c r="AD318" s="1">
        <f t="shared" si="102"/>
        <v>164.84867859521</v>
      </c>
      <c r="AE318" s="1" t="str">
        <f t="shared" si="103"/>
        <v/>
      </c>
      <c r="AF318" s="1" t="str">
        <f t="shared" si="104"/>
        <v/>
      </c>
      <c r="AJ318" s="10">
        <v>315</v>
      </c>
      <c r="AK318" s="10">
        <f t="shared" si="105"/>
        <v>0.76485779871357251</v>
      </c>
    </row>
    <row r="319" spans="2:37" x14ac:dyDescent="0.2">
      <c r="B319" s="1">
        <v>315</v>
      </c>
      <c r="C319" s="13">
        <f t="shared" si="93"/>
        <v>24.748737341529157</v>
      </c>
      <c r="D319" s="13">
        <f t="shared" si="94"/>
        <v>24.748737341529168</v>
      </c>
      <c r="E319" s="13">
        <f>演算!U319</f>
        <v>152.33325805484688</v>
      </c>
      <c r="F319" s="13">
        <f t="shared" si="95"/>
        <v>-152.33325805484688</v>
      </c>
      <c r="G319" s="13">
        <f t="shared" si="96"/>
        <v>379.01405733442198</v>
      </c>
      <c r="H319" s="13">
        <f t="shared" si="97"/>
        <v>210.4799491782403</v>
      </c>
      <c r="I319" s="14">
        <f t="shared" si="106"/>
        <v>433.53600157677232</v>
      </c>
      <c r="J319" s="13">
        <f t="shared" si="107"/>
        <v>-29.044967219252015</v>
      </c>
      <c r="K319" s="13" t="str">
        <f t="shared" si="108"/>
        <v/>
      </c>
      <c r="L319" s="13">
        <f>COUNTIF($K$4:K319,1)</f>
        <v>2</v>
      </c>
      <c r="M319" s="13">
        <f t="shared" si="109"/>
        <v>330.95503278074796</v>
      </c>
      <c r="N319" s="14">
        <f t="shared" si="98"/>
        <v>291.95503278074796</v>
      </c>
      <c r="O319" s="14">
        <f t="shared" si="110"/>
        <v>162.08992006786656</v>
      </c>
      <c r="P319" s="14">
        <f t="shared" si="111"/>
        <v>402.09491724662195</v>
      </c>
      <c r="Q319" s="13">
        <f t="shared" si="99"/>
        <v>318.19805153394628</v>
      </c>
      <c r="R319" s="13">
        <f t="shared" si="100"/>
        <v>-318.19805153394645</v>
      </c>
      <c r="S319" s="15">
        <v>315</v>
      </c>
      <c r="T319" s="1">
        <f t="shared" si="115"/>
        <v>17.333258054846873</v>
      </c>
      <c r="U319" s="1">
        <f t="shared" si="101"/>
        <v>152.33325805484688</v>
      </c>
      <c r="V319" s="1">
        <f t="shared" si="112"/>
        <v>1.3074325733252863</v>
      </c>
      <c r="W319" s="1">
        <f>入力・結果!$I$7/V319</f>
        <v>249037.69926113923</v>
      </c>
      <c r="X319" s="14">
        <f>(W319/I319*10)*入力・結果!$I$8</f>
        <v>3446.6023355207603</v>
      </c>
      <c r="Y319" s="13">
        <f>DEGREES(ACOS((入力・結果!$G$3-(入力・結果!$G$4*COS(RADIANS(S319))))/(((入力・結果!$G$3^2)+(入力・結果!$G$4^2)-(2*入力・結果!$G$3*入力・結果!$G$4*COS(RADIANS(S319))))^(1/2))))</f>
        <v>111.49990068429815</v>
      </c>
      <c r="Z319" s="13">
        <f>DEGREES(ACOS(((入力・結果!$G$3^2)+(入力・結果!$G$4^2)-(入力・結果!$G$5^2)+(入力・結果!$G$6^2)-(2*入力・結果!$G$3*入力・結果!$G$4*COS(RADIANS(S319))))/(2*入力・結果!$G$6*((入力・結果!$G$3^2)+(入力・結果!$G$4^2)-(2*入力・結果!$G$3*入力・結果!$G$4*(COS(RADIANS(S319)))))^(1/2))))</f>
        <v>78.751920477555558</v>
      </c>
      <c r="AA319" s="13">
        <f>DEGREES(ACOS((入力・結果!$G$4-(入力・結果!$G$3*COS(RADIANS(S319))))/(((入力・結果!$G$3^2)+(入力・結果!$G$4^2)-(2*入力・結果!$G$3*入力・結果!$G$4*COS(RADIANS(S319))))^(1/2))))</f>
        <v>23.500099315701831</v>
      </c>
      <c r="AB319" s="13">
        <f>DEGREES(ACOS(((入力・結果!$G$3^2)+(入力・結果!$G$4^2)+(入力・結果!$G$5^2)-(入力・結果!$G$6^2)-(2*入力・結果!$G$3*入力・結果!$G$4*COS(RADIANS(S319))))/(2*入力・結果!$G$5*((入力・結果!$G$3^2)+(入力・結果!$G$4^2)-(2*入力・結果!$G$3*入力・結果!$G$4*(COS(RADIANS(S319)))))^(1/2))))</f>
        <v>40.833357370548704</v>
      </c>
      <c r="AC319" s="1">
        <f t="shared" si="113"/>
        <v>146.60233552076033</v>
      </c>
      <c r="AD319" s="1">
        <f t="shared" si="102"/>
        <v>146.60233552076033</v>
      </c>
      <c r="AE319" s="1" t="str">
        <f t="shared" si="103"/>
        <v/>
      </c>
      <c r="AF319" s="1" t="str">
        <f t="shared" si="104"/>
        <v/>
      </c>
      <c r="AJ319" s="10">
        <v>316</v>
      </c>
      <c r="AK319" s="10">
        <f t="shared" si="105"/>
        <v>0.76063800171640183</v>
      </c>
    </row>
    <row r="320" spans="2:37" x14ac:dyDescent="0.2">
      <c r="B320" s="1">
        <v>316</v>
      </c>
      <c r="C320" s="13">
        <f t="shared" si="93"/>
        <v>25.17689301185278</v>
      </c>
      <c r="D320" s="13">
        <f t="shared" si="94"/>
        <v>24.313042966064916</v>
      </c>
      <c r="E320" s="13">
        <f>演算!U320</f>
        <v>153.64794388140757</v>
      </c>
      <c r="F320" s="13">
        <f t="shared" si="95"/>
        <v>-153.64794388140757</v>
      </c>
      <c r="G320" s="13">
        <f t="shared" si="96"/>
        <v>383.61029613381123</v>
      </c>
      <c r="H320" s="13">
        <f t="shared" si="97"/>
        <v>201.86724744011164</v>
      </c>
      <c r="I320" s="14">
        <f t="shared" si="106"/>
        <v>433.48269272130995</v>
      </c>
      <c r="J320" s="13">
        <f t="shared" si="107"/>
        <v>-27.75469148472639</v>
      </c>
      <c r="K320" s="13" t="str">
        <f t="shared" si="108"/>
        <v/>
      </c>
      <c r="L320" s="13">
        <f>COUNTIF($K$4:K320,1)</f>
        <v>2</v>
      </c>
      <c r="M320" s="13">
        <f t="shared" si="109"/>
        <v>332.24530851527362</v>
      </c>
      <c r="N320" s="14">
        <f t="shared" si="98"/>
        <v>293.24530851527362</v>
      </c>
      <c r="O320" s="14">
        <f t="shared" si="110"/>
        <v>171.08201731453872</v>
      </c>
      <c r="P320" s="14">
        <f t="shared" si="111"/>
        <v>398.29409767219187</v>
      </c>
      <c r="Q320" s="13">
        <f t="shared" si="99"/>
        <v>323.70291015239286</v>
      </c>
      <c r="R320" s="13">
        <f t="shared" si="100"/>
        <v>-312.59626670654893</v>
      </c>
      <c r="S320" s="15">
        <v>316</v>
      </c>
      <c r="T320" s="1">
        <f t="shared" si="115"/>
        <v>17.647943881407578</v>
      </c>
      <c r="U320" s="1">
        <f t="shared" si="101"/>
        <v>153.64794388140757</v>
      </c>
      <c r="V320" s="1">
        <f t="shared" si="112"/>
        <v>1.3146858265606909</v>
      </c>
      <c r="W320" s="1">
        <f>入力・結果!$I$7/V320</f>
        <v>247663.73335886045</v>
      </c>
      <c r="X320" s="14">
        <f>(W320/I320*10)*入力・結果!$I$8</f>
        <v>3428.0086035834292</v>
      </c>
      <c r="Y320" s="13">
        <f>DEGREES(ACOS((入力・結果!$G$3-(入力・結果!$G$4*COS(RADIANS(S320))))/(((入力・結果!$G$3^2)+(入力・結果!$G$4^2)-(2*入力・結果!$G$3*入力・結果!$G$4*COS(RADIANS(S320))))^(1/2))))</f>
        <v>112.71308918524896</v>
      </c>
      <c r="Z320" s="13">
        <f>DEGREES(ACOS(((入力・結果!$G$3^2)+(入力・結果!$G$4^2)-(入力・結果!$G$5^2)+(入力・結果!$G$6^2)-(2*入力・結果!$G$3*入力・結果!$G$4*COS(RADIANS(S320))))/(2*入力・結果!$G$6*((入力・結果!$G$3^2)+(入力・結果!$G$4^2)-(2*入力・結果!$G$3*入力・結果!$G$4*(COS(RADIANS(S320)))))^(1/2))))</f>
        <v>79.358157839342297</v>
      </c>
      <c r="AA320" s="13">
        <f>DEGREES(ACOS((入力・結果!$G$4-(入力・結果!$G$3*COS(RADIANS(S320))))/(((入力・結果!$G$3^2)+(入力・結果!$G$4^2)-(2*入力・結果!$G$3*入力・結果!$G$4*COS(RADIANS(S320))))^(1/2))))</f>
        <v>23.28691081475101</v>
      </c>
      <c r="AB320" s="13">
        <f>DEGREES(ACOS(((入力・結果!$G$3^2)+(入力・結果!$G$4^2)+(入力・結果!$G$5^2)-(入力・結果!$G$6^2)-(2*入力・結果!$G$3*入力・結果!$G$4*COS(RADIANS(S320))))/(2*入力・結果!$G$5*((入力・結果!$G$3^2)+(入力・結果!$G$4^2)-(2*入力・結果!$G$3*入力・結果!$G$4*(COS(RADIANS(S320)))))^(1/2))))</f>
        <v>40.934854696158588</v>
      </c>
      <c r="AC320" s="1">
        <f t="shared" si="113"/>
        <v>128.00860358342925</v>
      </c>
      <c r="AD320" s="1">
        <f t="shared" si="102"/>
        <v>128.00860358342925</v>
      </c>
      <c r="AE320" s="1" t="str">
        <f t="shared" si="103"/>
        <v/>
      </c>
      <c r="AF320" s="1" t="str">
        <f t="shared" si="104"/>
        <v/>
      </c>
      <c r="AJ320" s="10">
        <v>317</v>
      </c>
      <c r="AK320" s="10">
        <f t="shared" si="105"/>
        <v>0.75633901721033903</v>
      </c>
    </row>
    <row r="321" spans="2:37" x14ac:dyDescent="0.2">
      <c r="B321" s="1">
        <v>317</v>
      </c>
      <c r="C321" s="13">
        <f t="shared" si="93"/>
        <v>25.597379556670973</v>
      </c>
      <c r="D321" s="13">
        <f t="shared" si="94"/>
        <v>23.869942602187439</v>
      </c>
      <c r="E321" s="13">
        <f>演算!U321</f>
        <v>154.97010230143511</v>
      </c>
      <c r="F321" s="13">
        <f t="shared" si="95"/>
        <v>-154.97010230143511</v>
      </c>
      <c r="G321" s="13">
        <f t="shared" si="96"/>
        <v>388.03223389146592</v>
      </c>
      <c r="H321" s="13">
        <f t="shared" si="97"/>
        <v>193.10639365016937</v>
      </c>
      <c r="I321" s="14">
        <f t="shared" si="106"/>
        <v>433.42714936581382</v>
      </c>
      <c r="J321" s="13">
        <f t="shared" si="107"/>
        <v>-26.457488628096385</v>
      </c>
      <c r="K321" s="13" t="str">
        <f t="shared" si="108"/>
        <v/>
      </c>
      <c r="L321" s="13">
        <f>COUNTIF($K$4:K321,1)</f>
        <v>2</v>
      </c>
      <c r="M321" s="13">
        <f t="shared" si="109"/>
        <v>333.54251137190363</v>
      </c>
      <c r="N321" s="14">
        <f t="shared" si="98"/>
        <v>294.54251137190363</v>
      </c>
      <c r="O321" s="14">
        <f t="shared" si="110"/>
        <v>180.03189231773095</v>
      </c>
      <c r="P321" s="14">
        <f t="shared" si="111"/>
        <v>394.26845112926856</v>
      </c>
      <c r="Q321" s="13">
        <f t="shared" si="99"/>
        <v>329.10916572862681</v>
      </c>
      <c r="R321" s="13">
        <f t="shared" si="100"/>
        <v>-306.89926202812421</v>
      </c>
      <c r="S321" s="15">
        <v>317</v>
      </c>
      <c r="T321" s="1">
        <f t="shared" si="115"/>
        <v>17.970102301435112</v>
      </c>
      <c r="U321" s="1">
        <f t="shared" si="101"/>
        <v>154.97010230143511</v>
      </c>
      <c r="V321" s="1">
        <f t="shared" si="112"/>
        <v>1.3221584200275345</v>
      </c>
      <c r="W321" s="1">
        <f>入力・結果!$I$7/V321</f>
        <v>246263.98400368638</v>
      </c>
      <c r="X321" s="14">
        <f>(W321/I321*10)*入力・結果!$I$8</f>
        <v>3409.0709504102456</v>
      </c>
      <c r="Y321" s="13">
        <f>DEGREES(ACOS((入力・結果!$G$3-(入力・結果!$G$4*COS(RADIANS(S321))))/(((入力・結果!$G$3^2)+(入力・結果!$G$4^2)-(2*入力・結果!$G$3*入力・結果!$G$4*COS(RADIANS(S321))))^(1/2))))</f>
        <v>113.93946668429773</v>
      </c>
      <c r="Z321" s="13">
        <f>DEGREES(ACOS(((入力・結果!$G$3^2)+(入力・結果!$G$4^2)-(入力・結果!$G$5^2)+(入力・結果!$G$6^2)-(2*入力・結果!$G$3*入力・結果!$G$4*COS(RADIANS(S321))))/(2*入力・結果!$G$6*((入力・結果!$G$3^2)+(入力・結果!$G$4^2)-(2*入力・結果!$G$3*入力・結果!$G$4*(COS(RADIANS(S321)))))^(1/2))))</f>
        <v>79.962440618063241</v>
      </c>
      <c r="AA321" s="13">
        <f>DEGREES(ACOS((入力・結果!$G$4-(入力・結果!$G$3*COS(RADIANS(S321))))/(((入力・結果!$G$3^2)+(入力・結果!$G$4^2)-(2*入力・結果!$G$3*入力・結果!$G$4*COS(RADIANS(S321))))^(1/2))))</f>
        <v>23.060533315702301</v>
      </c>
      <c r="AB321" s="13">
        <f>DEGREES(ACOS(((入力・結果!$G$3^2)+(入力・結果!$G$4^2)+(入力・結果!$G$5^2)-(入力・結果!$G$6^2)-(2*入力・結果!$G$3*入力・結果!$G$4*COS(RADIANS(S321))))/(2*入力・結果!$G$5*((入力・結果!$G$3^2)+(入力・結果!$G$4^2)-(2*入力・結果!$G$3*入力・結果!$G$4*(COS(RADIANS(S321)))))^(1/2))))</f>
        <v>41.030635617137413</v>
      </c>
      <c r="AC321" s="1">
        <f t="shared" si="113"/>
        <v>109.07095041024559</v>
      </c>
      <c r="AD321" s="1">
        <f t="shared" si="102"/>
        <v>109.07095041024559</v>
      </c>
      <c r="AE321" s="1" t="str">
        <f t="shared" si="103"/>
        <v/>
      </c>
      <c r="AF321" s="1" t="str">
        <f t="shared" si="104"/>
        <v/>
      </c>
      <c r="AJ321" s="10">
        <v>318</v>
      </c>
      <c r="AK321" s="10">
        <f t="shared" si="105"/>
        <v>0.75196178232318478</v>
      </c>
    </row>
    <row r="322" spans="2:37" x14ac:dyDescent="0.2">
      <c r="B322" s="1">
        <v>318</v>
      </c>
      <c r="C322" s="13">
        <f t="shared" si="93"/>
        <v>26.010068891708798</v>
      </c>
      <c r="D322" s="13">
        <f t="shared" si="94"/>
        <v>23.419571222560034</v>
      </c>
      <c r="E322" s="13">
        <f>演算!U322</f>
        <v>156.29995712053309</v>
      </c>
      <c r="F322" s="13">
        <f t="shared" si="95"/>
        <v>-156.29995712053309</v>
      </c>
      <c r="G322" s="13">
        <f t="shared" si="96"/>
        <v>392.274985902293</v>
      </c>
      <c r="H322" s="13">
        <f t="shared" si="97"/>
        <v>184.19895599321347</v>
      </c>
      <c r="I322" s="14">
        <f t="shared" si="106"/>
        <v>433.36926512344411</v>
      </c>
      <c r="J322" s="13">
        <f t="shared" si="107"/>
        <v>-25.153149086549313</v>
      </c>
      <c r="K322" s="13" t="str">
        <f t="shared" si="108"/>
        <v/>
      </c>
      <c r="L322" s="13">
        <f>COUNTIF($K$4:K322,1)</f>
        <v>2</v>
      </c>
      <c r="M322" s="13">
        <f t="shared" si="109"/>
        <v>334.84685091345068</v>
      </c>
      <c r="N322" s="14">
        <f t="shared" si="98"/>
        <v>295.84685091345068</v>
      </c>
      <c r="O322" s="14">
        <f t="shared" si="110"/>
        <v>188.93476205793633</v>
      </c>
      <c r="P322" s="14">
        <f t="shared" si="111"/>
        <v>390.01612228181665</v>
      </c>
      <c r="Q322" s="13">
        <f t="shared" si="99"/>
        <v>334.41517146482744</v>
      </c>
      <c r="R322" s="13">
        <f t="shared" si="100"/>
        <v>-301.10877286148616</v>
      </c>
      <c r="S322" s="15">
        <v>318</v>
      </c>
      <c r="T322" s="1">
        <f t="shared" si="115"/>
        <v>18.299957120533094</v>
      </c>
      <c r="U322" s="1">
        <f t="shared" si="101"/>
        <v>156.29995712053309</v>
      </c>
      <c r="V322" s="1">
        <f t="shared" si="112"/>
        <v>1.3298548190979886</v>
      </c>
      <c r="W322" s="1">
        <f>入力・結果!$I$7/V322</f>
        <v>244838.75632442895</v>
      </c>
      <c r="X322" s="14">
        <f>(W322/I322*10)*入力・結果!$I$8</f>
        <v>3389.7940074917947</v>
      </c>
      <c r="Y322" s="13">
        <f>DEGREES(ACOS((入力・結果!$G$3-(入力・結果!$G$4*COS(RADIANS(S322))))/(((入力・結果!$G$3^2)+(入力・結果!$G$4^2)-(2*入力・結果!$G$3*入力・結果!$G$4*COS(RADIANS(S322))))^(1/2))))</f>
        <v>115.17927611713164</v>
      </c>
      <c r="Z322" s="13">
        <f>DEGREES(ACOS(((入力・結果!$G$3^2)+(入力・結果!$G$4^2)-(入力・結果!$G$5^2)+(入力・結果!$G$6^2)-(2*入力・結果!$G$3*入力・結果!$G$4*COS(RADIANS(S322))))/(2*入力・結果!$G$6*((入力・結果!$G$3^2)+(入力・結果!$G$4^2)-(2*入力・結果!$G$3*入力・結果!$G$4*(COS(RADIANS(S322)))))^(1/2))))</f>
        <v>80.564509616281669</v>
      </c>
      <c r="AA322" s="13">
        <f>DEGREES(ACOS((入力・結果!$G$4-(入力・結果!$G$3*COS(RADIANS(S322))))/(((入力・結果!$G$3^2)+(入力・結果!$G$4^2)-(2*入力・結果!$G$3*入力・結果!$G$4*COS(RADIANS(S322))))^(1/2))))</f>
        <v>22.820723882868371</v>
      </c>
      <c r="AB322" s="13">
        <f>DEGREES(ACOS(((入力・結果!$G$3^2)+(入力・結果!$G$4^2)+(入力・結果!$G$5^2)-(入力・結果!$G$6^2)-(2*入力・結果!$G$3*入力・結果!$G$4*COS(RADIANS(S322))))/(2*入力・結果!$G$5*((入力・結果!$G$3^2)+(入力・結果!$G$4^2)-(2*入力・結果!$G$3*入力・結果!$G$4*(COS(RADIANS(S322)))))^(1/2))))</f>
        <v>41.120681003401465</v>
      </c>
      <c r="AC322" s="1">
        <f t="shared" si="113"/>
        <v>89.794007491794673</v>
      </c>
      <c r="AD322" s="1">
        <f t="shared" si="102"/>
        <v>89.794007491794673</v>
      </c>
      <c r="AE322" s="1" t="str">
        <f t="shared" si="103"/>
        <v/>
      </c>
      <c r="AF322" s="1" t="str">
        <f t="shared" si="104"/>
        <v/>
      </c>
      <c r="AJ322" s="10">
        <v>319</v>
      </c>
      <c r="AK322" s="10">
        <f t="shared" si="105"/>
        <v>0.74750751129102244</v>
      </c>
    </row>
    <row r="323" spans="2:37" x14ac:dyDescent="0.2">
      <c r="B323" s="1">
        <v>319</v>
      </c>
      <c r="C323" s="13">
        <f t="shared" si="93"/>
        <v>26.414835307797016</v>
      </c>
      <c r="D323" s="13">
        <f t="shared" si="94"/>
        <v>22.962066014667759</v>
      </c>
      <c r="E323" s="13">
        <f>演算!U323</f>
        <v>157.63773631993257</v>
      </c>
      <c r="F323" s="13">
        <f t="shared" si="95"/>
        <v>-157.63773631993257</v>
      </c>
      <c r="G323" s="13">
        <f t="shared" si="96"/>
        <v>396.33356122518541</v>
      </c>
      <c r="H323" s="13">
        <f t="shared" si="97"/>
        <v>175.14661258775487</v>
      </c>
      <c r="I323" s="14">
        <f t="shared" si="106"/>
        <v>433.30892865760666</v>
      </c>
      <c r="J323" s="13">
        <f t="shared" si="107"/>
        <v>-23.841459192454231</v>
      </c>
      <c r="K323" s="13" t="str">
        <f t="shared" si="108"/>
        <v/>
      </c>
      <c r="L323" s="13">
        <f>COUNTIF($K$4:K323,1)</f>
        <v>2</v>
      </c>
      <c r="M323" s="13">
        <f t="shared" si="109"/>
        <v>336.15854080754576</v>
      </c>
      <c r="N323" s="14">
        <f t="shared" si="98"/>
        <v>297.15854080754576</v>
      </c>
      <c r="O323" s="14">
        <f t="shared" si="110"/>
        <v>197.78569177123143</v>
      </c>
      <c r="P323" s="14">
        <f t="shared" si="111"/>
        <v>385.53527437185079</v>
      </c>
      <c r="Q323" s="13">
        <f t="shared" si="99"/>
        <v>339.61931110024733</v>
      </c>
      <c r="R323" s="13">
        <f t="shared" si="100"/>
        <v>-295.22656304572831</v>
      </c>
      <c r="S323" s="15">
        <v>319</v>
      </c>
      <c r="T323" s="1">
        <f t="shared" si="115"/>
        <v>18.637736319932579</v>
      </c>
      <c r="U323" s="1">
        <f t="shared" si="101"/>
        <v>157.63773631993257</v>
      </c>
      <c r="V323" s="1">
        <f t="shared" si="112"/>
        <v>1.3377791993994776</v>
      </c>
      <c r="W323" s="1">
        <f>入力・結果!$I$7/V323</f>
        <v>243388.4456763569</v>
      </c>
      <c r="X323" s="14">
        <f>(W323/I323*10)*入力・結果!$I$8</f>
        <v>3370.1836668407768</v>
      </c>
      <c r="Y323" s="13">
        <f>DEGREES(ACOS((入力・結果!$G$3-(入力・結果!$G$4*COS(RADIANS(S323))))/(((入力・結果!$G$3^2)+(入力・結果!$G$4^2)-(2*入力・結果!$G$3*入力・結果!$G$4*COS(RADIANS(S323))))^(1/2))))</f>
        <v>116.43275573359062</v>
      </c>
      <c r="Z323" s="13">
        <f>DEGREES(ACOS(((入力・結果!$G$3^2)+(入力・結果!$G$4^2)-(入力・結果!$G$5^2)+(入力・結果!$G$6^2)-(2*入力・結果!$G$3*入力・結果!$G$4*COS(RADIANS(S323))))/(2*入力・結果!$G$6*((入力・結果!$G$3^2)+(入力・結果!$G$4^2)-(2*入力・結果!$G$3*入力・結果!$G$4*(COS(RADIANS(S323)))))^(1/2))))</f>
        <v>81.16408667288826</v>
      </c>
      <c r="AA323" s="13">
        <f>DEGREES(ACOS((入力・結果!$G$4-(入力・結果!$G$3*COS(RADIANS(S323))))/(((入力・結果!$G$3^2)+(入力・結果!$G$4^2)-(2*入力・結果!$G$3*入力・結果!$G$4*COS(RADIANS(S323))))^(1/2))))</f>
        <v>22.567244266409368</v>
      </c>
      <c r="AB323" s="13">
        <f>DEGREES(ACOS(((入力・結果!$G$3^2)+(入力・結果!$G$4^2)+(入力・結果!$G$5^2)-(入力・結果!$G$6^2)-(2*入力・結果!$G$3*入力・結果!$G$4*COS(RADIANS(S323))))/(2*入力・結果!$G$5*((入力・結果!$G$3^2)+(入力・結果!$G$4^2)-(2*入力・結果!$G$3*入力・結果!$G$4*(COS(RADIANS(S323)))))^(1/2))))</f>
        <v>41.204980586341946</v>
      </c>
      <c r="AC323" s="1">
        <f t="shared" si="113"/>
        <v>70.183666840776823</v>
      </c>
      <c r="AD323" s="1">
        <f t="shared" si="102"/>
        <v>70.183666840776823</v>
      </c>
      <c r="AE323" s="1" t="str">
        <f t="shared" si="103"/>
        <v/>
      </c>
      <c r="AF323" s="1" t="str">
        <f t="shared" si="104"/>
        <v/>
      </c>
      <c r="AJ323" s="10">
        <v>320</v>
      </c>
      <c r="AK323" s="10">
        <f t="shared" si="105"/>
        <v>0.74297771755214503</v>
      </c>
    </row>
    <row r="324" spans="2:37" x14ac:dyDescent="0.2">
      <c r="B324" s="1">
        <v>320</v>
      </c>
      <c r="C324" s="13">
        <f t="shared" ref="C324:C364" si="116">$AI$8*COS(RADIANS(B324))</f>
        <v>26.811555509164222</v>
      </c>
      <c r="D324" s="13">
        <f t="shared" ref="D324:D364" si="117">-$AI$8*SIN(RADIANS(B324))</f>
        <v>22.497566339028886</v>
      </c>
      <c r="E324" s="13">
        <f>演算!U324</f>
        <v>158.98367170450192</v>
      </c>
      <c r="F324" s="13">
        <f t="shared" ref="F324:F364" si="118">IF(E324&gt;0,(180-$AI$10)-E324,(180-$AI$10)-E324)</f>
        <v>-158.98367170450192</v>
      </c>
      <c r="G324" s="13">
        <f t="shared" ref="G324:G364" si="119">-$AI$9*COS(RADIANS(F324))+C324</f>
        <v>400.20285950423761</v>
      </c>
      <c r="H324" s="13">
        <f t="shared" ref="H324:H364" si="120">-$AI$9*SIN(RADIANS(F324))+D324</f>
        <v>165.95116197489546</v>
      </c>
      <c r="I324" s="14">
        <f t="shared" si="106"/>
        <v>433.24602354342102</v>
      </c>
      <c r="J324" s="13">
        <f t="shared" si="107"/>
        <v>-22.522201479474102</v>
      </c>
      <c r="K324" s="13" t="str">
        <f t="shared" si="108"/>
        <v/>
      </c>
      <c r="L324" s="13">
        <f>COUNTIF($K$4:K324,1)</f>
        <v>2</v>
      </c>
      <c r="M324" s="13">
        <f t="shared" si="109"/>
        <v>337.47779852052588</v>
      </c>
      <c r="N324" s="14">
        <f t="shared" ref="N324:N364" si="121">$AI$7+M324</f>
        <v>298.47779852052588</v>
      </c>
      <c r="O324" s="14">
        <f t="shared" si="110"/>
        <v>206.57958587803336</v>
      </c>
      <c r="P324" s="14">
        <f t="shared" si="111"/>
        <v>380.82409537035176</v>
      </c>
      <c r="Q324" s="13">
        <f t="shared" ref="Q324:Q364" si="122">COS(RADIANS(B324))*$AI$12</f>
        <v>344.71999940353999</v>
      </c>
      <c r="R324" s="13">
        <f t="shared" ref="R324:R364" si="123">SIN(RADIANS(B324))*$AI$12</f>
        <v>-289.2544243589428</v>
      </c>
      <c r="S324" s="15">
        <v>320</v>
      </c>
      <c r="T324" s="1">
        <f t="shared" si="115"/>
        <v>18.983671704501919</v>
      </c>
      <c r="U324" s="1">
        <f t="shared" ref="U324:U364" si="124">T324-(180-S324)</f>
        <v>158.98367170450192</v>
      </c>
      <c r="V324" s="1">
        <f t="shared" si="112"/>
        <v>1.3459353845693443</v>
      </c>
      <c r="W324" s="1">
        <f>入力・結果!$I$7/V324</f>
        <v>241913.54483497844</v>
      </c>
      <c r="X324" s="14">
        <f>(W324/I324*10)*入力・結果!$I$8</f>
        <v>3350.2471808939745</v>
      </c>
      <c r="Y324" s="13">
        <f>DEGREES(ACOS((入力・結果!$G$3-(入力・結果!$G$4*COS(RADIANS(S324))))/(((入力・結果!$G$3^2)+(入力・結果!$G$4^2)-(2*入力・結果!$G$3*入力・結果!$G$4*COS(RADIANS(S324))))^(1/2))))</f>
        <v>117.70013799218061</v>
      </c>
      <c r="Z324" s="13">
        <f>DEGREES(ACOS(((入力・結果!$G$3^2)+(入力・結果!$G$4^2)-(入力・結果!$G$5^2)+(入力・結果!$G$6^2)-(2*入力・結果!$G$3*入力・結果!$G$4*COS(RADIANS(S324))))/(2*入力・結果!$G$6*((入力・結果!$G$3^2)+(入力・結果!$G$4^2)-(2*入力・結果!$G$3*入力・結果!$G$4*(COS(RADIANS(S324)))))^(1/2))))</f>
        <v>81.760873705473784</v>
      </c>
      <c r="AA324" s="13">
        <f>DEGREES(ACOS((入力・結果!$G$4-(入力・結果!$G$3*COS(RADIANS(S324))))/(((入力・結果!$G$3^2)+(入力・結果!$G$4^2)-(2*入力・結果!$G$3*入力・結果!$G$4*COS(RADIANS(S324))))^(1/2))))</f>
        <v>22.299862007819382</v>
      </c>
      <c r="AB324" s="13">
        <f>DEGREES(ACOS(((入力・結果!$G$3^2)+(入力・結果!$G$4^2)+(入力・結果!$G$5^2)-(入力・結果!$G$6^2)-(2*入力・結果!$G$3*入力・結果!$G$4*COS(RADIANS(S324))))/(2*入力・結果!$G$5*((入力・結果!$G$3^2)+(入力・結果!$G$4^2)-(2*入力・結果!$G$3*入力・結果!$G$4*(COS(RADIANS(S324)))))^(1/2))))</f>
        <v>41.283533712321301</v>
      </c>
      <c r="AC324" s="1">
        <f t="shared" si="113"/>
        <v>50.247180893974473</v>
      </c>
      <c r="AD324" s="1">
        <f t="shared" ref="AD324:AD365" si="125">IF(AC324&lt;0,0,AC324)</f>
        <v>50.247180893974473</v>
      </c>
      <c r="AE324" s="1" t="str">
        <f t="shared" ref="AE324:AE365" si="126">IF(AND(AD323=0,AD324&gt;0),"a","")</f>
        <v/>
      </c>
      <c r="AF324" s="1" t="str">
        <f t="shared" ref="AF324:AF364" si="127">IF(AND(AD325=0,AD324&gt;0),"a","")</f>
        <v/>
      </c>
      <c r="AJ324" s="10">
        <v>321</v>
      </c>
      <c r="AK324" s="10">
        <f t="shared" ref="AK324:AK363" si="128">1/V325</f>
        <v>0.73837423644709865</v>
      </c>
    </row>
    <row r="325" spans="2:37" x14ac:dyDescent="0.2">
      <c r="B325" s="1">
        <v>321</v>
      </c>
      <c r="C325" s="13">
        <f t="shared" si="116"/>
        <v>27.200108650993968</v>
      </c>
      <c r="D325" s="13">
        <f t="shared" si="117"/>
        <v>22.026213686744324</v>
      </c>
      <c r="E325" s="13">
        <f>演算!U325</f>
        <v>160.33799848168172</v>
      </c>
      <c r="F325" s="13">
        <f t="shared" si="118"/>
        <v>-160.33799848168172</v>
      </c>
      <c r="G325" s="13">
        <f t="shared" si="119"/>
        <v>403.87766819495886</v>
      </c>
      <c r="H325" s="13">
        <f t="shared" si="120"/>
        <v>156.61453463623377</v>
      </c>
      <c r="I325" s="14">
        <f t="shared" ref="I325:I364" si="129">(((G325)^2)+((H325)^2))^(1/2)</f>
        <v>433.18042814273286</v>
      </c>
      <c r="J325" s="13">
        <f t="shared" ref="J325:J364" si="130">-DEGREES(ATAN((H325/(G325))))</f>
        <v>-21.195155051405479</v>
      </c>
      <c r="K325" s="13" t="str">
        <f t="shared" ref="K325:K364" si="131">IF(AND(J324&gt;0,J325&lt;0),1,"")</f>
        <v/>
      </c>
      <c r="L325" s="13">
        <f>COUNTIF($K$4:K325,1)</f>
        <v>2</v>
      </c>
      <c r="M325" s="13">
        <f t="shared" ref="M325:M364" si="132">IF(L325=0,J325,IF(L325=1,180+J325,360+J325))</f>
        <v>338.80484494859451</v>
      </c>
      <c r="N325" s="14">
        <f t="shared" si="121"/>
        <v>299.80484494859451</v>
      </c>
      <c r="O325" s="14">
        <f t="shared" ref="O325:O364" si="133">I325*COS(RADIANS(N325))</f>
        <v>215.31117857900779</v>
      </c>
      <c r="P325" s="14">
        <f t="shared" ref="P325:P364" si="134">-I325*SIN(RADIANS(N325))</f>
        <v>375.88080518276001</v>
      </c>
      <c r="Q325" s="13">
        <f t="shared" si="122"/>
        <v>349.71568265563678</v>
      </c>
      <c r="R325" s="13">
        <f t="shared" si="123"/>
        <v>-283.19417597242705</v>
      </c>
      <c r="S325" s="15">
        <v>321</v>
      </c>
      <c r="T325" s="1">
        <f t="shared" si="115"/>
        <v>19.337998481681716</v>
      </c>
      <c r="U325" s="1">
        <f t="shared" si="124"/>
        <v>160.33799848168172</v>
      </c>
      <c r="V325" s="1">
        <f t="shared" ref="V325:V364" si="135">ABS(U325-U324)</f>
        <v>1.3543267771798071</v>
      </c>
      <c r="W325" s="1">
        <f>入力・結果!$I$7/V325</f>
        <v>240414.65138717534</v>
      </c>
      <c r="X325" s="14">
        <f>(W325/I325*10)*入力・結果!$I$8</f>
        <v>3329.993265179914</v>
      </c>
      <c r="Y325" s="13">
        <f>DEGREES(ACOS((入力・結果!$G$3-(入力・結果!$G$4*COS(RADIANS(S325))))/(((入力・結果!$G$3^2)+(入力・結果!$G$4^2)-(2*入力・結果!$G$3*入力・結果!$G$4*COS(RADIANS(S325))))^(1/2))))</f>
        <v>118.98164836553241</v>
      </c>
      <c r="Z325" s="13">
        <f>DEGREES(ACOS(((入力・結果!$G$3^2)+(入力・結果!$G$4^2)-(入力・結果!$G$5^2)+(入力・結果!$G$6^2)-(2*入力・結果!$G$3*入力・結果!$G$4*COS(RADIANS(S325))))/(2*入力・結果!$G$6*((入力・結果!$G$3^2)+(入力・結果!$G$4^2)-(2*入力・結果!$G$3*入力・結果!$G$4*(COS(RADIANS(S325)))))^(1/2))))</f>
        <v>82.35455175572497</v>
      </c>
      <c r="AA325" s="13">
        <f>DEGREES(ACOS((入力・結果!$G$4-(入力・結果!$G$3*COS(RADIANS(S325))))/(((入力・結果!$G$3^2)+(入力・結果!$G$4^2)-(2*入力・結果!$G$3*入力・結果!$G$4*COS(RADIANS(S325))))^(1/2))))</f>
        <v>22.018351634467578</v>
      </c>
      <c r="AB325" s="13">
        <f>DEGREES(ACOS(((入力・結果!$G$3^2)+(入力・結果!$G$4^2)+(入力・結果!$G$5^2)-(入力・結果!$G$6^2)-(2*入力・結果!$G$3*入力・結果!$G$4*COS(RADIANS(S325))))/(2*入力・結果!$G$5*((入力・結果!$G$3^2)+(入力・結果!$G$4^2)-(2*入力・結果!$G$3*入力・結果!$G$4*(COS(RADIANS(S325)))))^(1/2))))</f>
        <v>41.356350116149294</v>
      </c>
      <c r="AC325" s="1">
        <f t="shared" si="113"/>
        <v>29.993265179914033</v>
      </c>
      <c r="AD325" s="1">
        <f t="shared" si="125"/>
        <v>29.993265179914033</v>
      </c>
      <c r="AE325" s="1" t="str">
        <f t="shared" si="126"/>
        <v/>
      </c>
      <c r="AF325" s="1" t="str">
        <f t="shared" si="127"/>
        <v/>
      </c>
      <c r="AJ325" s="10">
        <v>322</v>
      </c>
      <c r="AK325" s="10">
        <f t="shared" si="128"/>
        <v>0.73369924839251388</v>
      </c>
    </row>
    <row r="326" spans="2:37" x14ac:dyDescent="0.2">
      <c r="B326" s="1">
        <v>322</v>
      </c>
      <c r="C326" s="13">
        <f t="shared" si="116"/>
        <v>27.580376376235272</v>
      </c>
      <c r="D326" s="13">
        <f t="shared" si="117"/>
        <v>21.548151636398035</v>
      </c>
      <c r="E326" s="13">
        <f>演算!U326</f>
        <v>161.70095476409708</v>
      </c>
      <c r="F326" s="13">
        <f t="shared" si="118"/>
        <v>-161.70095476409708</v>
      </c>
      <c r="G326" s="13">
        <f t="shared" si="119"/>
        <v>407.3526603003848</v>
      </c>
      <c r="H326" s="13">
        <f t="shared" si="120"/>
        <v>147.13880560011921</v>
      </c>
      <c r="I326" s="14">
        <f t="shared" si="129"/>
        <v>433.11201549625747</v>
      </c>
      <c r="J326" s="13">
        <f t="shared" si="130"/>
        <v>-19.860096020456254</v>
      </c>
      <c r="K326" s="13" t="str">
        <f t="shared" si="131"/>
        <v/>
      </c>
      <c r="L326" s="13">
        <f>COUNTIF($K$4:K326,1)</f>
        <v>2</v>
      </c>
      <c r="M326" s="13">
        <f t="shared" si="132"/>
        <v>340.13990397954376</v>
      </c>
      <c r="N326" s="14">
        <f t="shared" si="121"/>
        <v>301.13990397954376</v>
      </c>
      <c r="O326" s="14">
        <f t="shared" si="133"/>
        <v>223.97502416232444</v>
      </c>
      <c r="P326" s="14">
        <f t="shared" si="134"/>
        <v>370.70366402116468</v>
      </c>
      <c r="Q326" s="13">
        <f t="shared" si="122"/>
        <v>354.60483912302493</v>
      </c>
      <c r="R326" s="13">
        <f t="shared" si="123"/>
        <v>-277.04766389654617</v>
      </c>
      <c r="S326" s="15">
        <v>322</v>
      </c>
      <c r="T326" s="1">
        <f t="shared" si="115"/>
        <v>19.700954764097077</v>
      </c>
      <c r="U326" s="1">
        <f t="shared" si="124"/>
        <v>161.70095476409708</v>
      </c>
      <c r="V326" s="1">
        <f t="shared" si="135"/>
        <v>1.3629562824153538</v>
      </c>
      <c r="W326" s="1">
        <f>入力・結果!$I$7/V326</f>
        <v>238892.47527660252</v>
      </c>
      <c r="X326" s="14">
        <f>(W326/I326*10)*入力・結果!$I$8</f>
        <v>3309.4322031617726</v>
      </c>
      <c r="Y326" s="13">
        <f>DEGREES(ACOS((入力・結果!$G$3-(入力・結果!$G$4*COS(RADIANS(S326))))/(((入力・結果!$G$3^2)+(入力・結果!$G$4^2)-(2*入力・結果!$G$3*入力・結果!$G$4*COS(RADIANS(S326))))^(1/2))))</f>
        <v>120.27750405459363</v>
      </c>
      <c r="Z326" s="13">
        <f>DEGREES(ACOS(((入力・結果!$G$3^2)+(入力・結果!$G$4^2)-(入力・結果!$G$5^2)+(入力・結果!$G$6^2)-(2*入力・結果!$G$3*入力・結果!$G$4*COS(RADIANS(S326))))/(2*入力・結果!$G$6*((入力・結果!$G$3^2)+(入力・結果!$G$4^2)-(2*入力・結果!$G$3*入力・結果!$G$4*(COS(RADIANS(S326)))))^(1/2))))</f>
        <v>82.944780047384455</v>
      </c>
      <c r="AA326" s="13">
        <f>DEGREES(ACOS((入力・結果!$G$4-(入力・結果!$G$3*COS(RADIANS(S326))))/(((入力・結果!$G$3^2)+(入力・結果!$G$4^2)-(2*入力・結果!$G$3*入力・結果!$G$4*COS(RADIANS(S326))))^(1/2))))</f>
        <v>21.722495945406358</v>
      </c>
      <c r="AB326" s="13">
        <f>DEGREES(ACOS(((入力・結果!$G$3^2)+(入力・結果!$G$4^2)+(入力・結果!$G$5^2)-(入力・結果!$G$6^2)-(2*入力・結果!$G$3*入力・結果!$G$4*COS(RADIANS(S326))))/(2*入力・結果!$G$5*((入力・結果!$G$3^2)+(入力・結果!$G$4^2)-(2*入力・結果!$G$3*入力・結果!$G$4*(COS(RADIANS(S326)))))^(1/2))))</f>
        <v>41.423450709503435</v>
      </c>
      <c r="AC326" s="1">
        <f t="shared" ref="AC326:AC365" si="136">X326-3300</f>
        <v>9.432203161772577</v>
      </c>
      <c r="AD326" s="1">
        <f t="shared" si="125"/>
        <v>9.432203161772577</v>
      </c>
      <c r="AE326" s="1" t="str">
        <f t="shared" si="126"/>
        <v/>
      </c>
      <c r="AF326" s="1" t="str">
        <f t="shared" si="127"/>
        <v>a</v>
      </c>
      <c r="AJ326" s="10">
        <v>323</v>
      </c>
      <c r="AK326" s="10">
        <f t="shared" si="128"/>
        <v>0.72895530237153039</v>
      </c>
    </row>
    <row r="327" spans="2:37" x14ac:dyDescent="0.2">
      <c r="B327" s="1">
        <v>323</v>
      </c>
      <c r="C327" s="13">
        <f t="shared" si="116"/>
        <v>27.952242851655249</v>
      </c>
      <c r="D327" s="13">
        <f t="shared" si="117"/>
        <v>21.063525810321689</v>
      </c>
      <c r="E327" s="13">
        <f>演算!U327</f>
        <v>163.07278098821078</v>
      </c>
      <c r="F327" s="13">
        <f t="shared" si="118"/>
        <v>-163.07278098821078</v>
      </c>
      <c r="G327" s="13">
        <f t="shared" si="119"/>
        <v>410.62239273589915</v>
      </c>
      <c r="H327" s="13">
        <f t="shared" si="120"/>
        <v>137.5262081921486</v>
      </c>
      <c r="I327" s="14">
        <f t="shared" si="129"/>
        <v>433.04065323692788</v>
      </c>
      <c r="J327" s="13">
        <f t="shared" si="130"/>
        <v>-18.516798022050363</v>
      </c>
      <c r="K327" s="13" t="str">
        <f t="shared" si="131"/>
        <v/>
      </c>
      <c r="L327" s="13">
        <f>COUNTIF($K$4:K327,1)</f>
        <v>2</v>
      </c>
      <c r="M327" s="13">
        <f t="shared" si="132"/>
        <v>341.48320197794965</v>
      </c>
      <c r="N327" s="14">
        <f t="shared" si="121"/>
        <v>302.48320197794965</v>
      </c>
      <c r="O327" s="14">
        <f t="shared" si="133"/>
        <v>232.56548707941792</v>
      </c>
      <c r="P327" s="14">
        <f t="shared" si="134"/>
        <v>365.29098206139486</v>
      </c>
      <c r="Q327" s="13">
        <f t="shared" si="122"/>
        <v>359.3859795212818</v>
      </c>
      <c r="R327" s="13">
        <f t="shared" si="123"/>
        <v>-270.81676041842172</v>
      </c>
      <c r="S327" s="15">
        <v>323</v>
      </c>
      <c r="T327" s="1">
        <f t="shared" si="115"/>
        <v>20.072780988210784</v>
      </c>
      <c r="U327" s="1">
        <f t="shared" si="124"/>
        <v>163.07278098821078</v>
      </c>
      <c r="V327" s="1">
        <f t="shared" si="135"/>
        <v>1.371826224113704</v>
      </c>
      <c r="W327" s="1">
        <f>入力・結果!$I$7/V327</f>
        <v>237347.84645217031</v>
      </c>
      <c r="X327" s="14">
        <f>(W327/I327*10)*入力・結果!$I$8</f>
        <v>3288.5759525535041</v>
      </c>
      <c r="Y327" s="13">
        <f>DEGREES(ACOS((入力・結果!$G$3-(入力・結果!$G$4*COS(RADIANS(S327))))/(((入力・結果!$G$3^2)+(入力・結果!$G$4^2)-(2*入力・結果!$G$3*入力・結果!$G$4*COS(RADIANS(S327))))^(1/2))))</f>
        <v>121.58791261002182</v>
      </c>
      <c r="Z327" s="13">
        <f>DEGREES(ACOS(((入力・結果!$G$3^2)+(入力・結果!$G$4^2)-(入力・結果!$G$5^2)+(入力・結果!$G$6^2)-(2*入力・結果!$G$3*入力・結果!$G$4*COS(RADIANS(S327))))/(2*入力・結果!$G$6*((入力・結果!$G$3^2)+(入力・結果!$G$4^2)-(2*入力・結果!$G$3*入力・結果!$G$4*(COS(RADIANS(S327)))))^(1/2))))</f>
        <v>83.531195067832542</v>
      </c>
      <c r="AA327" s="13">
        <f>DEGREES(ACOS((入力・結果!$G$4-(入力・結果!$G$3*COS(RADIANS(S327))))/(((入力・結果!$G$3^2)+(入力・結果!$G$4^2)-(2*入力・結果!$G$3*入力・結果!$G$4*COS(RADIANS(S327))))^(1/2))))</f>
        <v>21.412087389978179</v>
      </c>
      <c r="AB327" s="13">
        <f>DEGREES(ACOS(((入力・結果!$G$3^2)+(入力・結果!$G$4^2)+(入力・結果!$G$5^2)-(入力・結果!$G$6^2)-(2*入力・結果!$G$3*入力・結果!$G$4*COS(RADIANS(S327))))/(2*入力・結果!$G$5*((入力・結果!$G$3^2)+(入力・結果!$G$4^2)-(2*入力・結果!$G$3*入力・結果!$G$4*(COS(RADIANS(S327)))))^(1/2))))</f>
        <v>41.484868378188963</v>
      </c>
      <c r="AC327" s="1">
        <f t="shared" si="136"/>
        <v>-11.424047446495933</v>
      </c>
      <c r="AD327" s="1">
        <f t="shared" si="125"/>
        <v>0</v>
      </c>
      <c r="AE327" s="1" t="str">
        <f t="shared" si="126"/>
        <v/>
      </c>
      <c r="AF327" s="1" t="str">
        <f t="shared" si="127"/>
        <v/>
      </c>
      <c r="AJ327" s="10">
        <v>324</v>
      </c>
      <c r="AK327" s="10">
        <f t="shared" si="128"/>
        <v>0.72414533955391103</v>
      </c>
    </row>
    <row r="328" spans="2:37" x14ac:dyDescent="0.2">
      <c r="B328" s="1">
        <v>324</v>
      </c>
      <c r="C328" s="13">
        <f t="shared" si="116"/>
        <v>28.315594803123158</v>
      </c>
      <c r="D328" s="13">
        <f t="shared" si="117"/>
        <v>20.572483830236568</v>
      </c>
      <c r="E328" s="13">
        <f>演算!U328</f>
        <v>164.45371924104276</v>
      </c>
      <c r="F328" s="13">
        <f t="shared" si="118"/>
        <v>-164.45371924104276</v>
      </c>
      <c r="G328" s="13">
        <f t="shared" si="119"/>
        <v>413.68130545646346</v>
      </c>
      <c r="H328" s="13">
        <f t="shared" si="120"/>
        <v>127.77914898052465</v>
      </c>
      <c r="I328" s="14">
        <f t="shared" si="129"/>
        <v>432.96620352904097</v>
      </c>
      <c r="J328" s="13">
        <f t="shared" si="130"/>
        <v>-17.165032813583927</v>
      </c>
      <c r="K328" s="13" t="str">
        <f t="shared" si="131"/>
        <v/>
      </c>
      <c r="L328" s="13">
        <f>COUNTIF($K$4:K328,1)</f>
        <v>2</v>
      </c>
      <c r="M328" s="13">
        <f t="shared" si="132"/>
        <v>342.83496718641607</v>
      </c>
      <c r="N328" s="14">
        <f t="shared" si="121"/>
        <v>303.83496718641607</v>
      </c>
      <c r="O328" s="14">
        <f t="shared" si="133"/>
        <v>241.0767318612989</v>
      </c>
      <c r="P328" s="14">
        <f t="shared" si="134"/>
        <v>359.64113050849221</v>
      </c>
      <c r="Q328" s="13">
        <f t="shared" si="122"/>
        <v>364.05764746872632</v>
      </c>
      <c r="R328" s="13">
        <f t="shared" si="123"/>
        <v>-264.50336353161299</v>
      </c>
      <c r="S328" s="15">
        <v>324</v>
      </c>
      <c r="T328" s="1">
        <f t="shared" si="115"/>
        <v>20.453719241042759</v>
      </c>
      <c r="U328" s="1">
        <f t="shared" si="124"/>
        <v>164.45371924104276</v>
      </c>
      <c r="V328" s="1">
        <f t="shared" si="135"/>
        <v>1.3809382528319816</v>
      </c>
      <c r="W328" s="1">
        <f>入力・結果!$I$7/V328</f>
        <v>235781.72255875345</v>
      </c>
      <c r="X328" s="14">
        <f>(W328/I328*10)*入力・結果!$I$8</f>
        <v>3267.4382522737274</v>
      </c>
      <c r="Y328" s="13">
        <f>DEGREES(ACOS((入力・結果!$G$3-(入力・結果!$G$4*COS(RADIANS(S328))))/(((入力・結果!$G$3^2)+(入力・結果!$G$4^2)-(2*入力・結果!$G$3*入力・結果!$G$4*COS(RADIANS(S328))))^(1/2))))</f>
        <v>122.91307046007267</v>
      </c>
      <c r="Z328" s="13">
        <f>DEGREES(ACOS(((入力・結果!$G$3^2)+(入力・結果!$G$4^2)-(入力・結果!$G$5^2)+(入力・結果!$G$6^2)-(2*入力・結果!$G$3*入力・結果!$G$4*COS(RADIANS(S328))))/(2*入力・結果!$G$6*((入力・結果!$G$3^2)+(入力・結果!$G$4^2)-(2*入力・結果!$G$3*入力・結果!$G$4*(COS(RADIANS(S328)))))^(1/2))))</f>
        <v>84.113409685970311</v>
      </c>
      <c r="AA328" s="13">
        <f>DEGREES(ACOS((入力・結果!$G$4-(入力・結果!$G$3*COS(RADIANS(S328))))/(((入力・結果!$G$3^2)+(入力・結果!$G$4^2)-(2*入力・結果!$G$3*入力・結果!$G$4*COS(RADIANS(S328))))^(1/2))))</f>
        <v>21.086929539927329</v>
      </c>
      <c r="AB328" s="13">
        <f>DEGREES(ACOS(((入力・結果!$G$3^2)+(入力・結果!$G$4^2)+(入力・結果!$G$5^2)-(入力・結果!$G$6^2)-(2*入力・結果!$G$3*入力・結果!$G$4*COS(RADIANS(S328))))/(2*入力・結果!$G$5*((入力・結果!$G$3^2)+(入力・結果!$G$4^2)-(2*入力・結果!$G$3*入力・結果!$G$4*(COS(RADIANS(S328)))))^(1/2))))</f>
        <v>41.540648780970088</v>
      </c>
      <c r="AC328" s="1">
        <f t="shared" si="136"/>
        <v>-32.561747726272642</v>
      </c>
      <c r="AD328" s="1">
        <f t="shared" si="125"/>
        <v>0</v>
      </c>
      <c r="AE328" s="1" t="str">
        <f t="shared" si="126"/>
        <v/>
      </c>
      <c r="AF328" s="1" t="str">
        <f t="shared" si="127"/>
        <v/>
      </c>
      <c r="AJ328" s="10">
        <v>325</v>
      </c>
      <c r="AK328" s="10">
        <f t="shared" si="128"/>
        <v>0.71927271683205818</v>
      </c>
    </row>
    <row r="329" spans="2:37" x14ac:dyDescent="0.2">
      <c r="B329" s="1">
        <v>325</v>
      </c>
      <c r="C329" s="13">
        <f t="shared" si="116"/>
        <v>28.670321550114704</v>
      </c>
      <c r="D329" s="13">
        <f t="shared" si="117"/>
        <v>20.075175272286629</v>
      </c>
      <c r="E329" s="13">
        <f>演算!U329</f>
        <v>165.84401248670397</v>
      </c>
      <c r="F329" s="13">
        <f t="shared" si="118"/>
        <v>-165.84401248670397</v>
      </c>
      <c r="G329" s="13">
        <f t="shared" si="119"/>
        <v>416.52372149569271</v>
      </c>
      <c r="H329" s="13">
        <f t="shared" si="120"/>
        <v>117.90022395949926</v>
      </c>
      <c r="I329" s="14">
        <f t="shared" si="129"/>
        <v>432.88852303834699</v>
      </c>
      <c r="J329" s="13">
        <f t="shared" si="130"/>
        <v>-15.804570964841545</v>
      </c>
      <c r="K329" s="13" t="str">
        <f t="shared" si="131"/>
        <v/>
      </c>
      <c r="L329" s="13">
        <f>COUNTIF($K$4:K329,1)</f>
        <v>2</v>
      </c>
      <c r="M329" s="13">
        <f t="shared" si="132"/>
        <v>344.19542903515844</v>
      </c>
      <c r="N329" s="14">
        <f t="shared" si="121"/>
        <v>305.19542903515844</v>
      </c>
      <c r="O329" s="14">
        <f t="shared" si="133"/>
        <v>249.50271296434997</v>
      </c>
      <c r="P329" s="14">
        <f t="shared" si="134"/>
        <v>353.75255419820036</v>
      </c>
      <c r="Q329" s="13">
        <f t="shared" si="122"/>
        <v>368.61841993004623</v>
      </c>
      <c r="R329" s="13">
        <f t="shared" si="123"/>
        <v>-258.10939635797092</v>
      </c>
      <c r="S329" s="15">
        <v>325</v>
      </c>
      <c r="T329" s="1">
        <f t="shared" si="115"/>
        <v>20.844012486703978</v>
      </c>
      <c r="U329" s="1">
        <f t="shared" si="124"/>
        <v>165.84401248670397</v>
      </c>
      <c r="V329" s="1">
        <f t="shared" si="135"/>
        <v>1.390293245661212</v>
      </c>
      <c r="W329" s="1">
        <f>入力・結果!$I$7/V329</f>
        <v>234195.19660051813</v>
      </c>
      <c r="X329" s="14">
        <f>(W329/I329*10)*入力・結果!$I$8</f>
        <v>3246.0347290811246</v>
      </c>
      <c r="Y329" s="13">
        <f>DEGREES(ACOS((入力・結果!$G$3-(入力・結果!$G$4*COS(RADIANS(S329))))/(((入力・結果!$G$3^2)+(入力・結果!$G$4^2)-(2*入力・結果!$G$3*入力・結果!$G$4*COS(RADIANS(S329))))^(1/2))))</f>
        <v>124.25316134525352</v>
      </c>
      <c r="Z329" s="13">
        <f>DEGREES(ACOS(((入力・結果!$G$3^2)+(入力・結果!$G$4^2)-(入力・結果!$G$5^2)+(入力・結果!$G$6^2)-(2*入力・結果!$G$3*入力・結果!$G$4*COS(RADIANS(S329))))/(2*入力・結果!$G$6*((入力・結果!$G$3^2)+(入力・結果!$G$4^2)-(2*入力・結果!$G$3*入力・結果!$G$4*(COS(RADIANS(S329)))))^(1/2))))</f>
        <v>84.691012320797398</v>
      </c>
      <c r="AA329" s="13">
        <f>DEGREES(ACOS((入力・結果!$G$4-(入力・結果!$G$3*COS(RADIANS(S329))))/(((入力・結果!$G$3^2)+(入力・結果!$G$4^2)-(2*入力・結果!$G$3*入力・結果!$G$4*COS(RADIANS(S329))))^(1/2))))</f>
        <v>20.746838654746451</v>
      </c>
      <c r="AB329" s="13">
        <f>DEGREES(ACOS(((入力・結果!$G$3^2)+(入力・結果!$G$4^2)+(入力・結果!$G$5^2)-(入力・結果!$G$6^2)-(2*入力・結果!$G$3*入力・結果!$G$4*COS(RADIANS(S329))))/(2*入力・結果!$G$5*((入力・結果!$G$3^2)+(入力・結果!$G$4^2)-(2*入力・結果!$G$3*入力・結果!$G$4*(COS(RADIANS(S329)))))^(1/2))))</f>
        <v>41.590851141450429</v>
      </c>
      <c r="AC329" s="1">
        <f t="shared" si="136"/>
        <v>-53.965270918875376</v>
      </c>
      <c r="AD329" s="1">
        <f t="shared" si="125"/>
        <v>0</v>
      </c>
      <c r="AE329" s="1" t="str">
        <f t="shared" si="126"/>
        <v/>
      </c>
      <c r="AF329" s="1" t="str">
        <f t="shared" si="127"/>
        <v/>
      </c>
      <c r="AJ329" s="10">
        <v>326</v>
      </c>
      <c r="AK329" s="10">
        <f t="shared" si="128"/>
        <v>0.71434123002562966</v>
      </c>
    </row>
    <row r="330" spans="2:37" x14ac:dyDescent="0.2">
      <c r="B330" s="1">
        <v>326</v>
      </c>
      <c r="C330" s="13">
        <f t="shared" si="116"/>
        <v>29.016315039426466</v>
      </c>
      <c r="D330" s="13">
        <f t="shared" si="117"/>
        <v>19.571751621476132</v>
      </c>
      <c r="E330" s="13">
        <f>演算!U330</f>
        <v>167.24390368431008</v>
      </c>
      <c r="F330" s="13">
        <f t="shared" si="118"/>
        <v>-167.24390368431008</v>
      </c>
      <c r="G330" s="13">
        <f t="shared" si="119"/>
        <v>419.14384808267152</v>
      </c>
      <c r="H330" s="13">
        <f t="shared" si="120"/>
        <v>107.892236004159</v>
      </c>
      <c r="I330" s="14">
        <f t="shared" si="129"/>
        <v>432.80746293880696</v>
      </c>
      <c r="J330" s="13">
        <f t="shared" si="130"/>
        <v>-14.435182647982547</v>
      </c>
      <c r="K330" s="13" t="str">
        <f t="shared" si="131"/>
        <v/>
      </c>
      <c r="L330" s="13">
        <f>COUNTIF($K$4:K330,1)</f>
        <v>2</v>
      </c>
      <c r="M330" s="13">
        <f t="shared" si="132"/>
        <v>345.56481735201743</v>
      </c>
      <c r="N330" s="14">
        <f t="shared" si="121"/>
        <v>306.56481735201743</v>
      </c>
      <c r="O330" s="14">
        <f t="shared" si="133"/>
        <v>257.83716465360339</v>
      </c>
      <c r="P330" s="14">
        <f t="shared" si="134"/>
        <v>347.62378586471522</v>
      </c>
      <c r="Q330" s="13">
        <f t="shared" si="122"/>
        <v>373.06690764976884</v>
      </c>
      <c r="R330" s="13">
        <f t="shared" si="123"/>
        <v>-251.63680656183595</v>
      </c>
      <c r="S330" s="15">
        <v>326</v>
      </c>
      <c r="T330" s="1">
        <f t="shared" si="115"/>
        <v>21.243903684310091</v>
      </c>
      <c r="U330" s="1">
        <f t="shared" si="124"/>
        <v>167.24390368431008</v>
      </c>
      <c r="V330" s="1">
        <f t="shared" si="135"/>
        <v>1.3998911976061095</v>
      </c>
      <c r="W330" s="1">
        <f>入力・結果!$I$7/V330</f>
        <v>232589.50449634501</v>
      </c>
      <c r="X330" s="14">
        <f>(W330/I330*10)*入力・結果!$I$8</f>
        <v>3224.383002784265</v>
      </c>
      <c r="Y330" s="13">
        <f>DEGREES(ACOS((入力・結果!$G$3-(入力・結果!$G$4*COS(RADIANS(S330))))/(((入力・結果!$G$3^2)+(入力・結果!$G$4^2)-(2*入力・結果!$G$3*入力・結果!$G$4*COS(RADIANS(S330))))^(1/2))))</f>
        <v>125.60835466115969</v>
      </c>
      <c r="Z330" s="13">
        <f>DEGREES(ACOS(((入力・結果!$G$3^2)+(入力・結果!$G$4^2)-(入力・結果!$G$5^2)+(入力・結果!$G$6^2)-(2*入力・結果!$G$3*入力・結果!$G$4*COS(RADIANS(S330))))/(2*入力・結果!$G$6*((入力・結果!$G$3^2)+(入力・結果!$G$4^2)-(2*入力・結果!$G$3*入力・結果!$G$4*(COS(RADIANS(S330)))))^(1/2))))</f>
        <v>85.263566176866135</v>
      </c>
      <c r="AA330" s="13">
        <f>DEGREES(ACOS((入力・結果!$G$4-(入力・結果!$G$3*COS(RADIANS(S330))))/(((入力・結果!$G$3^2)+(入力・結果!$G$4^2)-(2*入力・結果!$G$3*入力・結果!$G$4*COS(RADIANS(S330))))^(1/2))))</f>
        <v>20.391645338840348</v>
      </c>
      <c r="AB330" s="13">
        <f>DEGREES(ACOS(((入力・結果!$G$3^2)+(入力・結果!$G$4^2)+(入力・結果!$G$5^2)-(入力・結果!$G$6^2)-(2*入力・結果!$G$3*入力・結果!$G$4*COS(RADIANS(S330))))/(2*入力・結果!$G$5*((入力・結果!$G$3^2)+(入力・結果!$G$4^2)-(2*入力・結果!$G$3*入力・結果!$G$4*(COS(RADIANS(S330)))))^(1/2))))</f>
        <v>41.635549023150439</v>
      </c>
      <c r="AC330" s="1">
        <f t="shared" si="136"/>
        <v>-75.616997215734955</v>
      </c>
      <c r="AD330" s="1">
        <f t="shared" si="125"/>
        <v>0</v>
      </c>
      <c r="AE330" s="1" t="str">
        <f t="shared" si="126"/>
        <v/>
      </c>
      <c r="AF330" s="1" t="str">
        <f t="shared" si="127"/>
        <v/>
      </c>
      <c r="AJ330" s="10">
        <v>327</v>
      </c>
      <c r="AK330" s="10">
        <f t="shared" si="128"/>
        <v>0.70935513647938842</v>
      </c>
    </row>
    <row r="331" spans="2:37" x14ac:dyDescent="0.2">
      <c r="B331" s="1">
        <v>327</v>
      </c>
      <c r="C331" s="13">
        <f t="shared" si="116"/>
        <v>29.353469878089843</v>
      </c>
      <c r="D331" s="13">
        <f t="shared" si="117"/>
        <v>19.062366225525945</v>
      </c>
      <c r="E331" s="13">
        <f>演算!U331</f>
        <v>168.6536347887652</v>
      </c>
      <c r="F331" s="13">
        <f t="shared" si="118"/>
        <v>-168.6536347887652</v>
      </c>
      <c r="G331" s="13">
        <f t="shared" si="119"/>
        <v>421.53577901931448</v>
      </c>
      <c r="H331" s="13">
        <f t="shared" si="120"/>
        <v>97.758213616966813</v>
      </c>
      <c r="I331" s="14">
        <f t="shared" si="129"/>
        <v>432.72286896234272</v>
      </c>
      <c r="J331" s="13">
        <f t="shared" si="130"/>
        <v>-13.056638535115162</v>
      </c>
      <c r="K331" s="13" t="str">
        <f t="shared" si="131"/>
        <v/>
      </c>
      <c r="L331" s="13">
        <f>COUNTIF($K$4:K331,1)</f>
        <v>2</v>
      </c>
      <c r="M331" s="13">
        <f t="shared" si="132"/>
        <v>346.94336146488484</v>
      </c>
      <c r="N331" s="14">
        <f t="shared" si="121"/>
        <v>307.94336146488484</v>
      </c>
      <c r="O331" s="14">
        <f t="shared" si="133"/>
        <v>266.07359105271524</v>
      </c>
      <c r="P331" s="14">
        <f t="shared" si="134"/>
        <v>341.25346220560647</v>
      </c>
      <c r="Q331" s="13">
        <f t="shared" si="122"/>
        <v>377.4017555754408</v>
      </c>
      <c r="R331" s="13">
        <f t="shared" si="123"/>
        <v>-245.08756575676213</v>
      </c>
      <c r="S331" s="15">
        <v>327</v>
      </c>
      <c r="T331" s="1">
        <f t="shared" si="115"/>
        <v>21.653634788765206</v>
      </c>
      <c r="U331" s="1">
        <f t="shared" si="124"/>
        <v>168.6536347887652</v>
      </c>
      <c r="V331" s="1">
        <f t="shared" si="135"/>
        <v>1.4097311044551191</v>
      </c>
      <c r="W331" s="1">
        <f>入力・結果!$I$7/V331</f>
        <v>230966.03243768887</v>
      </c>
      <c r="X331" s="14">
        <f>(W331/I331*10)*入力・結果!$I$8</f>
        <v>3202.5027887923593</v>
      </c>
      <c r="Y331" s="13">
        <f>DEGREES(ACOS((入力・結果!$G$3-(入力・結果!$G$4*COS(RADIANS(S331))))/(((入力・結果!$G$3^2)+(入力・結果!$G$4^2)-(2*入力・結果!$G$3*入力・結果!$G$4*COS(RADIANS(S331))))^(1/2))))</f>
        <v>126.97880371222737</v>
      </c>
      <c r="Z331" s="13">
        <f>DEGREES(ACOS(((入力・結果!$G$3^2)+(入力・結果!$G$4^2)-(入力・結果!$G$5^2)+(入力・結果!$G$6^2)-(2*入力・結果!$G$3*入力・結果!$G$4*COS(RADIANS(S331))))/(2*入力・結果!$G$6*((入力・結果!$G$3^2)+(入力・結果!$G$4^2)-(2*入力・結果!$G$3*入力・結果!$G$4*(COS(RADIANS(S331)))))^(1/2))))</f>
        <v>85.830608564624015</v>
      </c>
      <c r="AA331" s="13">
        <f>DEGREES(ACOS((入力・結果!$G$4-(入力・結果!$G$3*COS(RADIANS(S331))))/(((入力・結果!$G$3^2)+(入力・結果!$G$4^2)-(2*入力・結果!$G$3*入力・結果!$G$4*COS(RADIANS(S331))))^(1/2))))</f>
        <v>20.021196287772629</v>
      </c>
      <c r="AB331" s="13">
        <f>DEGREES(ACOS(((入力・結果!$G$3^2)+(入力・結果!$G$4^2)+(入力・結果!$G$5^2)-(入力・結果!$G$6^2)-(2*入力・結果!$G$3*入力・結果!$G$4*COS(RADIANS(S331))))/(2*入力・結果!$G$5*((入力・結果!$G$3^2)+(入力・結果!$G$4^2)-(2*入力・結果!$G$3*入力・結果!$G$4*(COS(RADIANS(S331)))))^(1/2))))</f>
        <v>41.674831076537835</v>
      </c>
      <c r="AC331" s="1">
        <f t="shared" si="136"/>
        <v>-97.497211207640703</v>
      </c>
      <c r="AD331" s="1">
        <f t="shared" si="125"/>
        <v>0</v>
      </c>
      <c r="AE331" s="1" t="str">
        <f t="shared" si="126"/>
        <v/>
      </c>
      <c r="AF331" s="1" t="str">
        <f t="shared" si="127"/>
        <v/>
      </c>
      <c r="AJ331" s="10">
        <v>328</v>
      </c>
      <c r="AK331" s="10">
        <f t="shared" si="128"/>
        <v>0.70431917674596978</v>
      </c>
    </row>
    <row r="332" spans="2:37" x14ac:dyDescent="0.2">
      <c r="B332" s="1">
        <v>328</v>
      </c>
      <c r="C332" s="13">
        <f t="shared" si="116"/>
        <v>29.681683365474907</v>
      </c>
      <c r="D332" s="13">
        <f t="shared" si="117"/>
        <v>18.547174248162175</v>
      </c>
      <c r="E332" s="13">
        <f>演算!U332</f>
        <v>170.07344562597697</v>
      </c>
      <c r="F332" s="13">
        <f t="shared" si="118"/>
        <v>-170.07344562597697</v>
      </c>
      <c r="G332" s="13">
        <f t="shared" si="119"/>
        <v>423.69349851814417</v>
      </c>
      <c r="H332" s="13">
        <f t="shared" si="120"/>
        <v>87.501430970273162</v>
      </c>
      <c r="I332" s="14">
        <f t="shared" si="129"/>
        <v>432.63458149850908</v>
      </c>
      <c r="J332" s="13">
        <f t="shared" si="130"/>
        <v>-11.668710811454872</v>
      </c>
      <c r="K332" s="13" t="str">
        <f t="shared" si="131"/>
        <v/>
      </c>
      <c r="L332" s="13">
        <f>COUNTIF($K$4:K332,1)</f>
        <v>2</v>
      </c>
      <c r="M332" s="13">
        <f t="shared" si="132"/>
        <v>348.33128918854516</v>
      </c>
      <c r="N332" s="14">
        <f t="shared" si="121"/>
        <v>309.33128918854516</v>
      </c>
      <c r="O332" s="14">
        <f t="shared" si="133"/>
        <v>274.20525651331815</v>
      </c>
      <c r="P332" s="14">
        <f t="shared" si="134"/>
        <v>334.64034187296591</v>
      </c>
      <c r="Q332" s="13">
        <f t="shared" si="122"/>
        <v>381.6216432703917</v>
      </c>
      <c r="R332" s="13">
        <f t="shared" si="123"/>
        <v>-238.46366890494227</v>
      </c>
      <c r="S332" s="15">
        <v>328</v>
      </c>
      <c r="T332" s="1">
        <f t="shared" si="115"/>
        <v>22.073445625976976</v>
      </c>
      <c r="U332" s="1">
        <f t="shared" si="124"/>
        <v>170.07344562597697</v>
      </c>
      <c r="V332" s="1">
        <f t="shared" si="135"/>
        <v>1.4198108372117701</v>
      </c>
      <c r="W332" s="1">
        <f>入力・結果!$I$7/V332</f>
        <v>229326.32394848776</v>
      </c>
      <c r="X332" s="14">
        <f>(W332/I332*10)*入力・結果!$I$8</f>
        <v>3180.415996624783</v>
      </c>
      <c r="Y332" s="13">
        <f>DEGREES(ACOS((入力・結果!$G$3-(入力・結果!$G$4*COS(RADIANS(S332))))/(((入力・結果!$G$3^2)+(入力・結果!$G$4^2)-(2*入力・結果!$G$3*入力・結果!$G$4*COS(RADIANS(S332))))^(1/2))))</f>
        <v>128.3646438806403</v>
      </c>
      <c r="Z332" s="13">
        <f>DEGREES(ACOS(((入力・結果!$G$3^2)+(入力・結果!$G$4^2)-(入力・結果!$G$5^2)+(入力・結果!$G$6^2)-(2*入力・結果!$G$3*入力・結果!$G$4*COS(RADIANS(S332))))/(2*入力・結果!$G$6*((入力・結果!$G$3^2)+(入力・結果!$G$4^2)-(2*入力・結果!$G$3*入力・結果!$G$4*(COS(RADIANS(S332)))))^(1/2))))</f>
        <v>86.391650325499484</v>
      </c>
      <c r="AA332" s="13">
        <f>DEGREES(ACOS((入力・結果!$G$4-(入力・結果!$G$3*COS(RADIANS(S332))))/(((入力・結果!$G$3^2)+(入力・結果!$G$4^2)-(2*入力・結果!$G$3*入力・結果!$G$4*COS(RADIANS(S332))))^(1/2))))</f>
        <v>19.635356119359674</v>
      </c>
      <c r="AB332" s="13">
        <f>DEGREES(ACOS(((入力・結果!$G$3^2)+(入力・結果!$G$4^2)+(入力・結果!$G$5^2)-(入力・結果!$G$6^2)-(2*入力・結果!$G$3*入力・結果!$G$4*COS(RADIANS(S332))))/(2*入力・結果!$G$5*((入力・結果!$G$3^2)+(入力・結果!$G$4^2)-(2*入力・結果!$G$3*入力・結果!$G$4*(COS(RADIANS(S332)))))^(1/2))))</f>
        <v>41.70880174533665</v>
      </c>
      <c r="AC332" s="1">
        <f t="shared" si="136"/>
        <v>-119.58400337521698</v>
      </c>
      <c r="AD332" s="1">
        <f t="shared" si="125"/>
        <v>0</v>
      </c>
      <c r="AE332" s="1" t="str">
        <f t="shared" si="126"/>
        <v/>
      </c>
      <c r="AF332" s="1" t="str">
        <f t="shared" si="127"/>
        <v/>
      </c>
      <c r="AJ332" s="10">
        <v>329</v>
      </c>
      <c r="AK332" s="10">
        <f t="shared" si="128"/>
        <v>0.69923859501633234</v>
      </c>
    </row>
    <row r="333" spans="2:37" x14ac:dyDescent="0.2">
      <c r="B333" s="1">
        <v>329</v>
      </c>
      <c r="C333" s="13">
        <f t="shared" si="116"/>
        <v>30.000855524573925</v>
      </c>
      <c r="D333" s="13">
        <f t="shared" si="117"/>
        <v>18.026332621851907</v>
      </c>
      <c r="E333" s="13">
        <f>演算!U333</f>
        <v>171.50357263430757</v>
      </c>
      <c r="F333" s="13">
        <f t="shared" si="118"/>
        <v>-171.50357263430757</v>
      </c>
      <c r="G333" s="13">
        <f t="shared" si="119"/>
        <v>425.61088671717346</v>
      </c>
      <c r="H333" s="13">
        <f t="shared" si="120"/>
        <v>77.125429229079401</v>
      </c>
      <c r="I333" s="14">
        <f t="shared" si="129"/>
        <v>432.54243575162474</v>
      </c>
      <c r="J333" s="13">
        <f t="shared" si="130"/>
        <v>-10.271174311889451</v>
      </c>
      <c r="K333" s="13" t="str">
        <f t="shared" si="131"/>
        <v/>
      </c>
      <c r="L333" s="13">
        <f>COUNTIF($K$4:K333,1)</f>
        <v>2</v>
      </c>
      <c r="M333" s="13">
        <f t="shared" si="132"/>
        <v>349.72882568811053</v>
      </c>
      <c r="N333" s="14">
        <f t="shared" si="121"/>
        <v>310.72882568811053</v>
      </c>
      <c r="O333" s="14">
        <f t="shared" si="133"/>
        <v>282.22517648204075</v>
      </c>
      <c r="P333" s="14">
        <f t="shared" si="134"/>
        <v>327.78332551493429</v>
      </c>
      <c r="Q333" s="13">
        <f t="shared" si="122"/>
        <v>385.72528531595043</v>
      </c>
      <c r="R333" s="13">
        <f t="shared" si="123"/>
        <v>-231.76713370952453</v>
      </c>
      <c r="S333" s="15">
        <v>329</v>
      </c>
      <c r="T333" s="1">
        <f t="shared" si="115"/>
        <v>22.503572634307574</v>
      </c>
      <c r="U333" s="1">
        <f t="shared" si="124"/>
        <v>171.50357263430757</v>
      </c>
      <c r="V333" s="1">
        <f t="shared" si="135"/>
        <v>1.4301270083306008</v>
      </c>
      <c r="W333" s="1">
        <f>入力・結果!$I$7/V333</f>
        <v>227672.08653731784</v>
      </c>
      <c r="X333" s="14">
        <f>(W333/I333*10)*入力・結果!$I$8</f>
        <v>3158.1468228664448</v>
      </c>
      <c r="Y333" s="13">
        <f>DEGREES(ACOS((入力・結果!$G$3-(入力・結果!$G$4*COS(RADIANS(S333))))/(((入力・結果!$G$3^2)+(入力・結果!$G$4^2)-(2*入力・結果!$G$3*入力・結果!$G$4*COS(RADIANS(S333))))^(1/2))))</f>
        <v>129.76599071630653</v>
      </c>
      <c r="Z333" s="13">
        <f>DEGREES(ACOS(((入力・結果!$G$3^2)+(入力・結果!$G$4^2)-(入力・結果!$G$5^2)+(入力・結果!$G$6^2)-(2*入力・結果!$G$3*入力・結果!$G$4*COS(RADIANS(S333))))/(2*入力・結果!$G$6*((入力・結果!$G$3^2)+(入力・結果!$G$4^2)-(2*入力・結果!$G$3*入力・結果!$G$4*(COS(RADIANS(S333)))))^(1/2))))</f>
        <v>86.946175383389985</v>
      </c>
      <c r="AA333" s="13">
        <f>DEGREES(ACOS((入力・結果!$G$4-(入力・結果!$G$3*COS(RADIANS(S333))))/(((入力・結果!$G$3^2)+(入力・結果!$G$4^2)-(2*入力・結果!$G$3*入力・結果!$G$4*COS(RADIANS(S333))))^(1/2))))</f>
        <v>19.234009283693453</v>
      </c>
      <c r="AB333" s="13">
        <f>DEGREES(ACOS(((入力・結果!$G$3^2)+(入力・結果!$G$4^2)+(入力・結果!$G$5^2)-(入力・結果!$G$6^2)-(2*入力・結果!$G$3*入力・結果!$G$4*COS(RADIANS(S333))))/(2*入力・結果!$G$5*((入力・結果!$G$3^2)+(入力・結果!$G$4^2)-(2*入力・結果!$G$3*入力・結果!$G$4*(COS(RADIANS(S333)))))^(1/2))))</f>
        <v>41.737581918001027</v>
      </c>
      <c r="AC333" s="1">
        <f t="shared" si="136"/>
        <v>-141.85317713355516</v>
      </c>
      <c r="AD333" s="1">
        <f t="shared" si="125"/>
        <v>0</v>
      </c>
      <c r="AE333" s="1" t="str">
        <f t="shared" si="126"/>
        <v/>
      </c>
      <c r="AF333" s="1" t="str">
        <f t="shared" si="127"/>
        <v/>
      </c>
      <c r="AJ333" s="10">
        <v>330</v>
      </c>
      <c r="AK333" s="10">
        <f t="shared" si="128"/>
        <v>0.69411915793262235</v>
      </c>
    </row>
    <row r="334" spans="2:37" x14ac:dyDescent="0.2">
      <c r="B334" s="1">
        <v>330</v>
      </c>
      <c r="C334" s="13">
        <f t="shared" si="116"/>
        <v>30.310889132455344</v>
      </c>
      <c r="D334" s="13">
        <f t="shared" si="117"/>
        <v>17.500000000000014</v>
      </c>
      <c r="E334" s="13">
        <f>演算!U334</f>
        <v>172.94424746451745</v>
      </c>
      <c r="F334" s="13">
        <f t="shared" si="118"/>
        <v>-172.94424746451745</v>
      </c>
      <c r="G334" s="13">
        <f t="shared" si="119"/>
        <v>427.28172710461661</v>
      </c>
      <c r="H334" s="13">
        <f t="shared" si="120"/>
        <v>66.63403911424416</v>
      </c>
      <c r="I334" s="14">
        <f t="shared" si="129"/>
        <v>432.44626196347525</v>
      </c>
      <c r="J334" s="13">
        <f t="shared" si="130"/>
        <v>-8.8638077884125366</v>
      </c>
      <c r="K334" s="13" t="str">
        <f t="shared" si="131"/>
        <v/>
      </c>
      <c r="L334" s="13">
        <f>COUNTIF($K$4:K334,1)</f>
        <v>2</v>
      </c>
      <c r="M334" s="13">
        <f t="shared" si="132"/>
        <v>351.13619221158746</v>
      </c>
      <c r="N334" s="14">
        <f t="shared" si="121"/>
        <v>312.13619221158746</v>
      </c>
      <c r="O334" s="14">
        <f t="shared" si="133"/>
        <v>290.12610907110599</v>
      </c>
      <c r="P334" s="14">
        <f t="shared" si="134"/>
        <v>320.68147798312793</v>
      </c>
      <c r="Q334" s="13">
        <f t="shared" si="122"/>
        <v>389.71143170299729</v>
      </c>
      <c r="R334" s="13">
        <f t="shared" si="123"/>
        <v>-225.0000000000002</v>
      </c>
      <c r="S334" s="15">
        <v>330</v>
      </c>
      <c r="T334" s="1">
        <f t="shared" si="115"/>
        <v>22.944247464517431</v>
      </c>
      <c r="U334" s="1">
        <f t="shared" si="124"/>
        <v>172.94424746451745</v>
      </c>
      <c r="V334" s="1">
        <f t="shared" si="135"/>
        <v>1.440674830209872</v>
      </c>
      <c r="W334" s="1">
        <f>入力・結果!$I$7/V334</f>
        <v>226005.19782286184</v>
      </c>
      <c r="X334" s="14">
        <f>(W334/I334*10)*入力・結果!$I$8</f>
        <v>3135.7218369289603</v>
      </c>
      <c r="Y334" s="13">
        <f>DEGREES(ACOS((入力・結果!$G$3-(入力・結果!$G$4*COS(RADIANS(S334))))/(((入力・結果!$G$3^2)+(入力・結果!$G$4^2)-(2*入力・結果!$G$3*入力・結果!$G$4*COS(RADIANS(S334))))^(1/2))))</f>
        <v>131.18293795569036</v>
      </c>
      <c r="Z334" s="13">
        <f>DEGREES(ACOS(((入力・結果!$G$3^2)+(入力・結果!$G$4^2)-(入力・結果!$G$5^2)+(入力・結果!$G$6^2)-(2*入力・結果!$G$3*入力・結果!$G$4*COS(RADIANS(S334))))/(2*入力・結果!$G$6*((入力・結果!$G$3^2)+(入力・結果!$G$4^2)-(2*入力・結果!$G$3*入力・結果!$G$4*(COS(RADIANS(S334)))))^(1/2))))</f>
        <v>87.493640445928037</v>
      </c>
      <c r="AA334" s="13">
        <f>DEGREES(ACOS((入力・結果!$G$4-(入力・結果!$G$3*COS(RADIANS(S334))))/(((入力・結果!$G$3^2)+(入力・結果!$G$4^2)-(2*入力・結果!$G$3*入力・結果!$G$4*COS(RADIANS(S334))))^(1/2))))</f>
        <v>18.817062044309615</v>
      </c>
      <c r="AB334" s="13">
        <f>DEGREES(ACOS(((入力・結果!$G$3^2)+(入力・結果!$G$4^2)+(入力・結果!$G$5^2)-(入力・結果!$G$6^2)-(2*入力・結果!$G$3*入力・結果!$G$4*COS(RADIANS(S334))))/(2*入力・結果!$G$5*((入力・結果!$G$3^2)+(入力・結果!$G$4^2)-(2*入力・結果!$G$3*入力・結果!$G$4*(COS(RADIANS(S334)))))^(1/2))))</f>
        <v>41.761309508827047</v>
      </c>
      <c r="AC334" s="1">
        <f t="shared" si="136"/>
        <v>-164.27816307103967</v>
      </c>
      <c r="AD334" s="1">
        <f t="shared" si="125"/>
        <v>0</v>
      </c>
      <c r="AE334" s="1" t="str">
        <f t="shared" si="126"/>
        <v/>
      </c>
      <c r="AF334" s="1" t="str">
        <f t="shared" si="127"/>
        <v/>
      </c>
      <c r="AJ334" s="10">
        <v>331</v>
      </c>
      <c r="AK334" s="10">
        <f t="shared" si="128"/>
        <v>0.68896717139231434</v>
      </c>
    </row>
    <row r="335" spans="2:37" x14ac:dyDescent="0.2">
      <c r="B335" s="1">
        <v>331</v>
      </c>
      <c r="C335" s="13">
        <f t="shared" si="116"/>
        <v>30.611689749878856</v>
      </c>
      <c r="D335" s="13">
        <f t="shared" si="117"/>
        <v>16.968336708621791</v>
      </c>
      <c r="E335" s="13">
        <f>演算!U335</f>
        <v>174.39569543115877</v>
      </c>
      <c r="F335" s="13">
        <f t="shared" si="118"/>
        <v>-174.39569543115877</v>
      </c>
      <c r="G335" s="13">
        <f t="shared" si="119"/>
        <v>428.69971610079722</v>
      </c>
      <c r="H335" s="13">
        <f t="shared" si="120"/>
        <v>56.031404637684055</v>
      </c>
      <c r="I335" s="14">
        <f t="shared" si="129"/>
        <v>432.34588571024477</v>
      </c>
      <c r="J335" s="13">
        <f t="shared" si="130"/>
        <v>-7.4463953153044526</v>
      </c>
      <c r="K335" s="13" t="str">
        <f t="shared" si="131"/>
        <v/>
      </c>
      <c r="L335" s="13">
        <f>COUNTIF($K$4:K335,1)</f>
        <v>2</v>
      </c>
      <c r="M335" s="13">
        <f t="shared" si="132"/>
        <v>352.55360468469553</v>
      </c>
      <c r="N335" s="14">
        <f t="shared" si="121"/>
        <v>313.55360468469553</v>
      </c>
      <c r="O335" s="14">
        <f t="shared" si="133"/>
        <v>297.90054756782547</v>
      </c>
      <c r="P335" s="14">
        <f t="shared" si="134"/>
        <v>313.33405280844562</v>
      </c>
      <c r="Q335" s="13">
        <f t="shared" si="122"/>
        <v>393.57886821272814</v>
      </c>
      <c r="R335" s="13">
        <f t="shared" si="123"/>
        <v>-218.16432911085161</v>
      </c>
      <c r="S335" s="15">
        <v>331</v>
      </c>
      <c r="T335" s="1">
        <f t="shared" si="115"/>
        <v>23.395695431158771</v>
      </c>
      <c r="U335" s="1">
        <f t="shared" si="124"/>
        <v>174.39569543115877</v>
      </c>
      <c r="V335" s="1">
        <f t="shared" si="135"/>
        <v>1.4514479666413251</v>
      </c>
      <c r="W335" s="1">
        <f>入力・結果!$I$7/V335</f>
        <v>224327.71100533754</v>
      </c>
      <c r="X335" s="14">
        <f>(W335/I335*10)*入力・結果!$I$8</f>
        <v>3113.1700578598366</v>
      </c>
      <c r="Y335" s="13">
        <f>DEGREES(ACOS((入力・結果!$G$3-(入力・結果!$G$4*COS(RADIANS(S335))))/(((入力・結果!$G$3^2)+(入力・結果!$G$4^2)-(2*入力・結果!$G$3*入力・結果!$G$4*COS(RADIANS(S335))))^(1/2))))</f>
        <v>132.61555547932241</v>
      </c>
      <c r="Z335" s="13">
        <f>DEGREES(ACOS(((入力・結果!$G$3^2)+(入力・結果!$G$4^2)-(入力・結果!$G$5^2)+(入力・結果!$G$6^2)-(2*入力・結果!$G$3*入力・結果!$G$4*COS(RADIANS(S335))))/(2*入力・結果!$G$6*((入力・結果!$G$3^2)+(入力・結果!$G$4^2)-(2*入力・結果!$G$3*入力・結果!$G$4*(COS(RADIANS(S335)))))^(1/2))))</f>
        <v>88.033474880459863</v>
      </c>
      <c r="AA335" s="13">
        <f>DEGREES(ACOS((入力・結果!$G$4-(入力・結果!$G$3*COS(RADIANS(S335))))/(((入力・結果!$G$3^2)+(入力・結果!$G$4^2)-(2*入力・結果!$G$3*入力・結果!$G$4*COS(RADIANS(S335))))^(1/2))))</f>
        <v>18.384444520677619</v>
      </c>
      <c r="AB335" s="13">
        <f>DEGREES(ACOS(((入力・結果!$G$3^2)+(入力・結果!$G$4^2)+(入力・結果!$G$5^2)-(入力・結果!$G$6^2)-(2*入力・結果!$G$3*入力・結果!$G$4*COS(RADIANS(S335))))/(2*入力・結果!$G$5*((入力・結果!$G$3^2)+(入力・結果!$G$4^2)-(2*入力・結果!$G$3*入力・結果!$G$4*(COS(RADIANS(S335)))))^(1/2))))</f>
        <v>41.780139951836389</v>
      </c>
      <c r="AC335" s="1">
        <f t="shared" si="136"/>
        <v>-186.82994214016344</v>
      </c>
      <c r="AD335" s="1">
        <f t="shared" si="125"/>
        <v>0</v>
      </c>
      <c r="AE335" s="1" t="str">
        <f t="shared" si="126"/>
        <v/>
      </c>
      <c r="AF335" s="1" t="str">
        <f t="shared" si="127"/>
        <v/>
      </c>
      <c r="AJ335" s="10">
        <v>332</v>
      </c>
      <c r="AK335" s="10">
        <f t="shared" si="128"/>
        <v>0.68378949493233709</v>
      </c>
    </row>
    <row r="336" spans="2:37" x14ac:dyDescent="0.2">
      <c r="B336" s="1">
        <v>332</v>
      </c>
      <c r="C336" s="13">
        <f t="shared" si="116"/>
        <v>30.903165750062442</v>
      </c>
      <c r="D336" s="13">
        <f t="shared" si="117"/>
        <v>16.431504697506178</v>
      </c>
      <c r="E336" s="13">
        <f>演算!U336</f>
        <v>175.85813380936017</v>
      </c>
      <c r="F336" s="13">
        <f t="shared" si="118"/>
        <v>-175.85813380936017</v>
      </c>
      <c r="G336" s="13">
        <f t="shared" si="119"/>
        <v>429.85847505708995</v>
      </c>
      <c r="H336" s="13">
        <f t="shared" si="120"/>
        <v>45.322007907627444</v>
      </c>
      <c r="I336" s="14">
        <f t="shared" si="129"/>
        <v>432.24112828279755</v>
      </c>
      <c r="J336" s="13">
        <f t="shared" si="130"/>
        <v>-6.0187278381013893</v>
      </c>
      <c r="K336" s="13" t="str">
        <f t="shared" si="131"/>
        <v/>
      </c>
      <c r="L336" s="13">
        <f>COUNTIF($K$4:K336,1)</f>
        <v>2</v>
      </c>
      <c r="M336" s="13">
        <f t="shared" si="132"/>
        <v>353.98127216189863</v>
      </c>
      <c r="N336" s="14">
        <f t="shared" si="121"/>
        <v>314.98127216189863</v>
      </c>
      <c r="O336" s="14">
        <f t="shared" si="133"/>
        <v>305.54071414907759</v>
      </c>
      <c r="P336" s="14">
        <f t="shared" si="134"/>
        <v>305.74051902954824</v>
      </c>
      <c r="Q336" s="13">
        <f t="shared" si="122"/>
        <v>397.32641678651709</v>
      </c>
      <c r="R336" s="13">
        <f t="shared" si="123"/>
        <v>-211.26220325365085</v>
      </c>
      <c r="S336" s="15">
        <v>332</v>
      </c>
      <c r="T336" s="1">
        <f t="shared" si="115"/>
        <v>23.858133809360169</v>
      </c>
      <c r="U336" s="1">
        <f t="shared" si="124"/>
        <v>175.85813380936017</v>
      </c>
      <c r="V336" s="1">
        <f t="shared" si="135"/>
        <v>1.4624383782013979</v>
      </c>
      <c r="W336" s="1">
        <f>入力・結果!$I$7/V336</f>
        <v>222641.85954996894</v>
      </c>
      <c r="X336" s="14">
        <f>(W336/I336*10)*入力・結果!$I$8</f>
        <v>3090.5230203494684</v>
      </c>
      <c r="Y336" s="13">
        <f>DEGREES(ACOS((入力・結果!$G$3-(入力・結果!$G$4*COS(RADIANS(S336))))/(((入力・結果!$G$3^2)+(入力・結果!$G$4^2)-(2*入力・結果!$G$3*入力・結果!$G$4*COS(RADIANS(S336))))^(1/2))))</f>
        <v>134.06388722001148</v>
      </c>
      <c r="Z336" s="13">
        <f>DEGREES(ACOS(((入力・結果!$G$3^2)+(入力・結果!$G$4^2)-(入力・結果!$G$5^2)+(入力・結果!$G$6^2)-(2*入力・結果!$G$3*入力・結果!$G$4*COS(RADIANS(S336))))/(2*入力・結果!$G$6*((入力・結果!$G$3^2)+(入力・結果!$G$4^2)-(2*入力・結果!$G$3*入力・結果!$G$4*(COS(RADIANS(S336)))))^(1/2))))</f>
        <v>88.565080790998493</v>
      </c>
      <c r="AA336" s="13">
        <f>DEGREES(ACOS((入力・結果!$G$4-(入力・結果!$G$3*COS(RADIANS(S336))))/(((入力・結果!$G$3^2)+(入力・結果!$G$4^2)-(2*入力・結果!$G$3*入力・結果!$G$4*COS(RADIANS(S336))))^(1/2))))</f>
        <v>17.936112779988541</v>
      </c>
      <c r="AB336" s="13">
        <f>DEGREES(ACOS(((入力・結果!$G$3^2)+(入力・結果!$G$4^2)+(入力・結果!$G$5^2)-(入力・結果!$G$6^2)-(2*入力・結果!$G$3*入力・結果!$G$4*COS(RADIANS(S336))))/(2*入力・結果!$G$5*((入力・結果!$G$3^2)+(入力・結果!$G$4^2)-(2*入力・結果!$G$3*入力・結果!$G$4*(COS(RADIANS(S336)))))^(1/2))))</f>
        <v>41.79424658934871</v>
      </c>
      <c r="AC336" s="1">
        <f t="shared" si="136"/>
        <v>-209.47697965053158</v>
      </c>
      <c r="AD336" s="1">
        <f t="shared" si="125"/>
        <v>0</v>
      </c>
      <c r="AE336" s="1" t="str">
        <f t="shared" si="126"/>
        <v/>
      </c>
      <c r="AF336" s="1" t="str">
        <f t="shared" si="127"/>
        <v/>
      </c>
      <c r="AJ336" s="10">
        <v>333</v>
      </c>
      <c r="AK336" s="10">
        <f t="shared" si="128"/>
        <v>0.67859355326533732</v>
      </c>
    </row>
    <row r="337" spans="2:37" x14ac:dyDescent="0.2">
      <c r="B337" s="1">
        <v>333</v>
      </c>
      <c r="C337" s="13">
        <f t="shared" si="116"/>
        <v>31.185228346592872</v>
      </c>
      <c r="D337" s="13">
        <f t="shared" si="117"/>
        <v>15.889667490884143</v>
      </c>
      <c r="E337" s="13">
        <f>演算!U337</f>
        <v>177.33176997225632</v>
      </c>
      <c r="F337" s="13">
        <f t="shared" si="118"/>
        <v>-177.33176997225632</v>
      </c>
      <c r="G337" s="13">
        <f t="shared" si="119"/>
        <v>430.75156494114924</v>
      </c>
      <c r="H337" s="13">
        <f t="shared" si="120"/>
        <v>34.51069486333774</v>
      </c>
      <c r="I337" s="14">
        <f t="shared" si="129"/>
        <v>432.1318071598057</v>
      </c>
      <c r="J337" s="13">
        <f t="shared" si="130"/>
        <v>-4.5806048712578695</v>
      </c>
      <c r="K337" s="13" t="str">
        <f t="shared" si="131"/>
        <v/>
      </c>
      <c r="L337" s="13">
        <f>COUNTIF($K$4:K337,1)</f>
        <v>2</v>
      </c>
      <c r="M337" s="13">
        <f t="shared" si="132"/>
        <v>355.41939512874211</v>
      </c>
      <c r="N337" s="14">
        <f t="shared" si="121"/>
        <v>316.41939512874211</v>
      </c>
      <c r="O337" s="14">
        <f t="shared" si="133"/>
        <v>313.03855509848682</v>
      </c>
      <c r="P337" s="14">
        <f t="shared" si="134"/>
        <v>297.90059043421036</v>
      </c>
      <c r="Q337" s="13">
        <f t="shared" si="122"/>
        <v>400.95293588476551</v>
      </c>
      <c r="R337" s="13">
        <f t="shared" si="123"/>
        <v>-204.29572488279615</v>
      </c>
      <c r="S337" s="15">
        <v>333</v>
      </c>
      <c r="T337" s="1">
        <f t="shared" si="115"/>
        <v>24.331769972256314</v>
      </c>
      <c r="U337" s="1">
        <f t="shared" si="124"/>
        <v>177.33176997225632</v>
      </c>
      <c r="V337" s="1">
        <f t="shared" si="135"/>
        <v>1.4736361628961561</v>
      </c>
      <c r="W337" s="1">
        <f>入力・結果!$I$7/V337</f>
        <v>220950.06094319382</v>
      </c>
      <c r="X337" s="14">
        <f>(W337/I337*10)*入力・結果!$I$8</f>
        <v>3067.8148280089658</v>
      </c>
      <c r="Y337" s="13">
        <f>DEGREES(ACOS((入力・結果!$G$3-(入力・結果!$G$4*COS(RADIANS(S337))))/(((入力・結果!$G$3^2)+(入力・結果!$G$4^2)-(2*入力・結果!$G$3*入力・結果!$G$4*COS(RADIANS(S337))))^(1/2))))</f>
        <v>135.52794903612431</v>
      </c>
      <c r="Z337" s="13">
        <f>DEGREES(ACOS(((入力・結果!$G$3^2)+(入力・結果!$G$4^2)-(入力・結果!$G$5^2)+(入力・結果!$G$6^2)-(2*入力・結果!$G$3*入力・結果!$G$4*COS(RADIANS(S337))))/(2*入力・結果!$G$6*((入力・結果!$G$3^2)+(入力・結果!$G$4^2)-(2*入力・結果!$G$3*入力・結果!$G$4*(COS(RADIANS(S337)))))^(1/2))))</f>
        <v>89.087833323423027</v>
      </c>
      <c r="AA337" s="13">
        <f>DEGREES(ACOS((入力・結果!$G$4-(入力・結果!$G$3*COS(RADIANS(S337))))/(((入力・結果!$G$3^2)+(入力・結果!$G$4^2)-(2*入力・結果!$G$3*入力・結果!$G$4*COS(RADIANS(S337))))^(1/2))))</f>
        <v>17.472050963875656</v>
      </c>
      <c r="AB337" s="13">
        <f>DEGREES(ACOS(((入力・結果!$G$3^2)+(入力・結果!$G$4^2)+(入力・結果!$G$5^2)-(入力・結果!$G$6^2)-(2*入力・結果!$G$3*入力・結果!$G$4*COS(RADIANS(S337))))/(2*入力・結果!$G$5*((入力・結果!$G$3^2)+(入力・結果!$G$4^2)-(2*入力・結果!$G$3*入力・結果!$G$4*(COS(RADIANS(S337)))))^(1/2))))</f>
        <v>41.80382093613197</v>
      </c>
      <c r="AC337" s="1">
        <f t="shared" si="136"/>
        <v>-232.18517199103417</v>
      </c>
      <c r="AD337" s="1">
        <f t="shared" si="125"/>
        <v>0</v>
      </c>
      <c r="AE337" s="1" t="str">
        <f t="shared" si="126"/>
        <v/>
      </c>
      <c r="AF337" s="1" t="str">
        <f t="shared" si="127"/>
        <v/>
      </c>
      <c r="AJ337" s="10">
        <v>334</v>
      </c>
      <c r="AK337" s="10">
        <f t="shared" si="128"/>
        <v>0.6733873445325389</v>
      </c>
    </row>
    <row r="338" spans="2:37" x14ac:dyDescent="0.2">
      <c r="B338" s="1">
        <v>334</v>
      </c>
      <c r="C338" s="13">
        <f t="shared" si="116"/>
        <v>31.457791620470839</v>
      </c>
      <c r="D338" s="13">
        <f t="shared" si="117"/>
        <v>15.342990137617722</v>
      </c>
      <c r="E338" s="13">
        <f>演算!U338</f>
        <v>178.81679936599136</v>
      </c>
      <c r="F338" s="13">
        <f t="shared" si="118"/>
        <v>-178.81679936599136</v>
      </c>
      <c r="G338" s="13">
        <f t="shared" si="119"/>
        <v>431.37250398299449</v>
      </c>
      <c r="H338" s="13">
        <f t="shared" si="120"/>
        <v>23.602701754858117</v>
      </c>
      <c r="I338" s="14">
        <f t="shared" si="129"/>
        <v>432.01773658345019</v>
      </c>
      <c r="J338" s="13">
        <f t="shared" si="130"/>
        <v>-3.1318363479441031</v>
      </c>
      <c r="K338" s="13" t="str">
        <f t="shared" si="131"/>
        <v/>
      </c>
      <c r="L338" s="13">
        <f>COUNTIF($K$4:K338,1)</f>
        <v>2</v>
      </c>
      <c r="M338" s="13">
        <f t="shared" si="132"/>
        <v>356.8681636520559</v>
      </c>
      <c r="N338" s="14">
        <f t="shared" si="121"/>
        <v>317.8681636520559</v>
      </c>
      <c r="O338" s="14">
        <f t="shared" si="133"/>
        <v>320.38573785576523</v>
      </c>
      <c r="P338" s="14">
        <f t="shared" si="134"/>
        <v>289.81425724298697</v>
      </c>
      <c r="Q338" s="13">
        <f t="shared" si="122"/>
        <v>404.45732083462508</v>
      </c>
      <c r="R338" s="13">
        <f t="shared" si="123"/>
        <v>-197.26701605508501</v>
      </c>
      <c r="S338" s="15">
        <v>334</v>
      </c>
      <c r="T338" s="1">
        <f t="shared" si="115"/>
        <v>24.816799365991354</v>
      </c>
      <c r="U338" s="1">
        <f t="shared" si="124"/>
        <v>178.81679936599136</v>
      </c>
      <c r="V338" s="1">
        <f t="shared" si="135"/>
        <v>1.485029393735033</v>
      </c>
      <c r="W338" s="1">
        <f>入力・結果!$I$7/V338</f>
        <v>219254.91937979468</v>
      </c>
      <c r="X338" s="14">
        <f>(W338/I338*10)*入力・結果!$I$8</f>
        <v>3045.0821919545319</v>
      </c>
      <c r="Y338" s="13">
        <f>DEGREES(ACOS((入力・結果!$G$3-(入力・結果!$G$4*COS(RADIANS(S338))))/(((入力・結果!$G$3^2)+(入力・結果!$G$4^2)-(2*入力・結果!$G$3*入力・結果!$G$4*COS(RADIANS(S338))))^(1/2))))</f>
        <v>137.00772656674752</v>
      </c>
      <c r="Z338" s="13">
        <f>DEGREES(ACOS(((入力・結果!$G$3^2)+(入力・結果!$G$4^2)-(入力・結果!$G$5^2)+(入力・結果!$G$6^2)-(2*入力・結果!$G$3*入力・結果!$G$4*COS(RADIANS(S338))))/(2*入力・結果!$G$6*((入力・結果!$G$3^2)+(入力・結果!$G$4^2)-(2*入力・結果!$G$3*入力・結果!$G$4*(COS(RADIANS(S338)))))^(1/2))))</f>
        <v>89.601081226788622</v>
      </c>
      <c r="AA338" s="13">
        <f>DEGREES(ACOS((入力・結果!$G$4-(入力・結果!$G$3*COS(RADIANS(S338))))/(((入力・結果!$G$3^2)+(入力・結果!$G$4^2)-(2*入力・結果!$G$3*入力・結果!$G$4*COS(RADIANS(S338))))^(1/2))))</f>
        <v>16.992273433252468</v>
      </c>
      <c r="AB338" s="13">
        <f>DEGREES(ACOS(((入力・結果!$G$3^2)+(入力・結果!$G$4^2)+(入力・結果!$G$5^2)-(入力・結果!$G$6^2)-(2*入力・結果!$G$3*入力・結果!$G$4*COS(RADIANS(S338))))/(2*入力・結果!$G$5*((入力・結果!$G$3^2)+(入力・結果!$G$4^2)-(2*入力・結果!$G$3*入力・結果!$G$4*(COS(RADIANS(S338)))))^(1/2))))</f>
        <v>41.809072799243822</v>
      </c>
      <c r="AC338" s="1">
        <f t="shared" si="136"/>
        <v>-254.91780804546806</v>
      </c>
      <c r="AD338" s="1">
        <f t="shared" si="125"/>
        <v>0</v>
      </c>
      <c r="AE338" s="1" t="str">
        <f t="shared" si="126"/>
        <v/>
      </c>
      <c r="AF338" s="1" t="str">
        <f t="shared" si="127"/>
        <v/>
      </c>
      <c r="AJ338" s="10">
        <v>335</v>
      </c>
      <c r="AK338" s="10">
        <f t="shared" si="128"/>
        <v>0.66817944483517666</v>
      </c>
    </row>
    <row r="339" spans="2:37" x14ac:dyDescent="0.2">
      <c r="B339" s="1">
        <v>335</v>
      </c>
      <c r="C339" s="13">
        <f t="shared" si="116"/>
        <v>31.720772546282753</v>
      </c>
      <c r="D339" s="13">
        <f t="shared" si="117"/>
        <v>14.791639160924472</v>
      </c>
      <c r="E339" s="13">
        <f>演算!U339</f>
        <v>180.3134033213056</v>
      </c>
      <c r="F339" s="13">
        <f t="shared" si="118"/>
        <v>-180.3134033213056</v>
      </c>
      <c r="G339" s="13">
        <f t="shared" si="119"/>
        <v>431.7147885565841</v>
      </c>
      <c r="H339" s="13">
        <f t="shared" si="120"/>
        <v>12.603682134195932</v>
      </c>
      <c r="I339" s="14">
        <f t="shared" si="129"/>
        <v>431.89872824748625</v>
      </c>
      <c r="J339" s="13">
        <f t="shared" si="130"/>
        <v>-1.6722446235848185</v>
      </c>
      <c r="K339" s="13" t="str">
        <f t="shared" si="131"/>
        <v/>
      </c>
      <c r="L339" s="13">
        <f>COUNTIF($K$4:K339,1)</f>
        <v>2</v>
      </c>
      <c r="M339" s="13">
        <f t="shared" si="132"/>
        <v>358.32775537641515</v>
      </c>
      <c r="N339" s="14">
        <f t="shared" si="121"/>
        <v>319.32775537641515</v>
      </c>
      <c r="O339" s="14">
        <f t="shared" si="133"/>
        <v>327.57365025863936</v>
      </c>
      <c r="P339" s="14">
        <f t="shared" si="134"/>
        <v>281.48182022650525</v>
      </c>
      <c r="Q339" s="13">
        <f t="shared" si="122"/>
        <v>407.8385041664925</v>
      </c>
      <c r="R339" s="13">
        <f t="shared" si="123"/>
        <v>-190.17821778331464</v>
      </c>
      <c r="S339" s="15">
        <v>335</v>
      </c>
      <c r="T339" s="1">
        <f t="shared" si="115"/>
        <v>25.313403321305604</v>
      </c>
      <c r="U339" s="1">
        <f t="shared" si="124"/>
        <v>180.3134033213056</v>
      </c>
      <c r="V339" s="1">
        <f t="shared" si="135"/>
        <v>1.4966039553142423</v>
      </c>
      <c r="W339" s="1">
        <f>入力・結果!$I$7/V339</f>
        <v>217559.22723833352</v>
      </c>
      <c r="X339" s="14">
        <f>(W339/I339*10)*入力・結果!$I$8</f>
        <v>3022.3644527195911</v>
      </c>
      <c r="Y339" s="13">
        <f>DEGREES(ACOS((入力・結果!$G$3-(入力・結果!$G$4*COS(RADIANS(S339))))/(((入力・結果!$G$3^2)+(入力・結果!$G$4^2)-(2*入力・結果!$G$3*入力・結果!$G$4*COS(RADIANS(S339))))^(1/2))))</f>
        <v>138.50317308807112</v>
      </c>
      <c r="Z339" s="13">
        <f>DEGREES(ACOS(((入力・結果!$G$3^2)+(入力・結果!$G$4^2)-(入力・結果!$G$5^2)+(入力・結果!$G$6^2)-(2*入力・結果!$G$3*入力・結果!$G$4*COS(RADIANS(S339))))/(2*入力・結果!$G$6*((入力・結果!$G$3^2)+(入力・結果!$G$4^2)-(2*入力・結果!$G$3*入力・結果!$G$4*(COS(RADIANS(S339)))))^(1/2))))</f>
        <v>90.104147698688266</v>
      </c>
      <c r="AA339" s="13">
        <f>DEGREES(ACOS((入力・結果!$G$4-(入力・結果!$G$3*COS(RADIANS(S339))))/(((入力・結果!$G$3^2)+(入力・結果!$G$4^2)-(2*入力・結果!$G$3*入力・結果!$G$4*COS(RADIANS(S339))))^(1/2))))</f>
        <v>16.496826911928903</v>
      </c>
      <c r="AB339" s="13">
        <f>DEGREES(ACOS(((入力・結果!$G$3^2)+(入力・結果!$G$4^2)+(入力・結果!$G$5^2)-(入力・結果!$G$6^2)-(2*入力・結果!$G$3*入力・結果!$G$4*COS(RADIANS(S339))))/(2*入力・結果!$G$5*((入力・結果!$G$3^2)+(入力・結果!$G$4^2)-(2*入力・結果!$G$3*入力・結果!$G$4*(COS(RADIANS(S339)))))^(1/2))))</f>
        <v>41.810230233234506</v>
      </c>
      <c r="AC339" s="1">
        <f t="shared" si="136"/>
        <v>-277.6355472804089</v>
      </c>
      <c r="AD339" s="1">
        <f t="shared" si="125"/>
        <v>0</v>
      </c>
      <c r="AE339" s="1" t="str">
        <f t="shared" si="126"/>
        <v/>
      </c>
      <c r="AF339" s="1" t="str">
        <f t="shared" si="127"/>
        <v/>
      </c>
      <c r="AJ339" s="10">
        <v>336</v>
      </c>
      <c r="AK339" s="10">
        <f t="shared" si="128"/>
        <v>0.66297900861800974</v>
      </c>
    </row>
    <row r="340" spans="2:37" x14ac:dyDescent="0.2">
      <c r="B340" s="1">
        <v>336</v>
      </c>
      <c r="C340" s="13">
        <f t="shared" si="116"/>
        <v>31.974091017491034</v>
      </c>
      <c r="D340" s="13">
        <f t="shared" si="117"/>
        <v>14.235782507653006</v>
      </c>
      <c r="E340" s="13">
        <f>演算!U340</f>
        <v>181.82174670322431</v>
      </c>
      <c r="F340" s="13">
        <f t="shared" si="118"/>
        <v>-181.82174670322431</v>
      </c>
      <c r="G340" s="13">
        <f t="shared" si="119"/>
        <v>431.77191756503282</v>
      </c>
      <c r="H340" s="13">
        <f t="shared" si="120"/>
        <v>1.51973407027657</v>
      </c>
      <c r="I340" s="14">
        <f t="shared" si="129"/>
        <v>431.7745921073053</v>
      </c>
      <c r="J340" s="13">
        <f t="shared" si="130"/>
        <v>-0.2016666325196004</v>
      </c>
      <c r="K340" s="13" t="str">
        <f t="shared" si="131"/>
        <v/>
      </c>
      <c r="L340" s="13">
        <f>COUNTIF($K$4:K340,1)</f>
        <v>2</v>
      </c>
      <c r="M340" s="13">
        <f t="shared" si="132"/>
        <v>359.79833336748038</v>
      </c>
      <c r="N340" s="14">
        <f t="shared" si="121"/>
        <v>320.79833336748038</v>
      </c>
      <c r="O340" s="14">
        <f t="shared" si="133"/>
        <v>334.59340236679895</v>
      </c>
      <c r="P340" s="14">
        <f t="shared" si="134"/>
        <v>272.90392720156893</v>
      </c>
      <c r="Q340" s="13">
        <f t="shared" si="122"/>
        <v>411.09545593917045</v>
      </c>
      <c r="R340" s="13">
        <f t="shared" si="123"/>
        <v>-183.03148938411007</v>
      </c>
      <c r="S340" s="15">
        <v>336</v>
      </c>
      <c r="T340" s="1">
        <f t="shared" si="115"/>
        <v>25.82174670322431</v>
      </c>
      <c r="U340" s="1">
        <f t="shared" si="124"/>
        <v>181.82174670322431</v>
      </c>
      <c r="V340" s="1">
        <f t="shared" si="135"/>
        <v>1.5083433819187064</v>
      </c>
      <c r="W340" s="1">
        <f>入力・結果!$I$7/V340</f>
        <v>215865.96520602398</v>
      </c>
      <c r="X340" s="14">
        <f>(W340/I340*10)*入力・結果!$I$8</f>
        <v>2999.703583563944</v>
      </c>
      <c r="Y340" s="13">
        <f>DEGREES(ACOS((入力・結果!$G$3-(入力・結果!$G$4*COS(RADIANS(S340))))/(((入力・結果!$G$3^2)+(入力・結果!$G$4^2)-(2*入力・結果!$G$3*入力・結果!$G$4*COS(RADIANS(S340))))^(1/2))))</f>
        <v>140.01420739287616</v>
      </c>
      <c r="Z340" s="13">
        <f>DEGREES(ACOS(((入力・結果!$G$3^2)+(入力・結果!$G$4^2)-(入力・結果!$G$5^2)+(入力・結果!$G$6^2)-(2*入力・結果!$G$3*入力・結果!$G$4*COS(RADIANS(S340))))/(2*入力・結果!$G$6*((入力・結果!$G$3^2)+(入力・結果!$G$4^2)-(2*入力・結果!$G$3*入力・結果!$G$4*(COS(RADIANS(S340)))))^(1/2))))</f>
        <v>90.596331542053221</v>
      </c>
      <c r="AA340" s="13">
        <f>DEGREES(ACOS((入力・結果!$G$4-(入力・結果!$G$3*COS(RADIANS(S340))))/(((入力・結果!$G$3^2)+(入力・結果!$G$4^2)-(2*入力・結果!$G$3*入力・結果!$G$4*COS(RADIANS(S340))))^(1/2))))</f>
        <v>15.985792607123845</v>
      </c>
      <c r="AB340" s="13">
        <f>DEGREES(ACOS(((入力・結果!$G$3^2)+(入力・結果!$G$4^2)+(入力・結果!$G$5^2)-(入力・結果!$G$6^2)-(2*入力・結果!$G$3*入力・結果!$G$4*COS(RADIANS(S340))))/(2*入力・結果!$G$5*((入力・結果!$G$3^2)+(入力・結果!$G$4^2)-(2*入力・結果!$G$3*入力・結果!$G$4*(COS(RADIANS(S340)))))^(1/2))))</f>
        <v>41.807539310348155</v>
      </c>
      <c r="AC340" s="1">
        <f t="shared" si="136"/>
        <v>-300.29641643605601</v>
      </c>
      <c r="AD340" s="1">
        <f t="shared" si="125"/>
        <v>0</v>
      </c>
      <c r="AE340" s="1" t="str">
        <f t="shared" si="126"/>
        <v/>
      </c>
      <c r="AF340" s="1" t="str">
        <f t="shared" si="127"/>
        <v/>
      </c>
      <c r="AJ340" s="10">
        <v>337</v>
      </c>
      <c r="AK340" s="10">
        <f t="shared" si="128"/>
        <v>0.65779576449482013</v>
      </c>
    </row>
    <row r="341" spans="2:37" x14ac:dyDescent="0.2">
      <c r="B341" s="1">
        <v>337</v>
      </c>
      <c r="C341" s="13">
        <f t="shared" si="116"/>
        <v>32.217669870835408</v>
      </c>
      <c r="D341" s="13">
        <f t="shared" si="117"/>
        <v>13.675589497124585</v>
      </c>
      <c r="E341" s="13">
        <f>演算!U341</f>
        <v>183.34197540334065</v>
      </c>
      <c r="F341" s="13">
        <f t="shared" si="118"/>
        <v>-183.34197540334065</v>
      </c>
      <c r="G341" s="13">
        <f t="shared" si="119"/>
        <v>431.53742058323485</v>
      </c>
      <c r="H341" s="13">
        <f t="shared" si="120"/>
        <v>-9.6425727586608918</v>
      </c>
      <c r="I341" s="14">
        <f t="shared" si="129"/>
        <v>431.6451373212002</v>
      </c>
      <c r="J341" s="13">
        <f t="shared" si="130"/>
        <v>1.2800438054906382</v>
      </c>
      <c r="K341" s="13" t="str">
        <f t="shared" si="131"/>
        <v/>
      </c>
      <c r="L341" s="13">
        <f>COUNTIF($K$4:K341,1)</f>
        <v>2</v>
      </c>
      <c r="M341" s="13">
        <f t="shared" si="132"/>
        <v>361.28004380549066</v>
      </c>
      <c r="N341" s="14">
        <f t="shared" si="121"/>
        <v>322.28004380549066</v>
      </c>
      <c r="O341" s="14">
        <f t="shared" si="133"/>
        <v>341.4358312830264</v>
      </c>
      <c r="P341" s="14">
        <f t="shared" si="134"/>
        <v>264.08161179663102</v>
      </c>
      <c r="Q341" s="13">
        <f t="shared" si="122"/>
        <v>414.22718405359814</v>
      </c>
      <c r="R341" s="13">
        <f t="shared" si="123"/>
        <v>-175.82900782017325</v>
      </c>
      <c r="S341" s="15">
        <v>337</v>
      </c>
      <c r="T341" s="1">
        <f t="shared" si="115"/>
        <v>26.341975403340662</v>
      </c>
      <c r="U341" s="1">
        <f t="shared" si="124"/>
        <v>183.34197540334065</v>
      </c>
      <c r="V341" s="1">
        <f t="shared" si="135"/>
        <v>1.5202287001163484</v>
      </c>
      <c r="W341" s="1">
        <f>入力・結果!$I$7/V341</f>
        <v>214178.30091951342</v>
      </c>
      <c r="X341" s="14">
        <f>(W341/I341*10)*入力・結果!$I$8</f>
        <v>2977.1441733185129</v>
      </c>
      <c r="Y341" s="13">
        <f>DEGREES(ACOS((入力・結果!$G$3-(入力・結果!$G$4*COS(RADIANS(S341))))/(((入力・結果!$G$3^2)+(入力・結果!$G$4^2)-(2*入力・結果!$G$3*入力・結果!$G$4*COS(RADIANS(S341))))^(1/2))))</f>
        <v>141.54071171751986</v>
      </c>
      <c r="Z341" s="13">
        <f>DEGREES(ACOS(((入力・結果!$G$3^2)+(入力・結果!$G$4^2)-(入力・結果!$G$5^2)+(入力・結果!$G$6^2)-(2*入力・結果!$G$3*入力・結果!$G$4*COS(RADIANS(S341))))/(2*入力・結果!$G$6*((入力・結果!$G$3^2)+(入力・結果!$G$4^2)-(2*入力・結果!$G$3*入力・結果!$G$4*(COS(RADIANS(S341)))))^(1/2))))</f>
        <v>91.076908659487188</v>
      </c>
      <c r="AA341" s="13">
        <f>DEGREES(ACOS((入力・結果!$G$4-(入力・結果!$G$3*COS(RADIANS(S341))))/(((入力・結果!$G$3^2)+(入力・結果!$G$4^2)-(2*入力・結果!$G$3*入力・結果!$G$4*COS(RADIANS(S341))))^(1/2))))</f>
        <v>15.459288282480138</v>
      </c>
      <c r="AB341" s="13">
        <f>DEGREES(ACOS(((入力・結果!$G$3^2)+(入力・結果!$G$4^2)+(入力・結果!$G$5^2)-(入力・結果!$G$6^2)-(2*入力・結果!$G$3*入力・結果!$G$4*COS(RADIANS(S341))))/(2*入力・結果!$G$5*((入力・結果!$G$3^2)+(入力・結果!$G$4^2)-(2*入力・結果!$G$3*入力・結果!$G$4*(COS(RADIANS(S341)))))^(1/2))))</f>
        <v>41.8012636858208</v>
      </c>
      <c r="AC341" s="1">
        <f t="shared" si="136"/>
        <v>-322.85582668148709</v>
      </c>
      <c r="AD341" s="1">
        <f t="shared" si="125"/>
        <v>0</v>
      </c>
      <c r="AE341" s="1" t="str">
        <f t="shared" si="126"/>
        <v/>
      </c>
      <c r="AF341" s="1" t="str">
        <f t="shared" si="127"/>
        <v/>
      </c>
      <c r="AJ341" s="10">
        <v>338</v>
      </c>
      <c r="AK341" s="10">
        <f t="shared" si="128"/>
        <v>0.65264000614051909</v>
      </c>
    </row>
    <row r="342" spans="2:37" x14ac:dyDescent="0.2">
      <c r="B342" s="1">
        <v>338</v>
      </c>
      <c r="C342" s="13">
        <f t="shared" si="116"/>
        <v>32.451434909837559</v>
      </c>
      <c r="D342" s="13">
        <f t="shared" si="117"/>
        <v>13.111230769556933</v>
      </c>
      <c r="E342" s="13">
        <f>演算!U342</f>
        <v>184.87421368262366</v>
      </c>
      <c r="F342" s="13">
        <f t="shared" si="118"/>
        <v>-184.87421368262366</v>
      </c>
      <c r="G342" s="13">
        <f t="shared" si="119"/>
        <v>431.00488998792162</v>
      </c>
      <c r="H342" s="13">
        <f t="shared" si="120"/>
        <v>-20.876170503879969</v>
      </c>
      <c r="I342" s="14">
        <f t="shared" si="129"/>
        <v>431.51017333129874</v>
      </c>
      <c r="J342" s="13">
        <f t="shared" si="130"/>
        <v>2.773013535271196</v>
      </c>
      <c r="K342" s="13" t="str">
        <f t="shared" si="131"/>
        <v/>
      </c>
      <c r="L342" s="13">
        <f>COUNTIF($K$4:K342,1)</f>
        <v>2</v>
      </c>
      <c r="M342" s="13">
        <f t="shared" si="132"/>
        <v>362.77301353527122</v>
      </c>
      <c r="N342" s="14">
        <f t="shared" si="121"/>
        <v>323.77301353527122</v>
      </c>
      <c r="O342" s="14">
        <f t="shared" si="133"/>
        <v>348.09150940744416</v>
      </c>
      <c r="P342" s="14">
        <f t="shared" si="134"/>
        <v>255.0163343138135</v>
      </c>
      <c r="Q342" s="13">
        <f t="shared" si="122"/>
        <v>417.23273455505426</v>
      </c>
      <c r="R342" s="13">
        <f t="shared" si="123"/>
        <v>-168.57296703716057</v>
      </c>
      <c r="S342" s="15">
        <v>338</v>
      </c>
      <c r="T342" s="1">
        <f t="shared" si="115"/>
        <v>26.874213682623655</v>
      </c>
      <c r="U342" s="1">
        <f t="shared" si="124"/>
        <v>184.87421368262366</v>
      </c>
      <c r="V342" s="1">
        <f t="shared" si="135"/>
        <v>1.5322382792830069</v>
      </c>
      <c r="W342" s="1">
        <f>入力・結果!$I$7/V342</f>
        <v>212499.585999353</v>
      </c>
      <c r="X342" s="14">
        <f>(W342/I342*10)*入力・結果!$I$8</f>
        <v>2954.7333870555553</v>
      </c>
      <c r="Y342" s="13">
        <f>DEGREES(ACOS((入力・結果!$G$3-(入力・結果!$G$4*COS(RADIANS(S342))))/(((入力・結果!$G$3^2)+(入力・結果!$G$4^2)-(2*入力・結果!$G$3*入力・結果!$G$4*COS(RADIANS(S342))))^(1/2))))</f>
        <v>143.08252974321221</v>
      </c>
      <c r="Z342" s="13">
        <f>DEGREES(ACOS(((入力・結果!$G$3^2)+(入力・結果!$G$4^2)-(入力・結果!$G$5^2)+(入力・結果!$G$6^2)-(2*入力・結果!$G$3*入力・結果!$G$4*COS(RADIANS(S342))))/(2*入力・結果!$G$6*((入力・結果!$G$3^2)+(入力・結果!$G$4^2)-(2*入力・結果!$G$3*入力・結果!$G$4*(COS(RADIANS(S342)))))^(1/2))))</f>
        <v>91.54513390908761</v>
      </c>
      <c r="AA342" s="13">
        <f>DEGREES(ACOS((入力・結果!$G$4-(入力・結果!$G$3*COS(RADIANS(S342))))/(((入力・結果!$G$3^2)+(入力・結果!$G$4^2)-(2*入力・結果!$G$3*入力・結果!$G$4*COS(RADIANS(S342))))^(1/2))))</f>
        <v>14.917470256787803</v>
      </c>
      <c r="AB342" s="13">
        <f>DEGREES(ACOS(((入力・結果!$G$3^2)+(入力・結果!$G$4^2)+(入力・結果!$G$5^2)-(入力・結果!$G$6^2)-(2*入力・結果!$G$3*入力・結果!$G$4*COS(RADIANS(S342))))/(2*入力・結果!$G$5*((入力・結果!$G$3^2)+(入力・結果!$G$4^2)-(2*入力・結果!$G$3*入力・結果!$G$4*(COS(RADIANS(S342)))))^(1/2))))</f>
        <v>41.791683939411456</v>
      </c>
      <c r="AC342" s="1">
        <f t="shared" si="136"/>
        <v>-345.26661294444466</v>
      </c>
      <c r="AD342" s="1">
        <f t="shared" si="125"/>
        <v>0</v>
      </c>
      <c r="AE342" s="1" t="str">
        <f t="shared" si="126"/>
        <v/>
      </c>
      <c r="AF342" s="1" t="str">
        <f t="shared" si="127"/>
        <v/>
      </c>
      <c r="AJ342" s="10">
        <v>339</v>
      </c>
      <c r="AK342" s="10">
        <f t="shared" si="128"/>
        <v>0.64752257791774259</v>
      </c>
    </row>
    <row r="343" spans="2:37" x14ac:dyDescent="0.2">
      <c r="B343" s="1">
        <v>339</v>
      </c>
      <c r="C343" s="13">
        <f t="shared" si="116"/>
        <v>32.675314927402056</v>
      </c>
      <c r="D343" s="13">
        <f t="shared" si="117"/>
        <v>12.542878234085526</v>
      </c>
      <c r="E343" s="13">
        <f>演算!U343</f>
        <v>186.41856137659246</v>
      </c>
      <c r="F343" s="13">
        <f t="shared" si="118"/>
        <v>-186.41856137659246</v>
      </c>
      <c r="G343" s="13">
        <f t="shared" si="119"/>
        <v>430.16801727067912</v>
      </c>
      <c r="H343" s="13">
        <f t="shared" si="120"/>
        <v>-32.173467589773239</v>
      </c>
      <c r="I343" s="14">
        <f t="shared" si="129"/>
        <v>431.36951109152056</v>
      </c>
      <c r="J343" s="13">
        <f t="shared" si="130"/>
        <v>4.2773474826444238</v>
      </c>
      <c r="K343" s="13" t="str">
        <f t="shared" si="131"/>
        <v/>
      </c>
      <c r="L343" s="13">
        <f>COUNTIF($K$4:K343,1)</f>
        <v>2</v>
      </c>
      <c r="M343" s="13">
        <f t="shared" si="132"/>
        <v>364.27734748264442</v>
      </c>
      <c r="N343" s="14">
        <f t="shared" si="121"/>
        <v>325.27734748264442</v>
      </c>
      <c r="O343" s="14">
        <f t="shared" si="133"/>
        <v>354.55075657488612</v>
      </c>
      <c r="P343" s="14">
        <f t="shared" si="134"/>
        <v>245.71002444245806</v>
      </c>
      <c r="Q343" s="13">
        <f t="shared" si="122"/>
        <v>420.11119192374071</v>
      </c>
      <c r="R343" s="13">
        <f t="shared" si="123"/>
        <v>-161.26557729538536</v>
      </c>
      <c r="S343" s="15">
        <v>339</v>
      </c>
      <c r="T343" s="1">
        <f t="shared" si="115"/>
        <v>27.418561376592461</v>
      </c>
      <c r="U343" s="1">
        <f t="shared" si="124"/>
        <v>186.41856137659246</v>
      </c>
      <c r="V343" s="1">
        <f t="shared" si="135"/>
        <v>1.5443476939688026</v>
      </c>
      <c r="W343" s="1">
        <f>入力・結果!$I$7/V343</f>
        <v>210833.35137001699</v>
      </c>
      <c r="X343" s="14">
        <f>(W343/I343*10)*入力・結果!$I$8</f>
        <v>2932.5209030633509</v>
      </c>
      <c r="Y343" s="13">
        <f>DEGREES(ACOS((入力・結果!$G$3-(入力・結果!$G$4*COS(RADIANS(S343))))/(((入力・結果!$G$3^2)+(入力・結果!$G$4^2)-(2*入力・結果!$G$3*入力・結果!$G$4*COS(RADIANS(S343))))^(1/2))))</f>
        <v>144.63946470059796</v>
      </c>
      <c r="Z343" s="13">
        <f>DEGREES(ACOS(((入力・結果!$G$3^2)+(入力・結果!$G$4^2)-(入力・結果!$G$5^2)+(入力・結果!$G$6^2)-(2*入力・結果!$G$3*入力・結果!$G$4*COS(RADIANS(S343))))/(2*入力・結果!$G$6*((入力・結果!$G$3^2)+(入力・結果!$G$4^2)-(2*入力・結果!$G$3*入力・結果!$G$4*(COS(RADIANS(S343)))))^(1/2))))</f>
        <v>92.000243342618774</v>
      </c>
      <c r="AA343" s="13">
        <f>DEGREES(ACOS((入力・結果!$G$4-(入力・結果!$G$3*COS(RADIANS(S343))))/(((入力・結果!$G$3^2)+(入力・結果!$G$4^2)-(2*入力・結果!$G$3*入力・結果!$G$4*COS(RADIANS(S343))))^(1/2))))</f>
        <v>14.360535299402063</v>
      </c>
      <c r="AB343" s="13">
        <f>DEGREES(ACOS(((入力・結果!$G$3^2)+(入力・結果!$G$4^2)+(入力・結果!$G$5^2)-(入力・結果!$G$6^2)-(2*入力・結果!$G$3*入力・結果!$G$4*COS(RADIANS(S343))))/(2*入力・結果!$G$5*((入力・結果!$G$3^2)+(入力・結果!$G$4^2)-(2*入力・結果!$G$3*入力・結果!$G$4*(COS(RADIANS(S343)))))^(1/2))))</f>
        <v>41.779096675994523</v>
      </c>
      <c r="AC343" s="1">
        <f t="shared" si="136"/>
        <v>-367.47909693664906</v>
      </c>
      <c r="AD343" s="1">
        <f t="shared" si="125"/>
        <v>0</v>
      </c>
      <c r="AE343" s="1" t="str">
        <f t="shared" si="126"/>
        <v/>
      </c>
      <c r="AF343" s="1" t="str">
        <f t="shared" si="127"/>
        <v/>
      </c>
      <c r="AJ343" s="10">
        <v>340</v>
      </c>
      <c r="AK343" s="10">
        <f t="shared" si="128"/>
        <v>0.64245485496298771</v>
      </c>
    </row>
    <row r="344" spans="2:37" x14ac:dyDescent="0.2">
      <c r="B344" s="1">
        <v>340</v>
      </c>
      <c r="C344" s="13">
        <f t="shared" si="116"/>
        <v>32.889241727506793</v>
      </c>
      <c r="D344" s="13">
        <f t="shared" si="117"/>
        <v>11.970705016398401</v>
      </c>
      <c r="E344" s="13">
        <f>演算!U344</f>
        <v>187.97509097906175</v>
      </c>
      <c r="F344" s="13">
        <f t="shared" si="118"/>
        <v>-187.97509097906175</v>
      </c>
      <c r="G344" s="13">
        <f t="shared" si="119"/>
        <v>429.02063368281534</v>
      </c>
      <c r="H344" s="13">
        <f t="shared" si="120"/>
        <v>-43.526324701863814</v>
      </c>
      <c r="I344" s="14">
        <f t="shared" si="129"/>
        <v>431.22296444838895</v>
      </c>
      <c r="J344" s="13">
        <f t="shared" si="130"/>
        <v>5.7931259510862576</v>
      </c>
      <c r="K344" s="13" t="str">
        <f t="shared" si="131"/>
        <v/>
      </c>
      <c r="L344" s="13">
        <f>COUNTIF($K$4:K344,1)</f>
        <v>2</v>
      </c>
      <c r="M344" s="13">
        <f t="shared" si="132"/>
        <v>365.79312595108627</v>
      </c>
      <c r="N344" s="14">
        <f t="shared" si="121"/>
        <v>326.79312595108627</v>
      </c>
      <c r="O344" s="14">
        <f t="shared" si="133"/>
        <v>360.80365653064968</v>
      </c>
      <c r="P344" s="14">
        <f t="shared" si="134"/>
        <v>236.16512549859999</v>
      </c>
      <c r="Q344" s="13">
        <f t="shared" si="122"/>
        <v>422.86167935365881</v>
      </c>
      <c r="R344" s="13">
        <f t="shared" si="123"/>
        <v>-153.90906449655088</v>
      </c>
      <c r="S344" s="15">
        <v>340</v>
      </c>
      <c r="T344" s="1">
        <f t="shared" ref="T344:T364" si="137">-AA344+AB344</f>
        <v>27.975090979061761</v>
      </c>
      <c r="U344" s="1">
        <f t="shared" si="124"/>
        <v>187.97509097906175</v>
      </c>
      <c r="V344" s="1">
        <f t="shared" si="135"/>
        <v>1.5565296024692827</v>
      </c>
      <c r="W344" s="1">
        <f>入力・結果!$I$7/V344</f>
        <v>209183.3007759488</v>
      </c>
      <c r="X344" s="14">
        <f>(W344/I344*10)*入力・結果!$I$8</f>
        <v>2910.5588248556965</v>
      </c>
      <c r="Y344" s="13">
        <f>DEGREES(ACOS((入力・結果!$G$3-(入力・結果!$G$4*COS(RADIANS(S344))))/(((入力・結果!$G$3^2)+(入力・結果!$G$4^2)-(2*入力・結果!$G$3*入力・結果!$G$4*COS(RADIANS(S344))))^(1/2))))</f>
        <v>146.21127760860597</v>
      </c>
      <c r="Z344" s="13">
        <f>DEGREES(ACOS(((入力・結果!$G$3^2)+(入力・結果!$G$4^2)-(入力・結果!$G$5^2)+(入力・結果!$G$6^2)-(2*入力・結果!$G$3*入力・結果!$G$4*COS(RADIANS(S344))))/(2*入力・結果!$G$6*((入力・結果!$G$3^2)+(入力・結果!$G$4^2)-(2*入力・結果!$G$3*入力・結果!$G$4*(COS(RADIANS(S344)))))^(1/2))))</f>
        <v>92.441456842780269</v>
      </c>
      <c r="AA344" s="13">
        <f>DEGREES(ACOS((入力・結果!$G$4-(入力・結果!$G$3*COS(RADIANS(S344))))/(((入力・結果!$G$3^2)+(入力・結果!$G$4^2)-(2*入力・結果!$G$3*入力・結果!$G$4*COS(RADIANS(S344))))^(1/2))))</f>
        <v>13.788722391394051</v>
      </c>
      <c r="AB344" s="13">
        <f>DEGREES(ACOS(((入力・結果!$G$3^2)+(入力・結果!$G$4^2)+(入力・結果!$G$5^2)-(入力・結果!$G$6^2)-(2*入力・結果!$G$3*入力・結果!$G$4*COS(RADIANS(S344))))/(2*入力・結果!$G$5*((入力・結果!$G$3^2)+(入力・結果!$G$4^2)-(2*入力・結果!$G$3*入力・結果!$G$4*(COS(RADIANS(S344)))))^(1/2))))</f>
        <v>41.763813370455814</v>
      </c>
      <c r="AC344" s="1">
        <f t="shared" si="136"/>
        <v>-389.44117514430354</v>
      </c>
      <c r="AD344" s="1">
        <f t="shared" si="125"/>
        <v>0</v>
      </c>
      <c r="AE344" s="1" t="str">
        <f t="shared" si="126"/>
        <v/>
      </c>
      <c r="AF344" s="1" t="str">
        <f t="shared" si="127"/>
        <v/>
      </c>
      <c r="AJ344" s="10">
        <v>341</v>
      </c>
      <c r="AK344" s="10">
        <f t="shared" si="128"/>
        <v>0.63744871753171517</v>
      </c>
    </row>
    <row r="345" spans="2:37" x14ac:dyDescent="0.2">
      <c r="B345" s="1">
        <v>341</v>
      </c>
      <c r="C345" s="13">
        <f t="shared" si="116"/>
        <v>33.09315014597609</v>
      </c>
      <c r="D345" s="13">
        <f t="shared" si="117"/>
        <v>11.394885406000485</v>
      </c>
      <c r="E345" s="13">
        <f>演算!U345</f>
        <v>189.54384462542899</v>
      </c>
      <c r="F345" s="13">
        <f t="shared" si="118"/>
        <v>-189.54384462542899</v>
      </c>
      <c r="G345" s="13">
        <f t="shared" si="119"/>
        <v>427.55675530100149</v>
      </c>
      <c r="H345" s="13">
        <f t="shared" si="120"/>
        <v>-54.926032923740848</v>
      </c>
      <c r="I345" s="14">
        <f t="shared" si="129"/>
        <v>431.07035167854019</v>
      </c>
      <c r="J345" s="13">
        <f t="shared" si="130"/>
        <v>7.3204018168126188</v>
      </c>
      <c r="K345" s="13" t="str">
        <f t="shared" si="131"/>
        <v/>
      </c>
      <c r="L345" s="13">
        <f>COUNTIF($K$4:K345,1)</f>
        <v>2</v>
      </c>
      <c r="M345" s="13">
        <f t="shared" si="132"/>
        <v>367.32040181681259</v>
      </c>
      <c r="N345" s="14">
        <f t="shared" si="121"/>
        <v>328.32040181681259</v>
      </c>
      <c r="O345" s="14">
        <f t="shared" si="133"/>
        <v>366.84007819420441</v>
      </c>
      <c r="P345" s="14">
        <f t="shared" si="134"/>
        <v>226.3846397764882</v>
      </c>
      <c r="Q345" s="13">
        <f t="shared" si="122"/>
        <v>425.48335901969256</v>
      </c>
      <c r="R345" s="13">
        <f t="shared" si="123"/>
        <v>-146.5056695057205</v>
      </c>
      <c r="S345" s="15">
        <v>341</v>
      </c>
      <c r="T345" s="1">
        <f t="shared" si="137"/>
        <v>28.543844625428996</v>
      </c>
      <c r="U345" s="1">
        <f t="shared" si="124"/>
        <v>189.54384462542899</v>
      </c>
      <c r="V345" s="1">
        <f t="shared" si="135"/>
        <v>1.5687536463672416</v>
      </c>
      <c r="W345" s="1">
        <f>入力・結果!$I$7/V345</f>
        <v>207553.30242832645</v>
      </c>
      <c r="X345" s="14">
        <f>(W345/I345*10)*入力・結果!$I$8</f>
        <v>2888.9015672750893</v>
      </c>
      <c r="Y345" s="13">
        <f>DEGREES(ACOS((入力・結果!$G$3-(入力・結果!$G$4*COS(RADIANS(S345))))/(((入力・結果!$G$3^2)+(入力・結果!$G$4^2)-(2*入力・結果!$G$3*入力・結果!$G$4*COS(RADIANS(S345))))^(1/2))))</f>
        <v>147.79768568010473</v>
      </c>
      <c r="Z345" s="13">
        <f>DEGREES(ACOS(((入力・結果!$G$3^2)+(入力・結果!$G$4^2)-(入力・結果!$G$5^2)+(入力・結果!$G$6^2)-(2*入力・結果!$G$3*入力・結果!$G$4*COS(RADIANS(S345))))/(2*入力・結果!$G$6*((入力・結果!$G$3^2)+(入力・結果!$G$4^2)-(2*入力・結果!$G$3*入力・結果!$G$4*(COS(RADIANS(S345)))))^(1/2))))</f>
        <v>92.867981171098236</v>
      </c>
      <c r="AA345" s="13">
        <f>DEGREES(ACOS((入力・結果!$G$4-(入力・結果!$G$3*COS(RADIANS(S345))))/(((入力・結果!$G$3^2)+(入力・結果!$G$4^2)-(2*入力・結果!$G$3*入力・結果!$G$4*COS(RADIANS(S345))))^(1/2))))</f>
        <v>13.202314319895249</v>
      </c>
      <c r="AB345" s="13">
        <f>DEGREES(ACOS(((入力・結果!$G$3^2)+(入力・結果!$G$4^2)+(入力・結果!$G$5^2)-(入力・結果!$G$6^2)-(2*入力・結果!$G$3*入力・結果!$G$4*COS(RADIANS(S345))))/(2*入力・結果!$G$5*((入力・結果!$G$3^2)+(入力・結果!$G$4^2)-(2*入力・結果!$G$3*入力・結果!$G$4*(COS(RADIANS(S345)))))^(1/2))))</f>
        <v>41.746158945324247</v>
      </c>
      <c r="AC345" s="1">
        <f t="shared" si="136"/>
        <v>-411.09843272491071</v>
      </c>
      <c r="AD345" s="1">
        <f t="shared" si="125"/>
        <v>0</v>
      </c>
      <c r="AE345" s="1" t="str">
        <f t="shared" si="126"/>
        <v/>
      </c>
      <c r="AF345" s="1" t="str">
        <f t="shared" si="127"/>
        <v/>
      </c>
      <c r="AJ345" s="10">
        <v>342</v>
      </c>
      <c r="AK345" s="10">
        <f t="shared" si="128"/>
        <v>0.63251651948356058</v>
      </c>
    </row>
    <row r="346" spans="2:37" x14ac:dyDescent="0.2">
      <c r="B346" s="1">
        <v>342</v>
      </c>
      <c r="C346" s="13">
        <f t="shared" si="116"/>
        <v>33.28697807033037</v>
      </c>
      <c r="D346" s="13">
        <f t="shared" si="117"/>
        <v>10.815594803123167</v>
      </c>
      <c r="E346" s="13">
        <f>演算!U346</f>
        <v>191.12483100158954</v>
      </c>
      <c r="F346" s="13">
        <f t="shared" si="118"/>
        <v>-191.12483100158954</v>
      </c>
      <c r="G346" s="13">
        <f t="shared" si="119"/>
        <v>425.77063252837269</v>
      </c>
      <c r="H346" s="13">
        <f t="shared" si="120"/>
        <v>-66.363294689146826</v>
      </c>
      <c r="I346" s="14">
        <f t="shared" si="129"/>
        <v>430.91149718429318</v>
      </c>
      <c r="J346" s="13">
        <f t="shared" si="130"/>
        <v>8.8591976451629755</v>
      </c>
      <c r="K346" s="13" t="str">
        <f t="shared" si="131"/>
        <v/>
      </c>
      <c r="L346" s="13">
        <f>COUNTIF($K$4:K346,1)</f>
        <v>2</v>
      </c>
      <c r="M346" s="13">
        <f t="shared" si="132"/>
        <v>368.85919764516296</v>
      </c>
      <c r="N346" s="14">
        <f t="shared" si="121"/>
        <v>329.85919764516296</v>
      </c>
      <c r="O346" s="14">
        <f t="shared" si="133"/>
        <v>372.64970214153431</v>
      </c>
      <c r="P346" s="14">
        <f t="shared" si="134"/>
        <v>216.37217450364281</v>
      </c>
      <c r="Q346" s="13">
        <f t="shared" si="122"/>
        <v>427.97543233281908</v>
      </c>
      <c r="R346" s="13">
        <f t="shared" si="123"/>
        <v>-139.05764746872643</v>
      </c>
      <c r="S346" s="15">
        <v>342</v>
      </c>
      <c r="T346" s="1">
        <f t="shared" si="137"/>
        <v>29.124831001589552</v>
      </c>
      <c r="U346" s="1">
        <f t="shared" si="124"/>
        <v>191.12483100158954</v>
      </c>
      <c r="V346" s="1">
        <f t="shared" si="135"/>
        <v>1.5809863761605527</v>
      </c>
      <c r="W346" s="1">
        <f>入力・結果!$I$7/V346</f>
        <v>205947.37874384731</v>
      </c>
      <c r="X346" s="14">
        <f>(W346/I346*10)*入力・結果!$I$8</f>
        <v>2867.6057161097365</v>
      </c>
      <c r="Y346" s="13">
        <f>DEGREES(ACOS((入力・結果!$G$3-(入力・結果!$G$4*COS(RADIANS(S346))))/(((入力・結果!$G$3^2)+(入力・結果!$G$4^2)-(2*入力・結果!$G$3*入力・結果!$G$4*COS(RADIANS(S346))))^(1/2))))</f>
        <v>149.39836092802412</v>
      </c>
      <c r="Z346" s="13">
        <f>DEGREES(ACOS(((入力・結果!$G$3^2)+(入力・結果!$G$4^2)-(入力・結果!$G$5^2)+(入力・結果!$G$6^2)-(2*入力・結果!$G$3*入力・結果!$G$4*COS(RADIANS(S346))))/(2*入力・結果!$G$6*((入力・結果!$G$3^2)+(入力・結果!$G$4^2)-(2*入力・結果!$G$3*入力・結果!$G$4*(COS(RADIANS(S346)))))^(1/2))))</f>
        <v>93.279013431628186</v>
      </c>
      <c r="AA346" s="13">
        <f>DEGREES(ACOS((入力・結果!$G$4-(入力・結果!$G$3*COS(RADIANS(S346))))/(((入力・結果!$G$3^2)+(入力・結果!$G$4^2)-(2*入力・結果!$G$3*入力・結果!$G$4*COS(RADIANS(S346))))^(1/2))))</f>
        <v>12.601639071975885</v>
      </c>
      <c r="AB346" s="13">
        <f>DEGREES(ACOS(((入力・結果!$G$3^2)+(入力・結果!$G$4^2)+(入力・結果!$G$5^2)-(入力・結果!$G$6^2)-(2*入力・結果!$G$3*入力・結果!$G$4*COS(RADIANS(S346))))/(2*入力・結果!$G$5*((入力・結果!$G$3^2)+(入力・結果!$G$4^2)-(2*入力・結果!$G$3*入力・結果!$G$4*(COS(RADIANS(S346)))))^(1/2))))</f>
        <v>41.726470073565437</v>
      </c>
      <c r="AC346" s="1">
        <f t="shared" si="136"/>
        <v>-432.39428389026352</v>
      </c>
      <c r="AD346" s="1">
        <f t="shared" si="125"/>
        <v>0</v>
      </c>
      <c r="AE346" s="1" t="str">
        <f t="shared" si="126"/>
        <v/>
      </c>
      <c r="AF346" s="1" t="str">
        <f t="shared" si="127"/>
        <v/>
      </c>
      <c r="AJ346" s="10">
        <v>343</v>
      </c>
      <c r="AK346" s="10">
        <f t="shared" si="128"/>
        <v>0.62767105088831265</v>
      </c>
    </row>
    <row r="347" spans="2:37" x14ac:dyDescent="0.2">
      <c r="B347" s="1">
        <v>343</v>
      </c>
      <c r="C347" s="13">
        <f t="shared" si="116"/>
        <v>33.470666458706233</v>
      </c>
      <c r="D347" s="13">
        <f t="shared" si="117"/>
        <v>10.2330096652958</v>
      </c>
      <c r="E347" s="13">
        <f>演算!U347</f>
        <v>192.71802220992191</v>
      </c>
      <c r="F347" s="13">
        <f t="shared" si="118"/>
        <v>-192.71802220992191</v>
      </c>
      <c r="G347" s="13">
        <f t="shared" si="119"/>
        <v>423.65680395671063</v>
      </c>
      <c r="H347" s="13">
        <f t="shared" si="120"/>
        <v>-77.828208270799124</v>
      </c>
      <c r="I347" s="14">
        <f t="shared" si="129"/>
        <v>430.74623334564126</v>
      </c>
      <c r="J347" s="13">
        <f t="shared" si="130"/>
        <v>10.409502756079489</v>
      </c>
      <c r="K347" s="13" t="str">
        <f t="shared" si="131"/>
        <v/>
      </c>
      <c r="L347" s="13">
        <f>COUNTIF($K$4:K347,1)</f>
        <v>2</v>
      </c>
      <c r="M347" s="13">
        <f t="shared" si="132"/>
        <v>370.40950275607946</v>
      </c>
      <c r="N347" s="14">
        <f t="shared" si="121"/>
        <v>331.40950275607946</v>
      </c>
      <c r="O347" s="14">
        <f t="shared" si="133"/>
        <v>378.22205270241273</v>
      </c>
      <c r="P347" s="14">
        <f t="shared" si="134"/>
        <v>206.13198779187798</v>
      </c>
      <c r="Q347" s="13">
        <f t="shared" si="122"/>
        <v>430.33714018336588</v>
      </c>
      <c r="R347" s="13">
        <f t="shared" si="123"/>
        <v>-131.56726712523172</v>
      </c>
      <c r="S347" s="15">
        <v>343</v>
      </c>
      <c r="T347" s="1">
        <f t="shared" si="137"/>
        <v>29.718022209921919</v>
      </c>
      <c r="U347" s="1">
        <f t="shared" si="124"/>
        <v>192.71802220992191</v>
      </c>
      <c r="V347" s="1">
        <f t="shared" si="135"/>
        <v>1.5931912083323709</v>
      </c>
      <c r="W347" s="1">
        <f>入力・結果!$I$7/V347</f>
        <v>204369.69416923463</v>
      </c>
      <c r="X347" s="14">
        <f>(W347/I347*10)*入力・結果!$I$8</f>
        <v>2846.7298610861221</v>
      </c>
      <c r="Y347" s="13">
        <f>DEGREES(ACOS((入力・結果!$G$3-(入力・結果!$G$4*COS(RADIANS(S347))))/(((入力・結果!$G$3^2)+(入力・結果!$G$4^2)-(2*入力・結果!$G$3*入力・結果!$G$4*COS(RADIANS(S347))))^(1/2))))</f>
        <v>151.01292900615272</v>
      </c>
      <c r="Z347" s="13">
        <f>DEGREES(ACOS(((入力・結果!$G$3^2)+(入力・結果!$G$4^2)-(入力・結果!$G$5^2)+(入力・結果!$G$6^2)-(2*入力・結果!$G$3*入力・結果!$G$4*COS(RADIANS(S347))))/(2*入力・結果!$G$6*((入力・結果!$G$3^2)+(入力・結果!$G$4^2)-(2*入力・結果!$G$3*入力・結果!$G$4*(COS(RADIANS(S347)))))^(1/2))))</f>
        <v>93.673744948204813</v>
      </c>
      <c r="AA347" s="13">
        <f>DEGREES(ACOS((入力・結果!$G$4-(入力・結果!$G$3*COS(RADIANS(S347))))/(((入力・結果!$G$3^2)+(入力・結果!$G$4^2)-(2*入力・結果!$G$3*入力・結果!$G$4*COS(RADIANS(S347))))^(1/2))))</f>
        <v>11.987070993847217</v>
      </c>
      <c r="AB347" s="13">
        <f>DEGREES(ACOS(((入力・結果!$G$3^2)+(入力・結果!$G$4^2)+(入力・結果!$G$5^2)-(入力・結果!$G$6^2)-(2*入力・結果!$G$3*入力・結果!$G$4*COS(RADIANS(S347))))/(2*入力・結果!$G$5*((入力・結果!$G$3^2)+(入力・結果!$G$4^2)-(2*入力・結果!$G$3*入力・結果!$G$4*(COS(RADIANS(S347)))))^(1/2))))</f>
        <v>41.705093203769138</v>
      </c>
      <c r="AC347" s="1">
        <f t="shared" si="136"/>
        <v>-453.27013891387787</v>
      </c>
      <c r="AD347" s="1">
        <f t="shared" si="125"/>
        <v>0</v>
      </c>
      <c r="AE347" s="1" t="str">
        <f t="shared" si="126"/>
        <v/>
      </c>
      <c r="AF347" s="1" t="str">
        <f t="shared" si="127"/>
        <v/>
      </c>
      <c r="AJ347" s="10">
        <v>344</v>
      </c>
      <c r="AK347" s="10">
        <f t="shared" si="128"/>
        <v>0.62292549484148096</v>
      </c>
    </row>
    <row r="348" spans="2:37" x14ac:dyDescent="0.2">
      <c r="B348" s="1">
        <v>344</v>
      </c>
      <c r="C348" s="13">
        <f t="shared" si="116"/>
        <v>33.644159357841161</v>
      </c>
      <c r="D348" s="13">
        <f t="shared" si="117"/>
        <v>9.6473074535949621</v>
      </c>
      <c r="E348" s="13">
        <f>演算!U348</f>
        <v>194.32335062926117</v>
      </c>
      <c r="F348" s="13">
        <f t="shared" si="118"/>
        <v>-194.32335062926117</v>
      </c>
      <c r="G348" s="13">
        <f t="shared" si="119"/>
        <v>421.21015441139258</v>
      </c>
      <c r="H348" s="13">
        <f t="shared" si="120"/>
        <v>-89.310256573368349</v>
      </c>
      <c r="I348" s="14">
        <f t="shared" si="129"/>
        <v>430.57440252350125</v>
      </c>
      <c r="J348" s="13">
        <f t="shared" si="130"/>
        <v>11.971270271556101</v>
      </c>
      <c r="K348" s="13" t="str">
        <f t="shared" si="131"/>
        <v/>
      </c>
      <c r="L348" s="13">
        <f>COUNTIF($K$4:K348,1)</f>
        <v>2</v>
      </c>
      <c r="M348" s="13">
        <f t="shared" si="132"/>
        <v>371.97127027155608</v>
      </c>
      <c r="N348" s="14">
        <f t="shared" si="121"/>
        <v>332.97127027155608</v>
      </c>
      <c r="O348" s="14">
        <f t="shared" si="133"/>
        <v>383.54653601699431</v>
      </c>
      <c r="P348" s="14">
        <f t="shared" si="134"/>
        <v>195.669033875661</v>
      </c>
      <c r="Q348" s="13">
        <f t="shared" si="122"/>
        <v>432.56776317224353</v>
      </c>
      <c r="R348" s="13">
        <f t="shared" si="123"/>
        <v>-124.03681011764952</v>
      </c>
      <c r="S348" s="15">
        <v>344</v>
      </c>
      <c r="T348" s="1">
        <f t="shared" si="137"/>
        <v>30.323350629261164</v>
      </c>
      <c r="U348" s="1">
        <f t="shared" si="124"/>
        <v>194.32335062926117</v>
      </c>
      <c r="V348" s="1">
        <f t="shared" si="135"/>
        <v>1.6053284193392585</v>
      </c>
      <c r="W348" s="1">
        <f>入力・結果!$I$7/V348</f>
        <v>202824.54112038619</v>
      </c>
      <c r="X348" s="14">
        <f>(W348/I348*10)*入力・結果!$I$8</f>
        <v>2826.3344025795745</v>
      </c>
      <c r="Y348" s="13">
        <f>DEGREES(ACOS((入力・結果!$G$3-(入力・結果!$G$4*COS(RADIANS(S348))))/(((入力・結果!$G$3^2)+(入力・結果!$G$4^2)-(2*入力・結果!$G$3*入力・結果!$G$4*COS(RADIANS(S348))))^(1/2))))</f>
        <v>152.64096831871518</v>
      </c>
      <c r="Z348" s="13">
        <f>DEGREES(ACOS(((入力・結果!$G$3^2)+(入力・結果!$G$4^2)-(入力・結果!$G$5^2)+(入力・結果!$G$6^2)-(2*入力・結果!$G$3*入力・結果!$G$4*COS(RADIANS(S348))))/(2*入力・結果!$G$6*((入力・結果!$G$3^2)+(入力・結果!$G$4^2)-(2*入力・結果!$G$3*入力・結果!$G$4*(COS(RADIANS(S348)))))^(1/2))))</f>
        <v>94.051365544466492</v>
      </c>
      <c r="AA348" s="13">
        <f>DEGREES(ACOS((入力・結果!$G$4-(入力・結果!$G$3*COS(RADIANS(S348))))/(((入力・結果!$G$3^2)+(入力・結果!$G$4^2)-(2*入力・結果!$G$3*入力・結果!$G$4*COS(RADIANS(S348))))^(1/2))))</f>
        <v>11.359031681284867</v>
      </c>
      <c r="AB348" s="13">
        <f>DEGREES(ACOS(((入力・結果!$G$3^2)+(入力・結果!$G$4^2)+(入力・結果!$G$5^2)-(入力・結果!$G$6^2)-(2*入力・結果!$G$3*入力・結果!$G$4*COS(RADIANS(S348))))/(2*入力・結果!$G$5*((入力・結果!$G$3^2)+(入力・結果!$G$4^2)-(2*入力・結果!$G$3*入力・結果!$G$4*(COS(RADIANS(S348)))))^(1/2))))</f>
        <v>41.682382310546032</v>
      </c>
      <c r="AC348" s="1">
        <f t="shared" si="136"/>
        <v>-473.66559742042546</v>
      </c>
      <c r="AD348" s="1">
        <f t="shared" si="125"/>
        <v>0</v>
      </c>
      <c r="AE348" s="1" t="str">
        <f t="shared" si="126"/>
        <v/>
      </c>
      <c r="AF348" s="1" t="str">
        <f t="shared" si="127"/>
        <v/>
      </c>
      <c r="AJ348" s="10">
        <v>345</v>
      </c>
      <c r="AK348" s="10">
        <f t="shared" si="128"/>
        <v>0.61829337869194079</v>
      </c>
    </row>
    <row r="349" spans="2:37" x14ac:dyDescent="0.2">
      <c r="B349" s="1">
        <v>345</v>
      </c>
      <c r="C349" s="13">
        <f t="shared" si="116"/>
        <v>33.807403920117387</v>
      </c>
      <c r="D349" s="13">
        <f t="shared" si="117"/>
        <v>9.0586665785882232</v>
      </c>
      <c r="E349" s="13">
        <f>演算!U349</f>
        <v>195.94070581122284</v>
      </c>
      <c r="F349" s="13">
        <f t="shared" si="118"/>
        <v>-195.94070581122284</v>
      </c>
      <c r="G349" s="13">
        <f t="shared" si="119"/>
        <v>418.42597688258184</v>
      </c>
      <c r="H349" s="13">
        <f t="shared" si="120"/>
        <v>-100.79830103074192</v>
      </c>
      <c r="I349" s="14">
        <f t="shared" si="129"/>
        <v>430.39585920501952</v>
      </c>
      <c r="J349" s="13">
        <f t="shared" si="130"/>
        <v>13.544414183014972</v>
      </c>
      <c r="K349" s="13" t="str">
        <f t="shared" si="131"/>
        <v/>
      </c>
      <c r="L349" s="13">
        <f>COUNTIF($K$4:K349,1)</f>
        <v>2</v>
      </c>
      <c r="M349" s="13">
        <f t="shared" si="132"/>
        <v>373.54441418301496</v>
      </c>
      <c r="N349" s="14">
        <f t="shared" si="121"/>
        <v>334.54441418301496</v>
      </c>
      <c r="O349" s="14">
        <f t="shared" si="133"/>
        <v>388.61248432481204</v>
      </c>
      <c r="P349" s="14">
        <f t="shared" si="134"/>
        <v>184.98900682939163</v>
      </c>
      <c r="Q349" s="13">
        <f t="shared" si="122"/>
        <v>434.66662183008071</v>
      </c>
      <c r="R349" s="13">
        <f t="shared" si="123"/>
        <v>-116.4685702961343</v>
      </c>
      <c r="S349" s="15">
        <v>345</v>
      </c>
      <c r="T349" s="1">
        <f t="shared" si="137"/>
        <v>30.940705811222834</v>
      </c>
      <c r="U349" s="1">
        <f t="shared" si="124"/>
        <v>195.94070581122284</v>
      </c>
      <c r="V349" s="1">
        <f t="shared" si="135"/>
        <v>1.6173551819616705</v>
      </c>
      <c r="W349" s="1">
        <f>入力・結果!$I$7/V349</f>
        <v>201316.32410209594</v>
      </c>
      <c r="X349" s="14">
        <f>(W349/I349*10)*入力・結果!$I$8</f>
        <v>2806.4813328912446</v>
      </c>
      <c r="Y349" s="13">
        <f>DEGREES(ACOS((入力・結果!$G$3-(入力・結果!$G$4*COS(RADIANS(S349))))/(((入力・結果!$G$3^2)+(入力・結果!$G$4^2)-(2*入力・結果!$G$3*入力・結果!$G$4*COS(RADIANS(S349))))^(1/2))))</f>
        <v>154.28200943197999</v>
      </c>
      <c r="Z349" s="13">
        <f>DEGREES(ACOS(((入力・結果!$G$3^2)+(入力・結果!$G$4^2)-(入力・結果!$G$5^2)+(入力・結果!$G$6^2)-(2*入力・結果!$G$3*入力・結果!$G$4*COS(RADIANS(S349))))/(2*入力・結果!$G$6*((入力・結果!$G$3^2)+(入力・結果!$G$4^2)-(2*入力・結果!$G$3*入力・結果!$G$4*(COS(RADIANS(S349)))))^(1/2))))</f>
        <v>94.41106820643266</v>
      </c>
      <c r="AA349" s="13">
        <f>DEGREES(ACOS((入力・結果!$G$4-(入力・結果!$G$3*COS(RADIANS(S349))))/(((入力・結果!$G$3^2)+(入力・結果!$G$4^2)-(2*入力・結果!$G$3*入力・結果!$G$4*COS(RADIANS(S349))))^(1/2))))</f>
        <v>10.717990568019992</v>
      </c>
      <c r="AB349" s="13">
        <f>DEGREES(ACOS(((入力・結果!$G$3^2)+(入力・結果!$G$4^2)+(入力・結果!$G$5^2)-(入力・結果!$G$6^2)-(2*入力・結果!$G$3*入力・結果!$G$4*COS(RADIANS(S349))))/(2*入力・結果!$G$5*((入力・結果!$G$3^2)+(入力・結果!$G$4^2)-(2*入力・結果!$G$3*入力・結果!$G$4*(COS(RADIANS(S349)))))^(1/2))))</f>
        <v>41.658696379242826</v>
      </c>
      <c r="AC349" s="1">
        <f t="shared" si="136"/>
        <v>-493.51866710875538</v>
      </c>
      <c r="AD349" s="1">
        <f t="shared" si="125"/>
        <v>0</v>
      </c>
      <c r="AE349" s="1" t="str">
        <f t="shared" si="126"/>
        <v/>
      </c>
      <c r="AF349" s="1" t="str">
        <f t="shared" si="127"/>
        <v/>
      </c>
      <c r="AJ349" s="10">
        <v>346</v>
      </c>
      <c r="AK349" s="10">
        <f t="shared" si="128"/>
        <v>0.6137885200108889</v>
      </c>
    </row>
    <row r="350" spans="2:37" x14ac:dyDescent="0.2">
      <c r="B350" s="1">
        <v>346</v>
      </c>
      <c r="C350" s="13">
        <f t="shared" si="116"/>
        <v>33.960350419659875</v>
      </c>
      <c r="D350" s="13">
        <f t="shared" si="117"/>
        <v>8.4672663459883761</v>
      </c>
      <c r="E350" s="13">
        <f>演算!U350</f>
        <v>197.56993146044525</v>
      </c>
      <c r="F350" s="13">
        <f t="shared" si="118"/>
        <v>-197.56993146044525</v>
      </c>
      <c r="G350" s="13">
        <f t="shared" si="119"/>
        <v>415.30003791503611</v>
      </c>
      <c r="H350" s="13">
        <f t="shared" si="120"/>
        <v>-112.28058142335597</v>
      </c>
      <c r="I350" s="14">
        <f t="shared" si="129"/>
        <v>430.21047227723</v>
      </c>
      <c r="J350" s="13">
        <f t="shared" si="130"/>
        <v>15.12880648147944</v>
      </c>
      <c r="K350" s="13" t="str">
        <f t="shared" si="131"/>
        <v/>
      </c>
      <c r="L350" s="13">
        <f>COUNTIF($K$4:K350,1)</f>
        <v>2</v>
      </c>
      <c r="M350" s="13">
        <f t="shared" si="132"/>
        <v>375.12880648147944</v>
      </c>
      <c r="N350" s="14">
        <f t="shared" si="121"/>
        <v>336.12880648147944</v>
      </c>
      <c r="O350" s="14">
        <f t="shared" si="133"/>
        <v>393.40920666724674</v>
      </c>
      <c r="P350" s="14">
        <f t="shared" si="134"/>
        <v>174.09838186050109</v>
      </c>
      <c r="Q350" s="13">
        <f t="shared" si="122"/>
        <v>436.63307682419844</v>
      </c>
      <c r="R350" s="13">
        <f t="shared" si="123"/>
        <v>-108.86485301985054</v>
      </c>
      <c r="S350" s="15">
        <v>346</v>
      </c>
      <c r="T350" s="1">
        <f t="shared" si="137"/>
        <v>31.56993146044524</v>
      </c>
      <c r="U350" s="1">
        <f t="shared" si="124"/>
        <v>197.56993146044525</v>
      </c>
      <c r="V350" s="1">
        <f t="shared" si="135"/>
        <v>1.6292256492224055</v>
      </c>
      <c r="W350" s="1">
        <f>入力・結果!$I$7/V350</f>
        <v>199849.54211554545</v>
      </c>
      <c r="X350" s="14">
        <f>(W350/I350*10)*入力・結果!$I$8</f>
        <v>2787.233993505783</v>
      </c>
      <c r="Y350" s="13">
        <f>DEGREES(ACOS((入力・結果!$G$3-(入力・結果!$G$4*COS(RADIANS(S350))))/(((入力・結果!$G$3^2)+(入力・結果!$G$4^2)-(2*入力・結果!$G$3*入力・結果!$G$4*COS(RADIANS(S350))))^(1/2))))</f>
        <v>155.93553481947137</v>
      </c>
      <c r="Z350" s="13">
        <f>DEGREES(ACOS(((入力・結果!$G$3^2)+(入力・結果!$G$4^2)-(入力・結果!$G$5^2)+(入力・結果!$G$6^2)-(2*入力・結果!$G$3*入力・結果!$G$4*COS(RADIANS(S350))))/(2*入力・結果!$G$6*((入力・結果!$G$3^2)+(入力・結果!$G$4^2)-(2*入力・結果!$G$3*入力・結果!$G$4*(COS(RADIANS(S350)))))^(1/2))))</f>
        <v>94.752054097198652</v>
      </c>
      <c r="AA350" s="13">
        <f>DEGREES(ACOS((入力・結果!$G$4-(入力・結果!$G$3*COS(RADIANS(S350))))/(((入力・結果!$G$3^2)+(入力・結果!$G$4^2)-(2*入力・結果!$G$3*入力・結果!$G$4*COS(RADIANS(S350))))^(1/2))))</f>
        <v>10.064465180528671</v>
      </c>
      <c r="AB350" s="13">
        <f>DEGREES(ACOS(((入力・結果!$G$3^2)+(入力・結果!$G$4^2)+(入力・結果!$G$5^2)-(入力・結果!$G$6^2)-(2*入力・結果!$G$3*入力・結果!$G$4*COS(RADIANS(S350))))/(2*入力・結果!$G$5*((入力・結果!$G$3^2)+(入力・結果!$G$4^2)-(2*入力・結果!$G$3*入力・結果!$G$4*(COS(RADIANS(S350)))))^(1/2))))</f>
        <v>41.634396640973911</v>
      </c>
      <c r="AC350" s="1">
        <f t="shared" si="136"/>
        <v>-512.76600649421698</v>
      </c>
      <c r="AD350" s="1">
        <f t="shared" si="125"/>
        <v>0</v>
      </c>
      <c r="AE350" s="1" t="str">
        <f t="shared" si="126"/>
        <v/>
      </c>
      <c r="AF350" s="1" t="str">
        <f t="shared" si="127"/>
        <v/>
      </c>
      <c r="AJ350" s="10">
        <v>347</v>
      </c>
      <c r="AK350" s="10">
        <f t="shared" si="128"/>
        <v>0.60942496775197486</v>
      </c>
    </row>
    <row r="351" spans="2:37" x14ac:dyDescent="0.2">
      <c r="B351" s="1">
        <v>347</v>
      </c>
      <c r="C351" s="13">
        <f t="shared" si="116"/>
        <v>34.102952267483232</v>
      </c>
      <c r="D351" s="13">
        <f t="shared" si="117"/>
        <v>7.8732869020352867</v>
      </c>
      <c r="E351" s="13">
        <f>演算!U351</f>
        <v>199.21082255108888</v>
      </c>
      <c r="F351" s="13">
        <f t="shared" si="118"/>
        <v>-199.21082255108888</v>
      </c>
      <c r="G351" s="13">
        <f t="shared" si="119"/>
        <v>411.82864588717973</v>
      </c>
      <c r="H351" s="13">
        <f t="shared" si="120"/>
        <v>-123.74472242616866</v>
      </c>
      <c r="I351" s="14">
        <f t="shared" si="129"/>
        <v>430.01812741045887</v>
      </c>
      <c r="J351" s="13">
        <f t="shared" si="130"/>
        <v>16.724274397971666</v>
      </c>
      <c r="K351" s="13" t="str">
        <f t="shared" si="131"/>
        <v/>
      </c>
      <c r="L351" s="13">
        <f>COUNTIF($K$4:K351,1)</f>
        <v>2</v>
      </c>
      <c r="M351" s="13">
        <f t="shared" si="132"/>
        <v>376.72427439797167</v>
      </c>
      <c r="N351" s="14">
        <f t="shared" si="121"/>
        <v>337.72427439797167</v>
      </c>
      <c r="O351" s="14">
        <f t="shared" si="133"/>
        <v>397.92604607110479</v>
      </c>
      <c r="P351" s="14">
        <f t="shared" si="134"/>
        <v>163.00445319013414</v>
      </c>
      <c r="Q351" s="13">
        <f t="shared" si="122"/>
        <v>438.46652915335579</v>
      </c>
      <c r="R351" s="13">
        <f t="shared" si="123"/>
        <v>-101.2279744547394</v>
      </c>
      <c r="S351" s="15">
        <v>347</v>
      </c>
      <c r="T351" s="1">
        <f t="shared" si="137"/>
        <v>32.210822551088896</v>
      </c>
      <c r="U351" s="1">
        <f t="shared" si="124"/>
        <v>199.21082255108888</v>
      </c>
      <c r="V351" s="1">
        <f t="shared" si="135"/>
        <v>1.6408910906436347</v>
      </c>
      <c r="W351" s="1">
        <f>入力・結果!$I$7/V351</f>
        <v>198428.76950004304</v>
      </c>
      <c r="X351" s="14">
        <f>(W351/I351*10)*入力・結果!$I$8</f>
        <v>2768.6568102833453</v>
      </c>
      <c r="Y351" s="13">
        <f>DEGREES(ACOS((入力・結果!$G$3-(入力・結果!$G$4*COS(RADIANS(S351))))/(((入力・結果!$G$3^2)+(入力・結果!$G$4^2)-(2*入力・結果!$G$3*入力・結果!$G$4*COS(RADIANS(S351))))^(1/2))))</f>
        <v>157.60097896979573</v>
      </c>
      <c r="Z351" s="13">
        <f>DEGREES(ACOS(((入力・結果!$G$3^2)+(入力・結果!$G$4^2)-(入力・結果!$G$5^2)+(入力・結果!$G$6^2)-(2*入力・結果!$G$3*入力・結果!$G$4*COS(RADIANS(S351))))/(2*入力・結果!$G$6*((入力・結果!$G$3^2)+(入力・結果!$G$4^2)-(2*入力・結果!$G$3*入力・結果!$G$4*(COS(RADIANS(S351)))))^(1/2))))</f>
        <v>95.073537882569397</v>
      </c>
      <c r="AA351" s="13">
        <f>DEGREES(ACOS((入力・結果!$G$4-(入力・結果!$G$3*COS(RADIANS(S351))))/(((入力・結果!$G$3^2)+(入力・結果!$G$4^2)-(2*入力・結果!$G$3*入力・結果!$G$4*COS(RADIANS(S351))))^(1/2))))</f>
        <v>9.3990210302042101</v>
      </c>
      <c r="AB351" s="13">
        <f>DEGREES(ACOS(((入力・結果!$G$3^2)+(入力・結果!$G$4^2)+(入力・結果!$G$5^2)-(入力・結果!$G$6^2)-(2*入力・結果!$G$3*入力・結果!$G$4*COS(RADIANS(S351))))/(2*入力・結果!$G$5*((入力・結果!$G$3^2)+(入力・結果!$G$4^2)-(2*入力・結果!$G$3*入力・結果!$G$4*(COS(RADIANS(S351)))))^(1/2))))</f>
        <v>41.609843581293106</v>
      </c>
      <c r="AC351" s="1">
        <f t="shared" si="136"/>
        <v>-531.34318971665471</v>
      </c>
      <c r="AD351" s="1">
        <f t="shared" si="125"/>
        <v>0</v>
      </c>
      <c r="AE351" s="1" t="str">
        <f t="shared" si="126"/>
        <v/>
      </c>
      <c r="AF351" s="1" t="str">
        <f t="shared" si="127"/>
        <v/>
      </c>
      <c r="AJ351" s="10">
        <v>348</v>
      </c>
      <c r="AK351" s="10">
        <f t="shared" si="128"/>
        <v>0.60521693917746799</v>
      </c>
    </row>
    <row r="352" spans="2:37" x14ac:dyDescent="0.2">
      <c r="B352" s="1">
        <v>348</v>
      </c>
      <c r="C352" s="13">
        <f t="shared" si="116"/>
        <v>34.235166025683192</v>
      </c>
      <c r="D352" s="13">
        <f t="shared" si="117"/>
        <v>7.2769091786215956</v>
      </c>
      <c r="E352" s="13">
        <f>演算!U352</f>
        <v>200.86312263601226</v>
      </c>
      <c r="F352" s="13">
        <f t="shared" si="118"/>
        <v>-200.86312263601226</v>
      </c>
      <c r="G352" s="13">
        <f t="shared" si="119"/>
        <v>408.00872146096145</v>
      </c>
      <c r="H352" s="13">
        <f t="shared" si="120"/>
        <v>-135.17774766793775</v>
      </c>
      <c r="I352" s="14">
        <f t="shared" si="129"/>
        <v>429.81872952767554</v>
      </c>
      <c r="J352" s="13">
        <f t="shared" si="130"/>
        <v>18.33059780554338</v>
      </c>
      <c r="K352" s="13" t="str">
        <f t="shared" si="131"/>
        <v/>
      </c>
      <c r="L352" s="13">
        <f>COUNTIF($K$4:K352,1)</f>
        <v>2</v>
      </c>
      <c r="M352" s="13">
        <f t="shared" si="132"/>
        <v>378.33059780554339</v>
      </c>
      <c r="N352" s="14">
        <f t="shared" si="121"/>
        <v>339.33059780554339</v>
      </c>
      <c r="O352" s="14">
        <f t="shared" si="133"/>
        <v>402.15244314623124</v>
      </c>
      <c r="P352" s="14">
        <f t="shared" si="134"/>
        <v>151.71536746256902</v>
      </c>
      <c r="Q352" s="13">
        <f t="shared" si="122"/>
        <v>440.16642033021253</v>
      </c>
      <c r="R352" s="13">
        <f t="shared" si="123"/>
        <v>-93.560260867991943</v>
      </c>
      <c r="S352" s="15">
        <v>348</v>
      </c>
      <c r="T352" s="1">
        <f t="shared" si="137"/>
        <v>32.863122636012257</v>
      </c>
      <c r="U352" s="1">
        <f t="shared" si="124"/>
        <v>200.86312263601226</v>
      </c>
      <c r="V352" s="1">
        <f t="shared" si="135"/>
        <v>1.6523000849233824</v>
      </c>
      <c r="W352" s="1">
        <f>入力・結果!$I$7/V352</f>
        <v>197058.63539618358</v>
      </c>
      <c r="X352" s="14">
        <f>(W352/I352*10)*入力・結果!$I$8</f>
        <v>2750.8150091001821</v>
      </c>
      <c r="Y352" s="13">
        <f>DEGREES(ACOS((入力・結果!$G$3-(入力・結果!$G$4*COS(RADIANS(S352))))/(((入力・結果!$G$3^2)+(入力・結果!$G$4^2)-(2*入力・結果!$G$3*入力・結果!$G$4*COS(RADIANS(S352))))^(1/2))))</f>
        <v>159.27772888262677</v>
      </c>
      <c r="Z352" s="13">
        <f>DEGREES(ACOS(((入力・結果!$G$3^2)+(入力・結果!$G$4^2)-(入力・結果!$G$5^2)+(入力・結果!$G$6^2)-(2*入力・結果!$G$3*入力・結果!$G$4*COS(RADIANS(S352))))/(2*入力・結果!$G$6*((入力・結果!$G$3^2)+(入力・結果!$G$4^2)-(2*入力・結果!$G$3*入力・結果!$G$4*(COS(RADIANS(S352)))))^(1/2))))</f>
        <v>95.374753315488505</v>
      </c>
      <c r="AA352" s="13">
        <f>DEGREES(ACOS((入力・結果!$G$4-(入力・結果!$G$3*COS(RADIANS(S352))))/(((入力・結果!$G$3^2)+(入力・結果!$G$4^2)-(2*入力・結果!$G$3*入力・結果!$G$4*COS(RADIANS(S352))))^(1/2))))</f>
        <v>8.7222711173732197</v>
      </c>
      <c r="AB352" s="13">
        <f>DEGREES(ACOS(((入力・結果!$G$3^2)+(入力・結果!$G$4^2)+(入力・結果!$G$5^2)-(入力・結果!$G$6^2)-(2*入力・結果!$G$3*入力・結果!$G$4*COS(RADIANS(S352))))/(2*入力・結果!$G$5*((入力・結果!$G$3^2)+(入力・結果!$G$4^2)-(2*入力・結果!$G$3*入力・結果!$G$4*(COS(RADIANS(S352)))))^(1/2))))</f>
        <v>41.585393753385475</v>
      </c>
      <c r="AC352" s="1">
        <f t="shared" si="136"/>
        <v>-549.18499089981788</v>
      </c>
      <c r="AD352" s="1">
        <f t="shared" si="125"/>
        <v>0</v>
      </c>
      <c r="AE352" s="1" t="str">
        <f t="shared" si="126"/>
        <v/>
      </c>
      <c r="AF352" s="1" t="str">
        <f t="shared" si="127"/>
        <v/>
      </c>
      <c r="AJ352" s="10">
        <v>349</v>
      </c>
      <c r="AK352" s="10">
        <f t="shared" si="128"/>
        <v>0.60117875324075432</v>
      </c>
    </row>
    <row r="353" spans="2:37" x14ac:dyDescent="0.2">
      <c r="B353" s="1">
        <v>349</v>
      </c>
      <c r="C353" s="13">
        <f t="shared" si="116"/>
        <v>34.356951420668238</v>
      </c>
      <c r="D353" s="13">
        <f t="shared" si="117"/>
        <v>6.6783148381790634</v>
      </c>
      <c r="E353" s="13">
        <f>演算!U353</f>
        <v>202.52652140818998</v>
      </c>
      <c r="F353" s="13">
        <f t="shared" si="118"/>
        <v>-202.52652140818998</v>
      </c>
      <c r="G353" s="13">
        <f t="shared" si="119"/>
        <v>403.8378693317444</v>
      </c>
      <c r="H353" s="13">
        <f t="shared" si="120"/>
        <v>-146.56610202451961</v>
      </c>
      <c r="I353" s="14">
        <f t="shared" si="129"/>
        <v>429.61220533065045</v>
      </c>
      <c r="J353" s="13">
        <f t="shared" si="130"/>
        <v>19.947506837524763</v>
      </c>
      <c r="K353" s="13" t="str">
        <f t="shared" si="131"/>
        <v/>
      </c>
      <c r="L353" s="13">
        <f>COUNTIF($K$4:K353,1)</f>
        <v>2</v>
      </c>
      <c r="M353" s="13">
        <f t="shared" si="132"/>
        <v>379.94750683752477</v>
      </c>
      <c r="N353" s="14">
        <f t="shared" si="121"/>
        <v>340.94750683752477</v>
      </c>
      <c r="O353" s="14">
        <f t="shared" si="133"/>
        <v>406.07800587527407</v>
      </c>
      <c r="P353" s="14">
        <f t="shared" si="134"/>
        <v>140.24015157374095</v>
      </c>
      <c r="Q353" s="13">
        <f t="shared" si="122"/>
        <v>441.73223255144882</v>
      </c>
      <c r="R353" s="13">
        <f t="shared" si="123"/>
        <v>-85.864047919445099</v>
      </c>
      <c r="S353" s="15">
        <v>349</v>
      </c>
      <c r="T353" s="1">
        <f t="shared" si="137"/>
        <v>33.526521408189971</v>
      </c>
      <c r="U353" s="1">
        <f t="shared" si="124"/>
        <v>202.52652140818998</v>
      </c>
      <c r="V353" s="1">
        <f t="shared" si="135"/>
        <v>1.6633987721777146</v>
      </c>
      <c r="W353" s="1">
        <f>入力・結果!$I$7/V353</f>
        <v>195743.80205518962</v>
      </c>
      <c r="X353" s="14">
        <f>(W353/I353*10)*入力・結果!$I$8</f>
        <v>2733.7743149713683</v>
      </c>
      <c r="Y353" s="13">
        <f>DEGREES(ACOS((入力・結果!$G$3-(入力・結果!$G$4*COS(RADIANS(S353))))/(((入力・結果!$G$3^2)+(入力・結果!$G$4^2)-(2*入力・結果!$G$3*入力・結果!$G$4*COS(RADIANS(S353))))^(1/2))))</f>
        <v>160.96512497399277</v>
      </c>
      <c r="Z353" s="13">
        <f>DEGREES(ACOS(((入力・結果!$G$3^2)+(入力・結果!$G$4^2)-(入力・結果!$G$5^2)+(入力・結果!$G$6^2)-(2*入力・結果!$G$3*入力・結果!$G$4*COS(RADIANS(S353))))/(2*入力・結果!$G$6*((入力・結果!$G$3^2)+(入力・結果!$G$4^2)-(2*入力・結果!$G$3*入力・結果!$G$4*(COS(RADIANS(S353)))))^(1/2))))</f>
        <v>95.654959016288601</v>
      </c>
      <c r="AA353" s="13">
        <f>DEGREES(ACOS((入力・結果!$G$4-(入力・結果!$G$3*COS(RADIANS(S353))))/(((入力・結果!$G$3^2)+(入力・結果!$G$4^2)-(2*入力・結果!$G$3*入力・結果!$G$4*COS(RADIANS(S353))))^(1/2))))</f>
        <v>8.0348750260072421</v>
      </c>
      <c r="AB353" s="13">
        <f>DEGREES(ACOS(((入力・結果!$G$3^2)+(入力・結果!$G$4^2)+(入力・結果!$G$5^2)-(入力・結果!$G$6^2)-(2*入力・結果!$G$3*入力・結果!$G$4*COS(RADIANS(S353))))/(2*入力・結果!$G$5*((入力・結果!$G$3^2)+(入力・結果!$G$4^2)-(2*入力・結果!$G$3*入力・結果!$G$4*(COS(RADIANS(S353)))))^(1/2))))</f>
        <v>41.561396434197214</v>
      </c>
      <c r="AC353" s="1">
        <f t="shared" si="136"/>
        <v>-566.22568502863169</v>
      </c>
      <c r="AD353" s="1">
        <f t="shared" si="125"/>
        <v>0</v>
      </c>
      <c r="AE353" s="1" t="str">
        <f t="shared" si="126"/>
        <v/>
      </c>
      <c r="AF353" s="1" t="str">
        <f t="shared" si="127"/>
        <v/>
      </c>
      <c r="AJ353" s="10">
        <v>350</v>
      </c>
      <c r="AK353" s="10">
        <f t="shared" si="128"/>
        <v>0.59732476122335632</v>
      </c>
    </row>
    <row r="354" spans="2:37" x14ac:dyDescent="0.2">
      <c r="B354" s="1">
        <v>350</v>
      </c>
      <c r="C354" s="13">
        <f t="shared" si="116"/>
        <v>34.468271355427284</v>
      </c>
      <c r="D354" s="13">
        <f t="shared" si="117"/>
        <v>6.0776862183425635</v>
      </c>
      <c r="E354" s="13">
        <f>演算!U354</f>
        <v>204.20065257588499</v>
      </c>
      <c r="F354" s="13">
        <f t="shared" si="118"/>
        <v>-204.20065257588499</v>
      </c>
      <c r="G354" s="13">
        <f t="shared" si="119"/>
        <v>399.31445025727618</v>
      </c>
      <c r="H354" s="13">
        <f t="shared" si="120"/>
        <v>-157.89568278016301</v>
      </c>
      <c r="I354" s="14">
        <f t="shared" si="129"/>
        <v>429.39850584845374</v>
      </c>
      <c r="J354" s="13">
        <f t="shared" si="130"/>
        <v>21.574679778705999</v>
      </c>
      <c r="K354" s="13" t="str">
        <f t="shared" si="131"/>
        <v/>
      </c>
      <c r="L354" s="13">
        <f>COUNTIF($K$4:K354,1)</f>
        <v>2</v>
      </c>
      <c r="M354" s="13">
        <f t="shared" si="132"/>
        <v>381.57467977870601</v>
      </c>
      <c r="N354" s="14">
        <f t="shared" si="121"/>
        <v>342.57467977870601</v>
      </c>
      <c r="O354" s="14">
        <f t="shared" si="133"/>
        <v>409.69258520114596</v>
      </c>
      <c r="P354" s="14">
        <f t="shared" si="134"/>
        <v>128.58873378366528</v>
      </c>
      <c r="Q354" s="13">
        <f t="shared" si="122"/>
        <v>443.1634888554936</v>
      </c>
      <c r="R354" s="13">
        <f t="shared" si="123"/>
        <v>-78.141679950118672</v>
      </c>
      <c r="S354" s="15">
        <v>350</v>
      </c>
      <c r="T354" s="1">
        <f t="shared" si="137"/>
        <v>34.200652575884973</v>
      </c>
      <c r="U354" s="1">
        <f t="shared" si="124"/>
        <v>204.20065257588499</v>
      </c>
      <c r="V354" s="1">
        <f t="shared" si="135"/>
        <v>1.674131167695009</v>
      </c>
      <c r="W354" s="1">
        <f>入力・結果!$I$7/V354</f>
        <v>194488.94225432482</v>
      </c>
      <c r="X354" s="14">
        <f>(W354/I354*10)*入力・結果!$I$8</f>
        <v>2717.600638176862</v>
      </c>
      <c r="Y354" s="13">
        <f>DEGREES(ACOS((入力・結果!$G$3-(入力・結果!$G$4*COS(RADIANS(S354))))/(((入力・結果!$G$3^2)+(入力・結果!$G$4^2)-(2*入力・結果!$G$3*入力・結果!$G$4*COS(RADIANS(S354))))^(1/2))))</f>
        <v>162.66246240672749</v>
      </c>
      <c r="Z354" s="13">
        <f>DEGREES(ACOS(((入力・結果!$G$3^2)+(入力・結果!$G$4^2)-(入力・結果!$G$5^2)+(入力・結果!$G$6^2)-(2*入力・結果!$G$3*入力・結果!$G$4*COS(RADIANS(S354))))/(2*入力・結果!$G$6*((入力・結果!$G$3^2)+(入力・結果!$G$4^2)-(2*入力・結果!$G$3*入力・結果!$G$4*(COS(RADIANS(S354)))))^(1/2))))</f>
        <v>95.913444375503403</v>
      </c>
      <c r="AA354" s="13">
        <f>DEGREES(ACOS((入力・結果!$G$4-(入力・結果!$G$3*COS(RADIANS(S354))))/(((入力・結果!$G$3^2)+(入力・結果!$G$4^2)-(2*入力・結果!$G$3*入力・結果!$G$4*COS(RADIANS(S354))))^(1/2))))</f>
        <v>7.3375375932725495</v>
      </c>
      <c r="AB354" s="13">
        <f>DEGREES(ACOS(((入力・結果!$G$3^2)+(入力・結果!$G$4^2)+(入力・結果!$G$5^2)-(入力・結果!$G$6^2)-(2*入力・結果!$G$3*入力・結果!$G$4*COS(RADIANS(S354))))/(2*入力・結果!$G$5*((入力・結果!$G$3^2)+(入力・結果!$G$4^2)-(2*入力・結果!$G$3*入力・結果!$G$4*(COS(RADIANS(S354)))))^(1/2))))</f>
        <v>41.538190169157524</v>
      </c>
      <c r="AC354" s="1">
        <f t="shared" si="136"/>
        <v>-582.39936182313795</v>
      </c>
      <c r="AD354" s="1">
        <f t="shared" si="125"/>
        <v>0</v>
      </c>
      <c r="AE354" s="1" t="str">
        <f t="shared" si="126"/>
        <v/>
      </c>
      <c r="AF354" s="1" t="str">
        <f t="shared" si="127"/>
        <v/>
      </c>
      <c r="AJ354" s="10">
        <v>351</v>
      </c>
      <c r="AK354" s="10">
        <f t="shared" si="128"/>
        <v>0.5936692755128723</v>
      </c>
    </row>
    <row r="355" spans="2:37" x14ac:dyDescent="0.2">
      <c r="B355" s="1">
        <v>351</v>
      </c>
      <c r="C355" s="13">
        <f t="shared" si="116"/>
        <v>34.56909192082982</v>
      </c>
      <c r="D355" s="13">
        <f t="shared" si="117"/>
        <v>5.4752062764080893</v>
      </c>
      <c r="E355" s="13">
        <f>演算!U355</f>
        <v>205.88509211359914</v>
      </c>
      <c r="F355" s="13">
        <f t="shared" si="118"/>
        <v>-205.88509211359914</v>
      </c>
      <c r="G355" s="13">
        <f t="shared" si="119"/>
        <v>394.43765220276396</v>
      </c>
      <c r="H355" s="13">
        <f t="shared" si="120"/>
        <v>-169.15188016956091</v>
      </c>
      <c r="I355" s="14">
        <f t="shared" si="129"/>
        <v>429.17760896874159</v>
      </c>
      <c r="J355" s="13">
        <f t="shared" si="130"/>
        <v>23.211741287030332</v>
      </c>
      <c r="K355" s="13" t="str">
        <f t="shared" si="131"/>
        <v/>
      </c>
      <c r="L355" s="13">
        <f>COUNTIF($K$4:K355,1)</f>
        <v>2</v>
      </c>
      <c r="M355" s="13">
        <f t="shared" si="132"/>
        <v>383.21174128703035</v>
      </c>
      <c r="N355" s="14">
        <f t="shared" si="121"/>
        <v>344.21174128703035</v>
      </c>
      <c r="O355" s="14">
        <f t="shared" si="133"/>
        <v>412.98635583107063</v>
      </c>
      <c r="P355" s="14">
        <f t="shared" si="134"/>
        <v>116.77195698239534</v>
      </c>
      <c r="Q355" s="13">
        <f t="shared" si="122"/>
        <v>444.45975326781195</v>
      </c>
      <c r="R355" s="13">
        <f t="shared" si="123"/>
        <v>-70.395509268104007</v>
      </c>
      <c r="S355" s="15">
        <v>351</v>
      </c>
      <c r="T355" s="1">
        <f t="shared" si="137"/>
        <v>34.885092113599143</v>
      </c>
      <c r="U355" s="1">
        <f t="shared" si="124"/>
        <v>205.88509211359914</v>
      </c>
      <c r="V355" s="1">
        <f t="shared" si="135"/>
        <v>1.6844395377141552</v>
      </c>
      <c r="W355" s="1">
        <f>入力・結果!$I$7/V355</f>
        <v>193298.7161069912</v>
      </c>
      <c r="X355" s="14">
        <f>(W355/I355*10)*入力・結果!$I$8</f>
        <v>2702.3597513131649</v>
      </c>
      <c r="Y355" s="13">
        <f>DEGREES(ACOS((入力・結果!$G$3-(入力・結果!$G$4*COS(RADIANS(S355))))/(((入力・結果!$G$3^2)+(入力・結果!$G$4^2)-(2*入力・結果!$G$3*入力・結果!$G$4*COS(RADIANS(S355))))^(1/2))))</f>
        <v>164.36899285583007</v>
      </c>
      <c r="Z355" s="13">
        <f>DEGREES(ACOS(((入力・結果!$G$3^2)+(入力・結果!$G$4^2)-(入力・結果!$G$5^2)+(入力・結果!$G$6^2)-(2*入力・結果!$G$3*入力・結果!$G$4*COS(RADIANS(S355))))/(2*入力・結果!$G$6*((入力・結果!$G$3^2)+(入力・結果!$G$4^2)-(2*入力・結果!$G$3*入力・結果!$G$4*(COS(RADIANS(S355)))))^(1/2))))</f>
        <v>96.149535496684678</v>
      </c>
      <c r="AA355" s="13">
        <f>DEGREES(ACOS((入力・結果!$G$4-(入力・結果!$G$3*COS(RADIANS(S355))))/(((入力・結果!$G$3^2)+(入力・結果!$G$4^2)-(2*入力・結果!$G$3*入力・結果!$G$4*COS(RADIANS(S355))))^(1/2))))</f>
        <v>6.6310071441698559</v>
      </c>
      <c r="AB355" s="13">
        <f>DEGREES(ACOS(((入力・結果!$G$3^2)+(入力・結果!$G$4^2)+(入力・結果!$G$5^2)-(入力・結果!$G$6^2)-(2*入力・結果!$G$3*入力・結果!$G$4*COS(RADIANS(S355))))/(2*入力・結果!$G$5*((入力・結果!$G$3^2)+(入力・結果!$G$4^2)-(2*入力・結果!$G$3*入力・結果!$G$4*(COS(RADIANS(S355)))))^(1/2))))</f>
        <v>41.516099257769</v>
      </c>
      <c r="AC355" s="1">
        <f t="shared" si="136"/>
        <v>-597.64024868683509</v>
      </c>
      <c r="AD355" s="1">
        <f t="shared" si="125"/>
        <v>0</v>
      </c>
      <c r="AE355" s="1" t="str">
        <f t="shared" si="126"/>
        <v/>
      </c>
      <c r="AF355" s="1" t="str">
        <f t="shared" si="127"/>
        <v/>
      </c>
      <c r="AJ355" s="10">
        <v>352</v>
      </c>
      <c r="AK355" s="10">
        <f t="shared" si="128"/>
        <v>0.59022649748375622</v>
      </c>
    </row>
    <row r="356" spans="2:37" x14ac:dyDescent="0.2">
      <c r="B356" s="1">
        <v>352</v>
      </c>
      <c r="C356" s="13">
        <f t="shared" si="116"/>
        <v>34.659382405954958</v>
      </c>
      <c r="D356" s="13">
        <f t="shared" si="117"/>
        <v>4.871058533602306</v>
      </c>
      <c r="E356" s="13">
        <f>演算!U356</f>
        <v>207.57935694966324</v>
      </c>
      <c r="F356" s="13">
        <f t="shared" si="118"/>
        <v>-207.57935694966324</v>
      </c>
      <c r="G356" s="13">
        <f t="shared" si="119"/>
        <v>389.20755931208691</v>
      </c>
      <c r="H356" s="13">
        <f t="shared" si="120"/>
        <v>-180.3196276591384</v>
      </c>
      <c r="I356" s="14">
        <f t="shared" si="129"/>
        <v>428.94952190765054</v>
      </c>
      <c r="J356" s="13">
        <f t="shared" si="130"/>
        <v>24.858261002750453</v>
      </c>
      <c r="K356" s="13" t="str">
        <f t="shared" si="131"/>
        <v/>
      </c>
      <c r="L356" s="13">
        <f>COUNTIF($K$4:K356,1)</f>
        <v>2</v>
      </c>
      <c r="M356" s="13">
        <f t="shared" si="132"/>
        <v>384.85826100275045</v>
      </c>
      <c r="N356" s="14">
        <f t="shared" si="121"/>
        <v>345.85826100275045</v>
      </c>
      <c r="O356" s="14">
        <f t="shared" si="133"/>
        <v>415.94990148032286</v>
      </c>
      <c r="P356" s="14">
        <f t="shared" si="134"/>
        <v>104.80158301911113</v>
      </c>
      <c r="Q356" s="13">
        <f t="shared" si="122"/>
        <v>445.62063093370659</v>
      </c>
      <c r="R356" s="13">
        <f t="shared" si="123"/>
        <v>-62.627895432029646</v>
      </c>
      <c r="S356" s="15">
        <v>352</v>
      </c>
      <c r="T356" s="1">
        <f t="shared" si="137"/>
        <v>35.57935694966325</v>
      </c>
      <c r="U356" s="1">
        <f t="shared" si="124"/>
        <v>207.57935694966324</v>
      </c>
      <c r="V356" s="1">
        <f t="shared" si="135"/>
        <v>1.6942648360640931</v>
      </c>
      <c r="W356" s="1">
        <f>入力・結果!$I$7/V356</f>
        <v>192177.747580711</v>
      </c>
      <c r="X356" s="14">
        <f>(W356/I356*10)*入力・結果!$I$8</f>
        <v>2688.1169615396198</v>
      </c>
      <c r="Y356" s="13">
        <f>DEGREES(ACOS((入力・結果!$G$3-(入力・結果!$G$4*COS(RADIANS(S356))))/(((入力・結果!$G$3^2)+(入力・結果!$G$4^2)-(2*入力・結果!$G$3*入力・結果!$G$4*COS(RADIANS(S356))))^(1/2))))</f>
        <v>166.08392671163426</v>
      </c>
      <c r="Z356" s="13">
        <f>DEGREES(ACOS(((入力・結果!$G$3^2)+(入力・結果!$G$4^2)-(入力・結果!$G$5^2)+(入力・結果!$G$6^2)-(2*入力・結果!$G$3*入力・結果!$G$4*COS(RADIANS(S356))))/(2*入力・結果!$G$6*((入力・結果!$G$3^2)+(入力・結果!$G$4^2)-(2*入力・結果!$G$3*入力・結果!$G$4*(COS(RADIANS(S356)))))^(1/2))))</f>
        <v>96.362601088815069</v>
      </c>
      <c r="AA356" s="13">
        <f>DEGREES(ACOS((入力・結果!$G$4-(入力・結果!$G$3*COS(RADIANS(S356))))/(((入力・結果!$G$3^2)+(入力・結果!$G$4^2)-(2*入力・結果!$G$3*入力・結果!$G$4*COS(RADIANS(S356))))^(1/2))))</f>
        <v>5.9160732883656078</v>
      </c>
      <c r="AB356" s="13">
        <f>DEGREES(ACOS(((入力・結果!$G$3^2)+(入力・結果!$G$4^2)+(入力・結果!$G$5^2)-(入力・結果!$G$6^2)-(2*入力・結果!$G$3*入力・結果!$G$4*COS(RADIANS(S356))))/(2*入力・結果!$G$5*((入力・結果!$G$3^2)+(入力・結果!$G$4^2)-(2*入力・結果!$G$3*入力・結果!$G$4*(COS(RADIANS(S356)))))^(1/2))))</f>
        <v>41.49543023802886</v>
      </c>
      <c r="AC356" s="1">
        <f t="shared" si="136"/>
        <v>-611.88303846038025</v>
      </c>
      <c r="AD356" s="1">
        <f t="shared" si="125"/>
        <v>0</v>
      </c>
      <c r="AE356" s="1" t="str">
        <f t="shared" si="126"/>
        <v/>
      </c>
      <c r="AF356" s="1" t="str">
        <f t="shared" si="127"/>
        <v/>
      </c>
      <c r="AJ356" s="10">
        <v>353</v>
      </c>
      <c r="AK356" s="10">
        <f t="shared" si="128"/>
        <v>0.58701044548760917</v>
      </c>
    </row>
    <row r="357" spans="2:37" x14ac:dyDescent="0.2">
      <c r="B357" s="1">
        <v>353</v>
      </c>
      <c r="C357" s="13">
        <f t="shared" si="116"/>
        <v>34.739115307446276</v>
      </c>
      <c r="D357" s="13">
        <f t="shared" si="117"/>
        <v>4.2654270191801533</v>
      </c>
      <c r="E357" s="13">
        <f>演算!U357</f>
        <v>209.28290414833248</v>
      </c>
      <c r="F357" s="13">
        <f t="shared" si="118"/>
        <v>-209.28290414833248</v>
      </c>
      <c r="G357" s="13">
        <f t="shared" si="119"/>
        <v>383.62521731042699</v>
      </c>
      <c r="H357" s="13">
        <f t="shared" si="120"/>
        <v>-191.38346213985844</v>
      </c>
      <c r="I357" s="14">
        <f t="shared" si="129"/>
        <v>428.7142835702013</v>
      </c>
      <c r="J357" s="13">
        <f t="shared" si="130"/>
        <v>26.51375259972626</v>
      </c>
      <c r="K357" s="13" t="str">
        <f t="shared" si="131"/>
        <v/>
      </c>
      <c r="L357" s="13">
        <f>COUNTIF($K$4:K357,1)</f>
        <v>2</v>
      </c>
      <c r="M357" s="13">
        <f t="shared" si="132"/>
        <v>386.51375259972627</v>
      </c>
      <c r="N357" s="14">
        <f t="shared" si="121"/>
        <v>347.51375259972627</v>
      </c>
      <c r="O357" s="14">
        <f t="shared" si="133"/>
        <v>418.57430358017871</v>
      </c>
      <c r="P357" s="14">
        <f t="shared" si="134"/>
        <v>92.690287082732553</v>
      </c>
      <c r="Q357" s="13">
        <f t="shared" si="122"/>
        <v>446.64576823859494</v>
      </c>
      <c r="R357" s="13">
        <f t="shared" si="123"/>
        <v>-54.841204532316254</v>
      </c>
      <c r="S357" s="15">
        <v>353</v>
      </c>
      <c r="T357" s="1">
        <f t="shared" si="137"/>
        <v>36.282904148332463</v>
      </c>
      <c r="U357" s="1">
        <f t="shared" si="124"/>
        <v>209.28290414833248</v>
      </c>
      <c r="V357" s="1">
        <f t="shared" si="135"/>
        <v>1.7035471986692414</v>
      </c>
      <c r="W357" s="1">
        <f>入力・結果!$I$7/V357</f>
        <v>191130.60105076554</v>
      </c>
      <c r="X357" s="14">
        <f>(W357/I357*10)*入力・結果!$I$8</f>
        <v>2674.9367824988954</v>
      </c>
      <c r="Y357" s="13">
        <f>DEGREES(ACOS((入力・結果!$G$3-(入力・結果!$G$4*COS(RADIANS(S357))))/(((入力・結果!$G$3^2)+(入力・結果!$G$4^2)-(2*入力・結果!$G$3*入力・結果!$G$4*COS(RADIANS(S357))))^(1/2))))</f>
        <v>167.80643571625819</v>
      </c>
      <c r="Z357" s="13">
        <f>DEGREES(ACOS(((入力・結果!$G$3^2)+(入力・結果!$G$4^2)-(入力・結果!$G$5^2)+(入力・結果!$G$6^2)-(2*入力・結果!$G$3*入力・結果!$G$4*COS(RADIANS(S357))))/(2*入力・結果!$G$6*((入力・結果!$G$3^2)+(入力・結果!$G$4^2)-(2*入力・結果!$G$3*入力・結果!$G$4*(COS(RADIANS(S357)))))^(1/2))))</f>
        <v>96.55205821195014</v>
      </c>
      <c r="AA357" s="13">
        <f>DEGREES(ACOS((入力・結果!$G$4-(入力・結果!$G$3*COS(RADIANS(S357))))/(((入力・結果!$G$3^2)+(入力・結果!$G$4^2)-(2*入力・結果!$G$3*入力・結果!$G$4*COS(RADIANS(S357))))^(1/2))))</f>
        <v>5.1935642837419556</v>
      </c>
      <c r="AB357" s="13">
        <f>DEGREES(ACOS(((入力・結果!$G$3^2)+(入力・結果!$G$4^2)+(入力・結果!$G$5^2)-(入力・結果!$G$6^2)-(2*入力・結果!$G$3*入力・結果!$G$4*COS(RADIANS(S357))))/(2*入力・結果!$G$5*((入力・結果!$G$3^2)+(入力・結果!$G$4^2)-(2*入力・結果!$G$3*入力・結果!$G$4*(COS(RADIANS(S357)))))^(1/2))))</f>
        <v>41.476468432074419</v>
      </c>
      <c r="AC357" s="1">
        <f t="shared" si="136"/>
        <v>-625.06321750110465</v>
      </c>
      <c r="AD357" s="1">
        <f t="shared" si="125"/>
        <v>0</v>
      </c>
      <c r="AE357" s="1" t="str">
        <f t="shared" si="126"/>
        <v/>
      </c>
      <c r="AF357" s="1" t="str">
        <f t="shared" si="127"/>
        <v/>
      </c>
      <c r="AJ357" s="10">
        <v>354</v>
      </c>
      <c r="AK357" s="10">
        <f t="shared" si="128"/>
        <v>0.58403488398617109</v>
      </c>
    </row>
    <row r="358" spans="2:37" x14ac:dyDescent="0.2">
      <c r="B358" s="1">
        <v>354</v>
      </c>
      <c r="C358" s="13">
        <f t="shared" si="116"/>
        <v>34.808266337889563</v>
      </c>
      <c r="D358" s="13">
        <f t="shared" si="117"/>
        <v>3.6584962143678696</v>
      </c>
      <c r="E358" s="13">
        <f>演算!U358</f>
        <v>210.99513063928242</v>
      </c>
      <c r="F358" s="13">
        <f t="shared" si="118"/>
        <v>-210.99513063928242</v>
      </c>
      <c r="G358" s="13">
        <f t="shared" si="119"/>
        <v>377.69269386850289</v>
      </c>
      <c r="H358" s="13">
        <f t="shared" si="120"/>
        <v>-202.3275939883533</v>
      </c>
      <c r="I358" s="14">
        <f t="shared" si="129"/>
        <v>428.47196675017443</v>
      </c>
      <c r="J358" s="13">
        <f t="shared" si="130"/>
        <v>28.177673329478225</v>
      </c>
      <c r="K358" s="13" t="str">
        <f t="shared" si="131"/>
        <v/>
      </c>
      <c r="L358" s="13">
        <f>COUNTIF($K$4:K358,1)</f>
        <v>2</v>
      </c>
      <c r="M358" s="13">
        <f t="shared" si="132"/>
        <v>388.17767332947824</v>
      </c>
      <c r="N358" s="14">
        <f t="shared" si="121"/>
        <v>349.17767332947824</v>
      </c>
      <c r="O358" s="14">
        <f t="shared" si="133"/>
        <v>420.85123228063429</v>
      </c>
      <c r="P358" s="14">
        <f t="shared" si="134"/>
        <v>80.451641242638331</v>
      </c>
      <c r="Q358" s="13">
        <f t="shared" si="122"/>
        <v>447.53485291572298</v>
      </c>
      <c r="R358" s="13">
        <f t="shared" si="123"/>
        <v>-47.037808470444034</v>
      </c>
      <c r="S358" s="15">
        <v>354</v>
      </c>
      <c r="T358" s="1">
        <f t="shared" si="137"/>
        <v>36.995130639282422</v>
      </c>
      <c r="U358" s="1">
        <f t="shared" si="124"/>
        <v>210.99513063928242</v>
      </c>
      <c r="V358" s="1">
        <f t="shared" si="135"/>
        <v>1.7122264909499449</v>
      </c>
      <c r="W358" s="1">
        <f>入力・結果!$I$7/V358</f>
        <v>190161.75822589733</v>
      </c>
      <c r="X358" s="14">
        <f>(W358/I358*10)*入力・結果!$I$8</f>
        <v>2662.8826105224293</v>
      </c>
      <c r="Y358" s="13">
        <f>DEGREES(ACOS((入力・結果!$G$3-(入力・結果!$G$4*COS(RADIANS(S358))))/(((入力・結果!$G$3^2)+(入力・結果!$G$4^2)-(2*入力・結果!$G$3*入力・結果!$G$4*COS(RADIANS(S358))))^(1/2))))</f>
        <v>169.53565602095736</v>
      </c>
      <c r="Z358" s="13">
        <f>DEGREES(ACOS(((入力・結果!$G$3^2)+(入力・結果!$G$4^2)-(入力・結果!$G$5^2)+(入力・結果!$G$6^2)-(2*入力・結果!$G$3*入力・結果!$G$4*COS(RADIANS(S358))))/(2*入力・結果!$G$6*((入力・結果!$G$3^2)+(入力・結果!$G$4^2)-(2*入力・結果!$G$3*入力・結果!$G$4*(COS(RADIANS(S358)))))^(1/2))))</f>
        <v>96.717377776069981</v>
      </c>
      <c r="AA358" s="13">
        <f>DEGREES(ACOS((入力・結果!$G$4-(入力・結果!$G$3*COS(RADIANS(S358))))/(((入力・結果!$G$3^2)+(入力・結果!$G$4^2)-(2*入力・結果!$G$3*入力・結果!$G$4*COS(RADIANS(S358))))^(1/2))))</f>
        <v>4.4643439790425656</v>
      </c>
      <c r="AB358" s="13">
        <f>DEGREES(ACOS(((入力・結果!$G$3^2)+(入力・結果!$G$4^2)+(入力・結果!$G$5^2)-(入力・結果!$G$6^2)-(2*入力・結果!$G$3*入力・結果!$G$4*COS(RADIANS(S358))))/(2*入力・結果!$G$5*((入力・結果!$G$3^2)+(入力・結果!$G$4^2)-(2*入力・結果!$G$3*入力・結果!$G$4*(COS(RADIANS(S358)))))^(1/2))))</f>
        <v>41.45947461832499</v>
      </c>
      <c r="AC358" s="1">
        <f t="shared" si="136"/>
        <v>-637.11738947757067</v>
      </c>
      <c r="AD358" s="1">
        <f t="shared" si="125"/>
        <v>0</v>
      </c>
      <c r="AE358" s="1" t="str">
        <f t="shared" si="126"/>
        <v/>
      </c>
      <c r="AF358" s="1" t="str">
        <f t="shared" si="127"/>
        <v/>
      </c>
      <c r="AJ358" s="10">
        <v>355</v>
      </c>
      <c r="AK358" s="10">
        <f t="shared" si="128"/>
        <v>0.58131325485301177</v>
      </c>
    </row>
    <row r="359" spans="2:37" x14ac:dyDescent="0.2">
      <c r="B359" s="1">
        <v>355</v>
      </c>
      <c r="C359" s="13">
        <f t="shared" si="116"/>
        <v>34.866814433211097</v>
      </c>
      <c r="D359" s="13">
        <f t="shared" si="117"/>
        <v>3.0504509961680411</v>
      </c>
      <c r="E359" s="13">
        <f>演算!U359</f>
        <v>212.71537354042331</v>
      </c>
      <c r="F359" s="13">
        <f t="shared" si="118"/>
        <v>-212.71537354042331</v>
      </c>
      <c r="G359" s="13">
        <f t="shared" si="119"/>
        <v>371.41313242011591</v>
      </c>
      <c r="H359" s="13">
        <f t="shared" si="120"/>
        <v>-213.13598671317848</v>
      </c>
      <c r="I359" s="14">
        <f t="shared" si="129"/>
        <v>428.222680116692</v>
      </c>
      <c r="J359" s="13">
        <f t="shared" si="130"/>
        <v>29.849424102712771</v>
      </c>
      <c r="K359" s="13" t="str">
        <f t="shared" si="131"/>
        <v/>
      </c>
      <c r="L359" s="13">
        <f>COUNTIF($K$4:K359,1)</f>
        <v>2</v>
      </c>
      <c r="M359" s="13">
        <f t="shared" si="132"/>
        <v>389.84942410271276</v>
      </c>
      <c r="N359" s="14">
        <f t="shared" si="121"/>
        <v>350.84942410271276</v>
      </c>
      <c r="O359" s="14">
        <f t="shared" si="133"/>
        <v>422.77303839750664</v>
      </c>
      <c r="P359" s="14">
        <f t="shared" si="134"/>
        <v>68.100086420379341</v>
      </c>
      <c r="Q359" s="13">
        <f t="shared" si="122"/>
        <v>448.28761414128547</v>
      </c>
      <c r="R359" s="13">
        <f t="shared" si="123"/>
        <v>-39.22008423644624</v>
      </c>
      <c r="S359" s="15">
        <v>355</v>
      </c>
      <c r="T359" s="1">
        <f t="shared" si="137"/>
        <v>37.715373540423322</v>
      </c>
      <c r="U359" s="1">
        <f t="shared" si="124"/>
        <v>212.71537354042331</v>
      </c>
      <c r="V359" s="1">
        <f t="shared" si="135"/>
        <v>1.7202429011408924</v>
      </c>
      <c r="W359" s="1">
        <f>入力・結果!$I$7/V359</f>
        <v>189275.59578014066</v>
      </c>
      <c r="X359" s="14">
        <f>(W359/I359*10)*入力・結果!$I$8</f>
        <v>2652.0164097132242</v>
      </c>
      <c r="Y359" s="13">
        <f>DEGREES(ACOS((入力・結果!$G$3-(入力・結果!$G$4*COS(RADIANS(S359))))/(((入力・結果!$G$3^2)+(入力・結果!$G$4^2)-(2*入力・結果!$G$3*入力・結果!$G$4*COS(RADIANS(S359))))^(1/2))))</f>
        <v>171.27069164395357</v>
      </c>
      <c r="Z359" s="13">
        <f>DEGREES(ACOS(((入力・結果!$G$3^2)+(入力・結果!$G$4^2)-(入力・結果!$G$5^2)+(入力・結果!$G$6^2)-(2*入力・結果!$G$3*入力・結果!$G$4*COS(RADIANS(S359))))/(2*入力・結果!$G$6*((入力・結果!$G$3^2)+(入力・結果!$G$4^2)-(2*入力・結果!$G$3*入力・結果!$G$4*(COS(RADIANS(S359)))))^(1/2))))</f>
        <v>96.858089692126256</v>
      </c>
      <c r="AA359" s="13">
        <f>DEGREES(ACOS((入力・結果!$G$4-(入力・結果!$G$3*COS(RADIANS(S359))))/(((入力・結果!$G$3^2)+(入力・結果!$G$4^2)-(2*入力・結果!$G$3*入力・結果!$G$4*COS(RADIANS(S359))))^(1/2))))</f>
        <v>3.7293083560466429</v>
      </c>
      <c r="AB359" s="13">
        <f>DEGREES(ACOS(((入力・結果!$G$3^2)+(入力・結果!$G$4^2)+(入力・結果!$G$5^2)-(入力・結果!$G$6^2)-(2*入力・結果!$G$3*入力・結果!$G$4*COS(RADIANS(S359))))/(2*入力・結果!$G$5*((入力・結果!$G$3^2)+(入力・結果!$G$4^2)-(2*入力・結果!$G$3*入力・結果!$G$4*(COS(RADIANS(S359)))))^(1/2))))</f>
        <v>41.444681896469966</v>
      </c>
      <c r="AC359" s="1">
        <f t="shared" si="136"/>
        <v>-647.98359028677578</v>
      </c>
      <c r="AD359" s="1">
        <f t="shared" si="125"/>
        <v>0</v>
      </c>
      <c r="AE359" s="1" t="str">
        <f t="shared" si="126"/>
        <v/>
      </c>
      <c r="AF359" s="1" t="str">
        <f t="shared" si="127"/>
        <v/>
      </c>
      <c r="AJ359" s="10">
        <v>356</v>
      </c>
      <c r="AK359" s="10">
        <f t="shared" si="128"/>
        <v>0.57885861183584519</v>
      </c>
    </row>
    <row r="360" spans="2:37" x14ac:dyDescent="0.2">
      <c r="B360" s="1">
        <v>356</v>
      </c>
      <c r="C360" s="13">
        <f t="shared" si="116"/>
        <v>34.91474175909385</v>
      </c>
      <c r="D360" s="13">
        <f t="shared" si="117"/>
        <v>2.4414765810443972</v>
      </c>
      <c r="E360" s="13">
        <f>演算!U360</f>
        <v>214.44291111100296</v>
      </c>
      <c r="F360" s="13">
        <f t="shared" si="118"/>
        <v>-214.44291111100296</v>
      </c>
      <c r="G360" s="13">
        <f t="shared" si="119"/>
        <v>364.79079792908431</v>
      </c>
      <c r="H360" s="13">
        <f t="shared" si="120"/>
        <v>-223.79244564489701</v>
      </c>
      <c r="I360" s="14">
        <f t="shared" si="129"/>
        <v>427.96656993445436</v>
      </c>
      <c r="J360" s="13">
        <f t="shared" si="130"/>
        <v>31.528350145315581</v>
      </c>
      <c r="K360" s="13" t="str">
        <f t="shared" si="131"/>
        <v/>
      </c>
      <c r="L360" s="13">
        <f>COUNTIF($K$4:K360,1)</f>
        <v>2</v>
      </c>
      <c r="M360" s="13">
        <f t="shared" si="132"/>
        <v>391.52835014531558</v>
      </c>
      <c r="N360" s="14">
        <f t="shared" si="121"/>
        <v>352.52835014531558</v>
      </c>
      <c r="O360" s="14">
        <f t="shared" si="133"/>
        <v>424.33284479449986</v>
      </c>
      <c r="P360" s="14">
        <f t="shared" si="134"/>
        <v>55.650892266603357</v>
      </c>
      <c r="Q360" s="13">
        <f t="shared" si="122"/>
        <v>448.90382261692088</v>
      </c>
      <c r="R360" s="13">
        <f t="shared" si="123"/>
        <v>-31.390413184856534</v>
      </c>
      <c r="S360" s="15">
        <v>356</v>
      </c>
      <c r="T360" s="1">
        <f t="shared" si="137"/>
        <v>38.442911111002942</v>
      </c>
      <c r="U360" s="1">
        <f t="shared" si="124"/>
        <v>214.44291111100296</v>
      </c>
      <c r="V360" s="1">
        <f t="shared" si="135"/>
        <v>1.7275375705796421</v>
      </c>
      <c r="W360" s="1">
        <f>入力・結果!$I$7/V360</f>
        <v>188476.36401375118</v>
      </c>
      <c r="X360" s="14">
        <f>(W360/I360*10)*入力・結果!$I$8</f>
        <v>2642.3984103611288</v>
      </c>
      <c r="Y360" s="13">
        <f>DEGREES(ACOS((入力・結果!$G$3-(入力・結果!$G$4*COS(RADIANS(S360))))/(((入力・結果!$G$3^2)+(入力・結果!$G$4^2)-(2*入力・結果!$G$3*入力・結果!$G$4*COS(RADIANS(S360))))^(1/2))))</f>
        <v>173.01061830026759</v>
      </c>
      <c r="Z360" s="13">
        <f>DEGREES(ACOS(((入力・結果!$G$3^2)+(入力・結果!$G$4^2)-(入力・結果!$G$5^2)+(入力・結果!$G$6^2)-(2*入力・結果!$G$3*入力・結果!$G$4*COS(RADIANS(S360))))/(2*入力・結果!$G$6*((入力・結果!$G$3^2)+(入力・結果!$G$4^2)-(2*入力・結果!$G$3*入力・結果!$G$4*(COS(RADIANS(S360)))))^(1/2))))</f>
        <v>96.973787576186467</v>
      </c>
      <c r="AA360" s="13">
        <f>DEGREES(ACOS((入力・結果!$G$4-(入力・結果!$G$3*COS(RADIANS(S360))))/(((入力・結果!$G$3^2)+(入力・結果!$G$4^2)-(2*入力・結果!$G$3*入力・結果!$G$4*COS(RADIANS(S360))))^(1/2))))</f>
        <v>2.9893816997325513</v>
      </c>
      <c r="AB360" s="13">
        <f>DEGREES(ACOS(((入力・結果!$G$3^2)+(入力・結果!$G$4^2)+(入力・結果!$G$5^2)-(入力・結果!$G$6^2)-(2*入力・結果!$G$3*入力・結果!$G$4*COS(RADIANS(S360))))/(2*入力・結果!$G$5*((入力・結果!$G$3^2)+(入力・結果!$G$4^2)-(2*入力・結果!$G$3*入力・結果!$G$4*(COS(RADIANS(S360)))))^(1/2))))</f>
        <v>41.432292810735497</v>
      </c>
      <c r="AC360" s="1">
        <f t="shared" si="136"/>
        <v>-657.60158963887125</v>
      </c>
      <c r="AD360" s="1">
        <f t="shared" si="125"/>
        <v>0</v>
      </c>
      <c r="AE360" s="1" t="str">
        <f t="shared" si="126"/>
        <v/>
      </c>
      <c r="AF360" s="1" t="str">
        <f t="shared" si="127"/>
        <v/>
      </c>
      <c r="AJ360" s="10">
        <v>357</v>
      </c>
      <c r="AK360" s="10">
        <f t="shared" si="128"/>
        <v>0.57668355911249158</v>
      </c>
    </row>
    <row r="361" spans="2:37" x14ac:dyDescent="0.2">
      <c r="B361" s="1">
        <v>357</v>
      </c>
      <c r="C361" s="13">
        <f t="shared" si="116"/>
        <v>34.952033716410085</v>
      </c>
      <c r="D361" s="13">
        <f t="shared" si="117"/>
        <v>1.831758468503053</v>
      </c>
      <c r="E361" s="13">
        <f>演算!U361</f>
        <v>216.17696436117535</v>
      </c>
      <c r="F361" s="13">
        <f t="shared" si="118"/>
        <v>-216.17696436117535</v>
      </c>
      <c r="G361" s="13">
        <f t="shared" si="119"/>
        <v>357.83111315379239</v>
      </c>
      <c r="H361" s="13">
        <f t="shared" si="120"/>
        <v>-234.280714860774</v>
      </c>
      <c r="I361" s="14">
        <f t="shared" si="129"/>
        <v>427.70382146592686</v>
      </c>
      <c r="J361" s="13">
        <f t="shared" si="130"/>
        <v>33.213742256361947</v>
      </c>
      <c r="K361" s="13" t="str">
        <f t="shared" si="131"/>
        <v/>
      </c>
      <c r="L361" s="13">
        <f>COUNTIF($K$4:K361,1)</f>
        <v>2</v>
      </c>
      <c r="M361" s="13">
        <f t="shared" si="132"/>
        <v>393.21374225636197</v>
      </c>
      <c r="N361" s="14">
        <f t="shared" si="121"/>
        <v>354.21374225636197</v>
      </c>
      <c r="O361" s="14">
        <f t="shared" si="133"/>
        <v>425.52463556273989</v>
      </c>
      <c r="P361" s="14">
        <f t="shared" si="134"/>
        <v>43.120104658440582</v>
      </c>
      <c r="Q361" s="13">
        <f t="shared" si="122"/>
        <v>449.3832906395582</v>
      </c>
      <c r="R361" s="13">
        <f t="shared" si="123"/>
        <v>-23.551180309324966</v>
      </c>
      <c r="S361" s="15">
        <v>357</v>
      </c>
      <c r="T361" s="1">
        <f t="shared" si="137"/>
        <v>39.176964361175337</v>
      </c>
      <c r="U361" s="1">
        <f t="shared" si="124"/>
        <v>216.17696436117535</v>
      </c>
      <c r="V361" s="1">
        <f t="shared" si="135"/>
        <v>1.7340532501723942</v>
      </c>
      <c r="W361" s="1">
        <f>入力・結果!$I$7/V361</f>
        <v>187768.16684702726</v>
      </c>
      <c r="X361" s="14">
        <f>(W361/I361*10)*入力・結果!$I$8</f>
        <v>2634.0868248985594</v>
      </c>
      <c r="Y361" s="13">
        <f>DEGREES(ACOS((入力・結果!$G$3-(入力・結果!$G$4*COS(RADIANS(S361))))/(((入力・結果!$G$3^2)+(入力・結果!$G$4^2)-(2*入力・結果!$G$3*入力・結果!$G$4*COS(RADIANS(S361))))^(1/2))))</f>
        <v>174.75448756733016</v>
      </c>
      <c r="Z361" s="13">
        <f>DEGREES(ACOS(((入力・結果!$G$3^2)+(入力・結果!$G$4^2)-(入力・結果!$G$5^2)+(入力・結果!$G$6^2)-(2*入力・結果!$G$3*入力・結果!$G$4*COS(RADIANS(S361))))/(2*入力・結果!$G$6*((入力・結果!$G$3^2)+(入力・結果!$G$4^2)-(2*入力・結果!$G$3*入力・結果!$G$4*(COS(RADIANS(S361)))))^(1/2))))</f>
        <v>97.064132912553703</v>
      </c>
      <c r="AA361" s="13">
        <f>DEGREES(ACOS((入力・結果!$G$4-(入力・結果!$G$3*COS(RADIANS(S361))))/(((入力・結果!$G$3^2)+(入力・結果!$G$4^2)-(2*入力・結果!$G$3*入力・結果!$G$4*COS(RADIANS(S361))))^(1/2))))</f>
        <v>2.2455124326699005</v>
      </c>
      <c r="AB361" s="13">
        <f>DEGREES(ACOS(((入力・結果!$G$3^2)+(入力・結果!$G$4^2)+(入力・結果!$G$5^2)-(入力・結果!$G$6^2)-(2*入力・結果!$G$3*入力・結果!$G$4*COS(RADIANS(S361))))/(2*入力・結果!$G$5*((入力・結果!$G$3^2)+(入力・結果!$G$4^2)-(2*入力・結果!$G$3*入力・結果!$G$4*(COS(RADIANS(S361)))))^(1/2))))</f>
        <v>41.422476793845235</v>
      </c>
      <c r="AC361" s="1">
        <f t="shared" si="136"/>
        <v>-665.91317510144063</v>
      </c>
      <c r="AD361" s="1">
        <f t="shared" si="125"/>
        <v>0</v>
      </c>
      <c r="AE361" s="1" t="str">
        <f t="shared" si="126"/>
        <v/>
      </c>
      <c r="AF361" s="1" t="str">
        <f t="shared" si="127"/>
        <v/>
      </c>
      <c r="AJ361" s="10">
        <v>358</v>
      </c>
      <c r="AK361" s="10">
        <f t="shared" si="128"/>
        <v>0.57480019478018574</v>
      </c>
    </row>
    <row r="362" spans="2:37" x14ac:dyDescent="0.2">
      <c r="B362" s="1">
        <v>358</v>
      </c>
      <c r="C362" s="13">
        <f t="shared" si="116"/>
        <v>34.978678945668349</v>
      </c>
      <c r="D362" s="13">
        <f t="shared" si="117"/>
        <v>1.2214823845875289</v>
      </c>
      <c r="E362" s="13">
        <f>演算!U362</f>
        <v>217.91669933183314</v>
      </c>
      <c r="F362" s="13">
        <f t="shared" si="118"/>
        <v>-217.91669933183314</v>
      </c>
      <c r="G362" s="13">
        <f t="shared" si="119"/>
        <v>350.5406840605458</v>
      </c>
      <c r="H362" s="13">
        <f t="shared" si="120"/>
        <v>-244.58458126697923</v>
      </c>
      <c r="I362" s="14">
        <f t="shared" si="129"/>
        <v>427.43466000685879</v>
      </c>
      <c r="J362" s="13">
        <f t="shared" si="130"/>
        <v>34.90483868473293</v>
      </c>
      <c r="K362" s="13" t="str">
        <f t="shared" si="131"/>
        <v/>
      </c>
      <c r="L362" s="13">
        <f>COUNTIF($K$4:K362,1)</f>
        <v>2</v>
      </c>
      <c r="M362" s="13">
        <f t="shared" si="132"/>
        <v>394.90483868473291</v>
      </c>
      <c r="N362" s="14">
        <f t="shared" si="121"/>
        <v>355.90483868473291</v>
      </c>
      <c r="O362" s="14">
        <f t="shared" si="133"/>
        <v>426.34334127171326</v>
      </c>
      <c r="P362" s="14">
        <f t="shared" si="134"/>
        <v>30.524480805583188</v>
      </c>
      <c r="Q362" s="13">
        <f t="shared" si="122"/>
        <v>449.72587215859312</v>
      </c>
      <c r="R362" s="13">
        <f t="shared" si="123"/>
        <v>-15.704773516125371</v>
      </c>
      <c r="S362" s="15">
        <v>358</v>
      </c>
      <c r="T362" s="1">
        <f t="shared" si="137"/>
        <v>39.916699331833144</v>
      </c>
      <c r="U362" s="1">
        <f t="shared" si="124"/>
        <v>217.91669933183314</v>
      </c>
      <c r="V362" s="1">
        <f t="shared" si="135"/>
        <v>1.7397349706577927</v>
      </c>
      <c r="W362" s="1">
        <f>入力・結果!$I$7/V362</f>
        <v>187154.94342042849</v>
      </c>
      <c r="X362" s="14">
        <f>(W362/I362*10)*入力・結果!$I$8</f>
        <v>2627.1375852032024</v>
      </c>
      <c r="Y362" s="13">
        <f>DEGREES(ACOS((入力・結果!$G$3-(入力・結果!$G$4*COS(RADIANS(S362))))/(((入力・結果!$G$3^2)+(入力・結果!$G$4^2)-(2*入力・結果!$G$3*入力・結果!$G$4*COS(RADIANS(S362))))^(1/2))))</f>
        <v>176.5013313428787</v>
      </c>
      <c r="Z362" s="13">
        <f>DEGREES(ACOS(((入力・結果!$G$3^2)+(入力・結果!$G$4^2)-(入力・結果!$G$5^2)+(入力・結果!$G$6^2)-(2*入力・結果!$G$3*入力・結果!$G$4*COS(RADIANS(S362))))/(2*入力・結果!$G$6*((入力・結果!$G$3^2)+(入力・結果!$G$4^2)-(2*入力・結果!$G$3*入力・結果!$G$4*(COS(RADIANS(S362)))))^(1/2))))</f>
        <v>97.128858589782539</v>
      </c>
      <c r="AA362" s="13">
        <f>DEGREES(ACOS((入力・結果!$G$4-(入力・結果!$G$3*COS(RADIANS(S362))))/(((入力・結果!$G$3^2)+(入力・結果!$G$4^2)-(2*入力・結果!$G$3*入力・結果!$G$4*COS(RADIANS(S362))))^(1/2))))</f>
        <v>1.4986686571210532</v>
      </c>
      <c r="AB362" s="13">
        <f>DEGREES(ACOS(((入力・結果!$G$3^2)+(入力・結果!$G$4^2)+(入力・結果!$G$5^2)-(入力・結果!$G$6^2)-(2*入力・結果!$G$3*入力・結果!$G$4*COS(RADIANS(S362))))/(2*入力・結果!$G$5*((入力・結果!$G$3^2)+(入力・結果!$G$4^2)-(2*入力・結果!$G$3*入力・結果!$G$4*(COS(RADIANS(S362)))))^(1/2))))</f>
        <v>41.415367988954195</v>
      </c>
      <c r="AC362" s="1">
        <f t="shared" si="136"/>
        <v>-672.86241479679757</v>
      </c>
      <c r="AD362" s="1">
        <f t="shared" si="125"/>
        <v>0</v>
      </c>
      <c r="AE362" s="1" t="str">
        <f t="shared" si="126"/>
        <v/>
      </c>
      <c r="AF362" s="1" t="str">
        <f t="shared" si="127"/>
        <v/>
      </c>
      <c r="AJ362" s="10">
        <v>359</v>
      </c>
      <c r="AK362" s="10">
        <f t="shared" si="128"/>
        <v>0.57322006001166415</v>
      </c>
    </row>
    <row r="363" spans="2:37" x14ac:dyDescent="0.2">
      <c r="B363" s="1">
        <v>359</v>
      </c>
      <c r="C363" s="13">
        <f t="shared" si="116"/>
        <v>34.994669330473691</v>
      </c>
      <c r="D363" s="13">
        <f t="shared" si="117"/>
        <v>0.61083422530492459</v>
      </c>
      <c r="E363" s="13">
        <f>演算!U363</f>
        <v>219.66123004483654</v>
      </c>
      <c r="F363" s="13">
        <f t="shared" si="118"/>
        <v>-219.66123004483654</v>
      </c>
      <c r="G363" s="13">
        <f t="shared" si="119"/>
        <v>342.92731319175959</v>
      </c>
      <c r="H363" s="13">
        <f t="shared" si="120"/>
        <v>-254.68798450403909</v>
      </c>
      <c r="I363" s="14">
        <f t="shared" si="129"/>
        <v>427.15935151141059</v>
      </c>
      <c r="J363" s="13">
        <f t="shared" si="130"/>
        <v>36.600827628704153</v>
      </c>
      <c r="K363" s="13" t="str">
        <f t="shared" si="131"/>
        <v/>
      </c>
      <c r="L363" s="13">
        <f>COUNTIF($K$4:K363,1)</f>
        <v>2</v>
      </c>
      <c r="M363" s="13">
        <f t="shared" si="132"/>
        <v>396.60082762870417</v>
      </c>
      <c r="N363" s="14">
        <f t="shared" si="121"/>
        <v>357.60082762870417</v>
      </c>
      <c r="O363" s="14">
        <f t="shared" si="133"/>
        <v>426.78491852404261</v>
      </c>
      <c r="P363" s="14">
        <f t="shared" si="134"/>
        <v>17.881412250578439</v>
      </c>
      <c r="Q363" s="13">
        <f t="shared" si="122"/>
        <v>449.93146282037605</v>
      </c>
      <c r="R363" s="13">
        <f t="shared" si="123"/>
        <v>-7.8535828967776018</v>
      </c>
      <c r="S363" s="15">
        <v>359</v>
      </c>
      <c r="T363" s="1">
        <f t="shared" si="137"/>
        <v>40.661230044836529</v>
      </c>
      <c r="U363" s="1">
        <f t="shared" si="124"/>
        <v>219.66123004483654</v>
      </c>
      <c r="V363" s="1">
        <f t="shared" si="135"/>
        <v>1.7445307130033996</v>
      </c>
      <c r="W363" s="1">
        <f>入力・結果!$I$7/V363</f>
        <v>186640.45153979785</v>
      </c>
      <c r="X363" s="14">
        <f>(W363/I363*10)*入力・結果!$I$8</f>
        <v>2621.6041045957832</v>
      </c>
      <c r="Y363" s="13">
        <f>DEGREES(ACOS((入力・結果!$G$3-(入力・結果!$G$4*COS(RADIANS(S363))))/(((入力・結果!$G$3^2)+(入力・結果!$G$4^2)-(2*入力・結果!$G$3*入力・結果!$G$4*COS(RADIANS(S363))))^(1/2))))</f>
        <v>178.25016654516497</v>
      </c>
      <c r="Z363" s="13">
        <f>DEGREES(ACOS(((入力・結果!$G$3^2)+(入力・結果!$G$4^2)-(入力・結果!$G$5^2)+(入力・結果!$G$6^2)-(2*入力・結果!$G$3*入力・結果!$G$4*COS(RADIANS(S363))))/(2*入力・結果!$G$6*((入力・結果!$G$3^2)+(入力・結果!$G$4^2)-(2*入力・結果!$G$3*入力・結果!$G$4*(COS(RADIANS(S363)))))^(1/2))))</f>
        <v>97.167771734486251</v>
      </c>
      <c r="AA363" s="13">
        <f>DEGREES(ACOS((入力・結果!$G$4-(入力・結果!$G$3*COS(RADIANS(S363))))/(((入力・結果!$G$3^2)+(入力・結果!$G$4^2)-(2*入力・結果!$G$3*入力・結果!$G$4*COS(RADIANS(S363))))^(1/2))))</f>
        <v>0.74983345483361197</v>
      </c>
      <c r="AB363" s="13">
        <f>DEGREES(ACOS(((入力・結果!$G$3^2)+(入力・結果!$G$4^2)+(入力・結果!$G$5^2)-(入力・結果!$G$6^2)-(2*入力・結果!$G$3*入力・結果!$G$4*COS(RADIANS(S363))))/(2*入力・結果!$G$5*((入力・結果!$G$3^2)+(入力・結果!$G$4^2)-(2*入力・結果!$G$3*入力・結果!$G$4*(COS(RADIANS(S363)))))^(1/2))))</f>
        <v>41.411063499670142</v>
      </c>
      <c r="AC363" s="1">
        <f t="shared" si="136"/>
        <v>-678.39589540421684</v>
      </c>
      <c r="AD363" s="1">
        <f t="shared" si="125"/>
        <v>0</v>
      </c>
      <c r="AE363" s="1" t="str">
        <f t="shared" si="126"/>
        <v/>
      </c>
      <c r="AF363" s="1" t="str">
        <f t="shared" si="127"/>
        <v/>
      </c>
      <c r="AJ363" s="10">
        <v>360</v>
      </c>
      <c r="AK363" s="10">
        <f t="shared" si="128"/>
        <v>0.5719540944745406</v>
      </c>
    </row>
    <row r="364" spans="2:37" x14ac:dyDescent="0.2">
      <c r="B364" s="1">
        <v>360</v>
      </c>
      <c r="C364" s="13">
        <f t="shared" si="116"/>
        <v>35</v>
      </c>
      <c r="D364" s="13">
        <f t="shared" si="117"/>
        <v>8.5760391843603401E-15</v>
      </c>
      <c r="E364" s="13">
        <f>演算!U364</f>
        <v>221.40962210927086</v>
      </c>
      <c r="F364" s="13">
        <f t="shared" si="118"/>
        <v>-221.40962210927086</v>
      </c>
      <c r="G364" s="13">
        <f t="shared" si="119"/>
        <v>335.00000000000006</v>
      </c>
      <c r="H364" s="13">
        <f t="shared" si="120"/>
        <v>-264.57513110645897</v>
      </c>
      <c r="I364" s="14">
        <f t="shared" si="129"/>
        <v>426.8782027698299</v>
      </c>
      <c r="J364" s="13">
        <f t="shared" si="130"/>
        <v>38.300850349784881</v>
      </c>
      <c r="K364" s="13" t="str">
        <f t="shared" si="131"/>
        <v/>
      </c>
      <c r="L364" s="13">
        <f>COUNTIF($K$4:K364,1)</f>
        <v>2</v>
      </c>
      <c r="M364" s="13">
        <f t="shared" si="132"/>
        <v>398.30085034978487</v>
      </c>
      <c r="N364" s="14">
        <f t="shared" si="121"/>
        <v>359.30085034978487</v>
      </c>
      <c r="O364" s="14">
        <f t="shared" si="133"/>
        <v>426.84642205806409</v>
      </c>
      <c r="P364" s="14">
        <f t="shared" si="134"/>
        <v>5.2088363603625503</v>
      </c>
      <c r="Q364" s="13">
        <f t="shared" si="122"/>
        <v>450</v>
      </c>
      <c r="R364" s="13">
        <f t="shared" si="123"/>
        <v>-1.102633609417758E-13</v>
      </c>
      <c r="S364" s="15">
        <v>360</v>
      </c>
      <c r="T364" s="1">
        <f t="shared" si="137"/>
        <v>41.409622109270856</v>
      </c>
      <c r="U364" s="1">
        <f t="shared" si="124"/>
        <v>221.40962210927086</v>
      </c>
      <c r="V364" s="1">
        <f t="shared" si="135"/>
        <v>1.7483920644343129</v>
      </c>
      <c r="W364" s="1">
        <f>入力・結果!$I$7/V364</f>
        <v>186228.25316091039</v>
      </c>
      <c r="X364" s="14">
        <f>(W364/I364*10)*入力・結果!$I$8</f>
        <v>2617.5370672836652</v>
      </c>
      <c r="Y364" s="13">
        <f>DEGREES(ACOS((入力・結果!$G$3-(入力・結果!$G$4*COS(RADIANS(S364))))/(((入力・結果!$G$3^2)+(入力・結果!$G$4^2)-(2*入力・結果!$G$3*入力・結果!$G$4*COS(RADIANS(S364))))^(1/2))))</f>
        <v>180</v>
      </c>
      <c r="Z364" s="13">
        <f>DEGREES(ACOS(((入力・結果!$G$3^2)+(入力・結果!$G$4^2)-(入力・結果!$G$5^2)+(入力・結果!$G$6^2)-(2*入力・結果!$G$3*入力・結果!$G$4*COS(RADIANS(S364))))/(2*入力・結果!$G$6*((入力・結果!$G$3^2)+(入力・結果!$G$4^2)-(2*入力・結果!$G$3*入力・結果!$G$4*(COS(RADIANS(S364)))))^(1/2))))</f>
        <v>97.180755781458288</v>
      </c>
      <c r="AA364" s="13">
        <f>DEGREES(ACOS((入力・結果!$G$4-(入力・結果!$G$3*COS(RADIANS(S364))))/(((入力・結果!$G$3^2)+(入力・結果!$G$4^2)-(2*入力・結果!$G$3*入力・結果!$G$4*COS(RADIANS(S364))))^(1/2))))</f>
        <v>0</v>
      </c>
      <c r="AB364" s="13">
        <f>DEGREES(ACOS(((入力・結果!$G$3^2)+(入力・結果!$G$4^2)+(入力・結果!$G$5^2)-(入力・結果!$G$6^2)-(2*入力・結果!$G$3*入力・結果!$G$4*COS(RADIANS(S364))))/(2*入力・結果!$G$5*((入力・結果!$G$3^2)+(入力・結果!$G$4^2)-(2*入力・結果!$G$3*入力・結果!$G$4*(COS(RADIANS(S364)))))^(1/2))))</f>
        <v>41.409622109270856</v>
      </c>
      <c r="AC364" s="1">
        <f t="shared" si="136"/>
        <v>-682.46293271633476</v>
      </c>
      <c r="AD364" s="1">
        <f t="shared" si="125"/>
        <v>0</v>
      </c>
      <c r="AE364" s="1" t="str">
        <f t="shared" si="126"/>
        <v/>
      </c>
      <c r="AF364" s="1" t="str">
        <f t="shared" si="127"/>
        <v/>
      </c>
    </row>
    <row r="365" spans="2:37" x14ac:dyDescent="0.2">
      <c r="Y365" s="13">
        <f>DEGREES(ACOS((入力・結果!$G$3-(入力・結果!$G$4*COS(RADIANS(S365))))/(((入力・結果!$G$3^2)+(入力・結果!$G$4^2)-(2*入力・結果!$G$3*入力・結果!$G$4*COS(RADIANS(S365))))^(1/2))))</f>
        <v>180</v>
      </c>
      <c r="Z365" s="13">
        <f>DEGREES(ACOS(((入力・結果!$G$3^2)+(入力・結果!$G$4^2)-(入力・結果!$G$5^2)+(入力・結果!$G$6^2)-(2*入力・結果!$G$3*入力・結果!$G$4*COS(RADIANS(S365))))/(2*入力・結果!$G$6*((入力・結果!$G$3^2)+(入力・結果!$G$4^2)-(2*入力・結果!$G$3*入力・結果!$G$4*(COS(RADIANS(S365)))))^(1/2))))</f>
        <v>97.180755781458288</v>
      </c>
      <c r="AA365" s="13">
        <f>DEGREES(ACOS((入力・結果!$G$4-(入力・結果!$G$3*COS(RADIANS(S365))))/(((入力・結果!$G$3^2)+(入力・結果!$G$4^2)-(2*入力・結果!$G$3*入力・結果!$G$4*COS(RADIANS(S365))))^(1/2))))</f>
        <v>0</v>
      </c>
      <c r="AB365" s="13">
        <f>DEGREES(ACOS(((入力・結果!$G$3^2)+(入力・結果!$G$4^2)+(入力・結果!$G$5^2)-(入力・結果!$G$6^2)-(2*入力・結果!$G$3*入力・結果!$G$4*COS(RADIANS(S365))))/(2*入力・結果!$G$5*((入力・結果!$G$3^2)+(入力・結果!$G$4^2)-(2*入力・結果!$G$3*入力・結果!$G$4*(COS(RADIANS(S365)))))^(1/2))))</f>
        <v>41.409622109270856</v>
      </c>
      <c r="AC365" s="1">
        <f t="shared" si="136"/>
        <v>-3300</v>
      </c>
      <c r="AD365" s="1">
        <f t="shared" si="125"/>
        <v>0</v>
      </c>
      <c r="AE365" s="1" t="str">
        <f t="shared" si="126"/>
        <v/>
      </c>
      <c r="AF365" s="1" t="str">
        <f>IF(AND(入力・結果!V366=0,AD365&gt;0),"a","")</f>
        <v/>
      </c>
    </row>
  </sheetData>
  <phoneticPr fontId="1"/>
  <pageMargins left="0.7" right="0.7" top="0.75" bottom="0.75" header="0.3" footer="0.3"/>
  <pageSetup paperSize="9" orientation="portrait" r:id="rId1"/>
  <ignoredErrors>
    <ignoredError sqref="AG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L2:O38"/>
  <sheetViews>
    <sheetView topLeftCell="B20" workbookViewId="0">
      <selection activeCell="H27" sqref="H27"/>
    </sheetView>
  </sheetViews>
  <sheetFormatPr defaultRowHeight="13.2" x14ac:dyDescent="0.2"/>
  <cols>
    <col min="12" max="12" width="12.21875" customWidth="1"/>
    <col min="13" max="13" width="10.44140625" customWidth="1"/>
    <col min="14" max="14" width="1.44140625" customWidth="1"/>
    <col min="15" max="15" width="40.5546875" customWidth="1"/>
    <col min="16" max="16" width="11.77734375" customWidth="1"/>
    <col min="18" max="18" width="11.44140625" customWidth="1"/>
  </cols>
  <sheetData>
    <row r="2" spans="12:15" x14ac:dyDescent="0.2">
      <c r="L2" s="40" t="s">
        <v>58</v>
      </c>
      <c r="M2" s="40" t="s">
        <v>62</v>
      </c>
    </row>
    <row r="3" spans="12:15" x14ac:dyDescent="0.2">
      <c r="L3" s="40" t="s">
        <v>59</v>
      </c>
      <c r="M3" s="40" t="s">
        <v>63</v>
      </c>
    </row>
    <row r="4" spans="12:15" x14ac:dyDescent="0.2">
      <c r="L4" s="40" t="s">
        <v>60</v>
      </c>
      <c r="M4" s="40" t="s">
        <v>64</v>
      </c>
    </row>
    <row r="5" spans="12:15" x14ac:dyDescent="0.2">
      <c r="L5" s="40" t="s">
        <v>61</v>
      </c>
      <c r="M5" s="40" t="s">
        <v>65</v>
      </c>
    </row>
    <row r="6" spans="12:15" x14ac:dyDescent="0.2">
      <c r="L6" s="40" t="s">
        <v>66</v>
      </c>
      <c r="M6" s="40" t="s">
        <v>67</v>
      </c>
    </row>
    <row r="8" spans="12:15" ht="13.8" thickBot="1" x14ac:dyDescent="0.25"/>
    <row r="9" spans="12:15" ht="13.8" thickBot="1" x14ac:dyDescent="0.25">
      <c r="L9" s="50" t="s">
        <v>46</v>
      </c>
      <c r="M9" s="51"/>
    </row>
    <row r="10" spans="12:15" x14ac:dyDescent="0.2">
      <c r="L10" s="44" t="s">
        <v>37</v>
      </c>
      <c r="M10" s="46"/>
      <c r="O10" s="41" t="s">
        <v>68</v>
      </c>
    </row>
    <row r="11" spans="12:15" x14ac:dyDescent="0.2">
      <c r="L11" s="45" t="s">
        <v>38</v>
      </c>
      <c r="M11" s="47"/>
      <c r="O11" s="42" t="s">
        <v>68</v>
      </c>
    </row>
    <row r="12" spans="12:15" x14ac:dyDescent="0.2">
      <c r="L12" s="45" t="s">
        <v>39</v>
      </c>
      <c r="M12" s="47"/>
      <c r="O12" s="42" t="s">
        <v>68</v>
      </c>
    </row>
    <row r="13" spans="12:15" x14ac:dyDescent="0.2">
      <c r="L13" s="45" t="s">
        <v>40</v>
      </c>
      <c r="M13" s="47"/>
      <c r="O13" s="42" t="s">
        <v>68</v>
      </c>
    </row>
    <row r="14" spans="12:15" x14ac:dyDescent="0.2">
      <c r="L14" s="45" t="s">
        <v>34</v>
      </c>
      <c r="M14" s="47"/>
      <c r="O14" s="42" t="s">
        <v>69</v>
      </c>
    </row>
    <row r="15" spans="12:15" x14ac:dyDescent="0.2">
      <c r="L15" s="45" t="s">
        <v>35</v>
      </c>
      <c r="M15" s="47"/>
      <c r="O15" s="42" t="s">
        <v>68</v>
      </c>
    </row>
    <row r="16" spans="12:15" x14ac:dyDescent="0.2">
      <c r="L16" s="45" t="s">
        <v>36</v>
      </c>
      <c r="M16" s="47"/>
      <c r="O16" s="42" t="s">
        <v>69</v>
      </c>
    </row>
    <row r="17" spans="12:15" x14ac:dyDescent="0.2">
      <c r="L17" s="45" t="s">
        <v>31</v>
      </c>
      <c r="M17" s="47"/>
      <c r="O17" s="42" t="s">
        <v>70</v>
      </c>
    </row>
    <row r="18" spans="12:15" ht="13.8" thickBot="1" x14ac:dyDescent="0.25">
      <c r="L18" s="28" t="s">
        <v>32</v>
      </c>
      <c r="M18" s="48"/>
      <c r="O18" s="43" t="s">
        <v>71</v>
      </c>
    </row>
    <row r="19" spans="12:15" ht="13.8" thickBot="1" x14ac:dyDescent="0.25"/>
    <row r="20" spans="12:15" ht="13.8" thickBot="1" x14ac:dyDescent="0.25">
      <c r="L20" s="50" t="s">
        <v>47</v>
      </c>
      <c r="M20" s="51"/>
    </row>
    <row r="21" spans="12:15" x14ac:dyDescent="0.2">
      <c r="L21" s="44" t="s">
        <v>5</v>
      </c>
      <c r="M21" s="46"/>
      <c r="O21" s="41" t="s">
        <v>72</v>
      </c>
    </row>
    <row r="22" spans="12:15" x14ac:dyDescent="0.2">
      <c r="L22" s="45" t="s">
        <v>6</v>
      </c>
      <c r="M22" s="47"/>
      <c r="O22" s="42" t="s">
        <v>73</v>
      </c>
    </row>
    <row r="23" spans="12:15" x14ac:dyDescent="0.2">
      <c r="L23" s="45" t="s">
        <v>7</v>
      </c>
      <c r="M23" s="3"/>
      <c r="O23" s="42" t="s">
        <v>87</v>
      </c>
    </row>
    <row r="24" spans="12:15" x14ac:dyDescent="0.2">
      <c r="L24" s="45" t="s">
        <v>9</v>
      </c>
      <c r="M24" s="47"/>
      <c r="O24" s="42" t="s">
        <v>74</v>
      </c>
    </row>
    <row r="25" spans="12:15" x14ac:dyDescent="0.2">
      <c r="L25" s="45" t="s">
        <v>30</v>
      </c>
      <c r="M25" s="3"/>
      <c r="O25" s="42" t="s">
        <v>88</v>
      </c>
    </row>
    <row r="26" spans="12:15" x14ac:dyDescent="0.2">
      <c r="L26" s="45" t="s">
        <v>8</v>
      </c>
      <c r="M26" s="47"/>
      <c r="O26" s="42" t="s">
        <v>82</v>
      </c>
    </row>
    <row r="27" spans="12:15" x14ac:dyDescent="0.2">
      <c r="L27" s="45" t="s">
        <v>41</v>
      </c>
      <c r="M27" s="3"/>
      <c r="O27" s="42" t="s">
        <v>86</v>
      </c>
    </row>
    <row r="28" spans="12:15" x14ac:dyDescent="0.2">
      <c r="L28" s="45" t="s">
        <v>83</v>
      </c>
      <c r="M28" s="3"/>
      <c r="O28" s="42" t="s">
        <v>85</v>
      </c>
    </row>
    <row r="29" spans="12:15" ht="13.8" thickBot="1" x14ac:dyDescent="0.25">
      <c r="L29" s="28" t="s">
        <v>84</v>
      </c>
      <c r="M29" s="4"/>
      <c r="O29" s="43" t="s">
        <v>85</v>
      </c>
    </row>
    <row r="30" spans="12:15" ht="13.8" thickBot="1" x14ac:dyDescent="0.25"/>
    <row r="31" spans="12:15" x14ac:dyDescent="0.2">
      <c r="L31" s="29" t="s">
        <v>44</v>
      </c>
      <c r="M31" s="5"/>
      <c r="O31" s="41" t="s">
        <v>75</v>
      </c>
    </row>
    <row r="32" spans="12:15" x14ac:dyDescent="0.2">
      <c r="L32" s="24" t="s">
        <v>14</v>
      </c>
      <c r="M32" s="30"/>
      <c r="O32" s="42" t="s">
        <v>76</v>
      </c>
    </row>
    <row r="33" spans="12:15" x14ac:dyDescent="0.2">
      <c r="L33" s="24" t="s">
        <v>9</v>
      </c>
      <c r="M33" s="30"/>
      <c r="O33" s="42" t="s">
        <v>77</v>
      </c>
    </row>
    <row r="34" spans="12:15" ht="13.8" thickBot="1" x14ac:dyDescent="0.25">
      <c r="L34" s="9" t="s">
        <v>42</v>
      </c>
      <c r="M34" s="31"/>
      <c r="O34" s="42" t="s">
        <v>78</v>
      </c>
    </row>
    <row r="35" spans="12:15" x14ac:dyDescent="0.2">
      <c r="L35" s="29" t="s">
        <v>45</v>
      </c>
      <c r="M35" s="5"/>
      <c r="O35" s="42" t="s">
        <v>75</v>
      </c>
    </row>
    <row r="36" spans="12:15" x14ac:dyDescent="0.2">
      <c r="L36" s="24" t="s">
        <v>14</v>
      </c>
      <c r="M36" s="30"/>
      <c r="O36" s="42" t="s">
        <v>79</v>
      </c>
    </row>
    <row r="37" spans="12:15" x14ac:dyDescent="0.2">
      <c r="L37" s="26" t="s">
        <v>9</v>
      </c>
      <c r="M37" s="32"/>
      <c r="O37" s="42" t="s">
        <v>80</v>
      </c>
    </row>
    <row r="38" spans="12:15" ht="13.8" thickBot="1" x14ac:dyDescent="0.25">
      <c r="L38" s="28" t="s">
        <v>43</v>
      </c>
      <c r="M38" s="33"/>
      <c r="O38" s="43" t="s">
        <v>81</v>
      </c>
    </row>
  </sheetData>
  <mergeCells count="2">
    <mergeCell ref="L9:M9"/>
    <mergeCell ref="L20:M20"/>
  </mergeCells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入力・結果</vt:lpstr>
      <vt:lpstr>演算</vt:lpstr>
      <vt:lpstr>使用法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chamatto</dc:creator>
  <cp:lastModifiedBy>賢一 五味</cp:lastModifiedBy>
  <dcterms:created xsi:type="dcterms:W3CDTF">2014-05-27T03:12:34Z</dcterms:created>
  <dcterms:modified xsi:type="dcterms:W3CDTF">2021-05-06T16:25:27Z</dcterms:modified>
</cp:coreProperties>
</file>