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/>
  <mc:AlternateContent xmlns:mc="http://schemas.openxmlformats.org/markup-compatibility/2006">
    <mc:Choice Requires="x15">
      <x15ac:absPath xmlns:x15ac="http://schemas.microsoft.com/office/spreadsheetml/2010/11/ac" url="D:\SRDC\SRDC\Inventor_2017\2018年機体\2020年機体完成版\Excel\"/>
    </mc:Choice>
  </mc:AlternateContent>
  <xr:revisionPtr revIDLastSave="0" documentId="13_ncr:1_{06825D43-C9B5-410A-B4A4-D32F94D9CF5D}" xr6:coauthVersionLast="44" xr6:coauthVersionMax="44" xr10:uidLastSave="{00000000-0000-0000-0000-000000000000}"/>
  <bookViews>
    <workbookView xWindow="-110" yWindow="-110" windowWidth="19420" windowHeight="11020" xr2:uid="{00000000-000D-0000-FFFF-FFFF00000000}"/>
  </bookViews>
  <sheets>
    <sheet name="入力・結果" sheetId="1" r:id="rId1"/>
    <sheet name="Sheet1" sheetId="4" r:id="rId2"/>
    <sheet name="演算" sheetId="2" r:id="rId3"/>
    <sheet name="使用法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" l="1"/>
  <c r="J6" i="4"/>
  <c r="I6" i="4"/>
  <c r="H6" i="4"/>
  <c r="G6" i="4"/>
  <c r="F6" i="4"/>
  <c r="E6" i="4"/>
  <c r="D6" i="4"/>
  <c r="C6" i="4"/>
  <c r="D7" i="4" s="1"/>
  <c r="E7" i="4" s="1"/>
  <c r="F7" i="4" s="1"/>
  <c r="G7" i="4" s="1"/>
  <c r="H7" i="4" s="1"/>
  <c r="I7" i="4" s="1"/>
  <c r="J7" i="4" s="1"/>
  <c r="C7" i="4" l="1"/>
  <c r="K3" i="1" l="1"/>
  <c r="AC365" i="2"/>
  <c r="I5" i="1"/>
  <c r="I7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2" i="1"/>
  <c r="AI12" i="2"/>
  <c r="AI11" i="2"/>
  <c r="AI10" i="2"/>
  <c r="AI9" i="2"/>
  <c r="AI7" i="2"/>
  <c r="Y4" i="2"/>
  <c r="Z4" i="2"/>
  <c r="AA4" i="2"/>
  <c r="AB4" i="2"/>
  <c r="Y5" i="2"/>
  <c r="Z5" i="2"/>
  <c r="AA5" i="2"/>
  <c r="AB5" i="2"/>
  <c r="Y6" i="2"/>
  <c r="Z6" i="2"/>
  <c r="AA6" i="2"/>
  <c r="AB6" i="2"/>
  <c r="Y7" i="2"/>
  <c r="Z7" i="2"/>
  <c r="AA7" i="2"/>
  <c r="AB7" i="2"/>
  <c r="AG7" i="2"/>
  <c r="AG8" i="2"/>
  <c r="Y8" i="2"/>
  <c r="Z8" i="2"/>
  <c r="AA8" i="2"/>
  <c r="AB8" i="2"/>
  <c r="T8" i="2" s="1"/>
  <c r="U8" i="2" s="1"/>
  <c r="Y9" i="2"/>
  <c r="Z9" i="2"/>
  <c r="AA9" i="2"/>
  <c r="AB9" i="2"/>
  <c r="T9" i="2" s="1"/>
  <c r="U9" i="2" s="1"/>
  <c r="V9" i="2" s="1"/>
  <c r="AK8" i="2" s="1"/>
  <c r="O7" i="1" s="1"/>
  <c r="AG9" i="2"/>
  <c r="AG10" i="2"/>
  <c r="Y10" i="2"/>
  <c r="Z10" i="2"/>
  <c r="AA10" i="2"/>
  <c r="AB10" i="2"/>
  <c r="Y11" i="2"/>
  <c r="Z11" i="2"/>
  <c r="AA11" i="2"/>
  <c r="AB11" i="2"/>
  <c r="Y12" i="2"/>
  <c r="Z12" i="2"/>
  <c r="AA12" i="2"/>
  <c r="AB12" i="2"/>
  <c r="T12" i="2" s="1"/>
  <c r="Y13" i="2"/>
  <c r="Z13" i="2"/>
  <c r="AA13" i="2"/>
  <c r="AB13" i="2"/>
  <c r="Y14" i="2"/>
  <c r="Z14" i="2"/>
  <c r="AA14" i="2"/>
  <c r="AB14" i="2"/>
  <c r="Y15" i="2"/>
  <c r="Z15" i="2"/>
  <c r="AA15" i="2"/>
  <c r="AB15" i="2"/>
  <c r="T15" i="2" s="1"/>
  <c r="U15" i="2" s="1"/>
  <c r="Y16" i="2"/>
  <c r="Z16" i="2"/>
  <c r="AA16" i="2"/>
  <c r="AB16" i="2"/>
  <c r="Y17" i="2"/>
  <c r="Z17" i="2"/>
  <c r="AA17" i="2"/>
  <c r="AB17" i="2"/>
  <c r="T17" i="2" s="1"/>
  <c r="U17" i="2" s="1"/>
  <c r="V17" i="2" s="1"/>
  <c r="AK16" i="2" s="1"/>
  <c r="O15" i="1" s="1"/>
  <c r="Y18" i="2"/>
  <c r="Z18" i="2"/>
  <c r="AA18" i="2"/>
  <c r="AB18" i="2"/>
  <c r="Y19" i="2"/>
  <c r="Z19" i="2"/>
  <c r="AA19" i="2"/>
  <c r="AB19" i="2"/>
  <c r="Y20" i="2"/>
  <c r="Z20" i="2"/>
  <c r="AA20" i="2"/>
  <c r="AB20" i="2"/>
  <c r="T20" i="2" s="1"/>
  <c r="U20" i="2" s="1"/>
  <c r="Y21" i="2"/>
  <c r="Z21" i="2"/>
  <c r="AA21" i="2"/>
  <c r="AB21" i="2"/>
  <c r="Y22" i="2"/>
  <c r="Z22" i="2"/>
  <c r="AA22" i="2"/>
  <c r="AB22" i="2"/>
  <c r="T22" i="2" s="1"/>
  <c r="U22" i="2" s="1"/>
  <c r="Y23" i="2"/>
  <c r="Z23" i="2"/>
  <c r="AA23" i="2"/>
  <c r="AB23" i="2"/>
  <c r="T23" i="2" s="1"/>
  <c r="U23" i="2" s="1"/>
  <c r="Y24" i="2"/>
  <c r="Z24" i="2"/>
  <c r="AA24" i="2"/>
  <c r="AB24" i="2"/>
  <c r="T24" i="2" s="1"/>
  <c r="U24" i="2" s="1"/>
  <c r="V25" i="2" s="1"/>
  <c r="AK24" i="2" s="1"/>
  <c r="O23" i="1" s="1"/>
  <c r="Y25" i="2"/>
  <c r="Z25" i="2"/>
  <c r="AA25" i="2"/>
  <c r="AB25" i="2"/>
  <c r="T25" i="2" s="1"/>
  <c r="U25" i="2" s="1"/>
  <c r="Y26" i="2"/>
  <c r="Z26" i="2"/>
  <c r="AA26" i="2"/>
  <c r="AB26" i="2"/>
  <c r="T26" i="2" s="1"/>
  <c r="U26" i="2" s="1"/>
  <c r="Y27" i="2"/>
  <c r="Z27" i="2"/>
  <c r="AA27" i="2"/>
  <c r="AB27" i="2"/>
  <c r="T27" i="2" s="1"/>
  <c r="U27" i="2" s="1"/>
  <c r="Y28" i="2"/>
  <c r="Z28" i="2"/>
  <c r="AA28" i="2"/>
  <c r="AB28" i="2"/>
  <c r="T28" i="2" s="1"/>
  <c r="U28" i="2" s="1"/>
  <c r="Y29" i="2"/>
  <c r="Z29" i="2"/>
  <c r="AA29" i="2"/>
  <c r="AB29" i="2"/>
  <c r="T29" i="2" s="1"/>
  <c r="U29" i="2" s="1"/>
  <c r="V29" i="2" s="1"/>
  <c r="AK28" i="2" s="1"/>
  <c r="O27" i="1" s="1"/>
  <c r="Y30" i="2"/>
  <c r="Z30" i="2"/>
  <c r="AA30" i="2"/>
  <c r="AB30" i="2"/>
  <c r="T30" i="2" s="1"/>
  <c r="U30" i="2" s="1"/>
  <c r="Y31" i="2"/>
  <c r="Z31" i="2"/>
  <c r="AA31" i="2"/>
  <c r="AB31" i="2"/>
  <c r="T31" i="2" s="1"/>
  <c r="U31" i="2" s="1"/>
  <c r="V31" i="2" s="1"/>
  <c r="AK30" i="2" s="1"/>
  <c r="O29" i="1" s="1"/>
  <c r="Y32" i="2"/>
  <c r="Z32" i="2"/>
  <c r="AA32" i="2"/>
  <c r="AB32" i="2"/>
  <c r="T32" i="2" s="1"/>
  <c r="U32" i="2" s="1"/>
  <c r="V32" i="2" s="1"/>
  <c r="AK31" i="2" s="1"/>
  <c r="O30" i="1" s="1"/>
  <c r="Y33" i="2"/>
  <c r="Z33" i="2"/>
  <c r="AA33" i="2"/>
  <c r="AB33" i="2"/>
  <c r="T33" i="2" s="1"/>
  <c r="U33" i="2" s="1"/>
  <c r="Y34" i="2"/>
  <c r="Z34" i="2"/>
  <c r="AA34" i="2"/>
  <c r="AB34" i="2"/>
  <c r="T34" i="2" s="1"/>
  <c r="U34" i="2" s="1"/>
  <c r="Y35" i="2"/>
  <c r="Z35" i="2"/>
  <c r="AA35" i="2"/>
  <c r="AB35" i="2"/>
  <c r="T35" i="2" s="1"/>
  <c r="U35" i="2" s="1"/>
  <c r="V35" i="2" s="1"/>
  <c r="AK34" i="2" s="1"/>
  <c r="O33" i="1" s="1"/>
  <c r="Y36" i="2"/>
  <c r="Z36" i="2"/>
  <c r="AA36" i="2"/>
  <c r="AB36" i="2"/>
  <c r="T36" i="2" s="1"/>
  <c r="Y37" i="2"/>
  <c r="Z37" i="2"/>
  <c r="AA37" i="2"/>
  <c r="AB37" i="2"/>
  <c r="T37" i="2" s="1"/>
  <c r="U37" i="2" s="1"/>
  <c r="Y38" i="2"/>
  <c r="Z38" i="2"/>
  <c r="AA38" i="2"/>
  <c r="AB38" i="2"/>
  <c r="T38" i="2" s="1"/>
  <c r="U38" i="2" s="1"/>
  <c r="V38" i="2" s="1"/>
  <c r="AK37" i="2" s="1"/>
  <c r="O36" i="1" s="1"/>
  <c r="Y39" i="2"/>
  <c r="Z39" i="2"/>
  <c r="AA39" i="2"/>
  <c r="AB39" i="2"/>
  <c r="T39" i="2" s="1"/>
  <c r="U39" i="2" s="1"/>
  <c r="E39" i="2" s="1"/>
  <c r="F39" i="2" s="1"/>
  <c r="Y40" i="2"/>
  <c r="Z40" i="2"/>
  <c r="AA40" i="2"/>
  <c r="AB40" i="2"/>
  <c r="T40" i="2" s="1"/>
  <c r="U40" i="2" s="1"/>
  <c r="E40" i="2" s="1"/>
  <c r="F40" i="2" s="1"/>
  <c r="Y41" i="2"/>
  <c r="Z41" i="2"/>
  <c r="AA41" i="2"/>
  <c r="AB41" i="2"/>
  <c r="T41" i="2" s="1"/>
  <c r="U41" i="2" s="1"/>
  <c r="Y42" i="2"/>
  <c r="Z42" i="2"/>
  <c r="AA42" i="2"/>
  <c r="AB42" i="2"/>
  <c r="T42" i="2" s="1"/>
  <c r="U42" i="2" s="1"/>
  <c r="Y43" i="2"/>
  <c r="Z43" i="2"/>
  <c r="AA43" i="2"/>
  <c r="AB43" i="2"/>
  <c r="T43" i="2" s="1"/>
  <c r="U43" i="2" s="1"/>
  <c r="E43" i="2" s="1"/>
  <c r="F43" i="2" s="1"/>
  <c r="Y44" i="2"/>
  <c r="Z44" i="2"/>
  <c r="AA44" i="2"/>
  <c r="AB44" i="2"/>
  <c r="T44" i="2" s="1"/>
  <c r="U44" i="2" s="1"/>
  <c r="Y45" i="2"/>
  <c r="Z45" i="2"/>
  <c r="AA45" i="2"/>
  <c r="AB45" i="2"/>
  <c r="T45" i="2" s="1"/>
  <c r="U45" i="2" s="1"/>
  <c r="V45" i="2" s="1"/>
  <c r="Y46" i="2"/>
  <c r="Z46" i="2"/>
  <c r="AA46" i="2"/>
  <c r="AB46" i="2"/>
  <c r="T46" i="2" s="1"/>
  <c r="U46" i="2" s="1"/>
  <c r="V46" i="2" s="1"/>
  <c r="AK45" i="2" s="1"/>
  <c r="O44" i="1" s="1"/>
  <c r="Y47" i="2"/>
  <c r="Z47" i="2"/>
  <c r="AA47" i="2"/>
  <c r="AB47" i="2"/>
  <c r="T47" i="2" s="1"/>
  <c r="U47" i="2" s="1"/>
  <c r="V47" i="2" s="1"/>
  <c r="AK46" i="2" s="1"/>
  <c r="O45" i="1" s="1"/>
  <c r="Y48" i="2"/>
  <c r="Z48" i="2"/>
  <c r="AA48" i="2"/>
  <c r="AB48" i="2"/>
  <c r="T48" i="2" s="1"/>
  <c r="U48" i="2" s="1"/>
  <c r="V48" i="2" s="1"/>
  <c r="AK47" i="2" s="1"/>
  <c r="O46" i="1" s="1"/>
  <c r="Y49" i="2"/>
  <c r="Z49" i="2"/>
  <c r="AA49" i="2"/>
  <c r="AB49" i="2"/>
  <c r="T49" i="2" s="1"/>
  <c r="U49" i="2" s="1"/>
  <c r="Y50" i="2"/>
  <c r="Z50" i="2"/>
  <c r="AA50" i="2"/>
  <c r="AB50" i="2"/>
  <c r="T50" i="2" s="1"/>
  <c r="U50" i="2" s="1"/>
  <c r="Y51" i="2"/>
  <c r="Z51" i="2"/>
  <c r="AA51" i="2"/>
  <c r="AB51" i="2"/>
  <c r="T51" i="2" s="1"/>
  <c r="U51" i="2" s="1"/>
  <c r="Y52" i="2"/>
  <c r="Z52" i="2"/>
  <c r="AA52" i="2"/>
  <c r="AB52" i="2"/>
  <c r="T52" i="2" s="1"/>
  <c r="Y53" i="2"/>
  <c r="Z53" i="2"/>
  <c r="AA53" i="2"/>
  <c r="AB53" i="2"/>
  <c r="T53" i="2" s="1"/>
  <c r="U53" i="2" s="1"/>
  <c r="E53" i="2" s="1"/>
  <c r="F53" i="2" s="1"/>
  <c r="Y54" i="2"/>
  <c r="Z54" i="2"/>
  <c r="AA54" i="2"/>
  <c r="AB54" i="2"/>
  <c r="T54" i="2" s="1"/>
  <c r="U54" i="2" s="1"/>
  <c r="Y55" i="2"/>
  <c r="Z55" i="2"/>
  <c r="AA55" i="2"/>
  <c r="AB55" i="2"/>
  <c r="T55" i="2" s="1"/>
  <c r="U55" i="2" s="1"/>
  <c r="V55" i="2" s="1"/>
  <c r="AK54" i="2" s="1"/>
  <c r="O53" i="1" s="1"/>
  <c r="Y56" i="2"/>
  <c r="Z56" i="2"/>
  <c r="AA56" i="2"/>
  <c r="AB56" i="2"/>
  <c r="T56" i="2" s="1"/>
  <c r="U56" i="2" s="1"/>
  <c r="V56" i="2" s="1"/>
  <c r="AK55" i="2" s="1"/>
  <c r="O54" i="1" s="1"/>
  <c r="Y57" i="2"/>
  <c r="Z57" i="2"/>
  <c r="AA57" i="2"/>
  <c r="AB57" i="2"/>
  <c r="T57" i="2" s="1"/>
  <c r="U57" i="2" s="1"/>
  <c r="Y58" i="2"/>
  <c r="Z58" i="2"/>
  <c r="AA58" i="2"/>
  <c r="AB58" i="2"/>
  <c r="Y59" i="2"/>
  <c r="Z59" i="2"/>
  <c r="AA59" i="2"/>
  <c r="AB59" i="2"/>
  <c r="T59" i="2" s="1"/>
  <c r="U59" i="2" s="1"/>
  <c r="E59" i="2" s="1"/>
  <c r="F59" i="2" s="1"/>
  <c r="Y60" i="2"/>
  <c r="Z60" i="2"/>
  <c r="AA60" i="2"/>
  <c r="AB60" i="2"/>
  <c r="T60" i="2" s="1"/>
  <c r="U60" i="2" s="1"/>
  <c r="V60" i="2" s="1"/>
  <c r="AK59" i="2" s="1"/>
  <c r="O58" i="1" s="1"/>
  <c r="Y61" i="2"/>
  <c r="Z61" i="2"/>
  <c r="AA61" i="2"/>
  <c r="AB61" i="2"/>
  <c r="T61" i="2" s="1"/>
  <c r="U61" i="2" s="1"/>
  <c r="Y62" i="2"/>
  <c r="Z62" i="2"/>
  <c r="AA62" i="2"/>
  <c r="AB62" i="2"/>
  <c r="T62" i="2" s="1"/>
  <c r="U62" i="2" s="1"/>
  <c r="Y63" i="2"/>
  <c r="Z63" i="2"/>
  <c r="AA63" i="2"/>
  <c r="AB63" i="2"/>
  <c r="T63" i="2" s="1"/>
  <c r="U63" i="2" s="1"/>
  <c r="E63" i="2" s="1"/>
  <c r="F63" i="2" s="1"/>
  <c r="Y64" i="2"/>
  <c r="Z64" i="2"/>
  <c r="AA64" i="2"/>
  <c r="AB64" i="2"/>
  <c r="T64" i="2" s="1"/>
  <c r="U64" i="2" s="1"/>
  <c r="V64" i="2" s="1"/>
  <c r="AK63" i="2" s="1"/>
  <c r="O62" i="1" s="1"/>
  <c r="Y65" i="2"/>
  <c r="Z65" i="2"/>
  <c r="AA65" i="2"/>
  <c r="AB65" i="2"/>
  <c r="T65" i="2" s="1"/>
  <c r="U65" i="2" s="1"/>
  <c r="E65" i="2" s="1"/>
  <c r="F65" i="2" s="1"/>
  <c r="Y66" i="2"/>
  <c r="Z66" i="2"/>
  <c r="AA66" i="2"/>
  <c r="AB66" i="2"/>
  <c r="T66" i="2" s="1"/>
  <c r="U66" i="2" s="1"/>
  <c r="E66" i="2" s="1"/>
  <c r="F66" i="2" s="1"/>
  <c r="Y67" i="2"/>
  <c r="Z67" i="2"/>
  <c r="AA67" i="2"/>
  <c r="AB67" i="2"/>
  <c r="T67" i="2" s="1"/>
  <c r="U67" i="2" s="1"/>
  <c r="V67" i="2" s="1"/>
  <c r="AK66" i="2" s="1"/>
  <c r="O65" i="1" s="1"/>
  <c r="Y68" i="2"/>
  <c r="Z68" i="2"/>
  <c r="AA68" i="2"/>
  <c r="AB68" i="2"/>
  <c r="T68" i="2" s="1"/>
  <c r="U68" i="2" s="1"/>
  <c r="E68" i="2" s="1"/>
  <c r="F68" i="2" s="1"/>
  <c r="Y69" i="2"/>
  <c r="Z69" i="2"/>
  <c r="AA69" i="2"/>
  <c r="AB69" i="2"/>
  <c r="T69" i="2" s="1"/>
  <c r="U69" i="2" s="1"/>
  <c r="E69" i="2" s="1"/>
  <c r="F69" i="2" s="1"/>
  <c r="Y70" i="2"/>
  <c r="Z70" i="2"/>
  <c r="AA70" i="2"/>
  <c r="AB70" i="2"/>
  <c r="T70" i="2" s="1"/>
  <c r="U70" i="2" s="1"/>
  <c r="V70" i="2" s="1"/>
  <c r="AK69" i="2" s="1"/>
  <c r="O68" i="1" s="1"/>
  <c r="Y71" i="2"/>
  <c r="Z71" i="2"/>
  <c r="AA71" i="2"/>
  <c r="AB71" i="2"/>
  <c r="T71" i="2" s="1"/>
  <c r="U71" i="2" s="1"/>
  <c r="V71" i="2" s="1"/>
  <c r="AK70" i="2" s="1"/>
  <c r="O69" i="1" s="1"/>
  <c r="Y72" i="2"/>
  <c r="Z72" i="2"/>
  <c r="AA72" i="2"/>
  <c r="AB72" i="2"/>
  <c r="T72" i="2" s="1"/>
  <c r="U72" i="2" s="1"/>
  <c r="V72" i="2" s="1"/>
  <c r="AK71" i="2" s="1"/>
  <c r="O70" i="1" s="1"/>
  <c r="Y73" i="2"/>
  <c r="Z73" i="2"/>
  <c r="AA73" i="2"/>
  <c r="AB73" i="2"/>
  <c r="T73" i="2" s="1"/>
  <c r="U73" i="2" s="1"/>
  <c r="Y74" i="2"/>
  <c r="Z74" i="2"/>
  <c r="AA74" i="2"/>
  <c r="AB74" i="2"/>
  <c r="T74" i="2" s="1"/>
  <c r="U74" i="2" s="1"/>
  <c r="E74" i="2" s="1"/>
  <c r="F74" i="2" s="1"/>
  <c r="Y75" i="2"/>
  <c r="Z75" i="2"/>
  <c r="AA75" i="2"/>
  <c r="AB75" i="2"/>
  <c r="T75" i="2" s="1"/>
  <c r="U75" i="2" s="1"/>
  <c r="V75" i="2" s="1"/>
  <c r="AK74" i="2" s="1"/>
  <c r="O73" i="1" s="1"/>
  <c r="Y76" i="2"/>
  <c r="Z76" i="2"/>
  <c r="AA76" i="2"/>
  <c r="AB76" i="2"/>
  <c r="T76" i="2" s="1"/>
  <c r="U76" i="2" s="1"/>
  <c r="V76" i="2" s="1"/>
  <c r="AK75" i="2" s="1"/>
  <c r="O74" i="1" s="1"/>
  <c r="Y77" i="2"/>
  <c r="Z77" i="2"/>
  <c r="AA77" i="2"/>
  <c r="AB77" i="2"/>
  <c r="T77" i="2" s="1"/>
  <c r="U77" i="2" s="1"/>
  <c r="V77" i="2" s="1"/>
  <c r="AK76" i="2" s="1"/>
  <c r="O75" i="1" s="1"/>
  <c r="Y78" i="2"/>
  <c r="Z78" i="2"/>
  <c r="AA78" i="2"/>
  <c r="AB78" i="2"/>
  <c r="T78" i="2" s="1"/>
  <c r="U78" i="2" s="1"/>
  <c r="V78" i="2" s="1"/>
  <c r="AK77" i="2" s="1"/>
  <c r="O76" i="1" s="1"/>
  <c r="Y79" i="2"/>
  <c r="Z79" i="2"/>
  <c r="AA79" i="2"/>
  <c r="AB79" i="2"/>
  <c r="T79" i="2" s="1"/>
  <c r="U79" i="2" s="1"/>
  <c r="V79" i="2" s="1"/>
  <c r="AK78" i="2" s="1"/>
  <c r="O77" i="1" s="1"/>
  <c r="Y80" i="2"/>
  <c r="Z80" i="2"/>
  <c r="AA80" i="2"/>
  <c r="AB80" i="2"/>
  <c r="T80" i="2" s="1"/>
  <c r="U80" i="2" s="1"/>
  <c r="V80" i="2" s="1"/>
  <c r="AK79" i="2" s="1"/>
  <c r="O78" i="1" s="1"/>
  <c r="Y81" i="2"/>
  <c r="Z81" i="2"/>
  <c r="AA81" i="2"/>
  <c r="AB81" i="2"/>
  <c r="T81" i="2" s="1"/>
  <c r="U81" i="2" s="1"/>
  <c r="Y82" i="2"/>
  <c r="Z82" i="2"/>
  <c r="AA82" i="2"/>
  <c r="AB82" i="2"/>
  <c r="T82" i="2" s="1"/>
  <c r="U82" i="2" s="1"/>
  <c r="E82" i="2" s="1"/>
  <c r="F82" i="2" s="1"/>
  <c r="Y83" i="2"/>
  <c r="Z83" i="2"/>
  <c r="AA83" i="2"/>
  <c r="AB83" i="2"/>
  <c r="T83" i="2" s="1"/>
  <c r="U83" i="2" s="1"/>
  <c r="V83" i="2" s="1"/>
  <c r="AK82" i="2" s="1"/>
  <c r="O81" i="1" s="1"/>
  <c r="Y84" i="2"/>
  <c r="Z84" i="2"/>
  <c r="AA84" i="2"/>
  <c r="AB84" i="2"/>
  <c r="T84" i="2" s="1"/>
  <c r="U84" i="2" s="1"/>
  <c r="V84" i="2" s="1"/>
  <c r="AK83" i="2" s="1"/>
  <c r="O82" i="1" s="1"/>
  <c r="Y85" i="2"/>
  <c r="Z85" i="2"/>
  <c r="AA85" i="2"/>
  <c r="AB85" i="2"/>
  <c r="T85" i="2" s="1"/>
  <c r="U85" i="2" s="1"/>
  <c r="E85" i="2" s="1"/>
  <c r="F85" i="2" s="1"/>
  <c r="Y86" i="2"/>
  <c r="Z86" i="2"/>
  <c r="AA86" i="2"/>
  <c r="AB86" i="2"/>
  <c r="T86" i="2" s="1"/>
  <c r="U86" i="2" s="1"/>
  <c r="V86" i="2" s="1"/>
  <c r="AK85" i="2" s="1"/>
  <c r="O84" i="1" s="1"/>
  <c r="Y87" i="2"/>
  <c r="Z87" i="2"/>
  <c r="AA87" i="2"/>
  <c r="AB87" i="2"/>
  <c r="T87" i="2" s="1"/>
  <c r="U87" i="2" s="1"/>
  <c r="Y88" i="2"/>
  <c r="Z88" i="2"/>
  <c r="AA88" i="2"/>
  <c r="AB88" i="2"/>
  <c r="T88" i="2" s="1"/>
  <c r="U88" i="2" s="1"/>
  <c r="Y89" i="2"/>
  <c r="Z89" i="2"/>
  <c r="AA89" i="2"/>
  <c r="AB89" i="2"/>
  <c r="T89" i="2" s="1"/>
  <c r="U89" i="2" s="1"/>
  <c r="Y90" i="2"/>
  <c r="Z90" i="2"/>
  <c r="AA90" i="2"/>
  <c r="AB90" i="2"/>
  <c r="T90" i="2" s="1"/>
  <c r="U90" i="2" s="1"/>
  <c r="Y91" i="2"/>
  <c r="Z91" i="2"/>
  <c r="AA91" i="2"/>
  <c r="AB91" i="2"/>
  <c r="T91" i="2" s="1"/>
  <c r="U91" i="2" s="1"/>
  <c r="Y92" i="2"/>
  <c r="Z92" i="2"/>
  <c r="AA92" i="2"/>
  <c r="AB92" i="2"/>
  <c r="T92" i="2" s="1"/>
  <c r="U92" i="2" s="1"/>
  <c r="V92" i="2" s="1"/>
  <c r="AK91" i="2" s="1"/>
  <c r="O90" i="1" s="1"/>
  <c r="Y93" i="2"/>
  <c r="Z93" i="2"/>
  <c r="AA93" i="2"/>
  <c r="AB93" i="2"/>
  <c r="T93" i="2" s="1"/>
  <c r="U93" i="2" s="1"/>
  <c r="Y94" i="2"/>
  <c r="Z94" i="2"/>
  <c r="AA94" i="2"/>
  <c r="AB94" i="2"/>
  <c r="T94" i="2" s="1"/>
  <c r="U94" i="2" s="1"/>
  <c r="V94" i="2" s="1"/>
  <c r="AK93" i="2" s="1"/>
  <c r="O92" i="1" s="1"/>
  <c r="Y95" i="2"/>
  <c r="Z95" i="2"/>
  <c r="AA95" i="2"/>
  <c r="AB95" i="2"/>
  <c r="T95" i="2" s="1"/>
  <c r="U95" i="2" s="1"/>
  <c r="V95" i="2" s="1"/>
  <c r="AK94" i="2" s="1"/>
  <c r="O93" i="1" s="1"/>
  <c r="Y96" i="2"/>
  <c r="Z96" i="2"/>
  <c r="AA96" i="2"/>
  <c r="AB96" i="2"/>
  <c r="T96" i="2" s="1"/>
  <c r="U96" i="2" s="1"/>
  <c r="Y97" i="2"/>
  <c r="Z97" i="2"/>
  <c r="AA97" i="2"/>
  <c r="AB97" i="2"/>
  <c r="T97" i="2" s="1"/>
  <c r="U97" i="2" s="1"/>
  <c r="Y98" i="2"/>
  <c r="Z98" i="2"/>
  <c r="AA98" i="2"/>
  <c r="AB98" i="2"/>
  <c r="T98" i="2" s="1"/>
  <c r="U98" i="2" s="1"/>
  <c r="V98" i="2" s="1"/>
  <c r="Y99" i="2"/>
  <c r="Z99" i="2"/>
  <c r="AA99" i="2"/>
  <c r="AB99" i="2"/>
  <c r="T99" i="2" s="1"/>
  <c r="U99" i="2" s="1"/>
  <c r="E99" i="2" s="1"/>
  <c r="F99" i="2" s="1"/>
  <c r="Y100" i="2"/>
  <c r="Z100" i="2"/>
  <c r="AA100" i="2"/>
  <c r="AB100" i="2"/>
  <c r="T100" i="2" s="1"/>
  <c r="U100" i="2" s="1"/>
  <c r="Y101" i="2"/>
  <c r="Z101" i="2"/>
  <c r="AA101" i="2"/>
  <c r="AB101" i="2"/>
  <c r="T101" i="2" s="1"/>
  <c r="U101" i="2" s="1"/>
  <c r="E101" i="2" s="1"/>
  <c r="F101" i="2" s="1"/>
  <c r="Y102" i="2"/>
  <c r="Z102" i="2"/>
  <c r="AA102" i="2"/>
  <c r="AB102" i="2"/>
  <c r="T102" i="2" s="1"/>
  <c r="U102" i="2" s="1"/>
  <c r="V102" i="2" s="1"/>
  <c r="AK101" i="2" s="1"/>
  <c r="O100" i="1" s="1"/>
  <c r="Y103" i="2"/>
  <c r="Z103" i="2"/>
  <c r="AA103" i="2"/>
  <c r="AB103" i="2"/>
  <c r="T103" i="2" s="1"/>
  <c r="U103" i="2" s="1"/>
  <c r="V103" i="2" s="1"/>
  <c r="AK102" i="2" s="1"/>
  <c r="O101" i="1" s="1"/>
  <c r="Y104" i="2"/>
  <c r="Z104" i="2"/>
  <c r="AA104" i="2"/>
  <c r="AB104" i="2"/>
  <c r="T104" i="2" s="1"/>
  <c r="U104" i="2" s="1"/>
  <c r="Y105" i="2"/>
  <c r="Z105" i="2"/>
  <c r="AA105" i="2"/>
  <c r="AB105" i="2"/>
  <c r="T105" i="2" s="1"/>
  <c r="U105" i="2" s="1"/>
  <c r="Y106" i="2"/>
  <c r="Z106" i="2"/>
  <c r="AA106" i="2"/>
  <c r="AB106" i="2"/>
  <c r="T106" i="2" s="1"/>
  <c r="U106" i="2" s="1"/>
  <c r="V106" i="2" s="1"/>
  <c r="AK105" i="2" s="1"/>
  <c r="O104" i="1" s="1"/>
  <c r="Y107" i="2"/>
  <c r="Z107" i="2"/>
  <c r="AA107" i="2"/>
  <c r="AB107" i="2"/>
  <c r="T107" i="2" s="1"/>
  <c r="U107" i="2" s="1"/>
  <c r="Y108" i="2"/>
  <c r="Z108" i="2"/>
  <c r="AA108" i="2"/>
  <c r="AB108" i="2"/>
  <c r="T108" i="2" s="1"/>
  <c r="U108" i="2" s="1"/>
  <c r="V108" i="2" s="1"/>
  <c r="AK107" i="2" s="1"/>
  <c r="O106" i="1" s="1"/>
  <c r="Y109" i="2"/>
  <c r="Z109" i="2"/>
  <c r="AA109" i="2"/>
  <c r="AB109" i="2"/>
  <c r="T109" i="2" s="1"/>
  <c r="U109" i="2" s="1"/>
  <c r="Y110" i="2"/>
  <c r="Z110" i="2"/>
  <c r="AA110" i="2"/>
  <c r="AB110" i="2"/>
  <c r="T110" i="2" s="1"/>
  <c r="U110" i="2" s="1"/>
  <c r="E110" i="2" s="1"/>
  <c r="Y111" i="2"/>
  <c r="Z111" i="2"/>
  <c r="AA111" i="2"/>
  <c r="AB111" i="2"/>
  <c r="T111" i="2" s="1"/>
  <c r="U111" i="2" s="1"/>
  <c r="Y112" i="2"/>
  <c r="Z112" i="2"/>
  <c r="AA112" i="2"/>
  <c r="AB112" i="2"/>
  <c r="T112" i="2" s="1"/>
  <c r="U112" i="2" s="1"/>
  <c r="E112" i="2" s="1"/>
  <c r="F112" i="2" s="1"/>
  <c r="Y113" i="2"/>
  <c r="Z113" i="2"/>
  <c r="AA113" i="2"/>
  <c r="AB113" i="2"/>
  <c r="T113" i="2" s="1"/>
  <c r="U113" i="2" s="1"/>
  <c r="Y114" i="2"/>
  <c r="Z114" i="2"/>
  <c r="AA114" i="2"/>
  <c r="AB114" i="2"/>
  <c r="T114" i="2" s="1"/>
  <c r="U114" i="2" s="1"/>
  <c r="Y115" i="2"/>
  <c r="Z115" i="2"/>
  <c r="AA115" i="2"/>
  <c r="AB115" i="2"/>
  <c r="T115" i="2" s="1"/>
  <c r="U115" i="2" s="1"/>
  <c r="Y116" i="2"/>
  <c r="Z116" i="2"/>
  <c r="AA116" i="2"/>
  <c r="AB116" i="2"/>
  <c r="T116" i="2" s="1"/>
  <c r="U116" i="2" s="1"/>
  <c r="Y117" i="2"/>
  <c r="Z117" i="2"/>
  <c r="AA117" i="2"/>
  <c r="AB117" i="2"/>
  <c r="T117" i="2" s="1"/>
  <c r="U117" i="2" s="1"/>
  <c r="V117" i="2" s="1"/>
  <c r="AK116" i="2" s="1"/>
  <c r="O115" i="1" s="1"/>
  <c r="Y118" i="2"/>
  <c r="Z118" i="2"/>
  <c r="AA118" i="2"/>
  <c r="AB118" i="2"/>
  <c r="T118" i="2" s="1"/>
  <c r="U118" i="2" s="1"/>
  <c r="Y119" i="2"/>
  <c r="Z119" i="2"/>
  <c r="AA119" i="2"/>
  <c r="AB119" i="2"/>
  <c r="T119" i="2" s="1"/>
  <c r="U119" i="2" s="1"/>
  <c r="V119" i="2" s="1"/>
  <c r="AK118" i="2" s="1"/>
  <c r="O117" i="1" s="1"/>
  <c r="Y120" i="2"/>
  <c r="Z120" i="2"/>
  <c r="AA120" i="2"/>
  <c r="AB120" i="2"/>
  <c r="T120" i="2" s="1"/>
  <c r="U120" i="2" s="1"/>
  <c r="Y121" i="2"/>
  <c r="Z121" i="2"/>
  <c r="AA121" i="2"/>
  <c r="AB121" i="2"/>
  <c r="T121" i="2" s="1"/>
  <c r="U121" i="2" s="1"/>
  <c r="Y122" i="2"/>
  <c r="Z122" i="2"/>
  <c r="AA122" i="2"/>
  <c r="AB122" i="2"/>
  <c r="T122" i="2" s="1"/>
  <c r="U122" i="2" s="1"/>
  <c r="E122" i="2" s="1"/>
  <c r="F122" i="2" s="1"/>
  <c r="Y123" i="2"/>
  <c r="Z123" i="2"/>
  <c r="AA123" i="2"/>
  <c r="AB123" i="2"/>
  <c r="T123" i="2" s="1"/>
  <c r="U123" i="2" s="1"/>
  <c r="Y124" i="2"/>
  <c r="Z124" i="2"/>
  <c r="AA124" i="2"/>
  <c r="AB124" i="2"/>
  <c r="T124" i="2" s="1"/>
  <c r="U124" i="2" s="1"/>
  <c r="V124" i="2" s="1"/>
  <c r="AK123" i="2" s="1"/>
  <c r="O122" i="1" s="1"/>
  <c r="Y125" i="2"/>
  <c r="Z125" i="2"/>
  <c r="AA125" i="2"/>
  <c r="AB125" i="2"/>
  <c r="T125" i="2" s="1"/>
  <c r="U125" i="2" s="1"/>
  <c r="Y126" i="2"/>
  <c r="Z126" i="2"/>
  <c r="AA126" i="2"/>
  <c r="AB126" i="2"/>
  <c r="T126" i="2" s="1"/>
  <c r="U126" i="2" s="1"/>
  <c r="V126" i="2" s="1"/>
  <c r="AK125" i="2" s="1"/>
  <c r="O124" i="1" s="1"/>
  <c r="Y127" i="2"/>
  <c r="Z127" i="2"/>
  <c r="AA127" i="2"/>
  <c r="AB127" i="2"/>
  <c r="T127" i="2" s="1"/>
  <c r="U127" i="2" s="1"/>
  <c r="E127" i="2" s="1"/>
  <c r="F127" i="2" s="1"/>
  <c r="Y128" i="2"/>
  <c r="Z128" i="2"/>
  <c r="AA128" i="2"/>
  <c r="AB128" i="2"/>
  <c r="T128" i="2" s="1"/>
  <c r="U128" i="2" s="1"/>
  <c r="Y129" i="2"/>
  <c r="Z129" i="2"/>
  <c r="AA129" i="2"/>
  <c r="AB129" i="2"/>
  <c r="T129" i="2" s="1"/>
  <c r="U129" i="2" s="1"/>
  <c r="Y130" i="2"/>
  <c r="Z130" i="2"/>
  <c r="AA130" i="2"/>
  <c r="AB130" i="2"/>
  <c r="T130" i="2" s="1"/>
  <c r="U130" i="2" s="1"/>
  <c r="E130" i="2" s="1"/>
  <c r="F130" i="2" s="1"/>
  <c r="Y131" i="2"/>
  <c r="Z131" i="2"/>
  <c r="AA131" i="2"/>
  <c r="AB131" i="2"/>
  <c r="T131" i="2" s="1"/>
  <c r="U131" i="2" s="1"/>
  <c r="Y132" i="2"/>
  <c r="Z132" i="2"/>
  <c r="AA132" i="2"/>
  <c r="AB132" i="2"/>
  <c r="T132" i="2" s="1"/>
  <c r="U132" i="2" s="1"/>
  <c r="V132" i="2" s="1"/>
  <c r="AK131" i="2" s="1"/>
  <c r="O130" i="1" s="1"/>
  <c r="Y133" i="2"/>
  <c r="Z133" i="2"/>
  <c r="AA133" i="2"/>
  <c r="AB133" i="2"/>
  <c r="T133" i="2" s="1"/>
  <c r="U133" i="2" s="1"/>
  <c r="V133" i="2" s="1"/>
  <c r="AK132" i="2" s="1"/>
  <c r="O131" i="1" s="1"/>
  <c r="Y134" i="2"/>
  <c r="Z134" i="2"/>
  <c r="AA134" i="2"/>
  <c r="AB134" i="2"/>
  <c r="T134" i="2" s="1"/>
  <c r="U134" i="2" s="1"/>
  <c r="Y135" i="2"/>
  <c r="Z135" i="2"/>
  <c r="AA135" i="2"/>
  <c r="AB135" i="2"/>
  <c r="T135" i="2" s="1"/>
  <c r="U135" i="2" s="1"/>
  <c r="E135" i="2" s="1"/>
  <c r="F135" i="2" s="1"/>
  <c r="Y136" i="2"/>
  <c r="Z136" i="2"/>
  <c r="AA136" i="2"/>
  <c r="AB136" i="2"/>
  <c r="T136" i="2" s="1"/>
  <c r="U136" i="2" s="1"/>
  <c r="E136" i="2" s="1"/>
  <c r="F136" i="2" s="1"/>
  <c r="Y137" i="2"/>
  <c r="Z137" i="2"/>
  <c r="AA137" i="2"/>
  <c r="AB137" i="2"/>
  <c r="T137" i="2" s="1"/>
  <c r="U137" i="2" s="1"/>
  <c r="Y138" i="2"/>
  <c r="Z138" i="2"/>
  <c r="AA138" i="2"/>
  <c r="AB138" i="2"/>
  <c r="T138" i="2" s="1"/>
  <c r="U138" i="2" s="1"/>
  <c r="V138" i="2" s="1"/>
  <c r="AK137" i="2" s="1"/>
  <c r="O136" i="1" s="1"/>
  <c r="Y139" i="2"/>
  <c r="Z139" i="2"/>
  <c r="AA139" i="2"/>
  <c r="AB139" i="2"/>
  <c r="T139" i="2" s="1"/>
  <c r="U139" i="2" s="1"/>
  <c r="V139" i="2" s="1"/>
  <c r="AK138" i="2" s="1"/>
  <c r="O137" i="1" s="1"/>
  <c r="Y140" i="2"/>
  <c r="Z140" i="2"/>
  <c r="AA140" i="2"/>
  <c r="AB140" i="2"/>
  <c r="T140" i="2" s="1"/>
  <c r="U140" i="2" s="1"/>
  <c r="V140" i="2" s="1"/>
  <c r="AK139" i="2" s="1"/>
  <c r="O138" i="1" s="1"/>
  <c r="Y141" i="2"/>
  <c r="Z141" i="2"/>
  <c r="AA141" i="2"/>
  <c r="AB141" i="2"/>
  <c r="T141" i="2" s="1"/>
  <c r="U141" i="2" s="1"/>
  <c r="Y142" i="2"/>
  <c r="Z142" i="2"/>
  <c r="AA142" i="2"/>
  <c r="AB142" i="2"/>
  <c r="T142" i="2" s="1"/>
  <c r="U142" i="2" s="1"/>
  <c r="Y143" i="2"/>
  <c r="Z143" i="2"/>
  <c r="AA143" i="2"/>
  <c r="AB143" i="2"/>
  <c r="T143" i="2" s="1"/>
  <c r="U143" i="2" s="1"/>
  <c r="V143" i="2" s="1"/>
  <c r="AK142" i="2" s="1"/>
  <c r="O141" i="1" s="1"/>
  <c r="Y144" i="2"/>
  <c r="Z144" i="2"/>
  <c r="AA144" i="2"/>
  <c r="AB144" i="2"/>
  <c r="T144" i="2" s="1"/>
  <c r="U144" i="2" s="1"/>
  <c r="E144" i="2" s="1"/>
  <c r="F144" i="2" s="1"/>
  <c r="Y145" i="2"/>
  <c r="Z145" i="2"/>
  <c r="AA145" i="2"/>
  <c r="AB145" i="2"/>
  <c r="T145" i="2" s="1"/>
  <c r="U145" i="2" s="1"/>
  <c r="Y146" i="2"/>
  <c r="Z146" i="2"/>
  <c r="AA146" i="2"/>
  <c r="AB146" i="2"/>
  <c r="T146" i="2" s="1"/>
  <c r="U146" i="2" s="1"/>
  <c r="V146" i="2" s="1"/>
  <c r="AK145" i="2" s="1"/>
  <c r="O144" i="1" s="1"/>
  <c r="Y147" i="2"/>
  <c r="Z147" i="2"/>
  <c r="AA147" i="2"/>
  <c r="AB147" i="2"/>
  <c r="T147" i="2" s="1"/>
  <c r="U147" i="2" s="1"/>
  <c r="Y148" i="2"/>
  <c r="Z148" i="2"/>
  <c r="AA148" i="2"/>
  <c r="AB148" i="2"/>
  <c r="T148" i="2" s="1"/>
  <c r="U148" i="2" s="1"/>
  <c r="V148" i="2" s="1"/>
  <c r="AK147" i="2" s="1"/>
  <c r="O146" i="1" s="1"/>
  <c r="Y149" i="2"/>
  <c r="Z149" i="2"/>
  <c r="AA149" i="2"/>
  <c r="AB149" i="2"/>
  <c r="T149" i="2" s="1"/>
  <c r="U149" i="2" s="1"/>
  <c r="V149" i="2" s="1"/>
  <c r="AK148" i="2" s="1"/>
  <c r="O147" i="1" s="1"/>
  <c r="Y150" i="2"/>
  <c r="Z150" i="2"/>
  <c r="AA150" i="2"/>
  <c r="AB150" i="2"/>
  <c r="T150" i="2" s="1"/>
  <c r="U150" i="2" s="1"/>
  <c r="Y151" i="2"/>
  <c r="Z151" i="2"/>
  <c r="AA151" i="2"/>
  <c r="AB151" i="2"/>
  <c r="T151" i="2" s="1"/>
  <c r="U151" i="2" s="1"/>
  <c r="Y152" i="2"/>
  <c r="Z152" i="2"/>
  <c r="AA152" i="2"/>
  <c r="AB152" i="2"/>
  <c r="T152" i="2" s="1"/>
  <c r="U152" i="2" s="1"/>
  <c r="E152" i="2" s="1"/>
  <c r="F152" i="2" s="1"/>
  <c r="Y153" i="2"/>
  <c r="Z153" i="2"/>
  <c r="AA153" i="2"/>
  <c r="AB153" i="2"/>
  <c r="T153" i="2" s="1"/>
  <c r="U153" i="2" s="1"/>
  <c r="V153" i="2" s="1"/>
  <c r="AK152" i="2" s="1"/>
  <c r="O151" i="1" s="1"/>
  <c r="Y154" i="2"/>
  <c r="Z154" i="2"/>
  <c r="AA154" i="2"/>
  <c r="AB154" i="2"/>
  <c r="T154" i="2" s="1"/>
  <c r="U154" i="2" s="1"/>
  <c r="V154" i="2" s="1"/>
  <c r="AK153" i="2" s="1"/>
  <c r="O152" i="1" s="1"/>
  <c r="Y155" i="2"/>
  <c r="Z155" i="2"/>
  <c r="AA155" i="2"/>
  <c r="AB155" i="2"/>
  <c r="T155" i="2" s="1"/>
  <c r="U155" i="2" s="1"/>
  <c r="V155" i="2" s="1"/>
  <c r="AK154" i="2" s="1"/>
  <c r="O153" i="1" s="1"/>
  <c r="Y156" i="2"/>
  <c r="Z156" i="2"/>
  <c r="AA156" i="2"/>
  <c r="AB156" i="2"/>
  <c r="T156" i="2" s="1"/>
  <c r="U156" i="2" s="1"/>
  <c r="V156" i="2" s="1"/>
  <c r="AK155" i="2" s="1"/>
  <c r="O154" i="1" s="1"/>
  <c r="Y157" i="2"/>
  <c r="Z157" i="2"/>
  <c r="AA157" i="2"/>
  <c r="AB157" i="2"/>
  <c r="T157" i="2" s="1"/>
  <c r="U157" i="2" s="1"/>
  <c r="Y158" i="2"/>
  <c r="Z158" i="2"/>
  <c r="AA158" i="2"/>
  <c r="AB158" i="2"/>
  <c r="T158" i="2" s="1"/>
  <c r="U158" i="2" s="1"/>
  <c r="Y159" i="2"/>
  <c r="Z159" i="2"/>
  <c r="AA159" i="2"/>
  <c r="AB159" i="2"/>
  <c r="T159" i="2" s="1"/>
  <c r="U159" i="2" s="1"/>
  <c r="V159" i="2" s="1"/>
  <c r="AK158" i="2" s="1"/>
  <c r="O157" i="1" s="1"/>
  <c r="Y160" i="2"/>
  <c r="Z160" i="2"/>
  <c r="AA160" i="2"/>
  <c r="AB160" i="2"/>
  <c r="T160" i="2" s="1"/>
  <c r="U160" i="2" s="1"/>
  <c r="E160" i="2" s="1"/>
  <c r="F160" i="2" s="1"/>
  <c r="Y161" i="2"/>
  <c r="Z161" i="2"/>
  <c r="AA161" i="2"/>
  <c r="AB161" i="2"/>
  <c r="T161" i="2" s="1"/>
  <c r="U161" i="2" s="1"/>
  <c r="V161" i="2" s="1"/>
  <c r="AK160" i="2" s="1"/>
  <c r="O159" i="1" s="1"/>
  <c r="Y162" i="2"/>
  <c r="Z162" i="2"/>
  <c r="AA162" i="2"/>
  <c r="AB162" i="2"/>
  <c r="T162" i="2" s="1"/>
  <c r="U162" i="2" s="1"/>
  <c r="V162" i="2" s="1"/>
  <c r="AK161" i="2" s="1"/>
  <c r="O160" i="1" s="1"/>
  <c r="Y163" i="2"/>
  <c r="Z163" i="2"/>
  <c r="AA163" i="2"/>
  <c r="AB163" i="2"/>
  <c r="T163" i="2" s="1"/>
  <c r="U163" i="2" s="1"/>
  <c r="Y164" i="2"/>
  <c r="Z164" i="2"/>
  <c r="AA164" i="2"/>
  <c r="AB164" i="2"/>
  <c r="T164" i="2" s="1"/>
  <c r="U164" i="2" s="1"/>
  <c r="Y165" i="2"/>
  <c r="Z165" i="2"/>
  <c r="AA165" i="2"/>
  <c r="AB165" i="2"/>
  <c r="T165" i="2" s="1"/>
  <c r="U165" i="2" s="1"/>
  <c r="Y166" i="2"/>
  <c r="Z166" i="2"/>
  <c r="AA166" i="2"/>
  <c r="AB166" i="2"/>
  <c r="T166" i="2" s="1"/>
  <c r="U166" i="2" s="1"/>
  <c r="Y167" i="2"/>
  <c r="Z167" i="2"/>
  <c r="AA167" i="2"/>
  <c r="AB167" i="2"/>
  <c r="T167" i="2" s="1"/>
  <c r="U167" i="2" s="1"/>
  <c r="V167" i="2" s="1"/>
  <c r="AK166" i="2" s="1"/>
  <c r="O165" i="1" s="1"/>
  <c r="Y168" i="2"/>
  <c r="Z168" i="2"/>
  <c r="AA168" i="2"/>
  <c r="AB168" i="2"/>
  <c r="T168" i="2" s="1"/>
  <c r="U168" i="2" s="1"/>
  <c r="V168" i="2" s="1"/>
  <c r="AK167" i="2" s="1"/>
  <c r="O166" i="1" s="1"/>
  <c r="Y169" i="2"/>
  <c r="Z169" i="2"/>
  <c r="AA169" i="2"/>
  <c r="AB169" i="2"/>
  <c r="T169" i="2" s="1"/>
  <c r="U169" i="2" s="1"/>
  <c r="V169" i="2" s="1"/>
  <c r="AK168" i="2" s="1"/>
  <c r="O167" i="1" s="1"/>
  <c r="Y170" i="2"/>
  <c r="Z170" i="2"/>
  <c r="AA170" i="2"/>
  <c r="AB170" i="2"/>
  <c r="T170" i="2" s="1"/>
  <c r="U170" i="2" s="1"/>
  <c r="Y171" i="2"/>
  <c r="Z171" i="2"/>
  <c r="AA171" i="2"/>
  <c r="AB171" i="2"/>
  <c r="T171" i="2" s="1"/>
  <c r="U171" i="2" s="1"/>
  <c r="Y172" i="2"/>
  <c r="Z172" i="2"/>
  <c r="AA172" i="2"/>
  <c r="AB172" i="2"/>
  <c r="T172" i="2" s="1"/>
  <c r="U172" i="2" s="1"/>
  <c r="V172" i="2" s="1"/>
  <c r="AK171" i="2" s="1"/>
  <c r="O170" i="1" s="1"/>
  <c r="Y173" i="2"/>
  <c r="Z173" i="2"/>
  <c r="AA173" i="2"/>
  <c r="AB173" i="2"/>
  <c r="T173" i="2" s="1"/>
  <c r="U173" i="2" s="1"/>
  <c r="Y174" i="2"/>
  <c r="Z174" i="2"/>
  <c r="AA174" i="2"/>
  <c r="AB174" i="2"/>
  <c r="T174" i="2" s="1"/>
  <c r="U174" i="2" s="1"/>
  <c r="V174" i="2" s="1"/>
  <c r="AK173" i="2" s="1"/>
  <c r="O172" i="1" s="1"/>
  <c r="Y175" i="2"/>
  <c r="Z175" i="2"/>
  <c r="AA175" i="2"/>
  <c r="AB175" i="2"/>
  <c r="T175" i="2" s="1"/>
  <c r="U175" i="2" s="1"/>
  <c r="V175" i="2" s="1"/>
  <c r="AK174" i="2" s="1"/>
  <c r="O173" i="1" s="1"/>
  <c r="Y176" i="2"/>
  <c r="Z176" i="2"/>
  <c r="AA176" i="2"/>
  <c r="AB176" i="2"/>
  <c r="T176" i="2" s="1"/>
  <c r="U176" i="2" s="1"/>
  <c r="Y177" i="2"/>
  <c r="Z177" i="2"/>
  <c r="AA177" i="2"/>
  <c r="AB177" i="2"/>
  <c r="T177" i="2" s="1"/>
  <c r="U177" i="2" s="1"/>
  <c r="V177" i="2" s="1"/>
  <c r="AK176" i="2" s="1"/>
  <c r="O175" i="1" s="1"/>
  <c r="Y178" i="2"/>
  <c r="Z178" i="2"/>
  <c r="AA178" i="2"/>
  <c r="AB178" i="2"/>
  <c r="T178" i="2" s="1"/>
  <c r="U178" i="2" s="1"/>
  <c r="V178" i="2" s="1"/>
  <c r="AK177" i="2" s="1"/>
  <c r="O176" i="1" s="1"/>
  <c r="Y179" i="2"/>
  <c r="Z179" i="2"/>
  <c r="AA179" i="2"/>
  <c r="AB179" i="2"/>
  <c r="T179" i="2" s="1"/>
  <c r="U179" i="2" s="1"/>
  <c r="V179" i="2" s="1"/>
  <c r="AK178" i="2" s="1"/>
  <c r="O177" i="1" s="1"/>
  <c r="Y180" i="2"/>
  <c r="Z180" i="2"/>
  <c r="AA180" i="2"/>
  <c r="AB180" i="2"/>
  <c r="T180" i="2" s="1"/>
  <c r="U180" i="2" s="1"/>
  <c r="Y181" i="2"/>
  <c r="Z181" i="2"/>
  <c r="AA181" i="2"/>
  <c r="AB181" i="2"/>
  <c r="T181" i="2" s="1"/>
  <c r="U181" i="2" s="1"/>
  <c r="V181" i="2" s="1"/>
  <c r="AK180" i="2" s="1"/>
  <c r="O179" i="1" s="1"/>
  <c r="Y182" i="2"/>
  <c r="Z182" i="2"/>
  <c r="AA182" i="2"/>
  <c r="AB182" i="2"/>
  <c r="T182" i="2" s="1"/>
  <c r="U182" i="2" s="1"/>
  <c r="V182" i="2" s="1"/>
  <c r="AK181" i="2" s="1"/>
  <c r="O180" i="1" s="1"/>
  <c r="Y183" i="2"/>
  <c r="Z183" i="2"/>
  <c r="AA183" i="2"/>
  <c r="AB183" i="2"/>
  <c r="T183" i="2" s="1"/>
  <c r="U183" i="2" s="1"/>
  <c r="Y184" i="2"/>
  <c r="Z184" i="2"/>
  <c r="AA184" i="2"/>
  <c r="AB184" i="2"/>
  <c r="T184" i="2" s="1"/>
  <c r="U184" i="2" s="1"/>
  <c r="E184" i="2" s="1"/>
  <c r="F184" i="2" s="1"/>
  <c r="Y185" i="2"/>
  <c r="Z185" i="2"/>
  <c r="AA185" i="2"/>
  <c r="AB185" i="2"/>
  <c r="T185" i="2" s="1"/>
  <c r="U185" i="2" s="1"/>
  <c r="V185" i="2" s="1"/>
  <c r="AK184" i="2" s="1"/>
  <c r="O183" i="1" s="1"/>
  <c r="Y186" i="2"/>
  <c r="Z186" i="2"/>
  <c r="AA186" i="2"/>
  <c r="AB186" i="2"/>
  <c r="T186" i="2" s="1"/>
  <c r="U186" i="2" s="1"/>
  <c r="Y187" i="2"/>
  <c r="Z187" i="2"/>
  <c r="AA187" i="2"/>
  <c r="AB187" i="2"/>
  <c r="T187" i="2" s="1"/>
  <c r="U187" i="2" s="1"/>
  <c r="Y188" i="2"/>
  <c r="Z188" i="2"/>
  <c r="AA188" i="2"/>
  <c r="AB188" i="2"/>
  <c r="T188" i="2" s="1"/>
  <c r="U188" i="2" s="1"/>
  <c r="Y189" i="2"/>
  <c r="Z189" i="2"/>
  <c r="AA189" i="2"/>
  <c r="AB189" i="2"/>
  <c r="T189" i="2" s="1"/>
  <c r="U189" i="2" s="1"/>
  <c r="Y190" i="2"/>
  <c r="Z190" i="2"/>
  <c r="AA190" i="2"/>
  <c r="AB190" i="2"/>
  <c r="T190" i="2" s="1"/>
  <c r="U190" i="2" s="1"/>
  <c r="E190" i="2" s="1"/>
  <c r="F190" i="2" s="1"/>
  <c r="Y191" i="2"/>
  <c r="Z191" i="2"/>
  <c r="AA191" i="2"/>
  <c r="AB191" i="2"/>
  <c r="T191" i="2" s="1"/>
  <c r="U191" i="2" s="1"/>
  <c r="Y192" i="2"/>
  <c r="Z192" i="2"/>
  <c r="AA192" i="2"/>
  <c r="AB192" i="2"/>
  <c r="T192" i="2" s="1"/>
  <c r="U192" i="2" s="1"/>
  <c r="Y193" i="2"/>
  <c r="Z193" i="2"/>
  <c r="AA193" i="2"/>
  <c r="AB193" i="2"/>
  <c r="T193" i="2" s="1"/>
  <c r="U193" i="2" s="1"/>
  <c r="V193" i="2" s="1"/>
  <c r="AK192" i="2" s="1"/>
  <c r="O191" i="1" s="1"/>
  <c r="Y194" i="2"/>
  <c r="Z194" i="2"/>
  <c r="AA194" i="2"/>
  <c r="AB194" i="2"/>
  <c r="T194" i="2" s="1"/>
  <c r="U194" i="2" s="1"/>
  <c r="E194" i="2" s="1"/>
  <c r="F194" i="2" s="1"/>
  <c r="Y195" i="2"/>
  <c r="Z195" i="2"/>
  <c r="AA195" i="2"/>
  <c r="AB195" i="2"/>
  <c r="T195" i="2" s="1"/>
  <c r="U195" i="2" s="1"/>
  <c r="Y196" i="2"/>
  <c r="Z196" i="2"/>
  <c r="AA196" i="2"/>
  <c r="AB196" i="2"/>
  <c r="T196" i="2" s="1"/>
  <c r="U196" i="2" s="1"/>
  <c r="Y197" i="2"/>
  <c r="Z197" i="2"/>
  <c r="AA197" i="2"/>
  <c r="AB197" i="2"/>
  <c r="T197" i="2" s="1"/>
  <c r="U197" i="2" s="1"/>
  <c r="Y198" i="2"/>
  <c r="Z198" i="2"/>
  <c r="AA198" i="2"/>
  <c r="AB198" i="2"/>
  <c r="T198" i="2" s="1"/>
  <c r="U198" i="2" s="1"/>
  <c r="Y199" i="2"/>
  <c r="Z199" i="2"/>
  <c r="AA199" i="2"/>
  <c r="AB199" i="2"/>
  <c r="T199" i="2" s="1"/>
  <c r="U199" i="2" s="1"/>
  <c r="E199" i="2" s="1"/>
  <c r="F199" i="2" s="1"/>
  <c r="G199" i="2" s="1"/>
  <c r="Y200" i="2"/>
  <c r="Z200" i="2"/>
  <c r="AA200" i="2"/>
  <c r="AB200" i="2"/>
  <c r="T200" i="2" s="1"/>
  <c r="U200" i="2" s="1"/>
  <c r="Y201" i="2"/>
  <c r="Z201" i="2"/>
  <c r="AA201" i="2"/>
  <c r="AB201" i="2"/>
  <c r="T201" i="2" s="1"/>
  <c r="U201" i="2" s="1"/>
  <c r="V201" i="2" s="1"/>
  <c r="AK200" i="2" s="1"/>
  <c r="O199" i="1" s="1"/>
  <c r="Y202" i="2"/>
  <c r="Z202" i="2"/>
  <c r="AA202" i="2"/>
  <c r="AB202" i="2"/>
  <c r="T202" i="2" s="1"/>
  <c r="U202" i="2" s="1"/>
  <c r="Y203" i="2"/>
  <c r="Z203" i="2"/>
  <c r="AA203" i="2"/>
  <c r="AB203" i="2"/>
  <c r="T203" i="2" s="1"/>
  <c r="U203" i="2" s="1"/>
  <c r="Y204" i="2"/>
  <c r="Z204" i="2"/>
  <c r="AA204" i="2"/>
  <c r="AB204" i="2"/>
  <c r="T204" i="2" s="1"/>
  <c r="U204" i="2" s="1"/>
  <c r="Y205" i="2"/>
  <c r="Z205" i="2"/>
  <c r="AA205" i="2"/>
  <c r="AB205" i="2"/>
  <c r="T205" i="2" s="1"/>
  <c r="U205" i="2" s="1"/>
  <c r="Y206" i="2"/>
  <c r="Z206" i="2"/>
  <c r="AA206" i="2"/>
  <c r="AB206" i="2"/>
  <c r="T206" i="2" s="1"/>
  <c r="U206" i="2" s="1"/>
  <c r="V206" i="2" s="1"/>
  <c r="AK205" i="2" s="1"/>
  <c r="O204" i="1" s="1"/>
  <c r="Y207" i="2"/>
  <c r="Z207" i="2"/>
  <c r="AA207" i="2"/>
  <c r="AB207" i="2"/>
  <c r="T207" i="2" s="1"/>
  <c r="U207" i="2" s="1"/>
  <c r="Y208" i="2"/>
  <c r="Z208" i="2"/>
  <c r="AA208" i="2"/>
  <c r="AB208" i="2"/>
  <c r="T208" i="2" s="1"/>
  <c r="U208" i="2" s="1"/>
  <c r="Y209" i="2"/>
  <c r="Z209" i="2"/>
  <c r="AA209" i="2"/>
  <c r="AB209" i="2"/>
  <c r="T209" i="2" s="1"/>
  <c r="U209" i="2" s="1"/>
  <c r="V209" i="2" s="1"/>
  <c r="AK208" i="2" s="1"/>
  <c r="O207" i="1" s="1"/>
  <c r="Y210" i="2"/>
  <c r="Z210" i="2"/>
  <c r="AA210" i="2"/>
  <c r="AB210" i="2"/>
  <c r="T210" i="2" s="1"/>
  <c r="U210" i="2" s="1"/>
  <c r="Y211" i="2"/>
  <c r="Z211" i="2"/>
  <c r="AA211" i="2"/>
  <c r="AB211" i="2"/>
  <c r="T211" i="2" s="1"/>
  <c r="U211" i="2" s="1"/>
  <c r="Y212" i="2"/>
  <c r="Z212" i="2"/>
  <c r="AA212" i="2"/>
  <c r="AB212" i="2"/>
  <c r="T212" i="2" s="1"/>
  <c r="U212" i="2" s="1"/>
  <c r="E212" i="2" s="1"/>
  <c r="F212" i="2" s="1"/>
  <c r="Y213" i="2"/>
  <c r="Z213" i="2"/>
  <c r="AA213" i="2"/>
  <c r="AB213" i="2"/>
  <c r="T213" i="2" s="1"/>
  <c r="U213" i="2" s="1"/>
  <c r="V213" i="2" s="1"/>
  <c r="AK212" i="2" s="1"/>
  <c r="O211" i="1" s="1"/>
  <c r="Y214" i="2"/>
  <c r="Z214" i="2"/>
  <c r="AA214" i="2"/>
  <c r="AB214" i="2"/>
  <c r="T214" i="2" s="1"/>
  <c r="U214" i="2" s="1"/>
  <c r="V214" i="2" s="1"/>
  <c r="AK213" i="2" s="1"/>
  <c r="O212" i="1" s="1"/>
  <c r="Y215" i="2"/>
  <c r="Z215" i="2"/>
  <c r="AA215" i="2"/>
  <c r="AB215" i="2"/>
  <c r="T215" i="2" s="1"/>
  <c r="U215" i="2" s="1"/>
  <c r="Y216" i="2"/>
  <c r="Z216" i="2"/>
  <c r="AA216" i="2"/>
  <c r="AB216" i="2"/>
  <c r="T216" i="2" s="1"/>
  <c r="U216" i="2" s="1"/>
  <c r="Y217" i="2"/>
  <c r="Z217" i="2"/>
  <c r="AA217" i="2"/>
  <c r="AB217" i="2"/>
  <c r="T217" i="2" s="1"/>
  <c r="U217" i="2" s="1"/>
  <c r="V217" i="2" s="1"/>
  <c r="AK216" i="2" s="1"/>
  <c r="O215" i="1" s="1"/>
  <c r="Y218" i="2"/>
  <c r="Z218" i="2"/>
  <c r="AA218" i="2"/>
  <c r="AB218" i="2"/>
  <c r="T218" i="2" s="1"/>
  <c r="U218" i="2" s="1"/>
  <c r="Y219" i="2"/>
  <c r="Z219" i="2"/>
  <c r="AA219" i="2"/>
  <c r="AB219" i="2"/>
  <c r="T219" i="2" s="1"/>
  <c r="U219" i="2" s="1"/>
  <c r="Y220" i="2"/>
  <c r="Z220" i="2"/>
  <c r="AA220" i="2"/>
  <c r="AB220" i="2"/>
  <c r="T220" i="2" s="1"/>
  <c r="U220" i="2" s="1"/>
  <c r="Y221" i="2"/>
  <c r="Z221" i="2"/>
  <c r="AA221" i="2"/>
  <c r="AB221" i="2"/>
  <c r="T221" i="2" s="1"/>
  <c r="U221" i="2" s="1"/>
  <c r="Y222" i="2"/>
  <c r="Z222" i="2"/>
  <c r="AA222" i="2"/>
  <c r="AB222" i="2"/>
  <c r="T222" i="2" s="1"/>
  <c r="U222" i="2" s="1"/>
  <c r="V222" i="2" s="1"/>
  <c r="AK221" i="2" s="1"/>
  <c r="O220" i="1" s="1"/>
  <c r="Y223" i="2"/>
  <c r="Z223" i="2"/>
  <c r="AA223" i="2"/>
  <c r="AB223" i="2"/>
  <c r="T223" i="2" s="1"/>
  <c r="U223" i="2" s="1"/>
  <c r="Y224" i="2"/>
  <c r="Z224" i="2"/>
  <c r="AA224" i="2"/>
  <c r="AB224" i="2"/>
  <c r="T224" i="2" s="1"/>
  <c r="U224" i="2" s="1"/>
  <c r="Y225" i="2"/>
  <c r="Z225" i="2"/>
  <c r="AA225" i="2"/>
  <c r="AB225" i="2"/>
  <c r="T225" i="2" s="1"/>
  <c r="U225" i="2" s="1"/>
  <c r="E225" i="2" s="1"/>
  <c r="F225" i="2" s="1"/>
  <c r="Y226" i="2"/>
  <c r="Z226" i="2"/>
  <c r="AA226" i="2"/>
  <c r="AB226" i="2"/>
  <c r="T226" i="2" s="1"/>
  <c r="U226" i="2" s="1"/>
  <c r="V226" i="2" s="1"/>
  <c r="AK225" i="2" s="1"/>
  <c r="O224" i="1" s="1"/>
  <c r="Y227" i="2"/>
  <c r="Z227" i="2"/>
  <c r="AA227" i="2"/>
  <c r="AB227" i="2"/>
  <c r="T227" i="2" s="1"/>
  <c r="U227" i="2" s="1"/>
  <c r="Y228" i="2"/>
  <c r="Z228" i="2"/>
  <c r="AA228" i="2"/>
  <c r="AB228" i="2"/>
  <c r="T228" i="2" s="1"/>
  <c r="U228" i="2" s="1"/>
  <c r="Y229" i="2"/>
  <c r="Z229" i="2"/>
  <c r="AA229" i="2"/>
  <c r="AB229" i="2"/>
  <c r="T229" i="2" s="1"/>
  <c r="U229" i="2" s="1"/>
  <c r="Y230" i="2"/>
  <c r="Z230" i="2"/>
  <c r="AA230" i="2"/>
  <c r="AB230" i="2"/>
  <c r="T230" i="2" s="1"/>
  <c r="U230" i="2" s="1"/>
  <c r="V230" i="2" s="1"/>
  <c r="AK229" i="2" s="1"/>
  <c r="O228" i="1" s="1"/>
  <c r="Y231" i="2"/>
  <c r="Z231" i="2"/>
  <c r="AA231" i="2"/>
  <c r="AB231" i="2"/>
  <c r="T231" i="2" s="1"/>
  <c r="U231" i="2" s="1"/>
  <c r="Y232" i="2"/>
  <c r="Z232" i="2"/>
  <c r="AA232" i="2"/>
  <c r="AB232" i="2"/>
  <c r="T232" i="2" s="1"/>
  <c r="U232" i="2" s="1"/>
  <c r="Y233" i="2"/>
  <c r="Z233" i="2"/>
  <c r="AA233" i="2"/>
  <c r="AB233" i="2"/>
  <c r="T233" i="2" s="1"/>
  <c r="U233" i="2" s="1"/>
  <c r="Y234" i="2"/>
  <c r="Z234" i="2"/>
  <c r="AA234" i="2"/>
  <c r="AB234" i="2"/>
  <c r="T234" i="2" s="1"/>
  <c r="U234" i="2" s="1"/>
  <c r="Y235" i="2"/>
  <c r="Z235" i="2"/>
  <c r="AA235" i="2"/>
  <c r="AB235" i="2"/>
  <c r="T235" i="2" s="1"/>
  <c r="U235" i="2" s="1"/>
  <c r="Y236" i="2"/>
  <c r="Z236" i="2"/>
  <c r="AA236" i="2"/>
  <c r="AB236" i="2"/>
  <c r="T236" i="2" s="1"/>
  <c r="U236" i="2" s="1"/>
  <c r="Y237" i="2"/>
  <c r="Z237" i="2"/>
  <c r="AA237" i="2"/>
  <c r="AB237" i="2"/>
  <c r="T237" i="2" s="1"/>
  <c r="U237" i="2" s="1"/>
  <c r="Y238" i="2"/>
  <c r="Z238" i="2"/>
  <c r="AA238" i="2"/>
  <c r="AB238" i="2"/>
  <c r="T238" i="2" s="1"/>
  <c r="U238" i="2" s="1"/>
  <c r="E238" i="2" s="1"/>
  <c r="F238" i="2" s="1"/>
  <c r="H238" i="2" s="1"/>
  <c r="Y239" i="2"/>
  <c r="Z239" i="2"/>
  <c r="AA239" i="2"/>
  <c r="AB239" i="2"/>
  <c r="T239" i="2" s="1"/>
  <c r="U239" i="2" s="1"/>
  <c r="Y240" i="2"/>
  <c r="Z240" i="2"/>
  <c r="AA240" i="2"/>
  <c r="AB240" i="2"/>
  <c r="T240" i="2" s="1"/>
  <c r="U240" i="2" s="1"/>
  <c r="Y241" i="2"/>
  <c r="Z241" i="2"/>
  <c r="AA241" i="2"/>
  <c r="AB241" i="2"/>
  <c r="T241" i="2" s="1"/>
  <c r="U241" i="2" s="1"/>
  <c r="E241" i="2" s="1"/>
  <c r="F241" i="2" s="1"/>
  <c r="Y242" i="2"/>
  <c r="Z242" i="2"/>
  <c r="AA242" i="2"/>
  <c r="AB242" i="2"/>
  <c r="T242" i="2" s="1"/>
  <c r="U242" i="2" s="1"/>
  <c r="Y243" i="2"/>
  <c r="Z243" i="2"/>
  <c r="AA243" i="2"/>
  <c r="AB243" i="2"/>
  <c r="T243" i="2" s="1"/>
  <c r="U243" i="2" s="1"/>
  <c r="Y244" i="2"/>
  <c r="Z244" i="2"/>
  <c r="AA244" i="2"/>
  <c r="AB244" i="2"/>
  <c r="T244" i="2" s="1"/>
  <c r="U244" i="2" s="1"/>
  <c r="Y245" i="2"/>
  <c r="Z245" i="2"/>
  <c r="AA245" i="2"/>
  <c r="AB245" i="2"/>
  <c r="T245" i="2" s="1"/>
  <c r="U245" i="2" s="1"/>
  <c r="V245" i="2" s="1"/>
  <c r="AK244" i="2" s="1"/>
  <c r="O243" i="1" s="1"/>
  <c r="Y246" i="2"/>
  <c r="Z246" i="2"/>
  <c r="AA246" i="2"/>
  <c r="AB246" i="2"/>
  <c r="T246" i="2" s="1"/>
  <c r="U246" i="2" s="1"/>
  <c r="Y247" i="2"/>
  <c r="Z247" i="2"/>
  <c r="AA247" i="2"/>
  <c r="AB247" i="2"/>
  <c r="T247" i="2" s="1"/>
  <c r="U247" i="2" s="1"/>
  <c r="Y248" i="2"/>
  <c r="Z248" i="2"/>
  <c r="AA248" i="2"/>
  <c r="AB248" i="2"/>
  <c r="T248" i="2" s="1"/>
  <c r="U248" i="2" s="1"/>
  <c r="Y249" i="2"/>
  <c r="Z249" i="2"/>
  <c r="AA249" i="2"/>
  <c r="AB249" i="2"/>
  <c r="T249" i="2" s="1"/>
  <c r="U249" i="2" s="1"/>
  <c r="Y250" i="2"/>
  <c r="Z250" i="2"/>
  <c r="AA250" i="2"/>
  <c r="AB250" i="2"/>
  <c r="T250" i="2" s="1"/>
  <c r="U250" i="2" s="1"/>
  <c r="Y251" i="2"/>
  <c r="Z251" i="2"/>
  <c r="AA251" i="2"/>
  <c r="AB251" i="2"/>
  <c r="T251" i="2" s="1"/>
  <c r="U251" i="2" s="1"/>
  <c r="Y252" i="2"/>
  <c r="Z252" i="2"/>
  <c r="AA252" i="2"/>
  <c r="AB252" i="2"/>
  <c r="T252" i="2" s="1"/>
  <c r="U252" i="2" s="1"/>
  <c r="Y253" i="2"/>
  <c r="Z253" i="2"/>
  <c r="AA253" i="2"/>
  <c r="AB253" i="2"/>
  <c r="T253" i="2" s="1"/>
  <c r="U253" i="2" s="1"/>
  <c r="E253" i="2" s="1"/>
  <c r="F253" i="2" s="1"/>
  <c r="Y254" i="2"/>
  <c r="Z254" i="2"/>
  <c r="AA254" i="2"/>
  <c r="AB254" i="2"/>
  <c r="T254" i="2" s="1"/>
  <c r="U254" i="2" s="1"/>
  <c r="V254" i="2" s="1"/>
  <c r="Y255" i="2"/>
  <c r="Z255" i="2"/>
  <c r="AA255" i="2"/>
  <c r="AB255" i="2"/>
  <c r="T255" i="2" s="1"/>
  <c r="U255" i="2" s="1"/>
  <c r="Y256" i="2"/>
  <c r="Z256" i="2"/>
  <c r="AA256" i="2"/>
  <c r="AB256" i="2"/>
  <c r="T256" i="2" s="1"/>
  <c r="U256" i="2" s="1"/>
  <c r="Y257" i="2"/>
  <c r="Z257" i="2"/>
  <c r="AA257" i="2"/>
  <c r="AB257" i="2"/>
  <c r="T257" i="2" s="1"/>
  <c r="U257" i="2" s="1"/>
  <c r="V257" i="2" s="1"/>
  <c r="AK256" i="2" s="1"/>
  <c r="O255" i="1" s="1"/>
  <c r="Y258" i="2"/>
  <c r="Z258" i="2"/>
  <c r="AA258" i="2"/>
  <c r="AB258" i="2"/>
  <c r="T258" i="2" s="1"/>
  <c r="U258" i="2" s="1"/>
  <c r="V258" i="2" s="1"/>
  <c r="AK257" i="2" s="1"/>
  <c r="O256" i="1" s="1"/>
  <c r="Y259" i="2"/>
  <c r="Z259" i="2"/>
  <c r="AA259" i="2"/>
  <c r="AB259" i="2"/>
  <c r="T259" i="2" s="1"/>
  <c r="U259" i="2" s="1"/>
  <c r="Y260" i="2"/>
  <c r="Z260" i="2"/>
  <c r="AA260" i="2"/>
  <c r="AB260" i="2"/>
  <c r="T260" i="2" s="1"/>
  <c r="U260" i="2" s="1"/>
  <c r="Y261" i="2"/>
  <c r="Z261" i="2"/>
  <c r="AA261" i="2"/>
  <c r="AB261" i="2"/>
  <c r="T261" i="2" s="1"/>
  <c r="U261" i="2" s="1"/>
  <c r="Y262" i="2"/>
  <c r="Z262" i="2"/>
  <c r="AA262" i="2"/>
  <c r="AB262" i="2"/>
  <c r="T262" i="2" s="1"/>
  <c r="U262" i="2" s="1"/>
  <c r="Y263" i="2"/>
  <c r="Z263" i="2"/>
  <c r="AA263" i="2"/>
  <c r="AB263" i="2"/>
  <c r="T263" i="2" s="1"/>
  <c r="U263" i="2" s="1"/>
  <c r="Y264" i="2"/>
  <c r="Z264" i="2"/>
  <c r="AA264" i="2"/>
  <c r="AB264" i="2"/>
  <c r="T264" i="2" s="1"/>
  <c r="U264" i="2" s="1"/>
  <c r="Y265" i="2"/>
  <c r="Z265" i="2"/>
  <c r="AA265" i="2"/>
  <c r="AB265" i="2"/>
  <c r="T265" i="2" s="1"/>
  <c r="U265" i="2" s="1"/>
  <c r="V265" i="2" s="1"/>
  <c r="AK264" i="2" s="1"/>
  <c r="O263" i="1" s="1"/>
  <c r="Y266" i="2"/>
  <c r="Z266" i="2"/>
  <c r="AA266" i="2"/>
  <c r="AB266" i="2"/>
  <c r="T266" i="2" s="1"/>
  <c r="U266" i="2" s="1"/>
  <c r="Y267" i="2"/>
  <c r="Z267" i="2"/>
  <c r="AA267" i="2"/>
  <c r="AB267" i="2"/>
  <c r="T267" i="2" s="1"/>
  <c r="U267" i="2" s="1"/>
  <c r="Y268" i="2"/>
  <c r="Z268" i="2"/>
  <c r="AA268" i="2"/>
  <c r="AB268" i="2"/>
  <c r="T268" i="2" s="1"/>
  <c r="U268" i="2" s="1"/>
  <c r="Y269" i="2"/>
  <c r="Z269" i="2"/>
  <c r="AA269" i="2"/>
  <c r="AB269" i="2"/>
  <c r="T269" i="2" s="1"/>
  <c r="U269" i="2" s="1"/>
  <c r="Y270" i="2"/>
  <c r="Z270" i="2"/>
  <c r="AA270" i="2"/>
  <c r="AB270" i="2"/>
  <c r="T270" i="2" s="1"/>
  <c r="U270" i="2" s="1"/>
  <c r="V270" i="2" s="1"/>
  <c r="AK269" i="2" s="1"/>
  <c r="O268" i="1" s="1"/>
  <c r="Y271" i="2"/>
  <c r="Z271" i="2"/>
  <c r="AA271" i="2"/>
  <c r="AB271" i="2"/>
  <c r="T271" i="2" s="1"/>
  <c r="U271" i="2" s="1"/>
  <c r="Y272" i="2"/>
  <c r="Z272" i="2"/>
  <c r="AA272" i="2"/>
  <c r="AB272" i="2"/>
  <c r="T272" i="2" s="1"/>
  <c r="U272" i="2" s="1"/>
  <c r="Y273" i="2"/>
  <c r="Z273" i="2"/>
  <c r="AA273" i="2"/>
  <c r="AB273" i="2"/>
  <c r="T273" i="2" s="1"/>
  <c r="U273" i="2" s="1"/>
  <c r="Y274" i="2"/>
  <c r="Z274" i="2"/>
  <c r="AA274" i="2"/>
  <c r="AB274" i="2"/>
  <c r="T274" i="2" s="1"/>
  <c r="U274" i="2" s="1"/>
  <c r="Y275" i="2"/>
  <c r="Z275" i="2"/>
  <c r="AA275" i="2"/>
  <c r="AB275" i="2"/>
  <c r="T275" i="2" s="1"/>
  <c r="U275" i="2" s="1"/>
  <c r="Y276" i="2"/>
  <c r="Z276" i="2"/>
  <c r="AA276" i="2"/>
  <c r="AB276" i="2"/>
  <c r="T276" i="2" s="1"/>
  <c r="U276" i="2" s="1"/>
  <c r="Y277" i="2"/>
  <c r="Z277" i="2"/>
  <c r="AA277" i="2"/>
  <c r="AB277" i="2"/>
  <c r="T277" i="2" s="1"/>
  <c r="U277" i="2" s="1"/>
  <c r="V277" i="2" s="1"/>
  <c r="AK276" i="2" s="1"/>
  <c r="O275" i="1" s="1"/>
  <c r="Y278" i="2"/>
  <c r="Z278" i="2"/>
  <c r="AA278" i="2"/>
  <c r="AB278" i="2"/>
  <c r="T278" i="2" s="1"/>
  <c r="U278" i="2" s="1"/>
  <c r="Y279" i="2"/>
  <c r="Z279" i="2"/>
  <c r="AA279" i="2"/>
  <c r="AB279" i="2"/>
  <c r="T279" i="2" s="1"/>
  <c r="U279" i="2" s="1"/>
  <c r="Y280" i="2"/>
  <c r="Z280" i="2"/>
  <c r="AA280" i="2"/>
  <c r="AB280" i="2"/>
  <c r="T280" i="2" s="1"/>
  <c r="U280" i="2" s="1"/>
  <c r="E280" i="2" s="1"/>
  <c r="F280" i="2" s="1"/>
  <c r="Y281" i="2"/>
  <c r="Z281" i="2"/>
  <c r="AA281" i="2"/>
  <c r="AB281" i="2"/>
  <c r="T281" i="2" s="1"/>
  <c r="U281" i="2" s="1"/>
  <c r="Y282" i="2"/>
  <c r="Z282" i="2"/>
  <c r="AA282" i="2"/>
  <c r="AB282" i="2"/>
  <c r="T282" i="2" s="1"/>
  <c r="U282" i="2" s="1"/>
  <c r="E282" i="2" s="1"/>
  <c r="F282" i="2" s="1"/>
  <c r="Y283" i="2"/>
  <c r="Z283" i="2"/>
  <c r="AA283" i="2"/>
  <c r="AB283" i="2"/>
  <c r="T283" i="2" s="1"/>
  <c r="U283" i="2" s="1"/>
  <c r="Y284" i="2"/>
  <c r="Z284" i="2"/>
  <c r="AA284" i="2"/>
  <c r="AB284" i="2"/>
  <c r="T284" i="2" s="1"/>
  <c r="U284" i="2" s="1"/>
  <c r="Y285" i="2"/>
  <c r="Z285" i="2"/>
  <c r="AA285" i="2"/>
  <c r="AB285" i="2"/>
  <c r="T285" i="2" s="1"/>
  <c r="U285" i="2" s="1"/>
  <c r="Y286" i="2"/>
  <c r="Z286" i="2"/>
  <c r="AA286" i="2"/>
  <c r="AB286" i="2"/>
  <c r="T286" i="2" s="1"/>
  <c r="U286" i="2" s="1"/>
  <c r="V286" i="2" s="1"/>
  <c r="AK285" i="2" s="1"/>
  <c r="O284" i="1" s="1"/>
  <c r="Y287" i="2"/>
  <c r="Z287" i="2"/>
  <c r="AA287" i="2"/>
  <c r="AB287" i="2"/>
  <c r="T287" i="2" s="1"/>
  <c r="U287" i="2" s="1"/>
  <c r="Y288" i="2"/>
  <c r="Z288" i="2"/>
  <c r="AA288" i="2"/>
  <c r="AB288" i="2"/>
  <c r="T288" i="2" s="1"/>
  <c r="U288" i="2" s="1"/>
  <c r="Y289" i="2"/>
  <c r="Z289" i="2"/>
  <c r="AA289" i="2"/>
  <c r="AB289" i="2"/>
  <c r="T289" i="2" s="1"/>
  <c r="U289" i="2" s="1"/>
  <c r="V289" i="2" s="1"/>
  <c r="AK288" i="2" s="1"/>
  <c r="O287" i="1" s="1"/>
  <c r="Y290" i="2"/>
  <c r="Z290" i="2"/>
  <c r="AA290" i="2"/>
  <c r="AB290" i="2"/>
  <c r="T290" i="2" s="1"/>
  <c r="U290" i="2" s="1"/>
  <c r="Y291" i="2"/>
  <c r="Z291" i="2"/>
  <c r="AA291" i="2"/>
  <c r="AB291" i="2"/>
  <c r="T291" i="2" s="1"/>
  <c r="U291" i="2" s="1"/>
  <c r="Y292" i="2"/>
  <c r="Z292" i="2"/>
  <c r="AA292" i="2"/>
  <c r="AB292" i="2"/>
  <c r="T292" i="2" s="1"/>
  <c r="U292" i="2" s="1"/>
  <c r="E292" i="2" s="1"/>
  <c r="F292" i="2" s="1"/>
  <c r="G292" i="2" s="1"/>
  <c r="Y293" i="2"/>
  <c r="Z293" i="2"/>
  <c r="AA293" i="2"/>
  <c r="AB293" i="2"/>
  <c r="T293" i="2" s="1"/>
  <c r="U293" i="2" s="1"/>
  <c r="Y294" i="2"/>
  <c r="Z294" i="2"/>
  <c r="AA294" i="2"/>
  <c r="AB294" i="2"/>
  <c r="T294" i="2" s="1"/>
  <c r="U294" i="2" s="1"/>
  <c r="Y295" i="2"/>
  <c r="Z295" i="2"/>
  <c r="AA295" i="2"/>
  <c r="AB295" i="2"/>
  <c r="T295" i="2" s="1"/>
  <c r="U295" i="2" s="1"/>
  <c r="Y296" i="2"/>
  <c r="Z296" i="2"/>
  <c r="AA296" i="2"/>
  <c r="AB296" i="2"/>
  <c r="T296" i="2" s="1"/>
  <c r="U296" i="2" s="1"/>
  <c r="E296" i="2" s="1"/>
  <c r="F296" i="2" s="1"/>
  <c r="Y297" i="2"/>
  <c r="Z297" i="2"/>
  <c r="AA297" i="2"/>
  <c r="AB297" i="2"/>
  <c r="T297" i="2" s="1"/>
  <c r="U297" i="2" s="1"/>
  <c r="V297" i="2" s="1"/>
  <c r="AK296" i="2" s="1"/>
  <c r="O295" i="1" s="1"/>
  <c r="Y298" i="2"/>
  <c r="Z298" i="2"/>
  <c r="AA298" i="2"/>
  <c r="AB298" i="2"/>
  <c r="T298" i="2" s="1"/>
  <c r="U298" i="2" s="1"/>
  <c r="Y299" i="2"/>
  <c r="Z299" i="2"/>
  <c r="AA299" i="2"/>
  <c r="AB299" i="2"/>
  <c r="T299" i="2" s="1"/>
  <c r="U299" i="2" s="1"/>
  <c r="Y300" i="2"/>
  <c r="Z300" i="2"/>
  <c r="AA300" i="2"/>
  <c r="AB300" i="2"/>
  <c r="T300" i="2" s="1"/>
  <c r="U300" i="2" s="1"/>
  <c r="Y301" i="2"/>
  <c r="Z301" i="2"/>
  <c r="AA301" i="2"/>
  <c r="AB301" i="2"/>
  <c r="T301" i="2" s="1"/>
  <c r="U301" i="2" s="1"/>
  <c r="Y302" i="2"/>
  <c r="Z302" i="2"/>
  <c r="AA302" i="2"/>
  <c r="AB302" i="2"/>
  <c r="T302" i="2" s="1"/>
  <c r="U302" i="2" s="1"/>
  <c r="V302" i="2" s="1"/>
  <c r="AK301" i="2" s="1"/>
  <c r="O300" i="1" s="1"/>
  <c r="Y303" i="2"/>
  <c r="Z303" i="2"/>
  <c r="AA303" i="2"/>
  <c r="AB303" i="2"/>
  <c r="T303" i="2" s="1"/>
  <c r="U303" i="2" s="1"/>
  <c r="Y304" i="2"/>
  <c r="Z304" i="2"/>
  <c r="AA304" i="2"/>
  <c r="AB304" i="2"/>
  <c r="T304" i="2" s="1"/>
  <c r="U304" i="2" s="1"/>
  <c r="Y305" i="2"/>
  <c r="Z305" i="2"/>
  <c r="AA305" i="2"/>
  <c r="AB305" i="2"/>
  <c r="T305" i="2" s="1"/>
  <c r="U305" i="2" s="1"/>
  <c r="Y306" i="2"/>
  <c r="Z306" i="2"/>
  <c r="AA306" i="2"/>
  <c r="AB306" i="2"/>
  <c r="T306" i="2" s="1"/>
  <c r="U306" i="2" s="1"/>
  <c r="Y307" i="2"/>
  <c r="Z307" i="2"/>
  <c r="AA307" i="2"/>
  <c r="AB307" i="2"/>
  <c r="T307" i="2" s="1"/>
  <c r="U307" i="2" s="1"/>
  <c r="Y308" i="2"/>
  <c r="Z308" i="2"/>
  <c r="AA308" i="2"/>
  <c r="AB308" i="2"/>
  <c r="T308" i="2" s="1"/>
  <c r="U308" i="2" s="1"/>
  <c r="Y309" i="2"/>
  <c r="Z309" i="2"/>
  <c r="AA309" i="2"/>
  <c r="AB309" i="2"/>
  <c r="T309" i="2" s="1"/>
  <c r="U309" i="2" s="1"/>
  <c r="Y310" i="2"/>
  <c r="Z310" i="2"/>
  <c r="AA310" i="2"/>
  <c r="AB310" i="2"/>
  <c r="T310" i="2" s="1"/>
  <c r="U310" i="2" s="1"/>
  <c r="Y311" i="2"/>
  <c r="Z311" i="2"/>
  <c r="AA311" i="2"/>
  <c r="AB311" i="2"/>
  <c r="T311" i="2" s="1"/>
  <c r="U311" i="2" s="1"/>
  <c r="Y312" i="2"/>
  <c r="Z312" i="2"/>
  <c r="AA312" i="2"/>
  <c r="AB312" i="2"/>
  <c r="T312" i="2" s="1"/>
  <c r="U312" i="2" s="1"/>
  <c r="Y313" i="2"/>
  <c r="Z313" i="2"/>
  <c r="AA313" i="2"/>
  <c r="AB313" i="2"/>
  <c r="T313" i="2" s="1"/>
  <c r="U313" i="2" s="1"/>
  <c r="Y314" i="2"/>
  <c r="Z314" i="2"/>
  <c r="AA314" i="2"/>
  <c r="AB314" i="2"/>
  <c r="T314" i="2" s="1"/>
  <c r="U314" i="2" s="1"/>
  <c r="Y315" i="2"/>
  <c r="Z315" i="2"/>
  <c r="AA315" i="2"/>
  <c r="AB315" i="2"/>
  <c r="T315" i="2" s="1"/>
  <c r="U315" i="2" s="1"/>
  <c r="Y316" i="2"/>
  <c r="Z316" i="2"/>
  <c r="AA316" i="2"/>
  <c r="AB316" i="2"/>
  <c r="T316" i="2" s="1"/>
  <c r="U316" i="2" s="1"/>
  <c r="Y317" i="2"/>
  <c r="Z317" i="2"/>
  <c r="AA317" i="2"/>
  <c r="AB317" i="2"/>
  <c r="T317" i="2" s="1"/>
  <c r="U317" i="2" s="1"/>
  <c r="E317" i="2" s="1"/>
  <c r="F317" i="2" s="1"/>
  <c r="Y318" i="2"/>
  <c r="Z318" i="2"/>
  <c r="AA318" i="2"/>
  <c r="AB318" i="2"/>
  <c r="T318" i="2" s="1"/>
  <c r="U318" i="2" s="1"/>
  <c r="V318" i="2" s="1"/>
  <c r="AK317" i="2" s="1"/>
  <c r="O316" i="1" s="1"/>
  <c r="Y319" i="2"/>
  <c r="Z319" i="2"/>
  <c r="AA319" i="2"/>
  <c r="AB319" i="2"/>
  <c r="T319" i="2" s="1"/>
  <c r="U319" i="2" s="1"/>
  <c r="E319" i="2" s="1"/>
  <c r="F319" i="2" s="1"/>
  <c r="G319" i="2" s="1"/>
  <c r="Y320" i="2"/>
  <c r="Z320" i="2"/>
  <c r="AA320" i="2"/>
  <c r="AB320" i="2"/>
  <c r="T320" i="2" s="1"/>
  <c r="U320" i="2" s="1"/>
  <c r="Y321" i="2"/>
  <c r="Z321" i="2"/>
  <c r="AA321" i="2"/>
  <c r="AB321" i="2"/>
  <c r="T321" i="2" s="1"/>
  <c r="U321" i="2" s="1"/>
  <c r="V321" i="2" s="1"/>
  <c r="AK320" i="2" s="1"/>
  <c r="O319" i="1" s="1"/>
  <c r="Y322" i="2"/>
  <c r="Z322" i="2"/>
  <c r="AA322" i="2"/>
  <c r="AB322" i="2"/>
  <c r="T322" i="2" s="1"/>
  <c r="U322" i="2" s="1"/>
  <c r="E322" i="2" s="1"/>
  <c r="F322" i="2" s="1"/>
  <c r="Y323" i="2"/>
  <c r="Z323" i="2"/>
  <c r="AA323" i="2"/>
  <c r="AB323" i="2"/>
  <c r="T323" i="2" s="1"/>
  <c r="U323" i="2" s="1"/>
  <c r="Y324" i="2"/>
  <c r="Z324" i="2"/>
  <c r="AA324" i="2"/>
  <c r="AB324" i="2"/>
  <c r="T324" i="2" s="1"/>
  <c r="U324" i="2" s="1"/>
  <c r="Y325" i="2"/>
  <c r="Z325" i="2"/>
  <c r="AA325" i="2"/>
  <c r="AB325" i="2"/>
  <c r="T325" i="2" s="1"/>
  <c r="U325" i="2" s="1"/>
  <c r="Y326" i="2"/>
  <c r="Z326" i="2"/>
  <c r="AA326" i="2"/>
  <c r="AB326" i="2"/>
  <c r="T326" i="2" s="1"/>
  <c r="U326" i="2" s="1"/>
  <c r="V326" i="2" s="1"/>
  <c r="AK325" i="2" s="1"/>
  <c r="O324" i="1" s="1"/>
  <c r="Y327" i="2"/>
  <c r="Z327" i="2"/>
  <c r="AA327" i="2"/>
  <c r="AB327" i="2"/>
  <c r="T327" i="2" s="1"/>
  <c r="U327" i="2" s="1"/>
  <c r="Y328" i="2"/>
  <c r="Z328" i="2"/>
  <c r="AA328" i="2"/>
  <c r="AB328" i="2"/>
  <c r="T328" i="2" s="1"/>
  <c r="U328" i="2" s="1"/>
  <c r="Y329" i="2"/>
  <c r="Z329" i="2"/>
  <c r="AA329" i="2"/>
  <c r="AB329" i="2"/>
  <c r="T329" i="2" s="1"/>
  <c r="U329" i="2" s="1"/>
  <c r="V329" i="2" s="1"/>
  <c r="AK328" i="2" s="1"/>
  <c r="O327" i="1" s="1"/>
  <c r="Y330" i="2"/>
  <c r="Z330" i="2"/>
  <c r="AA330" i="2"/>
  <c r="AB330" i="2"/>
  <c r="T330" i="2" s="1"/>
  <c r="U330" i="2" s="1"/>
  <c r="E330" i="2" s="1"/>
  <c r="F330" i="2" s="1"/>
  <c r="Y331" i="2"/>
  <c r="Z331" i="2"/>
  <c r="AA331" i="2"/>
  <c r="AB331" i="2"/>
  <c r="T331" i="2" s="1"/>
  <c r="U331" i="2" s="1"/>
  <c r="Y332" i="2"/>
  <c r="Z332" i="2"/>
  <c r="AA332" i="2"/>
  <c r="AB332" i="2"/>
  <c r="T332" i="2" s="1"/>
  <c r="U332" i="2" s="1"/>
  <c r="Y333" i="2"/>
  <c r="Z333" i="2"/>
  <c r="AA333" i="2"/>
  <c r="AB333" i="2"/>
  <c r="T333" i="2" s="1"/>
  <c r="U333" i="2" s="1"/>
  <c r="Y334" i="2"/>
  <c r="Z334" i="2"/>
  <c r="AA334" i="2"/>
  <c r="AB334" i="2"/>
  <c r="T334" i="2" s="1"/>
  <c r="U334" i="2" s="1"/>
  <c r="V334" i="2" s="1"/>
  <c r="AK333" i="2" s="1"/>
  <c r="O332" i="1" s="1"/>
  <c r="Y335" i="2"/>
  <c r="Z335" i="2"/>
  <c r="AA335" i="2"/>
  <c r="AB335" i="2"/>
  <c r="T335" i="2" s="1"/>
  <c r="U335" i="2" s="1"/>
  <c r="Y336" i="2"/>
  <c r="Z336" i="2"/>
  <c r="AA336" i="2"/>
  <c r="AB336" i="2"/>
  <c r="T336" i="2" s="1"/>
  <c r="U336" i="2" s="1"/>
  <c r="Y337" i="2"/>
  <c r="Z337" i="2"/>
  <c r="AA337" i="2"/>
  <c r="AB337" i="2"/>
  <c r="T337" i="2" s="1"/>
  <c r="U337" i="2" s="1"/>
  <c r="Y338" i="2"/>
  <c r="Z338" i="2"/>
  <c r="AA338" i="2"/>
  <c r="AB338" i="2"/>
  <c r="T338" i="2" s="1"/>
  <c r="U338" i="2" s="1"/>
  <c r="Y339" i="2"/>
  <c r="Z339" i="2"/>
  <c r="AA339" i="2"/>
  <c r="AB339" i="2"/>
  <c r="T339" i="2" s="1"/>
  <c r="U339" i="2" s="1"/>
  <c r="Y340" i="2"/>
  <c r="Z340" i="2"/>
  <c r="AA340" i="2"/>
  <c r="AB340" i="2"/>
  <c r="T340" i="2" s="1"/>
  <c r="U340" i="2" s="1"/>
  <c r="E340" i="2" s="1"/>
  <c r="F340" i="2" s="1"/>
  <c r="Y341" i="2"/>
  <c r="Z341" i="2"/>
  <c r="AA341" i="2"/>
  <c r="AB341" i="2"/>
  <c r="T341" i="2" s="1"/>
  <c r="U341" i="2" s="1"/>
  <c r="E341" i="2" s="1"/>
  <c r="F341" i="2" s="1"/>
  <c r="G341" i="2" s="1"/>
  <c r="Y342" i="2"/>
  <c r="Z342" i="2"/>
  <c r="AA342" i="2"/>
  <c r="AB342" i="2"/>
  <c r="T342" i="2" s="1"/>
  <c r="U342" i="2" s="1"/>
  <c r="V342" i="2" s="1"/>
  <c r="AK341" i="2" s="1"/>
  <c r="O340" i="1" s="1"/>
  <c r="Y343" i="2"/>
  <c r="Z343" i="2"/>
  <c r="AA343" i="2"/>
  <c r="AB343" i="2"/>
  <c r="T343" i="2" s="1"/>
  <c r="U343" i="2" s="1"/>
  <c r="Y344" i="2"/>
  <c r="Z344" i="2"/>
  <c r="AA344" i="2"/>
  <c r="AB344" i="2"/>
  <c r="T344" i="2" s="1"/>
  <c r="U344" i="2" s="1"/>
  <c r="E344" i="2" s="1"/>
  <c r="F344" i="2" s="1"/>
  <c r="Y345" i="2"/>
  <c r="Z345" i="2"/>
  <c r="AA345" i="2"/>
  <c r="AB345" i="2"/>
  <c r="T345" i="2" s="1"/>
  <c r="U345" i="2" s="1"/>
  <c r="V345" i="2" s="1"/>
  <c r="AK344" i="2" s="1"/>
  <c r="O343" i="1" s="1"/>
  <c r="Y346" i="2"/>
  <c r="Z346" i="2"/>
  <c r="AA346" i="2"/>
  <c r="AB346" i="2"/>
  <c r="T346" i="2" s="1"/>
  <c r="U346" i="2" s="1"/>
  <c r="Y347" i="2"/>
  <c r="Z347" i="2"/>
  <c r="AA347" i="2"/>
  <c r="AB347" i="2"/>
  <c r="T347" i="2" s="1"/>
  <c r="U347" i="2" s="1"/>
  <c r="Y348" i="2"/>
  <c r="Z348" i="2"/>
  <c r="AA348" i="2"/>
  <c r="AB348" i="2"/>
  <c r="T348" i="2" s="1"/>
  <c r="U348" i="2" s="1"/>
  <c r="Y349" i="2"/>
  <c r="Z349" i="2"/>
  <c r="AA349" i="2"/>
  <c r="AB349" i="2"/>
  <c r="T349" i="2" s="1"/>
  <c r="U349" i="2" s="1"/>
  <c r="Y350" i="2"/>
  <c r="Z350" i="2"/>
  <c r="AA350" i="2"/>
  <c r="AB350" i="2"/>
  <c r="T350" i="2" s="1"/>
  <c r="U350" i="2" s="1"/>
  <c r="E350" i="2" s="1"/>
  <c r="F350" i="2" s="1"/>
  <c r="Y351" i="2"/>
  <c r="Z351" i="2"/>
  <c r="AA351" i="2"/>
  <c r="AB351" i="2"/>
  <c r="T351" i="2" s="1"/>
  <c r="U351" i="2" s="1"/>
  <c r="Y352" i="2"/>
  <c r="Z352" i="2"/>
  <c r="AA352" i="2"/>
  <c r="AB352" i="2"/>
  <c r="T352" i="2" s="1"/>
  <c r="U352" i="2" s="1"/>
  <c r="Y353" i="2"/>
  <c r="Z353" i="2"/>
  <c r="AA353" i="2"/>
  <c r="AB353" i="2"/>
  <c r="T353" i="2" s="1"/>
  <c r="U353" i="2" s="1"/>
  <c r="V353" i="2" s="1"/>
  <c r="AK352" i="2" s="1"/>
  <c r="O351" i="1" s="1"/>
  <c r="Y354" i="2"/>
  <c r="Z354" i="2"/>
  <c r="AA354" i="2"/>
  <c r="AB354" i="2"/>
  <c r="T354" i="2" s="1"/>
  <c r="U354" i="2" s="1"/>
  <c r="V354" i="2" s="1"/>
  <c r="AK353" i="2" s="1"/>
  <c r="O352" i="1" s="1"/>
  <c r="Y355" i="2"/>
  <c r="Z355" i="2"/>
  <c r="AA355" i="2"/>
  <c r="AB355" i="2"/>
  <c r="T355" i="2" s="1"/>
  <c r="U355" i="2" s="1"/>
  <c r="E355" i="2" s="1"/>
  <c r="F355" i="2" s="1"/>
  <c r="G355" i="2" s="1"/>
  <c r="Y356" i="2"/>
  <c r="Z356" i="2"/>
  <c r="AA356" i="2"/>
  <c r="AB356" i="2"/>
  <c r="T356" i="2" s="1"/>
  <c r="U356" i="2" s="1"/>
  <c r="Y357" i="2"/>
  <c r="Z357" i="2"/>
  <c r="AA357" i="2"/>
  <c r="AB357" i="2"/>
  <c r="T357" i="2" s="1"/>
  <c r="U357" i="2" s="1"/>
  <c r="Y358" i="2"/>
  <c r="Z358" i="2"/>
  <c r="AA358" i="2"/>
  <c r="AB358" i="2"/>
  <c r="T358" i="2" s="1"/>
  <c r="U358" i="2" s="1"/>
  <c r="V358" i="2" s="1"/>
  <c r="AK357" i="2" s="1"/>
  <c r="O356" i="1" s="1"/>
  <c r="Y359" i="2"/>
  <c r="Z359" i="2"/>
  <c r="AA359" i="2"/>
  <c r="AB359" i="2"/>
  <c r="T359" i="2" s="1"/>
  <c r="U359" i="2" s="1"/>
  <c r="Y360" i="2"/>
  <c r="Z360" i="2"/>
  <c r="AA360" i="2"/>
  <c r="AB360" i="2"/>
  <c r="T360" i="2" s="1"/>
  <c r="U360" i="2" s="1"/>
  <c r="Y361" i="2"/>
  <c r="Z361" i="2"/>
  <c r="AA361" i="2"/>
  <c r="AB361" i="2"/>
  <c r="T361" i="2" s="1"/>
  <c r="U361" i="2" s="1"/>
  <c r="Y362" i="2"/>
  <c r="Z362" i="2"/>
  <c r="AA362" i="2"/>
  <c r="AB362" i="2"/>
  <c r="T362" i="2" s="1"/>
  <c r="U362" i="2" s="1"/>
  <c r="Y363" i="2"/>
  <c r="Z363" i="2"/>
  <c r="AA363" i="2"/>
  <c r="AB363" i="2"/>
  <c r="T363" i="2" s="1"/>
  <c r="U363" i="2" s="1"/>
  <c r="E363" i="2" s="1"/>
  <c r="F363" i="2" s="1"/>
  <c r="Y364" i="2"/>
  <c r="Z364" i="2"/>
  <c r="AA364" i="2"/>
  <c r="AB364" i="2"/>
  <c r="T364" i="2" s="1"/>
  <c r="U364" i="2" s="1"/>
  <c r="Y365" i="2"/>
  <c r="Z365" i="2"/>
  <c r="AA365" i="2"/>
  <c r="AB365" i="2"/>
  <c r="AD365" i="2"/>
  <c r="AF365" i="2"/>
  <c r="U12" i="2"/>
  <c r="T4" i="2"/>
  <c r="U4" i="2" s="1"/>
  <c r="U36" i="2"/>
  <c r="V36" i="2" s="1"/>
  <c r="AK35" i="2" s="1"/>
  <c r="O34" i="1" s="1"/>
  <c r="T19" i="2"/>
  <c r="U19" i="2" s="1"/>
  <c r="T11" i="2"/>
  <c r="U11" i="2" s="1"/>
  <c r="E11" i="2" s="1"/>
  <c r="F11" i="2" s="1"/>
  <c r="T10" i="2"/>
  <c r="U10" i="2" s="1"/>
  <c r="V11" i="2" s="1"/>
  <c r="AK10" i="2" s="1"/>
  <c r="O9" i="1" s="1"/>
  <c r="T7" i="2"/>
  <c r="U7" i="2" s="1"/>
  <c r="T6" i="2"/>
  <c r="U6" i="2" s="1"/>
  <c r="U52" i="2"/>
  <c r="V52" i="2" s="1"/>
  <c r="AK51" i="2" s="1"/>
  <c r="O50" i="1" s="1"/>
  <c r="T18" i="2"/>
  <c r="U18" i="2" s="1"/>
  <c r="E18" i="2" s="1"/>
  <c r="F18" i="2" s="1"/>
  <c r="T14" i="2"/>
  <c r="U14" i="2" s="1"/>
  <c r="E14" i="2" s="1"/>
  <c r="F14" i="2" s="1"/>
  <c r="G14" i="2" s="1"/>
  <c r="T13" i="2"/>
  <c r="U13" i="2" s="1"/>
  <c r="E13" i="2" s="1"/>
  <c r="F13" i="2" s="1"/>
  <c r="T5" i="2"/>
  <c r="U5" i="2" s="1"/>
  <c r="T58" i="2"/>
  <c r="U58" i="2" s="1"/>
  <c r="T21" i="2"/>
  <c r="U21" i="2" s="1"/>
  <c r="E21" i="2" s="1"/>
  <c r="F21" i="2" s="1"/>
  <c r="H21" i="2" s="1"/>
  <c r="T16" i="2"/>
  <c r="U16" i="2" s="1"/>
  <c r="V16" i="2" s="1"/>
  <c r="AK15" i="2" s="1"/>
  <c r="O14" i="1" s="1"/>
  <c r="Q4" i="2"/>
  <c r="R4" i="2"/>
  <c r="Q5" i="2"/>
  <c r="R5" i="2"/>
  <c r="AH13" i="2"/>
  <c r="AH14" i="2"/>
  <c r="Q6" i="2"/>
  <c r="R6" i="2"/>
  <c r="Q7" i="2"/>
  <c r="R7" i="2"/>
  <c r="Q8" i="2"/>
  <c r="R8" i="2"/>
  <c r="Q9" i="2"/>
  <c r="R9" i="2"/>
  <c r="Q10" i="2"/>
  <c r="R10" i="2"/>
  <c r="Q11" i="2"/>
  <c r="R11" i="2"/>
  <c r="Q12" i="2"/>
  <c r="R12" i="2"/>
  <c r="Q13" i="2"/>
  <c r="R13" i="2"/>
  <c r="Q14" i="2"/>
  <c r="R14" i="2"/>
  <c r="Q15" i="2"/>
  <c r="R15" i="2"/>
  <c r="Q16" i="2"/>
  <c r="R16" i="2"/>
  <c r="Q17" i="2"/>
  <c r="R17" i="2"/>
  <c r="Q18" i="2"/>
  <c r="R18" i="2"/>
  <c r="Q19" i="2"/>
  <c r="R19" i="2"/>
  <c r="Q20" i="2"/>
  <c r="R20" i="2"/>
  <c r="Q21" i="2"/>
  <c r="R21" i="2"/>
  <c r="Q22" i="2"/>
  <c r="R22" i="2"/>
  <c r="Q23" i="2"/>
  <c r="R23" i="2"/>
  <c r="Q24" i="2"/>
  <c r="R24" i="2"/>
  <c r="Q25" i="2"/>
  <c r="R25" i="2"/>
  <c r="Q26" i="2"/>
  <c r="R26" i="2"/>
  <c r="Q27" i="2"/>
  <c r="R27" i="2"/>
  <c r="Q28" i="2"/>
  <c r="R28" i="2"/>
  <c r="Q29" i="2"/>
  <c r="R29" i="2"/>
  <c r="Q30" i="2"/>
  <c r="R30" i="2"/>
  <c r="Q31" i="2"/>
  <c r="R31" i="2"/>
  <c r="Q32" i="2"/>
  <c r="R32" i="2"/>
  <c r="Q33" i="2"/>
  <c r="R33" i="2"/>
  <c r="Q34" i="2"/>
  <c r="R34" i="2"/>
  <c r="Q35" i="2"/>
  <c r="R35" i="2"/>
  <c r="Q36" i="2"/>
  <c r="R36" i="2"/>
  <c r="Q37" i="2"/>
  <c r="R37" i="2"/>
  <c r="Q38" i="2"/>
  <c r="R38" i="2"/>
  <c r="Q39" i="2"/>
  <c r="R39" i="2"/>
  <c r="Q40" i="2"/>
  <c r="R40" i="2"/>
  <c r="Q41" i="2"/>
  <c r="R41" i="2"/>
  <c r="Q42" i="2"/>
  <c r="R42" i="2"/>
  <c r="Q43" i="2"/>
  <c r="R43" i="2"/>
  <c r="Q44" i="2"/>
  <c r="R44" i="2"/>
  <c r="Q45" i="2"/>
  <c r="R45" i="2"/>
  <c r="Q46" i="2"/>
  <c r="R46" i="2"/>
  <c r="Q47" i="2"/>
  <c r="R47" i="2"/>
  <c r="Q48" i="2"/>
  <c r="R48" i="2"/>
  <c r="Q49" i="2"/>
  <c r="R49" i="2"/>
  <c r="Q50" i="2"/>
  <c r="R50" i="2"/>
  <c r="Q51" i="2"/>
  <c r="R51" i="2"/>
  <c r="Q52" i="2"/>
  <c r="R52" i="2"/>
  <c r="Q53" i="2"/>
  <c r="R53" i="2"/>
  <c r="Q54" i="2"/>
  <c r="R54" i="2"/>
  <c r="Q55" i="2"/>
  <c r="R55" i="2"/>
  <c r="Q56" i="2"/>
  <c r="R56" i="2"/>
  <c r="Q57" i="2"/>
  <c r="R57" i="2"/>
  <c r="Q58" i="2"/>
  <c r="R58" i="2"/>
  <c r="Q59" i="2"/>
  <c r="R59" i="2"/>
  <c r="Q60" i="2"/>
  <c r="R60" i="2"/>
  <c r="Q61" i="2"/>
  <c r="R61" i="2"/>
  <c r="Q62" i="2"/>
  <c r="R62" i="2"/>
  <c r="Q63" i="2"/>
  <c r="R63" i="2"/>
  <c r="Q64" i="2"/>
  <c r="R64" i="2"/>
  <c r="Q65" i="2"/>
  <c r="R65" i="2"/>
  <c r="Q66" i="2"/>
  <c r="R66" i="2"/>
  <c r="Q67" i="2"/>
  <c r="R67" i="2"/>
  <c r="Q68" i="2"/>
  <c r="R68" i="2"/>
  <c r="Q69" i="2"/>
  <c r="R69" i="2"/>
  <c r="Q70" i="2"/>
  <c r="R70" i="2"/>
  <c r="Q71" i="2"/>
  <c r="R71" i="2"/>
  <c r="Q72" i="2"/>
  <c r="R72" i="2"/>
  <c r="Q73" i="2"/>
  <c r="R73" i="2"/>
  <c r="Q74" i="2"/>
  <c r="R74" i="2"/>
  <c r="Q75" i="2"/>
  <c r="R75" i="2"/>
  <c r="Q76" i="2"/>
  <c r="R76" i="2"/>
  <c r="Q77" i="2"/>
  <c r="R77" i="2"/>
  <c r="Q78" i="2"/>
  <c r="R78" i="2"/>
  <c r="Q79" i="2"/>
  <c r="R79" i="2"/>
  <c r="Q80" i="2"/>
  <c r="R80" i="2"/>
  <c r="Q81" i="2"/>
  <c r="R81" i="2"/>
  <c r="Q82" i="2"/>
  <c r="R82" i="2"/>
  <c r="Q83" i="2"/>
  <c r="R83" i="2"/>
  <c r="Q84" i="2"/>
  <c r="R84" i="2"/>
  <c r="Q85" i="2"/>
  <c r="R85" i="2"/>
  <c r="Q86" i="2"/>
  <c r="R86" i="2"/>
  <c r="Q87" i="2"/>
  <c r="R87" i="2"/>
  <c r="Q88" i="2"/>
  <c r="R88" i="2"/>
  <c r="Q89" i="2"/>
  <c r="R89" i="2"/>
  <c r="Q90" i="2"/>
  <c r="R90" i="2"/>
  <c r="Q91" i="2"/>
  <c r="R91" i="2"/>
  <c r="Q92" i="2"/>
  <c r="R92" i="2"/>
  <c r="Q93" i="2"/>
  <c r="R93" i="2"/>
  <c r="Q94" i="2"/>
  <c r="R94" i="2"/>
  <c r="Q95" i="2"/>
  <c r="R95" i="2"/>
  <c r="Q96" i="2"/>
  <c r="R96" i="2"/>
  <c r="Q97" i="2"/>
  <c r="R97" i="2"/>
  <c r="Q98" i="2"/>
  <c r="R98" i="2"/>
  <c r="Q99" i="2"/>
  <c r="R99" i="2"/>
  <c r="Q100" i="2"/>
  <c r="R100" i="2"/>
  <c r="Q101" i="2"/>
  <c r="R101" i="2"/>
  <c r="Q102" i="2"/>
  <c r="R102" i="2"/>
  <c r="Q103" i="2"/>
  <c r="R103" i="2"/>
  <c r="Q104" i="2"/>
  <c r="R104" i="2"/>
  <c r="Q105" i="2"/>
  <c r="R105" i="2"/>
  <c r="Q106" i="2"/>
  <c r="R106" i="2"/>
  <c r="Q107" i="2"/>
  <c r="R107" i="2"/>
  <c r="Q108" i="2"/>
  <c r="R108" i="2"/>
  <c r="Q109" i="2"/>
  <c r="R109" i="2"/>
  <c r="Q110" i="2"/>
  <c r="R110" i="2"/>
  <c r="Q111" i="2"/>
  <c r="R111" i="2"/>
  <c r="Q112" i="2"/>
  <c r="R112" i="2"/>
  <c r="Q113" i="2"/>
  <c r="R113" i="2"/>
  <c r="Q114" i="2"/>
  <c r="R114" i="2"/>
  <c r="Q115" i="2"/>
  <c r="R115" i="2"/>
  <c r="Q116" i="2"/>
  <c r="R116" i="2"/>
  <c r="Q117" i="2"/>
  <c r="R117" i="2"/>
  <c r="Q118" i="2"/>
  <c r="R118" i="2"/>
  <c r="Q119" i="2"/>
  <c r="R119" i="2"/>
  <c r="Q120" i="2"/>
  <c r="R120" i="2"/>
  <c r="Q121" i="2"/>
  <c r="R121" i="2"/>
  <c r="Q122" i="2"/>
  <c r="R122" i="2"/>
  <c r="Q123" i="2"/>
  <c r="R123" i="2"/>
  <c r="Q124" i="2"/>
  <c r="R124" i="2"/>
  <c r="Q125" i="2"/>
  <c r="R125" i="2"/>
  <c r="Q126" i="2"/>
  <c r="R126" i="2"/>
  <c r="Q127" i="2"/>
  <c r="R127" i="2"/>
  <c r="Q128" i="2"/>
  <c r="R128" i="2"/>
  <c r="Q129" i="2"/>
  <c r="R129" i="2"/>
  <c r="Q130" i="2"/>
  <c r="R130" i="2"/>
  <c r="Q131" i="2"/>
  <c r="R131" i="2"/>
  <c r="Q132" i="2"/>
  <c r="R132" i="2"/>
  <c r="Q133" i="2"/>
  <c r="R133" i="2"/>
  <c r="Q134" i="2"/>
  <c r="R134" i="2"/>
  <c r="Q135" i="2"/>
  <c r="R135" i="2"/>
  <c r="Q136" i="2"/>
  <c r="R136" i="2"/>
  <c r="Q137" i="2"/>
  <c r="R137" i="2"/>
  <c r="Q138" i="2"/>
  <c r="R138" i="2"/>
  <c r="Q139" i="2"/>
  <c r="R139" i="2"/>
  <c r="Q140" i="2"/>
  <c r="R140" i="2"/>
  <c r="Q141" i="2"/>
  <c r="R141" i="2"/>
  <c r="Q142" i="2"/>
  <c r="R142" i="2"/>
  <c r="Q143" i="2"/>
  <c r="R143" i="2"/>
  <c r="Q144" i="2"/>
  <c r="R144" i="2"/>
  <c r="Q145" i="2"/>
  <c r="R145" i="2"/>
  <c r="Q146" i="2"/>
  <c r="R146" i="2"/>
  <c r="Q147" i="2"/>
  <c r="R147" i="2"/>
  <c r="Q148" i="2"/>
  <c r="R148" i="2"/>
  <c r="Q149" i="2"/>
  <c r="R149" i="2"/>
  <c r="Q150" i="2"/>
  <c r="R150" i="2"/>
  <c r="Q151" i="2"/>
  <c r="R151" i="2"/>
  <c r="Q152" i="2"/>
  <c r="R152" i="2"/>
  <c r="Q153" i="2"/>
  <c r="R153" i="2"/>
  <c r="Q154" i="2"/>
  <c r="R154" i="2"/>
  <c r="Q155" i="2"/>
  <c r="R155" i="2"/>
  <c r="Q156" i="2"/>
  <c r="R156" i="2"/>
  <c r="Q157" i="2"/>
  <c r="R157" i="2"/>
  <c r="Q158" i="2"/>
  <c r="R158" i="2"/>
  <c r="Q159" i="2"/>
  <c r="R159" i="2"/>
  <c r="Q160" i="2"/>
  <c r="R160" i="2"/>
  <c r="Q161" i="2"/>
  <c r="R161" i="2"/>
  <c r="Q162" i="2"/>
  <c r="R162" i="2"/>
  <c r="Q163" i="2"/>
  <c r="R163" i="2"/>
  <c r="Q164" i="2"/>
  <c r="R164" i="2"/>
  <c r="Q165" i="2"/>
  <c r="R165" i="2"/>
  <c r="Q166" i="2"/>
  <c r="R166" i="2"/>
  <c r="Q167" i="2"/>
  <c r="R167" i="2"/>
  <c r="Q168" i="2"/>
  <c r="R168" i="2"/>
  <c r="Q169" i="2"/>
  <c r="R169" i="2"/>
  <c r="Q170" i="2"/>
  <c r="R170" i="2"/>
  <c r="Q171" i="2"/>
  <c r="R171" i="2"/>
  <c r="Q172" i="2"/>
  <c r="R172" i="2"/>
  <c r="Q173" i="2"/>
  <c r="R173" i="2"/>
  <c r="Q174" i="2"/>
  <c r="R174" i="2"/>
  <c r="Q175" i="2"/>
  <c r="R175" i="2"/>
  <c r="Q176" i="2"/>
  <c r="R176" i="2"/>
  <c r="Q177" i="2"/>
  <c r="R177" i="2"/>
  <c r="Q178" i="2"/>
  <c r="R178" i="2"/>
  <c r="Q179" i="2"/>
  <c r="R179" i="2"/>
  <c r="Q180" i="2"/>
  <c r="R180" i="2"/>
  <c r="Q181" i="2"/>
  <c r="R181" i="2"/>
  <c r="Q182" i="2"/>
  <c r="R182" i="2"/>
  <c r="Q183" i="2"/>
  <c r="R183" i="2"/>
  <c r="Q184" i="2"/>
  <c r="R184" i="2"/>
  <c r="Q185" i="2"/>
  <c r="R185" i="2"/>
  <c r="Q186" i="2"/>
  <c r="R186" i="2"/>
  <c r="Q187" i="2"/>
  <c r="R187" i="2"/>
  <c r="Q188" i="2"/>
  <c r="R188" i="2"/>
  <c r="Q189" i="2"/>
  <c r="R189" i="2"/>
  <c r="Q190" i="2"/>
  <c r="R190" i="2"/>
  <c r="Q191" i="2"/>
  <c r="R191" i="2"/>
  <c r="Q192" i="2"/>
  <c r="R192" i="2"/>
  <c r="Q193" i="2"/>
  <c r="R193" i="2"/>
  <c r="Q194" i="2"/>
  <c r="R194" i="2"/>
  <c r="Q195" i="2"/>
  <c r="R195" i="2"/>
  <c r="Q196" i="2"/>
  <c r="R196" i="2"/>
  <c r="Q197" i="2"/>
  <c r="R197" i="2"/>
  <c r="Q198" i="2"/>
  <c r="R198" i="2"/>
  <c r="Q199" i="2"/>
  <c r="R199" i="2"/>
  <c r="Q200" i="2"/>
  <c r="R200" i="2"/>
  <c r="Q201" i="2"/>
  <c r="R201" i="2"/>
  <c r="Q202" i="2"/>
  <c r="R202" i="2"/>
  <c r="Q203" i="2"/>
  <c r="R203" i="2"/>
  <c r="Q204" i="2"/>
  <c r="R204" i="2"/>
  <c r="Q205" i="2"/>
  <c r="R205" i="2"/>
  <c r="Q206" i="2"/>
  <c r="R206" i="2"/>
  <c r="Q207" i="2"/>
  <c r="R207" i="2"/>
  <c r="Q208" i="2"/>
  <c r="R208" i="2"/>
  <c r="Q209" i="2"/>
  <c r="R209" i="2"/>
  <c r="Q210" i="2"/>
  <c r="R210" i="2"/>
  <c r="Q211" i="2"/>
  <c r="R211" i="2"/>
  <c r="Q212" i="2"/>
  <c r="R212" i="2"/>
  <c r="Q213" i="2"/>
  <c r="R213" i="2"/>
  <c r="Q214" i="2"/>
  <c r="R214" i="2"/>
  <c r="Q215" i="2"/>
  <c r="R215" i="2"/>
  <c r="Q216" i="2"/>
  <c r="R216" i="2"/>
  <c r="Q217" i="2"/>
  <c r="R217" i="2"/>
  <c r="Q218" i="2"/>
  <c r="R218" i="2"/>
  <c r="Q219" i="2"/>
  <c r="R219" i="2"/>
  <c r="Q220" i="2"/>
  <c r="R220" i="2"/>
  <c r="Q221" i="2"/>
  <c r="R221" i="2"/>
  <c r="Q222" i="2"/>
  <c r="R222" i="2"/>
  <c r="Q223" i="2"/>
  <c r="R223" i="2"/>
  <c r="Q224" i="2"/>
  <c r="R224" i="2"/>
  <c r="Q225" i="2"/>
  <c r="R225" i="2"/>
  <c r="Q226" i="2"/>
  <c r="R226" i="2"/>
  <c r="Q227" i="2"/>
  <c r="R227" i="2"/>
  <c r="Q228" i="2"/>
  <c r="R228" i="2"/>
  <c r="Q229" i="2"/>
  <c r="R229" i="2"/>
  <c r="Q230" i="2"/>
  <c r="R230" i="2"/>
  <c r="Q231" i="2"/>
  <c r="R231" i="2"/>
  <c r="Q232" i="2"/>
  <c r="R232" i="2"/>
  <c r="Q233" i="2"/>
  <c r="R233" i="2"/>
  <c r="Q234" i="2"/>
  <c r="R234" i="2"/>
  <c r="Q235" i="2"/>
  <c r="R235" i="2"/>
  <c r="Q236" i="2"/>
  <c r="R236" i="2"/>
  <c r="Q237" i="2"/>
  <c r="R237" i="2"/>
  <c r="Q238" i="2"/>
  <c r="R238" i="2"/>
  <c r="Q239" i="2"/>
  <c r="R239" i="2"/>
  <c r="Q240" i="2"/>
  <c r="R240" i="2"/>
  <c r="Q241" i="2"/>
  <c r="R241" i="2"/>
  <c r="Q242" i="2"/>
  <c r="R242" i="2"/>
  <c r="Q243" i="2"/>
  <c r="R243" i="2"/>
  <c r="Q244" i="2"/>
  <c r="R244" i="2"/>
  <c r="Q245" i="2"/>
  <c r="R245" i="2"/>
  <c r="Q246" i="2"/>
  <c r="R246" i="2"/>
  <c r="Q247" i="2"/>
  <c r="R247" i="2"/>
  <c r="Q248" i="2"/>
  <c r="R248" i="2"/>
  <c r="Q249" i="2"/>
  <c r="R249" i="2"/>
  <c r="Q250" i="2"/>
  <c r="R250" i="2"/>
  <c r="Q251" i="2"/>
  <c r="R251" i="2"/>
  <c r="Q252" i="2"/>
  <c r="R252" i="2"/>
  <c r="Q253" i="2"/>
  <c r="R253" i="2"/>
  <c r="Q254" i="2"/>
  <c r="R254" i="2"/>
  <c r="Q255" i="2"/>
  <c r="R255" i="2"/>
  <c r="Q256" i="2"/>
  <c r="R256" i="2"/>
  <c r="Q257" i="2"/>
  <c r="R257" i="2"/>
  <c r="Q258" i="2"/>
  <c r="R258" i="2"/>
  <c r="Q259" i="2"/>
  <c r="R259" i="2"/>
  <c r="Q260" i="2"/>
  <c r="R260" i="2"/>
  <c r="Q261" i="2"/>
  <c r="R261" i="2"/>
  <c r="Q262" i="2"/>
  <c r="R262" i="2"/>
  <c r="Q263" i="2"/>
  <c r="R263" i="2"/>
  <c r="Q264" i="2"/>
  <c r="R264" i="2"/>
  <c r="Q265" i="2"/>
  <c r="R265" i="2"/>
  <c r="Q266" i="2"/>
  <c r="R266" i="2"/>
  <c r="Q267" i="2"/>
  <c r="R267" i="2"/>
  <c r="Q268" i="2"/>
  <c r="R268" i="2"/>
  <c r="Q269" i="2"/>
  <c r="R269" i="2"/>
  <c r="Q270" i="2"/>
  <c r="R270" i="2"/>
  <c r="Q271" i="2"/>
  <c r="R271" i="2"/>
  <c r="Q272" i="2"/>
  <c r="R272" i="2"/>
  <c r="Q273" i="2"/>
  <c r="R273" i="2"/>
  <c r="Q274" i="2"/>
  <c r="R274" i="2"/>
  <c r="Q275" i="2"/>
  <c r="R275" i="2"/>
  <c r="Q276" i="2"/>
  <c r="R276" i="2"/>
  <c r="Q277" i="2"/>
  <c r="R277" i="2"/>
  <c r="Q278" i="2"/>
  <c r="R278" i="2"/>
  <c r="Q279" i="2"/>
  <c r="R279" i="2"/>
  <c r="Q280" i="2"/>
  <c r="R280" i="2"/>
  <c r="Q281" i="2"/>
  <c r="R281" i="2"/>
  <c r="Q282" i="2"/>
  <c r="R282" i="2"/>
  <c r="Q283" i="2"/>
  <c r="R283" i="2"/>
  <c r="Q284" i="2"/>
  <c r="R284" i="2"/>
  <c r="Q285" i="2"/>
  <c r="R285" i="2"/>
  <c r="Q286" i="2"/>
  <c r="R286" i="2"/>
  <c r="Q287" i="2"/>
  <c r="R287" i="2"/>
  <c r="Q288" i="2"/>
  <c r="R288" i="2"/>
  <c r="Q289" i="2"/>
  <c r="R289" i="2"/>
  <c r="Q290" i="2"/>
  <c r="R290" i="2"/>
  <c r="Q291" i="2"/>
  <c r="R291" i="2"/>
  <c r="Q292" i="2"/>
  <c r="R292" i="2"/>
  <c r="Q293" i="2"/>
  <c r="R293" i="2"/>
  <c r="Q294" i="2"/>
  <c r="R294" i="2"/>
  <c r="Q295" i="2"/>
  <c r="R295" i="2"/>
  <c r="Q296" i="2"/>
  <c r="R296" i="2"/>
  <c r="Q297" i="2"/>
  <c r="R297" i="2"/>
  <c r="Q298" i="2"/>
  <c r="R298" i="2"/>
  <c r="Q299" i="2"/>
  <c r="R299" i="2"/>
  <c r="Q300" i="2"/>
  <c r="R300" i="2"/>
  <c r="Q301" i="2"/>
  <c r="R301" i="2"/>
  <c r="Q302" i="2"/>
  <c r="R302" i="2"/>
  <c r="Q303" i="2"/>
  <c r="R303" i="2"/>
  <c r="Q304" i="2"/>
  <c r="R304" i="2"/>
  <c r="Q305" i="2"/>
  <c r="R305" i="2"/>
  <c r="Q306" i="2"/>
  <c r="R306" i="2"/>
  <c r="Q307" i="2"/>
  <c r="R307" i="2"/>
  <c r="Q308" i="2"/>
  <c r="R308" i="2"/>
  <c r="Q309" i="2"/>
  <c r="R309" i="2"/>
  <c r="Q310" i="2"/>
  <c r="R310" i="2"/>
  <c r="Q311" i="2"/>
  <c r="R311" i="2"/>
  <c r="Q312" i="2"/>
  <c r="R312" i="2"/>
  <c r="Q313" i="2"/>
  <c r="R313" i="2"/>
  <c r="Q314" i="2"/>
  <c r="R314" i="2"/>
  <c r="Q315" i="2"/>
  <c r="R315" i="2"/>
  <c r="Q316" i="2"/>
  <c r="R316" i="2"/>
  <c r="Q317" i="2"/>
  <c r="R317" i="2"/>
  <c r="Q318" i="2"/>
  <c r="R318" i="2"/>
  <c r="Q319" i="2"/>
  <c r="R319" i="2"/>
  <c r="Q320" i="2"/>
  <c r="R320" i="2"/>
  <c r="Q321" i="2"/>
  <c r="R321" i="2"/>
  <c r="Q322" i="2"/>
  <c r="R322" i="2"/>
  <c r="Q323" i="2"/>
  <c r="R323" i="2"/>
  <c r="Q324" i="2"/>
  <c r="R324" i="2"/>
  <c r="Q325" i="2"/>
  <c r="R325" i="2"/>
  <c r="Q326" i="2"/>
  <c r="R326" i="2"/>
  <c r="Q327" i="2"/>
  <c r="R327" i="2"/>
  <c r="Q328" i="2"/>
  <c r="R328" i="2"/>
  <c r="Q329" i="2"/>
  <c r="R329" i="2"/>
  <c r="Q330" i="2"/>
  <c r="R330" i="2"/>
  <c r="Q331" i="2"/>
  <c r="R331" i="2"/>
  <c r="Q332" i="2"/>
  <c r="R332" i="2"/>
  <c r="Q333" i="2"/>
  <c r="R333" i="2"/>
  <c r="Q334" i="2"/>
  <c r="R334" i="2"/>
  <c r="Q335" i="2"/>
  <c r="R335" i="2"/>
  <c r="Q336" i="2"/>
  <c r="R336" i="2"/>
  <c r="Q337" i="2"/>
  <c r="R337" i="2"/>
  <c r="Q338" i="2"/>
  <c r="R338" i="2"/>
  <c r="Q339" i="2"/>
  <c r="R339" i="2"/>
  <c r="Q340" i="2"/>
  <c r="R340" i="2"/>
  <c r="Q341" i="2"/>
  <c r="R341" i="2"/>
  <c r="Q342" i="2"/>
  <c r="R342" i="2"/>
  <c r="Q343" i="2"/>
  <c r="R343" i="2"/>
  <c r="Q344" i="2"/>
  <c r="R344" i="2"/>
  <c r="Q345" i="2"/>
  <c r="R345" i="2"/>
  <c r="Q346" i="2"/>
  <c r="R346" i="2"/>
  <c r="Q347" i="2"/>
  <c r="R347" i="2"/>
  <c r="Q348" i="2"/>
  <c r="R348" i="2"/>
  <c r="Q349" i="2"/>
  <c r="R349" i="2"/>
  <c r="Q350" i="2"/>
  <c r="R350" i="2"/>
  <c r="Q351" i="2"/>
  <c r="R351" i="2"/>
  <c r="Q352" i="2"/>
  <c r="R352" i="2"/>
  <c r="Q353" i="2"/>
  <c r="R353" i="2"/>
  <c r="Q354" i="2"/>
  <c r="R354" i="2"/>
  <c r="Q355" i="2"/>
  <c r="R355" i="2"/>
  <c r="Q356" i="2"/>
  <c r="R356" i="2"/>
  <c r="Q357" i="2"/>
  <c r="R357" i="2"/>
  <c r="Q358" i="2"/>
  <c r="R358" i="2"/>
  <c r="Q359" i="2"/>
  <c r="R359" i="2"/>
  <c r="Q360" i="2"/>
  <c r="R360" i="2"/>
  <c r="Q361" i="2"/>
  <c r="R361" i="2"/>
  <c r="Q362" i="2"/>
  <c r="R362" i="2"/>
  <c r="Q363" i="2"/>
  <c r="R363" i="2"/>
  <c r="Q364" i="2"/>
  <c r="R364" i="2"/>
  <c r="AK44" i="2"/>
  <c r="O43" i="1" s="1"/>
  <c r="V85" i="2"/>
  <c r="AK84" i="2" s="1"/>
  <c r="O83" i="1" s="1"/>
  <c r="V51" i="2"/>
  <c r="AK50" i="2" s="1"/>
  <c r="O49" i="1" s="1"/>
  <c r="V28" i="2"/>
  <c r="AK27" i="2" s="1"/>
  <c r="O26" i="1" s="1"/>
  <c r="V61" i="2"/>
  <c r="AK60" i="2" s="1"/>
  <c r="O59" i="1" s="1"/>
  <c r="AK97" i="2"/>
  <c r="O96" i="1" s="1"/>
  <c r="V41" i="2"/>
  <c r="AK40" i="2" s="1"/>
  <c r="O39" i="1" s="1"/>
  <c r="V22" i="2"/>
  <c r="AK21" i="2" s="1"/>
  <c r="O20" i="1" s="1"/>
  <c r="AI8" i="2"/>
  <c r="D5" i="2"/>
  <c r="D9" i="2"/>
  <c r="D13" i="2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353" i="2"/>
  <c r="D357" i="2"/>
  <c r="D361" i="2"/>
  <c r="C5" i="2"/>
  <c r="C9" i="2"/>
  <c r="C13" i="2"/>
  <c r="C17" i="2"/>
  <c r="C21" i="2"/>
  <c r="C25" i="2"/>
  <c r="C29" i="2"/>
  <c r="D7" i="2"/>
  <c r="D11" i="2"/>
  <c r="D15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99" i="2"/>
  <c r="D303" i="2"/>
  <c r="D307" i="2"/>
  <c r="D311" i="2"/>
  <c r="D315" i="2"/>
  <c r="D319" i="2"/>
  <c r="D323" i="2"/>
  <c r="D327" i="2"/>
  <c r="D331" i="2"/>
  <c r="D335" i="2"/>
  <c r="D339" i="2"/>
  <c r="D343" i="2"/>
  <c r="D347" i="2"/>
  <c r="D351" i="2"/>
  <c r="D355" i="2"/>
  <c r="D359" i="2"/>
  <c r="D363" i="2"/>
  <c r="C7" i="2"/>
  <c r="C11" i="2"/>
  <c r="C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D6" i="2"/>
  <c r="D14" i="2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238" i="2"/>
  <c r="D246" i="2"/>
  <c r="D254" i="2"/>
  <c r="D262" i="2"/>
  <c r="D270" i="2"/>
  <c r="D278" i="2"/>
  <c r="D286" i="2"/>
  <c r="D294" i="2"/>
  <c r="D302" i="2"/>
  <c r="D310" i="2"/>
  <c r="D318" i="2"/>
  <c r="D326" i="2"/>
  <c r="D334" i="2"/>
  <c r="D342" i="2"/>
  <c r="D350" i="2"/>
  <c r="D358" i="2"/>
  <c r="C6" i="2"/>
  <c r="C14" i="2"/>
  <c r="C22" i="2"/>
  <c r="C30" i="2"/>
  <c r="C36" i="2"/>
  <c r="C41" i="2"/>
  <c r="C46" i="2"/>
  <c r="C52" i="2"/>
  <c r="C57" i="2"/>
  <c r="C62" i="2"/>
  <c r="C68" i="2"/>
  <c r="C73" i="2"/>
  <c r="C78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6" i="2"/>
  <c r="C340" i="2"/>
  <c r="C348" i="2"/>
  <c r="C356" i="2"/>
  <c r="D12" i="2"/>
  <c r="D20" i="2"/>
  <c r="D28" i="2"/>
  <c r="D36" i="2"/>
  <c r="D44" i="2"/>
  <c r="D52" i="2"/>
  <c r="D60" i="2"/>
  <c r="D68" i="2"/>
  <c r="D76" i="2"/>
  <c r="D84" i="2"/>
  <c r="D92" i="2"/>
  <c r="D100" i="2"/>
  <c r="D108" i="2"/>
  <c r="D116" i="2"/>
  <c r="D124" i="2"/>
  <c r="D132" i="2"/>
  <c r="D140" i="2"/>
  <c r="D148" i="2"/>
  <c r="D156" i="2"/>
  <c r="D164" i="2"/>
  <c r="D172" i="2"/>
  <c r="D180" i="2"/>
  <c r="D188" i="2"/>
  <c r="D196" i="2"/>
  <c r="D204" i="2"/>
  <c r="D212" i="2"/>
  <c r="D220" i="2"/>
  <c r="D228" i="2"/>
  <c r="D236" i="2"/>
  <c r="D244" i="2"/>
  <c r="D252" i="2"/>
  <c r="D260" i="2"/>
  <c r="D268" i="2"/>
  <c r="D276" i="2"/>
  <c r="D284" i="2"/>
  <c r="D292" i="2"/>
  <c r="D300" i="2"/>
  <c r="D308" i="2"/>
  <c r="D316" i="2"/>
  <c r="D324" i="2"/>
  <c r="D332" i="2"/>
  <c r="D340" i="2"/>
  <c r="D348" i="2"/>
  <c r="D356" i="2"/>
  <c r="D364" i="2"/>
  <c r="C12" i="2"/>
  <c r="C20" i="2"/>
  <c r="C28" i="2"/>
  <c r="C34" i="2"/>
  <c r="C40" i="2"/>
  <c r="C45" i="2"/>
  <c r="C50" i="2"/>
  <c r="C56" i="2"/>
  <c r="C61" i="2"/>
  <c r="C66" i="2"/>
  <c r="C72" i="2"/>
  <c r="C77" i="2"/>
  <c r="C82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C235" i="2"/>
  <c r="C239" i="2"/>
  <c r="C243" i="2"/>
  <c r="C247" i="2"/>
  <c r="C251" i="2"/>
  <c r="C255" i="2"/>
  <c r="C259" i="2"/>
  <c r="C263" i="2"/>
  <c r="C267" i="2"/>
  <c r="C271" i="2"/>
  <c r="C275" i="2"/>
  <c r="C279" i="2"/>
  <c r="C283" i="2"/>
  <c r="C287" i="2"/>
  <c r="C291" i="2"/>
  <c r="C295" i="2"/>
  <c r="C299" i="2"/>
  <c r="C303" i="2"/>
  <c r="C307" i="2"/>
  <c r="C311" i="2"/>
  <c r="C315" i="2"/>
  <c r="C319" i="2"/>
  <c r="C323" i="2"/>
  <c r="C327" i="2"/>
  <c r="C331" i="2"/>
  <c r="C335" i="2"/>
  <c r="C339" i="2"/>
  <c r="C343" i="2"/>
  <c r="C347" i="2"/>
  <c r="C351" i="2"/>
  <c r="C355" i="2"/>
  <c r="C359" i="2"/>
  <c r="C363" i="2"/>
  <c r="C332" i="2"/>
  <c r="C344" i="2"/>
  <c r="C352" i="2"/>
  <c r="C360" i="2"/>
  <c r="C364" i="2"/>
  <c r="D16" i="2"/>
  <c r="D32" i="2"/>
  <c r="D48" i="2"/>
  <c r="D64" i="2"/>
  <c r="D80" i="2"/>
  <c r="D96" i="2"/>
  <c r="D112" i="2"/>
  <c r="D128" i="2"/>
  <c r="D144" i="2"/>
  <c r="D160" i="2"/>
  <c r="D176" i="2"/>
  <c r="D192" i="2"/>
  <c r="D208" i="2"/>
  <c r="D224" i="2"/>
  <c r="D240" i="2"/>
  <c r="D256" i="2"/>
  <c r="D272" i="2"/>
  <c r="D288" i="2"/>
  <c r="D304" i="2"/>
  <c r="D320" i="2"/>
  <c r="D336" i="2"/>
  <c r="D352" i="2"/>
  <c r="C8" i="2"/>
  <c r="C24" i="2"/>
  <c r="C37" i="2"/>
  <c r="C48" i="2"/>
  <c r="C58" i="2"/>
  <c r="C69" i="2"/>
  <c r="C80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3" i="2"/>
  <c r="C241" i="2"/>
  <c r="C257" i="2"/>
  <c r="C273" i="2"/>
  <c r="C289" i="2"/>
  <c r="C305" i="2"/>
  <c r="C321" i="2"/>
  <c r="C337" i="2"/>
  <c r="C361" i="2"/>
  <c r="D18" i="2"/>
  <c r="D50" i="2"/>
  <c r="D82" i="2"/>
  <c r="D114" i="2"/>
  <c r="D146" i="2"/>
  <c r="D178" i="2"/>
  <c r="D210" i="2"/>
  <c r="D242" i="2"/>
  <c r="D274" i="2"/>
  <c r="D306" i="2"/>
  <c r="D322" i="2"/>
  <c r="D354" i="2"/>
  <c r="C26" i="2"/>
  <c r="C49" i="2"/>
  <c r="C70" i="2"/>
  <c r="C90" i="2"/>
  <c r="C106" i="2"/>
  <c r="C122" i="2"/>
  <c r="C138" i="2"/>
  <c r="C154" i="2"/>
  <c r="C170" i="2"/>
  <c r="C186" i="2"/>
  <c r="C194" i="2"/>
  <c r="C210" i="2"/>
  <c r="C226" i="2"/>
  <c r="C242" i="2"/>
  <c r="C258" i="2"/>
  <c r="C274" i="2"/>
  <c r="C290" i="2"/>
  <c r="C306" i="2"/>
  <c r="C322" i="2"/>
  <c r="C338" i="2"/>
  <c r="C346" i="2"/>
  <c r="C362" i="2"/>
  <c r="D24" i="2"/>
  <c r="D72" i="2"/>
  <c r="D104" i="2"/>
  <c r="D136" i="2"/>
  <c r="D168" i="2"/>
  <c r="D200" i="2"/>
  <c r="D232" i="2"/>
  <c r="D264" i="2"/>
  <c r="D296" i="2"/>
  <c r="D328" i="2"/>
  <c r="D360" i="2"/>
  <c r="C32" i="2"/>
  <c r="C53" i="2"/>
  <c r="C74" i="2"/>
  <c r="C93" i="2"/>
  <c r="C101" i="2"/>
  <c r="C117" i="2"/>
  <c r="C133" i="2"/>
  <c r="C149" i="2"/>
  <c r="C165" i="2"/>
  <c r="C181" i="2"/>
  <c r="C197" i="2"/>
  <c r="C213" i="2"/>
  <c r="C229" i="2"/>
  <c r="C245" i="2"/>
  <c r="C253" i="2"/>
  <c r="C269" i="2"/>
  <c r="C285" i="2"/>
  <c r="C301" i="2"/>
  <c r="C317" i="2"/>
  <c r="C325" i="2"/>
  <c r="C341" i="2"/>
  <c r="C357" i="2"/>
  <c r="D10" i="2"/>
  <c r="D26" i="2"/>
  <c r="D42" i="2"/>
  <c r="D58" i="2"/>
  <c r="D74" i="2"/>
  <c r="D90" i="2"/>
  <c r="D106" i="2"/>
  <c r="D122" i="2"/>
  <c r="D138" i="2"/>
  <c r="D154" i="2"/>
  <c r="D170" i="2"/>
  <c r="D186" i="2"/>
  <c r="D202" i="2"/>
  <c r="D218" i="2"/>
  <c r="D234" i="2"/>
  <c r="D250" i="2"/>
  <c r="D266" i="2"/>
  <c r="D282" i="2"/>
  <c r="D298" i="2"/>
  <c r="D314" i="2"/>
  <c r="D330" i="2"/>
  <c r="D346" i="2"/>
  <c r="D362" i="2"/>
  <c r="C18" i="2"/>
  <c r="C33" i="2"/>
  <c r="C44" i="2"/>
  <c r="C54" i="2"/>
  <c r="C65" i="2"/>
  <c r="C76" i="2"/>
  <c r="C86" i="2"/>
  <c r="C94" i="2"/>
  <c r="C102" i="2"/>
  <c r="C110" i="2"/>
  <c r="C118" i="2"/>
  <c r="C126" i="2"/>
  <c r="C134" i="2"/>
  <c r="C142" i="2"/>
  <c r="C150" i="2"/>
  <c r="C158" i="2"/>
  <c r="C166" i="2"/>
  <c r="C174" i="2"/>
  <c r="C182" i="2"/>
  <c r="C190" i="2"/>
  <c r="C198" i="2"/>
  <c r="C206" i="2"/>
  <c r="C214" i="2"/>
  <c r="C222" i="2"/>
  <c r="C230" i="2"/>
  <c r="C238" i="2"/>
  <c r="C246" i="2"/>
  <c r="C254" i="2"/>
  <c r="C262" i="2"/>
  <c r="C270" i="2"/>
  <c r="C278" i="2"/>
  <c r="C286" i="2"/>
  <c r="C294" i="2"/>
  <c r="C302" i="2"/>
  <c r="C310" i="2"/>
  <c r="C318" i="2"/>
  <c r="C326" i="2"/>
  <c r="C334" i="2"/>
  <c r="C342" i="2"/>
  <c r="C350" i="2"/>
  <c r="C358" i="2"/>
  <c r="D4" i="2"/>
  <c r="C249" i="2"/>
  <c r="C265" i="2"/>
  <c r="C281" i="2"/>
  <c r="C297" i="2"/>
  <c r="C313" i="2"/>
  <c r="C329" i="2"/>
  <c r="C345" i="2"/>
  <c r="C353" i="2"/>
  <c r="D34" i="2"/>
  <c r="D66" i="2"/>
  <c r="D98" i="2"/>
  <c r="D130" i="2"/>
  <c r="D162" i="2"/>
  <c r="D194" i="2"/>
  <c r="D226" i="2"/>
  <c r="D258" i="2"/>
  <c r="D290" i="2"/>
  <c r="D338" i="2"/>
  <c r="C10" i="2"/>
  <c r="C38" i="2"/>
  <c r="C60" i="2"/>
  <c r="C81" i="2"/>
  <c r="C98" i="2"/>
  <c r="C114" i="2"/>
  <c r="C130" i="2"/>
  <c r="C146" i="2"/>
  <c r="C162" i="2"/>
  <c r="C178" i="2"/>
  <c r="C202" i="2"/>
  <c r="C218" i="2"/>
  <c r="C234" i="2"/>
  <c r="C250" i="2"/>
  <c r="C266" i="2"/>
  <c r="C282" i="2"/>
  <c r="C298" i="2"/>
  <c r="C314" i="2"/>
  <c r="C330" i="2"/>
  <c r="C354" i="2"/>
  <c r="D8" i="2"/>
  <c r="D40" i="2"/>
  <c r="D56" i="2"/>
  <c r="D88" i="2"/>
  <c r="D120" i="2"/>
  <c r="D152" i="2"/>
  <c r="D184" i="2"/>
  <c r="D216" i="2"/>
  <c r="D248" i="2"/>
  <c r="D280" i="2"/>
  <c r="D312" i="2"/>
  <c r="D344" i="2"/>
  <c r="C16" i="2"/>
  <c r="C42" i="2"/>
  <c r="C64" i="2"/>
  <c r="C85" i="2"/>
  <c r="C109" i="2"/>
  <c r="C125" i="2"/>
  <c r="C141" i="2"/>
  <c r="C157" i="2"/>
  <c r="C173" i="2"/>
  <c r="C189" i="2"/>
  <c r="C205" i="2"/>
  <c r="C221" i="2"/>
  <c r="C237" i="2"/>
  <c r="C261" i="2"/>
  <c r="C277" i="2"/>
  <c r="C293" i="2"/>
  <c r="C309" i="2"/>
  <c r="C333" i="2"/>
  <c r="C349" i="2"/>
  <c r="C4" i="2"/>
  <c r="E309" i="2"/>
  <c r="F309" i="2" s="1"/>
  <c r="E117" i="2"/>
  <c r="F117" i="2" s="1"/>
  <c r="E61" i="2"/>
  <c r="F61" i="2" s="1"/>
  <c r="E41" i="2"/>
  <c r="F41" i="2" s="1"/>
  <c r="H41" i="2" s="1"/>
  <c r="E37" i="2"/>
  <c r="F37" i="2" s="1"/>
  <c r="H37" i="2" s="1"/>
  <c r="E25" i="2"/>
  <c r="F25" i="2" s="1"/>
  <c r="H25" i="2" s="1"/>
  <c r="E102" i="2"/>
  <c r="F102" i="2" s="1"/>
  <c r="H102" i="2" s="1"/>
  <c r="E50" i="2"/>
  <c r="F50" i="2" s="1"/>
  <c r="H50" i="2" s="1"/>
  <c r="E34" i="2"/>
  <c r="F34" i="2" s="1"/>
  <c r="G34" i="2" s="1"/>
  <c r="E22" i="2"/>
  <c r="F22" i="2" s="1"/>
  <c r="H22" i="2" s="1"/>
  <c r="E138" i="2"/>
  <c r="F138" i="2" s="1"/>
  <c r="H138" i="2" s="1"/>
  <c r="E116" i="2"/>
  <c r="F116" i="2" s="1"/>
  <c r="E72" i="2"/>
  <c r="F72" i="2" s="1"/>
  <c r="H72" i="2" s="1"/>
  <c r="E56" i="2"/>
  <c r="F56" i="2" s="1"/>
  <c r="G56" i="2" s="1"/>
  <c r="E44" i="2"/>
  <c r="F44" i="2" s="1"/>
  <c r="H44" i="2" s="1"/>
  <c r="E36" i="2"/>
  <c r="F36" i="2" s="1"/>
  <c r="H36" i="2" s="1"/>
  <c r="E32" i="2"/>
  <c r="F32" i="2" s="1"/>
  <c r="E28" i="2"/>
  <c r="F28" i="2" s="1"/>
  <c r="G28" i="2" s="1"/>
  <c r="E119" i="2"/>
  <c r="F119" i="2" s="1"/>
  <c r="E91" i="2"/>
  <c r="F91" i="2" s="1"/>
  <c r="H91" i="2" s="1"/>
  <c r="E67" i="2"/>
  <c r="F67" i="2" s="1"/>
  <c r="H67" i="2" s="1"/>
  <c r="E51" i="2"/>
  <c r="F51" i="2" s="1"/>
  <c r="H51" i="2" s="1"/>
  <c r="E35" i="2"/>
  <c r="F35" i="2" s="1"/>
  <c r="G35" i="2" s="1"/>
  <c r="E31" i="2"/>
  <c r="F31" i="2" s="1"/>
  <c r="G31" i="2" s="1"/>
  <c r="E27" i="2"/>
  <c r="F27" i="2" s="1"/>
  <c r="H27" i="2" s="1"/>
  <c r="E23" i="2"/>
  <c r="F23" i="2" s="1"/>
  <c r="G23" i="2" s="1"/>
  <c r="E19" i="2"/>
  <c r="F19" i="2" s="1"/>
  <c r="E15" i="2"/>
  <c r="F15" i="2"/>
  <c r="H15" i="2" s="1"/>
  <c r="E7" i="2"/>
  <c r="F7" i="2" s="1"/>
  <c r="E5" i="2"/>
  <c r="F5" i="2" s="1"/>
  <c r="H5" i="2" s="1"/>
  <c r="H31" i="2"/>
  <c r="J31" i="2" s="1"/>
  <c r="H23" i="2"/>
  <c r="G72" i="2"/>
  <c r="F110" i="2"/>
  <c r="H110" i="2" s="1"/>
  <c r="E94" i="2"/>
  <c r="F94" i="2" s="1"/>
  <c r="G94" i="2" s="1"/>
  <c r="E38" i="2"/>
  <c r="F38" i="2" s="1"/>
  <c r="E54" i="2"/>
  <c r="F54" i="2" s="1"/>
  <c r="G54" i="2" s="1"/>
  <c r="E30" i="2"/>
  <c r="F30" i="2" s="1"/>
  <c r="G30" i="2" s="1"/>
  <c r="E10" i="2"/>
  <c r="F10" i="2" s="1"/>
  <c r="E106" i="2"/>
  <c r="F106" i="2" s="1"/>
  <c r="H106" i="2" s="1"/>
  <c r="I72" i="2" l="1"/>
  <c r="H136" i="2"/>
  <c r="J23" i="2"/>
  <c r="H39" i="2"/>
  <c r="J39" i="2" s="1"/>
  <c r="G18" i="2"/>
  <c r="H18" i="2"/>
  <c r="G43" i="2"/>
  <c r="I43" i="2" s="1"/>
  <c r="H43" i="2"/>
  <c r="E78" i="2"/>
  <c r="F78" i="2" s="1"/>
  <c r="H78" i="2" s="1"/>
  <c r="G91" i="2"/>
  <c r="I91" i="2" s="1"/>
  <c r="H28" i="2"/>
  <c r="E47" i="2"/>
  <c r="F47" i="2" s="1"/>
  <c r="E75" i="2"/>
  <c r="F75" i="2" s="1"/>
  <c r="E167" i="2"/>
  <c r="F167" i="2" s="1"/>
  <c r="H167" i="2" s="1"/>
  <c r="E64" i="2"/>
  <c r="F64" i="2" s="1"/>
  <c r="H64" i="2" s="1"/>
  <c r="E148" i="2"/>
  <c r="F148" i="2" s="1"/>
  <c r="H148" i="2" s="1"/>
  <c r="E45" i="2"/>
  <c r="F45" i="2" s="1"/>
  <c r="G45" i="2" s="1"/>
  <c r="G238" i="2"/>
  <c r="I238" i="2" s="1"/>
  <c r="V111" i="2"/>
  <c r="AK110" i="2" s="1"/>
  <c r="O109" i="1" s="1"/>
  <c r="V44" i="2"/>
  <c r="AK43" i="2" s="1"/>
  <c r="O42" i="1" s="1"/>
  <c r="G41" i="2"/>
  <c r="I41" i="2" s="1"/>
  <c r="G102" i="2"/>
  <c r="J102" i="2" s="1"/>
  <c r="V91" i="2"/>
  <c r="AK90" i="2" s="1"/>
  <c r="O89" i="1" s="1"/>
  <c r="E86" i="2"/>
  <c r="F86" i="2" s="1"/>
  <c r="E46" i="2"/>
  <c r="F46" i="2" s="1"/>
  <c r="G46" i="2" s="1"/>
  <c r="G25" i="2"/>
  <c r="I25" i="2" s="1"/>
  <c r="G22" i="2"/>
  <c r="E103" i="2"/>
  <c r="F103" i="2" s="1"/>
  <c r="H103" i="2" s="1"/>
  <c r="E48" i="2"/>
  <c r="F48" i="2" s="1"/>
  <c r="E84" i="2"/>
  <c r="F84" i="2" s="1"/>
  <c r="E178" i="2"/>
  <c r="F178" i="2" s="1"/>
  <c r="E70" i="2"/>
  <c r="F70" i="2" s="1"/>
  <c r="H70" i="2" s="1"/>
  <c r="E258" i="2"/>
  <c r="F258" i="2" s="1"/>
  <c r="G258" i="2" s="1"/>
  <c r="V130" i="2"/>
  <c r="AK129" i="2" s="1"/>
  <c r="O128" i="1" s="1"/>
  <c r="V160" i="2"/>
  <c r="AK159" i="2" s="1"/>
  <c r="O158" i="1" s="1"/>
  <c r="H101" i="2"/>
  <c r="G101" i="2"/>
  <c r="V100" i="2"/>
  <c r="AK99" i="2" s="1"/>
  <c r="O98" i="1" s="1"/>
  <c r="E100" i="2"/>
  <c r="F100" i="2" s="1"/>
  <c r="G69" i="2"/>
  <c r="H69" i="2"/>
  <c r="H68" i="2"/>
  <c r="G68" i="2"/>
  <c r="H66" i="2"/>
  <c r="G66" i="2"/>
  <c r="V33" i="2"/>
  <c r="AK32" i="2" s="1"/>
  <c r="O31" i="1" s="1"/>
  <c r="E33" i="2"/>
  <c r="F33" i="2" s="1"/>
  <c r="V26" i="2"/>
  <c r="AK25" i="2" s="1"/>
  <c r="O24" i="1" s="1"/>
  <c r="E26" i="2"/>
  <c r="F26" i="2" s="1"/>
  <c r="H11" i="2"/>
  <c r="G11" i="2"/>
  <c r="E98" i="2"/>
  <c r="F98" i="2" s="1"/>
  <c r="G98" i="2" s="1"/>
  <c r="G136" i="2"/>
  <c r="I136" i="2" s="1"/>
  <c r="G70" i="2"/>
  <c r="G67" i="2"/>
  <c r="I67" i="2" s="1"/>
  <c r="E55" i="2"/>
  <c r="F55" i="2" s="1"/>
  <c r="E71" i="2"/>
  <c r="F71" i="2" s="1"/>
  <c r="G71" i="2" s="1"/>
  <c r="E95" i="2"/>
  <c r="F95" i="2" s="1"/>
  <c r="H95" i="2" s="1"/>
  <c r="E139" i="2"/>
  <c r="F139" i="2" s="1"/>
  <c r="H139" i="2" s="1"/>
  <c r="E92" i="2"/>
  <c r="F92" i="2" s="1"/>
  <c r="E132" i="2"/>
  <c r="F132" i="2" s="1"/>
  <c r="G132" i="2" s="1"/>
  <c r="E154" i="2"/>
  <c r="F154" i="2" s="1"/>
  <c r="E149" i="2"/>
  <c r="F149" i="2" s="1"/>
  <c r="H149" i="2" s="1"/>
  <c r="V112" i="2"/>
  <c r="AK111" i="2" s="1"/>
  <c r="O110" i="1" s="1"/>
  <c r="V135" i="2"/>
  <c r="AK134" i="2" s="1"/>
  <c r="O133" i="1" s="1"/>
  <c r="V63" i="2"/>
  <c r="G37" i="2"/>
  <c r="I37" i="2" s="1"/>
  <c r="H35" i="2"/>
  <c r="J35" i="2" s="1"/>
  <c r="V23" i="2"/>
  <c r="G44" i="2"/>
  <c r="J44" i="2" s="1"/>
  <c r="E29" i="2"/>
  <c r="F29" i="2" s="1"/>
  <c r="H45" i="2"/>
  <c r="H56" i="2"/>
  <c r="I56" i="2" s="1"/>
  <c r="G36" i="2"/>
  <c r="G21" i="2"/>
  <c r="I21" i="2" s="1"/>
  <c r="G64" i="2"/>
  <c r="E83" i="2"/>
  <c r="F83" i="2" s="1"/>
  <c r="H83" i="2" s="1"/>
  <c r="E111" i="2"/>
  <c r="F111" i="2" s="1"/>
  <c r="E16" i="2"/>
  <c r="F16" i="2" s="1"/>
  <c r="H16" i="2" s="1"/>
  <c r="E60" i="2"/>
  <c r="F60" i="2" s="1"/>
  <c r="E76" i="2"/>
  <c r="F76" i="2" s="1"/>
  <c r="H76" i="2" s="1"/>
  <c r="E108" i="2"/>
  <c r="F108" i="2" s="1"/>
  <c r="E168" i="2"/>
  <c r="F168" i="2" s="1"/>
  <c r="E9" i="2"/>
  <c r="F9" i="2" s="1"/>
  <c r="E245" i="2"/>
  <c r="F245" i="2" s="1"/>
  <c r="H245" i="2" s="1"/>
  <c r="V341" i="2"/>
  <c r="AK340" i="2" s="1"/>
  <c r="O339" i="1" s="1"/>
  <c r="V30" i="2"/>
  <c r="AK29" i="2" s="1"/>
  <c r="O28" i="1" s="1"/>
  <c r="V65" i="2"/>
  <c r="AK64" i="2" s="1"/>
  <c r="O63" i="1" s="1"/>
  <c r="V99" i="2"/>
  <c r="AK98" i="2" s="1"/>
  <c r="O97" i="1" s="1"/>
  <c r="V19" i="2"/>
  <c r="AK18" i="2" s="1"/>
  <c r="O17" i="1" s="1"/>
  <c r="G184" i="2"/>
  <c r="J184" i="2" s="1"/>
  <c r="H184" i="2"/>
  <c r="H127" i="2"/>
  <c r="G127" i="2"/>
  <c r="H122" i="2"/>
  <c r="G122" i="2"/>
  <c r="G245" i="2"/>
  <c r="V8" i="2"/>
  <c r="AK7" i="2" s="1"/>
  <c r="O6" i="1" s="1"/>
  <c r="E8" i="2"/>
  <c r="F8" i="2" s="1"/>
  <c r="H46" i="2"/>
  <c r="J46" i="2" s="1"/>
  <c r="G167" i="2"/>
  <c r="E155" i="2"/>
  <c r="F155" i="2" s="1"/>
  <c r="G155" i="2" s="1"/>
  <c r="I44" i="2"/>
  <c r="E140" i="2"/>
  <c r="F140" i="2" s="1"/>
  <c r="E162" i="2"/>
  <c r="F162" i="2" s="1"/>
  <c r="H82" i="2"/>
  <c r="G82" i="2"/>
  <c r="E17" i="2"/>
  <c r="F17" i="2" s="1"/>
  <c r="E181" i="2"/>
  <c r="F181" i="2" s="1"/>
  <c r="G181" i="2" s="1"/>
  <c r="H258" i="2"/>
  <c r="E277" i="2"/>
  <c r="F277" i="2" s="1"/>
  <c r="E226" i="2"/>
  <c r="F226" i="2" s="1"/>
  <c r="E354" i="2"/>
  <c r="F354" i="2" s="1"/>
  <c r="V10" i="2"/>
  <c r="AK9" i="2" s="1"/>
  <c r="O8" i="1" s="1"/>
  <c r="V24" i="2"/>
  <c r="AK23" i="2" s="1"/>
  <c r="O22" i="1" s="1"/>
  <c r="E24" i="2"/>
  <c r="F24" i="2" s="1"/>
  <c r="G103" i="2"/>
  <c r="E361" i="2"/>
  <c r="F361" i="2" s="1"/>
  <c r="V361" i="2"/>
  <c r="AK360" i="2" s="1"/>
  <c r="O359" i="1" s="1"/>
  <c r="V349" i="2"/>
  <c r="AK348" i="2" s="1"/>
  <c r="O347" i="1" s="1"/>
  <c r="E349" i="2"/>
  <c r="F349" i="2" s="1"/>
  <c r="V338" i="2"/>
  <c r="AK337" i="2" s="1"/>
  <c r="O336" i="1" s="1"/>
  <c r="E338" i="2"/>
  <c r="F338" i="2" s="1"/>
  <c r="V314" i="2"/>
  <c r="E314" i="2"/>
  <c r="F314" i="2" s="1"/>
  <c r="V285" i="2"/>
  <c r="AK284" i="2" s="1"/>
  <c r="O283" i="1" s="1"/>
  <c r="E285" i="2"/>
  <c r="F285" i="2" s="1"/>
  <c r="G285" i="2" s="1"/>
  <c r="E263" i="2"/>
  <c r="F263" i="2" s="1"/>
  <c r="V263" i="2"/>
  <c r="AK262" i="2" s="1"/>
  <c r="O261" i="1" s="1"/>
  <c r="E260" i="2"/>
  <c r="F260" i="2" s="1"/>
  <c r="V260" i="2"/>
  <c r="AK259" i="2" s="1"/>
  <c r="O258" i="1" s="1"/>
  <c r="V250" i="2"/>
  <c r="AK249" i="2" s="1"/>
  <c r="O248" i="1" s="1"/>
  <c r="E250" i="2"/>
  <c r="F250" i="2" s="1"/>
  <c r="V237" i="2"/>
  <c r="AK236" i="2" s="1"/>
  <c r="O235" i="1" s="1"/>
  <c r="E237" i="2"/>
  <c r="F237" i="2" s="1"/>
  <c r="G225" i="2"/>
  <c r="H225" i="2"/>
  <c r="E207" i="2"/>
  <c r="F207" i="2" s="1"/>
  <c r="V207" i="2"/>
  <c r="AK206" i="2" s="1"/>
  <c r="O205" i="1" s="1"/>
  <c r="V205" i="2"/>
  <c r="AK204" i="2" s="1"/>
  <c r="O203" i="1" s="1"/>
  <c r="E205" i="2"/>
  <c r="F205" i="2" s="1"/>
  <c r="V198" i="2"/>
  <c r="AK197" i="2" s="1"/>
  <c r="O196" i="1" s="1"/>
  <c r="V186" i="2"/>
  <c r="AK185" i="2" s="1"/>
  <c r="O184" i="1" s="1"/>
  <c r="E186" i="2"/>
  <c r="F186" i="2" s="1"/>
  <c r="V165" i="2"/>
  <c r="AK164" i="2" s="1"/>
  <c r="O163" i="1" s="1"/>
  <c r="E165" i="2"/>
  <c r="F165" i="2" s="1"/>
  <c r="V163" i="2"/>
  <c r="AK162" i="2" s="1"/>
  <c r="O161" i="1" s="1"/>
  <c r="E163" i="2"/>
  <c r="F163" i="2" s="1"/>
  <c r="V158" i="2"/>
  <c r="AK157" i="2" s="1"/>
  <c r="O156" i="1" s="1"/>
  <c r="E158" i="2"/>
  <c r="F158" i="2" s="1"/>
  <c r="H152" i="2"/>
  <c r="G152" i="2"/>
  <c r="V150" i="2"/>
  <c r="AK149" i="2" s="1"/>
  <c r="O148" i="1" s="1"/>
  <c r="E150" i="2"/>
  <c r="F150" i="2" s="1"/>
  <c r="V147" i="2"/>
  <c r="AK146" i="2" s="1"/>
  <c r="O145" i="1" s="1"/>
  <c r="E147" i="2"/>
  <c r="F147" i="2" s="1"/>
  <c r="V145" i="2"/>
  <c r="AK144" i="2" s="1"/>
  <c r="O143" i="1" s="1"/>
  <c r="E145" i="2"/>
  <c r="F145" i="2" s="1"/>
  <c r="V141" i="2"/>
  <c r="AK140" i="2" s="1"/>
  <c r="O139" i="1" s="1"/>
  <c r="E141" i="2"/>
  <c r="F141" i="2" s="1"/>
  <c r="V137" i="2"/>
  <c r="AK136" i="2" s="1"/>
  <c r="O135" i="1" s="1"/>
  <c r="E137" i="2"/>
  <c r="F137" i="2" s="1"/>
  <c r="V121" i="2"/>
  <c r="AK120" i="2" s="1"/>
  <c r="O119" i="1" s="1"/>
  <c r="E121" i="2"/>
  <c r="F121" i="2" s="1"/>
  <c r="V120" i="2"/>
  <c r="AK119" i="2" s="1"/>
  <c r="O118" i="1" s="1"/>
  <c r="E120" i="2"/>
  <c r="F120" i="2" s="1"/>
  <c r="V118" i="2"/>
  <c r="AK117" i="2" s="1"/>
  <c r="O116" i="1" s="1"/>
  <c r="E118" i="2"/>
  <c r="F118" i="2" s="1"/>
  <c r="V114" i="2"/>
  <c r="AK113" i="2" s="1"/>
  <c r="O112" i="1" s="1"/>
  <c r="E114" i="2"/>
  <c r="F114" i="2" s="1"/>
  <c r="V113" i="2"/>
  <c r="AK112" i="2" s="1"/>
  <c r="O111" i="1" s="1"/>
  <c r="E113" i="2"/>
  <c r="F113" i="2" s="1"/>
  <c r="G112" i="2"/>
  <c r="H112" i="2"/>
  <c r="V109" i="2"/>
  <c r="AK108" i="2" s="1"/>
  <c r="O107" i="1" s="1"/>
  <c r="E109" i="2"/>
  <c r="F109" i="2" s="1"/>
  <c r="V107" i="2"/>
  <c r="AK106" i="2" s="1"/>
  <c r="O105" i="1" s="1"/>
  <c r="E107" i="2"/>
  <c r="F107" i="2" s="1"/>
  <c r="V105" i="2"/>
  <c r="AK104" i="2" s="1"/>
  <c r="O103" i="1" s="1"/>
  <c r="E105" i="2"/>
  <c r="F105" i="2" s="1"/>
  <c r="V104" i="2"/>
  <c r="AK103" i="2" s="1"/>
  <c r="O102" i="1" s="1"/>
  <c r="E104" i="2"/>
  <c r="F104" i="2" s="1"/>
  <c r="V101" i="2"/>
  <c r="AK100" i="2" s="1"/>
  <c r="O99" i="1" s="1"/>
  <c r="G99" i="2"/>
  <c r="H99" i="2"/>
  <c r="V97" i="2"/>
  <c r="AK96" i="2" s="1"/>
  <c r="O95" i="1" s="1"/>
  <c r="E97" i="2"/>
  <c r="F97" i="2" s="1"/>
  <c r="V96" i="2"/>
  <c r="AK95" i="2" s="1"/>
  <c r="O94" i="1" s="1"/>
  <c r="E96" i="2"/>
  <c r="F96" i="2" s="1"/>
  <c r="V93" i="2"/>
  <c r="AK92" i="2" s="1"/>
  <c r="O91" i="1" s="1"/>
  <c r="E93" i="2"/>
  <c r="F93" i="2" s="1"/>
  <c r="V90" i="2"/>
  <c r="AK89" i="2" s="1"/>
  <c r="O88" i="1" s="1"/>
  <c r="E90" i="2"/>
  <c r="F90" i="2" s="1"/>
  <c r="V89" i="2"/>
  <c r="AK88" i="2" s="1"/>
  <c r="O87" i="1" s="1"/>
  <c r="E89" i="2"/>
  <c r="F89" i="2" s="1"/>
  <c r="V88" i="2"/>
  <c r="E88" i="2"/>
  <c r="F88" i="2" s="1"/>
  <c r="V87" i="2"/>
  <c r="AK86" i="2" s="1"/>
  <c r="O85" i="1" s="1"/>
  <c r="E87" i="2"/>
  <c r="F87" i="2" s="1"/>
  <c r="G65" i="2"/>
  <c r="H65" i="2"/>
  <c r="V62" i="2"/>
  <c r="AK61" i="2" s="1"/>
  <c r="O60" i="1" s="1"/>
  <c r="E62" i="2"/>
  <c r="F62" i="2" s="1"/>
  <c r="H85" i="2"/>
  <c r="G85" i="2"/>
  <c r="E262" i="2"/>
  <c r="F262" i="2" s="1"/>
  <c r="G262" i="2" s="1"/>
  <c r="V262" i="2"/>
  <c r="H119" i="2"/>
  <c r="G119" i="2"/>
  <c r="H84" i="2"/>
  <c r="G84" i="2"/>
  <c r="H116" i="2"/>
  <c r="G116" i="2"/>
  <c r="V58" i="2"/>
  <c r="AK57" i="2" s="1"/>
  <c r="O56" i="1" s="1"/>
  <c r="E58" i="2"/>
  <c r="F58" i="2" s="1"/>
  <c r="H13" i="2"/>
  <c r="G13" i="2"/>
  <c r="V40" i="2"/>
  <c r="AK39" i="2" s="1"/>
  <c r="O38" i="1" s="1"/>
  <c r="V39" i="2"/>
  <c r="AK38" i="2" s="1"/>
  <c r="O37" i="1" s="1"/>
  <c r="V362" i="2"/>
  <c r="AK361" i="2" s="1"/>
  <c r="O360" i="1" s="1"/>
  <c r="E362" i="2"/>
  <c r="F362" i="2" s="1"/>
  <c r="H362" i="2" s="1"/>
  <c r="V357" i="2"/>
  <c r="AK356" i="2" s="1"/>
  <c r="O355" i="1" s="1"/>
  <c r="E357" i="2"/>
  <c r="F357" i="2" s="1"/>
  <c r="V346" i="2"/>
  <c r="AK345" i="2" s="1"/>
  <c r="O344" i="1" s="1"/>
  <c r="E346" i="2"/>
  <c r="F346" i="2" s="1"/>
  <c r="H340" i="2"/>
  <c r="G340" i="2"/>
  <c r="V337" i="2"/>
  <c r="AK336" i="2" s="1"/>
  <c r="O335" i="1" s="1"/>
  <c r="V333" i="2"/>
  <c r="E333" i="2"/>
  <c r="F333" i="2" s="1"/>
  <c r="V325" i="2"/>
  <c r="AK324" i="2" s="1"/>
  <c r="O323" i="1" s="1"/>
  <c r="E325" i="2"/>
  <c r="F325" i="2" s="1"/>
  <c r="H325" i="2" s="1"/>
  <c r="V310" i="2"/>
  <c r="AK309" i="2" s="1"/>
  <c r="O308" i="1" s="1"/>
  <c r="E308" i="2"/>
  <c r="F308" i="2" s="1"/>
  <c r="V308" i="2"/>
  <c r="AK307" i="2" s="1"/>
  <c r="O306" i="1" s="1"/>
  <c r="E306" i="2"/>
  <c r="F306" i="2" s="1"/>
  <c r="G306" i="2" s="1"/>
  <c r="V306" i="2"/>
  <c r="AK305" i="2" s="1"/>
  <c r="O304" i="1" s="1"/>
  <c r="V305" i="2"/>
  <c r="AK304" i="2" s="1"/>
  <c r="O303" i="1" s="1"/>
  <c r="V301" i="2"/>
  <c r="AK300" i="2" s="1"/>
  <c r="O299" i="1" s="1"/>
  <c r="E301" i="2"/>
  <c r="F301" i="2" s="1"/>
  <c r="G301" i="2" s="1"/>
  <c r="V298" i="2"/>
  <c r="AK297" i="2" s="1"/>
  <c r="O296" i="1" s="1"/>
  <c r="E298" i="2"/>
  <c r="F298" i="2" s="1"/>
  <c r="E294" i="2"/>
  <c r="F294" i="2" s="1"/>
  <c r="V294" i="2"/>
  <c r="AK293" i="2" s="1"/>
  <c r="O292" i="1" s="1"/>
  <c r="V293" i="2"/>
  <c r="E293" i="2"/>
  <c r="F293" i="2" s="1"/>
  <c r="G293" i="2" s="1"/>
  <c r="V290" i="2"/>
  <c r="AK289" i="2" s="1"/>
  <c r="O288" i="1" s="1"/>
  <c r="H282" i="2"/>
  <c r="G282" i="2"/>
  <c r="V278" i="2"/>
  <c r="AK277" i="2" s="1"/>
  <c r="O276" i="1" s="1"/>
  <c r="V274" i="2"/>
  <c r="AK273" i="2" s="1"/>
  <c r="O272" i="1" s="1"/>
  <c r="E274" i="2"/>
  <c r="F274" i="2" s="1"/>
  <c r="G274" i="2" s="1"/>
  <c r="V273" i="2"/>
  <c r="V269" i="2"/>
  <c r="AK268" i="2" s="1"/>
  <c r="O267" i="1" s="1"/>
  <c r="E269" i="2"/>
  <c r="F269" i="2" s="1"/>
  <c r="E267" i="2"/>
  <c r="F267" i="2" s="1"/>
  <c r="H267" i="2" s="1"/>
  <c r="V267" i="2"/>
  <c r="AK266" i="2" s="1"/>
  <c r="O265" i="1" s="1"/>
  <c r="V266" i="2"/>
  <c r="AK265" i="2" s="1"/>
  <c r="O264" i="1" s="1"/>
  <c r="E266" i="2"/>
  <c r="F266" i="2" s="1"/>
  <c r="V261" i="2"/>
  <c r="AK260" i="2" s="1"/>
  <c r="O259" i="1" s="1"/>
  <c r="E261" i="2"/>
  <c r="F261" i="2" s="1"/>
  <c r="E259" i="2"/>
  <c r="F259" i="2" s="1"/>
  <c r="G259" i="2" s="1"/>
  <c r="V259" i="2"/>
  <c r="AK258" i="2" s="1"/>
  <c r="O257" i="1" s="1"/>
  <c r="K9" i="1"/>
  <c r="AK253" i="2"/>
  <c r="O252" i="1" s="1"/>
  <c r="V242" i="2"/>
  <c r="AK241" i="2" s="1"/>
  <c r="O240" i="1" s="1"/>
  <c r="E242" i="2"/>
  <c r="F242" i="2" s="1"/>
  <c r="V234" i="2"/>
  <c r="AK233" i="2" s="1"/>
  <c r="O232" i="1" s="1"/>
  <c r="E234" i="2"/>
  <c r="F234" i="2" s="1"/>
  <c r="G234" i="2" s="1"/>
  <c r="V229" i="2"/>
  <c r="AK228" i="2" s="1"/>
  <c r="O227" i="1" s="1"/>
  <c r="E229" i="2"/>
  <c r="F229" i="2" s="1"/>
  <c r="E224" i="2"/>
  <c r="F224" i="2" s="1"/>
  <c r="V224" i="2"/>
  <c r="AK223" i="2" s="1"/>
  <c r="O222" i="1" s="1"/>
  <c r="E223" i="2"/>
  <c r="F223" i="2" s="1"/>
  <c r="V223" i="2"/>
  <c r="AK222" i="2" s="1"/>
  <c r="O221" i="1" s="1"/>
  <c r="E221" i="2"/>
  <c r="F221" i="2" s="1"/>
  <c r="H221" i="2" s="1"/>
  <c r="V221" i="2"/>
  <c r="AK220" i="2" s="1"/>
  <c r="O219" i="1" s="1"/>
  <c r="V218" i="2"/>
  <c r="AK217" i="2" s="1"/>
  <c r="O216" i="1" s="1"/>
  <c r="E218" i="2"/>
  <c r="F218" i="2" s="1"/>
  <c r="H212" i="2"/>
  <c r="J212" i="2" s="1"/>
  <c r="G212" i="2"/>
  <c r="V210" i="2"/>
  <c r="AK209" i="2" s="1"/>
  <c r="O208" i="1" s="1"/>
  <c r="E210" i="2"/>
  <c r="F210" i="2" s="1"/>
  <c r="H210" i="2" s="1"/>
  <c r="V202" i="2"/>
  <c r="AK201" i="2" s="1"/>
  <c r="O200" i="1" s="1"/>
  <c r="E202" i="2"/>
  <c r="F202" i="2" s="1"/>
  <c r="H202" i="2" s="1"/>
  <c r="V197" i="2"/>
  <c r="AK196" i="2" s="1"/>
  <c r="O195" i="1" s="1"/>
  <c r="E197" i="2"/>
  <c r="F197" i="2" s="1"/>
  <c r="G197" i="2" s="1"/>
  <c r="I197" i="2" s="1"/>
  <c r="V189" i="2"/>
  <c r="AK188" i="2" s="1"/>
  <c r="O187" i="1" s="1"/>
  <c r="E189" i="2"/>
  <c r="F189" i="2" s="1"/>
  <c r="H189" i="2" s="1"/>
  <c r="V180" i="2"/>
  <c r="AK179" i="2" s="1"/>
  <c r="O178" i="1" s="1"/>
  <c r="V176" i="2"/>
  <c r="AK175" i="2" s="1"/>
  <c r="O174" i="1" s="1"/>
  <c r="E176" i="2"/>
  <c r="F176" i="2" s="1"/>
  <c r="V173" i="2"/>
  <c r="AK172" i="2" s="1"/>
  <c r="O171" i="1" s="1"/>
  <c r="E173" i="2"/>
  <c r="F173" i="2" s="1"/>
  <c r="V171" i="2"/>
  <c r="AK170" i="2" s="1"/>
  <c r="O169" i="1" s="1"/>
  <c r="E171" i="2"/>
  <c r="F171" i="2" s="1"/>
  <c r="V170" i="2"/>
  <c r="E170" i="2"/>
  <c r="F170" i="2" s="1"/>
  <c r="V164" i="2"/>
  <c r="AK163" i="2" s="1"/>
  <c r="O162" i="1" s="1"/>
  <c r="E164" i="2"/>
  <c r="F164" i="2" s="1"/>
  <c r="V157" i="2"/>
  <c r="E157" i="2"/>
  <c r="F157" i="2" s="1"/>
  <c r="G157" i="2" s="1"/>
  <c r="H144" i="2"/>
  <c r="G144" i="2"/>
  <c r="I144" i="2" s="1"/>
  <c r="V142" i="2"/>
  <c r="E142" i="2"/>
  <c r="F142" i="2" s="1"/>
  <c r="V134" i="2"/>
  <c r="AK133" i="2" s="1"/>
  <c r="O132" i="1" s="1"/>
  <c r="E134" i="2"/>
  <c r="F134" i="2" s="1"/>
  <c r="V131" i="2"/>
  <c r="E131" i="2"/>
  <c r="F131" i="2" s="1"/>
  <c r="G130" i="2"/>
  <c r="H130" i="2"/>
  <c r="J130" i="2" s="1"/>
  <c r="V129" i="2"/>
  <c r="E129" i="2"/>
  <c r="F129" i="2" s="1"/>
  <c r="V128" i="2"/>
  <c r="AK127" i="2" s="1"/>
  <c r="O126" i="1" s="1"/>
  <c r="E128" i="2"/>
  <c r="F128" i="2" s="1"/>
  <c r="V125" i="2"/>
  <c r="AK124" i="2" s="1"/>
  <c r="O123" i="1" s="1"/>
  <c r="E125" i="2"/>
  <c r="F125" i="2" s="1"/>
  <c r="V123" i="2"/>
  <c r="AK122" i="2" s="1"/>
  <c r="O121" i="1" s="1"/>
  <c r="E123" i="2"/>
  <c r="F123" i="2" s="1"/>
  <c r="V116" i="2"/>
  <c r="AK115" i="2" s="1"/>
  <c r="O114" i="1" s="1"/>
  <c r="V115" i="2"/>
  <c r="AK114" i="2" s="1"/>
  <c r="O113" i="1" s="1"/>
  <c r="E115" i="2"/>
  <c r="F115" i="2" s="1"/>
  <c r="H30" i="2"/>
  <c r="J30" i="2" s="1"/>
  <c r="K31" i="2" s="1"/>
  <c r="E126" i="2"/>
  <c r="F126" i="2" s="1"/>
  <c r="G126" i="2" s="1"/>
  <c r="G149" i="2"/>
  <c r="I149" i="2" s="1"/>
  <c r="H34" i="2"/>
  <c r="J34" i="2" s="1"/>
  <c r="H59" i="2"/>
  <c r="G59" i="2"/>
  <c r="G95" i="2"/>
  <c r="E179" i="2"/>
  <c r="F179" i="2" s="1"/>
  <c r="E52" i="2"/>
  <c r="F52" i="2" s="1"/>
  <c r="H92" i="2"/>
  <c r="G92" i="2"/>
  <c r="I92" i="2" s="1"/>
  <c r="E124" i="2"/>
  <c r="F124" i="2" s="1"/>
  <c r="E146" i="2"/>
  <c r="F146" i="2" s="1"/>
  <c r="E133" i="2"/>
  <c r="F133" i="2" s="1"/>
  <c r="E213" i="2"/>
  <c r="F213" i="2" s="1"/>
  <c r="E290" i="2"/>
  <c r="F290" i="2" s="1"/>
  <c r="H290" i="2" s="1"/>
  <c r="V34" i="2"/>
  <c r="V73" i="2"/>
  <c r="AK72" i="2" s="1"/>
  <c r="O71" i="1" s="1"/>
  <c r="E73" i="2"/>
  <c r="F73" i="2" s="1"/>
  <c r="E6" i="2"/>
  <c r="F6" i="2" s="1"/>
  <c r="V6" i="2"/>
  <c r="AK5" i="2" s="1"/>
  <c r="O4" i="1" s="1"/>
  <c r="V7" i="2"/>
  <c r="AK6" i="2" s="1"/>
  <c r="O5" i="1" s="1"/>
  <c r="V42" i="2"/>
  <c r="AK41" i="2" s="1"/>
  <c r="O40" i="1" s="1"/>
  <c r="E42" i="2"/>
  <c r="F42" i="2" s="1"/>
  <c r="E80" i="2"/>
  <c r="F80" i="2" s="1"/>
  <c r="V18" i="2"/>
  <c r="AK17" i="2" s="1"/>
  <c r="O16" i="1" s="1"/>
  <c r="V81" i="2"/>
  <c r="AK80" i="2" s="1"/>
  <c r="O79" i="1" s="1"/>
  <c r="E81" i="2"/>
  <c r="F81" i="2" s="1"/>
  <c r="V74" i="2"/>
  <c r="AK73" i="2" s="1"/>
  <c r="O72" i="1" s="1"/>
  <c r="V66" i="2"/>
  <c r="AK65" i="2" s="1"/>
  <c r="O64" i="1" s="1"/>
  <c r="V59" i="2"/>
  <c r="AK58" i="2" s="1"/>
  <c r="O57" i="1" s="1"/>
  <c r="V57" i="2"/>
  <c r="E57" i="2"/>
  <c r="F57" i="2" s="1"/>
  <c r="V53" i="2"/>
  <c r="AK52" i="2" s="1"/>
  <c r="O51" i="1" s="1"/>
  <c r="V50" i="2"/>
  <c r="AK49" i="2" s="1"/>
  <c r="O48" i="1" s="1"/>
  <c r="V43" i="2"/>
  <c r="AK42" i="2" s="1"/>
  <c r="O41" i="1" s="1"/>
  <c r="V37" i="2"/>
  <c r="AK36" i="2" s="1"/>
  <c r="O35" i="1" s="1"/>
  <c r="V27" i="2"/>
  <c r="AK26" i="2" s="1"/>
  <c r="O25" i="1" s="1"/>
  <c r="E79" i="2"/>
  <c r="F79" i="2" s="1"/>
  <c r="H79" i="2" s="1"/>
  <c r="E77" i="2"/>
  <c r="F77" i="2" s="1"/>
  <c r="V15" i="2"/>
  <c r="AK14" i="2" s="1"/>
  <c r="O13" i="1" s="1"/>
  <c r="V14" i="2"/>
  <c r="AK13" i="2" s="1"/>
  <c r="O12" i="1" s="1"/>
  <c r="E49" i="2"/>
  <c r="F49" i="2" s="1"/>
  <c r="V49" i="2"/>
  <c r="AK48" i="2" s="1"/>
  <c r="O47" i="1" s="1"/>
  <c r="V20" i="2"/>
  <c r="AK19" i="2" s="1"/>
  <c r="O18" i="1" s="1"/>
  <c r="G38" i="2"/>
  <c r="H38" i="2"/>
  <c r="H262" i="2"/>
  <c r="V12" i="2"/>
  <c r="AK11" i="2" s="1"/>
  <c r="O10" i="1" s="1"/>
  <c r="E12" i="2"/>
  <c r="F12" i="2" s="1"/>
  <c r="G86" i="2"/>
  <c r="H86" i="2"/>
  <c r="H94" i="2"/>
  <c r="I94" i="2" s="1"/>
  <c r="H54" i="2"/>
  <c r="J54" i="2" s="1"/>
  <c r="G78" i="2"/>
  <c r="I127" i="2"/>
  <c r="I31" i="2"/>
  <c r="J67" i="2"/>
  <c r="H40" i="2"/>
  <c r="G40" i="2"/>
  <c r="J72" i="2"/>
  <c r="H104" i="2"/>
  <c r="G104" i="2"/>
  <c r="G61" i="2"/>
  <c r="H61" i="2"/>
  <c r="G125" i="2"/>
  <c r="H125" i="2"/>
  <c r="G205" i="2"/>
  <c r="H205" i="2"/>
  <c r="G269" i="2"/>
  <c r="H269" i="2"/>
  <c r="G333" i="2"/>
  <c r="H333" i="2"/>
  <c r="G218" i="2"/>
  <c r="H218" i="2"/>
  <c r="H250" i="2"/>
  <c r="G250" i="2"/>
  <c r="H314" i="2"/>
  <c r="G314" i="2"/>
  <c r="V4" i="2"/>
  <c r="V5" i="2"/>
  <c r="AK4" i="2" s="1"/>
  <c r="O3" i="1" s="1"/>
  <c r="E4" i="2"/>
  <c r="F4" i="2" s="1"/>
  <c r="G10" i="2"/>
  <c r="H10" i="2"/>
  <c r="G110" i="2"/>
  <c r="I110" i="2" s="1"/>
  <c r="G5" i="2"/>
  <c r="G74" i="2"/>
  <c r="H74" i="2"/>
  <c r="J94" i="2"/>
  <c r="G39" i="2"/>
  <c r="G51" i="2"/>
  <c r="I51" i="2" s="1"/>
  <c r="H7" i="2"/>
  <c r="G7" i="2"/>
  <c r="H19" i="2"/>
  <c r="G19" i="2"/>
  <c r="H71" i="2"/>
  <c r="G83" i="2"/>
  <c r="H160" i="2"/>
  <c r="G160" i="2"/>
  <c r="H135" i="2"/>
  <c r="G135" i="2"/>
  <c r="V291" i="2"/>
  <c r="AK290" i="2" s="1"/>
  <c r="O289" i="1" s="1"/>
  <c r="E291" i="2"/>
  <c r="F291" i="2" s="1"/>
  <c r="V292" i="2"/>
  <c r="AK291" i="2" s="1"/>
  <c r="O290" i="1" s="1"/>
  <c r="G361" i="2"/>
  <c r="H361" i="2"/>
  <c r="H350" i="2"/>
  <c r="G350" i="2"/>
  <c r="H294" i="2"/>
  <c r="G294" i="2"/>
  <c r="V281" i="2"/>
  <c r="AK280" i="2" s="1"/>
  <c r="O279" i="1" s="1"/>
  <c r="E281" i="2"/>
  <c r="F281" i="2" s="1"/>
  <c r="V252" i="2"/>
  <c r="AK251" i="2" s="1"/>
  <c r="O250" i="1" s="1"/>
  <c r="E252" i="2"/>
  <c r="F252" i="2" s="1"/>
  <c r="V253" i="2"/>
  <c r="AK252" i="2" s="1"/>
  <c r="O251" i="1" s="1"/>
  <c r="G241" i="2"/>
  <c r="H241" i="2"/>
  <c r="V239" i="2"/>
  <c r="AK238" i="2" s="1"/>
  <c r="O237" i="1" s="1"/>
  <c r="E239" i="2"/>
  <c r="F239" i="2" s="1"/>
  <c r="J238" i="2"/>
  <c r="V232" i="2"/>
  <c r="AK231" i="2" s="1"/>
  <c r="O230" i="1" s="1"/>
  <c r="E232" i="2"/>
  <c r="F232" i="2" s="1"/>
  <c r="H190" i="2"/>
  <c r="G190" i="2"/>
  <c r="V183" i="2"/>
  <c r="E183" i="2"/>
  <c r="F183" i="2" s="1"/>
  <c r="V151" i="2"/>
  <c r="AK150" i="2" s="1"/>
  <c r="O149" i="1" s="1"/>
  <c r="E151" i="2"/>
  <c r="F151" i="2" s="1"/>
  <c r="I22" i="2"/>
  <c r="J22" i="2"/>
  <c r="K23" i="2" s="1"/>
  <c r="H168" i="2"/>
  <c r="G168" i="2"/>
  <c r="H178" i="2"/>
  <c r="G178" i="2"/>
  <c r="H14" i="2"/>
  <c r="J14" i="2" s="1"/>
  <c r="G106" i="2"/>
  <c r="I106" i="2" s="1"/>
  <c r="H98" i="2"/>
  <c r="H126" i="2"/>
  <c r="J126" i="2" s="1"/>
  <c r="H157" i="2"/>
  <c r="J157" i="2" s="1"/>
  <c r="G139" i="2"/>
  <c r="I139" i="2" s="1"/>
  <c r="G15" i="2"/>
  <c r="I15" i="2" s="1"/>
  <c r="G79" i="2"/>
  <c r="G138" i="2"/>
  <c r="I138" i="2" s="1"/>
  <c r="G16" i="2"/>
  <c r="I16" i="2" s="1"/>
  <c r="I23" i="2"/>
  <c r="H63" i="2"/>
  <c r="G63" i="2"/>
  <c r="H32" i="2"/>
  <c r="G32" i="2"/>
  <c r="H96" i="2"/>
  <c r="G96" i="2"/>
  <c r="I112" i="2"/>
  <c r="H170" i="2"/>
  <c r="G170" i="2"/>
  <c r="H58" i="2"/>
  <c r="G58" i="2"/>
  <c r="H53" i="2"/>
  <c r="G53" i="2"/>
  <c r="H117" i="2"/>
  <c r="G117" i="2"/>
  <c r="H181" i="2"/>
  <c r="G189" i="2"/>
  <c r="G221" i="2"/>
  <c r="G253" i="2"/>
  <c r="H253" i="2"/>
  <c r="H285" i="2"/>
  <c r="G317" i="2"/>
  <c r="H317" i="2"/>
  <c r="H234" i="2"/>
  <c r="G266" i="2"/>
  <c r="H266" i="2"/>
  <c r="G298" i="2"/>
  <c r="H298" i="2"/>
  <c r="G330" i="2"/>
  <c r="H330" i="2"/>
  <c r="G362" i="2"/>
  <c r="H308" i="2"/>
  <c r="G308" i="2"/>
  <c r="J167" i="2"/>
  <c r="E20" i="2"/>
  <c r="F20" i="2" s="1"/>
  <c r="E180" i="2"/>
  <c r="F180" i="2" s="1"/>
  <c r="E174" i="2"/>
  <c r="F174" i="2" s="1"/>
  <c r="E161" i="2"/>
  <c r="F161" i="2" s="1"/>
  <c r="E177" i="2"/>
  <c r="F177" i="2" s="1"/>
  <c r="H341" i="2"/>
  <c r="H292" i="2"/>
  <c r="H199" i="2"/>
  <c r="H197" i="2"/>
  <c r="H355" i="2"/>
  <c r="H306" i="2"/>
  <c r="E193" i="2"/>
  <c r="F193" i="2" s="1"/>
  <c r="E209" i="2"/>
  <c r="F209" i="2" s="1"/>
  <c r="E257" i="2"/>
  <c r="F257" i="2" s="1"/>
  <c r="E273" i="2"/>
  <c r="F273" i="2" s="1"/>
  <c r="E289" i="2"/>
  <c r="F289" i="2" s="1"/>
  <c r="E305" i="2"/>
  <c r="F305" i="2" s="1"/>
  <c r="E321" i="2"/>
  <c r="F321" i="2" s="1"/>
  <c r="E337" i="2"/>
  <c r="F337" i="2" s="1"/>
  <c r="E353" i="2"/>
  <c r="F353" i="2" s="1"/>
  <c r="E206" i="2"/>
  <c r="F206" i="2" s="1"/>
  <c r="E222" i="2"/>
  <c r="F222" i="2" s="1"/>
  <c r="E254" i="2"/>
  <c r="F254" i="2" s="1"/>
  <c r="E270" i="2"/>
  <c r="F270" i="2" s="1"/>
  <c r="E286" i="2"/>
  <c r="F286" i="2" s="1"/>
  <c r="E302" i="2"/>
  <c r="F302" i="2" s="1"/>
  <c r="E318" i="2"/>
  <c r="F318" i="2" s="1"/>
  <c r="E334" i="2"/>
  <c r="F334" i="2" s="1"/>
  <c r="E185" i="2"/>
  <c r="F185" i="2" s="1"/>
  <c r="V296" i="2"/>
  <c r="AK295" i="2" s="1"/>
  <c r="O294" i="1" s="1"/>
  <c r="V340" i="2"/>
  <c r="V363" i="2"/>
  <c r="V355" i="2"/>
  <c r="AK354" i="2" s="1"/>
  <c r="O353" i="1" s="1"/>
  <c r="V69" i="2"/>
  <c r="AK68" i="2" s="1"/>
  <c r="O67" i="1" s="1"/>
  <c r="V68" i="2"/>
  <c r="AK67" i="2" s="1"/>
  <c r="O66" i="1" s="1"/>
  <c r="G213" i="2"/>
  <c r="H213" i="2"/>
  <c r="G309" i="2"/>
  <c r="H309" i="2"/>
  <c r="G325" i="2"/>
  <c r="G357" i="2"/>
  <c r="H357" i="2"/>
  <c r="G242" i="2"/>
  <c r="H242" i="2"/>
  <c r="H274" i="2"/>
  <c r="G290" i="2"/>
  <c r="I290" i="2" s="1"/>
  <c r="G322" i="2"/>
  <c r="H322" i="2"/>
  <c r="V364" i="2"/>
  <c r="AK363" i="2" s="1"/>
  <c r="O362" i="1" s="1"/>
  <c r="E364" i="2"/>
  <c r="F364" i="2" s="1"/>
  <c r="G363" i="2"/>
  <c r="H363" i="2"/>
  <c r="V360" i="2"/>
  <c r="AK359" i="2" s="1"/>
  <c r="O358" i="1" s="1"/>
  <c r="E360" i="2"/>
  <c r="F360" i="2" s="1"/>
  <c r="V359" i="2"/>
  <c r="AK358" i="2" s="1"/>
  <c r="O357" i="1" s="1"/>
  <c r="E359" i="2"/>
  <c r="F359" i="2" s="1"/>
  <c r="V356" i="2"/>
  <c r="AK355" i="2" s="1"/>
  <c r="O354" i="1" s="1"/>
  <c r="E356" i="2"/>
  <c r="F356" i="2" s="1"/>
  <c r="V352" i="2"/>
  <c r="AK351" i="2" s="1"/>
  <c r="O350" i="1" s="1"/>
  <c r="E352" i="2"/>
  <c r="F352" i="2" s="1"/>
  <c r="V350" i="2"/>
  <c r="AK349" i="2" s="1"/>
  <c r="O348" i="1" s="1"/>
  <c r="V348" i="2"/>
  <c r="AK347" i="2" s="1"/>
  <c r="O346" i="1" s="1"/>
  <c r="E348" i="2"/>
  <c r="F348" i="2" s="1"/>
  <c r="V347" i="2"/>
  <c r="AK346" i="2" s="1"/>
  <c r="O345" i="1" s="1"/>
  <c r="E347" i="2"/>
  <c r="F347" i="2" s="1"/>
  <c r="G344" i="2"/>
  <c r="H344" i="2"/>
  <c r="V343" i="2"/>
  <c r="E343" i="2"/>
  <c r="F343" i="2" s="1"/>
  <c r="J340" i="2"/>
  <c r="V339" i="2"/>
  <c r="AK338" i="2" s="1"/>
  <c r="O337" i="1" s="1"/>
  <c r="E339" i="2"/>
  <c r="F339" i="2" s="1"/>
  <c r="V336" i="2"/>
  <c r="AK335" i="2" s="1"/>
  <c r="O334" i="1" s="1"/>
  <c r="E336" i="2"/>
  <c r="F336" i="2" s="1"/>
  <c r="V335" i="2"/>
  <c r="AK334" i="2" s="1"/>
  <c r="O333" i="1" s="1"/>
  <c r="E335" i="2"/>
  <c r="F335" i="2" s="1"/>
  <c r="V332" i="2"/>
  <c r="AK331" i="2" s="1"/>
  <c r="O330" i="1" s="1"/>
  <c r="E332" i="2"/>
  <c r="F332" i="2" s="1"/>
  <c r="V331" i="2"/>
  <c r="AK330" i="2" s="1"/>
  <c r="O329" i="1" s="1"/>
  <c r="E331" i="2"/>
  <c r="F331" i="2" s="1"/>
  <c r="V330" i="2"/>
  <c r="AK329" i="2" s="1"/>
  <c r="O328" i="1" s="1"/>
  <c r="V328" i="2"/>
  <c r="AK327" i="2" s="1"/>
  <c r="O326" i="1" s="1"/>
  <c r="E328" i="2"/>
  <c r="F328" i="2" s="1"/>
  <c r="V324" i="2"/>
  <c r="E324" i="2"/>
  <c r="F324" i="2" s="1"/>
  <c r="V322" i="2"/>
  <c r="AK321" i="2" s="1"/>
  <c r="O320" i="1" s="1"/>
  <c r="V320" i="2"/>
  <c r="AK319" i="2" s="1"/>
  <c r="O318" i="1" s="1"/>
  <c r="E320" i="2"/>
  <c r="F320" i="2" s="1"/>
  <c r="V316" i="2"/>
  <c r="E316" i="2"/>
  <c r="F316" i="2" s="1"/>
  <c r="V313" i="2"/>
  <c r="AK312" i="2" s="1"/>
  <c r="O311" i="1" s="1"/>
  <c r="V311" i="2"/>
  <c r="E311" i="2"/>
  <c r="F311" i="2" s="1"/>
  <c r="V309" i="2"/>
  <c r="AK308" i="2" s="1"/>
  <c r="O307" i="1" s="1"/>
  <c r="V307" i="2"/>
  <c r="AK306" i="2" s="1"/>
  <c r="O305" i="1" s="1"/>
  <c r="E307" i="2"/>
  <c r="F307" i="2" s="1"/>
  <c r="V304" i="2"/>
  <c r="AK303" i="2" s="1"/>
  <c r="O302" i="1" s="1"/>
  <c r="E304" i="2"/>
  <c r="F304" i="2" s="1"/>
  <c r="V303" i="2"/>
  <c r="AK302" i="2" s="1"/>
  <c r="O301" i="1" s="1"/>
  <c r="E303" i="2"/>
  <c r="F303" i="2" s="1"/>
  <c r="V300" i="2"/>
  <c r="E300" i="2"/>
  <c r="F300" i="2" s="1"/>
  <c r="V299" i="2"/>
  <c r="AK298" i="2" s="1"/>
  <c r="O297" i="1" s="1"/>
  <c r="E299" i="2"/>
  <c r="F299" i="2" s="1"/>
  <c r="G296" i="2"/>
  <c r="H296" i="2"/>
  <c r="V295" i="2"/>
  <c r="AK294" i="2" s="1"/>
  <c r="O293" i="1" s="1"/>
  <c r="E295" i="2"/>
  <c r="F295" i="2" s="1"/>
  <c r="V288" i="2"/>
  <c r="AK287" i="2" s="1"/>
  <c r="O286" i="1" s="1"/>
  <c r="E288" i="2"/>
  <c r="F288" i="2" s="1"/>
  <c r="V287" i="2"/>
  <c r="AK286" i="2" s="1"/>
  <c r="O285" i="1" s="1"/>
  <c r="E287" i="2"/>
  <c r="F287" i="2" s="1"/>
  <c r="V284" i="2"/>
  <c r="E284" i="2"/>
  <c r="F284" i="2" s="1"/>
  <c r="V283" i="2"/>
  <c r="AK282" i="2" s="1"/>
  <c r="O281" i="1" s="1"/>
  <c r="E283" i="2"/>
  <c r="F283" i="2" s="1"/>
  <c r="V279" i="2"/>
  <c r="E279" i="2"/>
  <c r="F279" i="2" s="1"/>
  <c r="V276" i="2"/>
  <c r="AK275" i="2" s="1"/>
  <c r="O274" i="1" s="1"/>
  <c r="E276" i="2"/>
  <c r="F276" i="2" s="1"/>
  <c r="V272" i="2"/>
  <c r="E272" i="2"/>
  <c r="F272" i="2" s="1"/>
  <c r="V271" i="2"/>
  <c r="AK270" i="2" s="1"/>
  <c r="O269" i="1" s="1"/>
  <c r="E271" i="2"/>
  <c r="F271" i="2" s="1"/>
  <c r="G267" i="2"/>
  <c r="V251" i="2"/>
  <c r="AK250" i="2" s="1"/>
  <c r="O249" i="1" s="1"/>
  <c r="E251" i="2"/>
  <c r="F251" i="2" s="1"/>
  <c r="V249" i="2"/>
  <c r="V247" i="2"/>
  <c r="AK246" i="2" s="1"/>
  <c r="O245" i="1" s="1"/>
  <c r="E247" i="2"/>
  <c r="F247" i="2" s="1"/>
  <c r="V246" i="2"/>
  <c r="V244" i="2"/>
  <c r="E244" i="2"/>
  <c r="F244" i="2" s="1"/>
  <c r="V241" i="2"/>
  <c r="AK240" i="2" s="1"/>
  <c r="O239" i="1" s="1"/>
  <c r="V238" i="2"/>
  <c r="V236" i="2"/>
  <c r="E236" i="2"/>
  <c r="F236" i="2" s="1"/>
  <c r="V235" i="2"/>
  <c r="AK234" i="2" s="1"/>
  <c r="O233" i="1" s="1"/>
  <c r="E235" i="2"/>
  <c r="F235" i="2" s="1"/>
  <c r="V233" i="2"/>
  <c r="AK232" i="2" s="1"/>
  <c r="O231" i="1" s="1"/>
  <c r="V231" i="2"/>
  <c r="AK230" i="2" s="1"/>
  <c r="O229" i="1" s="1"/>
  <c r="E231" i="2"/>
  <c r="F231" i="2" s="1"/>
  <c r="V228" i="2"/>
  <c r="AK227" i="2" s="1"/>
  <c r="O226" i="1" s="1"/>
  <c r="E228" i="2"/>
  <c r="F228" i="2" s="1"/>
  <c r="V225" i="2"/>
  <c r="AK224" i="2" s="1"/>
  <c r="O223" i="1" s="1"/>
  <c r="G223" i="2"/>
  <c r="H223" i="2"/>
  <c r="V219" i="2"/>
  <c r="AK218" i="2" s="1"/>
  <c r="O217" i="1" s="1"/>
  <c r="E219" i="2"/>
  <c r="F219" i="2" s="1"/>
  <c r="V216" i="2"/>
  <c r="AK215" i="2" s="1"/>
  <c r="O214" i="1" s="1"/>
  <c r="E216" i="2"/>
  <c r="F216" i="2" s="1"/>
  <c r="V211" i="2"/>
  <c r="W211" i="2" s="1"/>
  <c r="E211" i="2"/>
  <c r="F211" i="2" s="1"/>
  <c r="G207" i="2"/>
  <c r="H207" i="2"/>
  <c r="V203" i="2"/>
  <c r="E203" i="2"/>
  <c r="F203" i="2" s="1"/>
  <c r="V200" i="2"/>
  <c r="AK199" i="2" s="1"/>
  <c r="O198" i="1" s="1"/>
  <c r="E200" i="2"/>
  <c r="F200" i="2" s="1"/>
  <c r="V196" i="2"/>
  <c r="E196" i="2"/>
  <c r="F196" i="2" s="1"/>
  <c r="V194" i="2"/>
  <c r="AK193" i="2" s="1"/>
  <c r="O192" i="1" s="1"/>
  <c r="V191" i="2"/>
  <c r="E191" i="2"/>
  <c r="F191" i="2" s="1"/>
  <c r="V190" i="2"/>
  <c r="AK189" i="2" s="1"/>
  <c r="O188" i="1" s="1"/>
  <c r="V188" i="2"/>
  <c r="AK187" i="2" s="1"/>
  <c r="O186" i="1" s="1"/>
  <c r="E188" i="2"/>
  <c r="F188" i="2" s="1"/>
  <c r="V184" i="2"/>
  <c r="AK183" i="2" s="1"/>
  <c r="O182" i="1" s="1"/>
  <c r="V166" i="2"/>
  <c r="AK165" i="2" s="1"/>
  <c r="O164" i="1" s="1"/>
  <c r="V152" i="2"/>
  <c r="AK151" i="2" s="1"/>
  <c r="O150" i="1" s="1"/>
  <c r="V144" i="2"/>
  <c r="V136" i="2"/>
  <c r="G229" i="2"/>
  <c r="H229" i="2"/>
  <c r="G277" i="2"/>
  <c r="H277" i="2"/>
  <c r="G194" i="2"/>
  <c r="H194" i="2"/>
  <c r="V351" i="2"/>
  <c r="E351" i="2"/>
  <c r="F351" i="2" s="1"/>
  <c r="V327" i="2"/>
  <c r="AK326" i="2" s="1"/>
  <c r="O325" i="1" s="1"/>
  <c r="E327" i="2"/>
  <c r="F327" i="2" s="1"/>
  <c r="V323" i="2"/>
  <c r="AK322" i="2" s="1"/>
  <c r="O321" i="1" s="1"/>
  <c r="E323" i="2"/>
  <c r="F323" i="2" s="1"/>
  <c r="V317" i="2"/>
  <c r="AK316" i="2" s="1"/>
  <c r="O315" i="1" s="1"/>
  <c r="V315" i="2"/>
  <c r="AK314" i="2" s="1"/>
  <c r="O313" i="1" s="1"/>
  <c r="E315" i="2"/>
  <c r="F315" i="2" s="1"/>
  <c r="V312" i="2"/>
  <c r="AK311" i="2" s="1"/>
  <c r="O310" i="1" s="1"/>
  <c r="E312" i="2"/>
  <c r="F312" i="2" s="1"/>
  <c r="V282" i="2"/>
  <c r="G280" i="2"/>
  <c r="H280" i="2"/>
  <c r="V275" i="2"/>
  <c r="AK274" i="2" s="1"/>
  <c r="O273" i="1" s="1"/>
  <c r="E275" i="2"/>
  <c r="F275" i="2" s="1"/>
  <c r="V268" i="2"/>
  <c r="AK267" i="2" s="1"/>
  <c r="O266" i="1" s="1"/>
  <c r="E268" i="2"/>
  <c r="F268" i="2" s="1"/>
  <c r="V264" i="2"/>
  <c r="AK263" i="2" s="1"/>
  <c r="O262" i="1" s="1"/>
  <c r="E264" i="2"/>
  <c r="F264" i="2" s="1"/>
  <c r="V256" i="2"/>
  <c r="AK255" i="2" s="1"/>
  <c r="O254" i="1" s="1"/>
  <c r="E256" i="2"/>
  <c r="F256" i="2" s="1"/>
  <c r="E255" i="2"/>
  <c r="F255" i="2" s="1"/>
  <c r="V255" i="2"/>
  <c r="V248" i="2"/>
  <c r="E248" i="2"/>
  <c r="F248" i="2" s="1"/>
  <c r="V243" i="2"/>
  <c r="AK242" i="2" s="1"/>
  <c r="O241" i="1" s="1"/>
  <c r="E243" i="2"/>
  <c r="F243" i="2" s="1"/>
  <c r="V240" i="2"/>
  <c r="E240" i="2"/>
  <c r="F240" i="2" s="1"/>
  <c r="V227" i="2"/>
  <c r="AK226" i="2" s="1"/>
  <c r="O225" i="1" s="1"/>
  <c r="E227" i="2"/>
  <c r="F227" i="2" s="1"/>
  <c r="V220" i="2"/>
  <c r="AK219" i="2" s="1"/>
  <c r="O218" i="1" s="1"/>
  <c r="E220" i="2"/>
  <c r="F220" i="2" s="1"/>
  <c r="V215" i="2"/>
  <c r="AK214" i="2" s="1"/>
  <c r="O213" i="1" s="1"/>
  <c r="E215" i="2"/>
  <c r="F215" i="2" s="1"/>
  <c r="V208" i="2"/>
  <c r="AK207" i="2" s="1"/>
  <c r="O206" i="1" s="1"/>
  <c r="E208" i="2"/>
  <c r="F208" i="2" s="1"/>
  <c r="V204" i="2"/>
  <c r="AK203" i="2" s="1"/>
  <c r="O202" i="1" s="1"/>
  <c r="E204" i="2"/>
  <c r="F204" i="2" s="1"/>
  <c r="V195" i="2"/>
  <c r="AK194" i="2" s="1"/>
  <c r="O193" i="1" s="1"/>
  <c r="E195" i="2"/>
  <c r="F195" i="2" s="1"/>
  <c r="V192" i="2"/>
  <c r="E192" i="2"/>
  <c r="F192" i="2" s="1"/>
  <c r="V187" i="2"/>
  <c r="AK186" i="2" s="1"/>
  <c r="O185" i="1" s="1"/>
  <c r="E187" i="2"/>
  <c r="F187" i="2" s="1"/>
  <c r="G27" i="2"/>
  <c r="G50" i="2"/>
  <c r="I50" i="2" s="1"/>
  <c r="G148" i="2"/>
  <c r="E143" i="2"/>
  <c r="F143" i="2" s="1"/>
  <c r="E159" i="2"/>
  <c r="F159" i="2" s="1"/>
  <c r="E175" i="2"/>
  <c r="F175" i="2" s="1"/>
  <c r="E156" i="2"/>
  <c r="F156" i="2" s="1"/>
  <c r="E172" i="2"/>
  <c r="F172" i="2" s="1"/>
  <c r="E166" i="2"/>
  <c r="F166" i="2" s="1"/>
  <c r="E182" i="2"/>
  <c r="F182" i="2" s="1"/>
  <c r="E153" i="2"/>
  <c r="F153" i="2" s="1"/>
  <c r="E169" i="2"/>
  <c r="F169" i="2" s="1"/>
  <c r="G210" i="2"/>
  <c r="I210" i="2" s="1"/>
  <c r="H319" i="2"/>
  <c r="J319" i="2" s="1"/>
  <c r="H293" i="2"/>
  <c r="J293" i="2" s="1"/>
  <c r="H259" i="2"/>
  <c r="E201" i="2"/>
  <c r="F201" i="2" s="1"/>
  <c r="E217" i="2"/>
  <c r="F217" i="2" s="1"/>
  <c r="E233" i="2"/>
  <c r="F233" i="2" s="1"/>
  <c r="E249" i="2"/>
  <c r="F249" i="2" s="1"/>
  <c r="E265" i="2"/>
  <c r="F265" i="2" s="1"/>
  <c r="E297" i="2"/>
  <c r="F297" i="2" s="1"/>
  <c r="E313" i="2"/>
  <c r="F313" i="2" s="1"/>
  <c r="E329" i="2"/>
  <c r="F329" i="2" s="1"/>
  <c r="E345" i="2"/>
  <c r="F345" i="2" s="1"/>
  <c r="E198" i="2"/>
  <c r="F198" i="2" s="1"/>
  <c r="E214" i="2"/>
  <c r="F214" i="2" s="1"/>
  <c r="E230" i="2"/>
  <c r="F230" i="2" s="1"/>
  <c r="E246" i="2"/>
  <c r="F246" i="2" s="1"/>
  <c r="E278" i="2"/>
  <c r="F278" i="2" s="1"/>
  <c r="E310" i="2"/>
  <c r="F310" i="2" s="1"/>
  <c r="E326" i="2"/>
  <c r="F326" i="2" s="1"/>
  <c r="E342" i="2"/>
  <c r="F342" i="2" s="1"/>
  <c r="E358" i="2"/>
  <c r="F358" i="2" s="1"/>
  <c r="V199" i="2"/>
  <c r="AK198" i="2" s="1"/>
  <c r="O197" i="1" s="1"/>
  <c r="V212" i="2"/>
  <c r="AK211" i="2" s="1"/>
  <c r="O210" i="1" s="1"/>
  <c r="V280" i="2"/>
  <c r="AK279" i="2" s="1"/>
  <c r="O278" i="1" s="1"/>
  <c r="V319" i="2"/>
  <c r="AK318" i="2" s="1"/>
  <c r="O317" i="1" s="1"/>
  <c r="V344" i="2"/>
  <c r="AK343" i="2" s="1"/>
  <c r="O342" i="1" s="1"/>
  <c r="V21" i="2"/>
  <c r="AK20" i="2" s="1"/>
  <c r="O19" i="1" s="1"/>
  <c r="V127" i="2"/>
  <c r="AK126" i="2" s="1"/>
  <c r="O125" i="1" s="1"/>
  <c r="V122" i="2"/>
  <c r="AK121" i="2" s="1"/>
  <c r="O120" i="1" s="1"/>
  <c r="V110" i="2"/>
  <c r="AK109" i="2" s="1"/>
  <c r="O108" i="1" s="1"/>
  <c r="V13" i="2"/>
  <c r="AK12" i="2" s="1"/>
  <c r="O11" i="1" s="1"/>
  <c r="V82" i="2"/>
  <c r="AK81" i="2" s="1"/>
  <c r="O80" i="1" s="1"/>
  <c r="V54" i="2"/>
  <c r="AK53" i="2" s="1"/>
  <c r="O52" i="1" s="1"/>
  <c r="W14" i="2"/>
  <c r="W30" i="2"/>
  <c r="W9" i="2"/>
  <c r="W39" i="2"/>
  <c r="W29" i="2"/>
  <c r="W52" i="2"/>
  <c r="W20" i="2"/>
  <c r="W47" i="2"/>
  <c r="W17" i="2"/>
  <c r="W64" i="2"/>
  <c r="W5" i="2"/>
  <c r="W49" i="2"/>
  <c r="W69" i="2"/>
  <c r="W40" i="2"/>
  <c r="W67" i="2"/>
  <c r="X67" i="2" s="1"/>
  <c r="W58" i="2"/>
  <c r="W89" i="2"/>
  <c r="W25" i="2"/>
  <c r="W82" i="2"/>
  <c r="W98" i="2"/>
  <c r="W78" i="2"/>
  <c r="W95" i="2"/>
  <c r="W116" i="2"/>
  <c r="W132" i="2"/>
  <c r="W148" i="2"/>
  <c r="W164" i="2"/>
  <c r="W109" i="2"/>
  <c r="W125" i="2"/>
  <c r="W118" i="2"/>
  <c r="W134" i="2"/>
  <c r="W150" i="2"/>
  <c r="W123" i="2"/>
  <c r="W171" i="2"/>
  <c r="W187" i="2"/>
  <c r="W219" i="2"/>
  <c r="W127" i="2"/>
  <c r="W176" i="2"/>
  <c r="W204" i="2"/>
  <c r="W216" i="2"/>
  <c r="W177" i="2"/>
  <c r="W135" i="2"/>
  <c r="W210" i="2"/>
  <c r="W182" i="2"/>
  <c r="W223" i="2"/>
  <c r="W259" i="2"/>
  <c r="W225" i="2"/>
  <c r="W237" i="2"/>
  <c r="W260" i="2"/>
  <c r="W291" i="2"/>
  <c r="W303" i="2"/>
  <c r="W327" i="2"/>
  <c r="W264" i="2"/>
  <c r="W280" i="2"/>
  <c r="W312" i="2"/>
  <c r="W224" i="2"/>
  <c r="W18" i="2"/>
  <c r="W11" i="2"/>
  <c r="W27" i="2"/>
  <c r="W8" i="2"/>
  <c r="W37" i="2"/>
  <c r="X37" i="2" s="1"/>
  <c r="W56" i="2"/>
  <c r="W28" i="2"/>
  <c r="W51" i="2"/>
  <c r="X51" i="2" s="1"/>
  <c r="W68" i="2"/>
  <c r="W73" i="2"/>
  <c r="W45" i="2"/>
  <c r="W71" i="2"/>
  <c r="W70" i="2"/>
  <c r="W93" i="2"/>
  <c r="W41" i="2"/>
  <c r="W86" i="2"/>
  <c r="W102" i="2"/>
  <c r="W83" i="2"/>
  <c r="W99" i="2"/>
  <c r="W106" i="2"/>
  <c r="W120" i="2"/>
  <c r="W152" i="2"/>
  <c r="W168" i="2"/>
  <c r="W145" i="2"/>
  <c r="W161" i="2"/>
  <c r="W104" i="2"/>
  <c r="W122" i="2"/>
  <c r="W138" i="2"/>
  <c r="W154" i="2"/>
  <c r="W139" i="2"/>
  <c r="W175" i="2"/>
  <c r="W199" i="2"/>
  <c r="W143" i="2"/>
  <c r="W180" i="2"/>
  <c r="W159" i="2"/>
  <c r="W181" i="2"/>
  <c r="W193" i="2"/>
  <c r="W217" i="2"/>
  <c r="W169" i="2"/>
  <c r="W230" i="2"/>
  <c r="W242" i="2"/>
  <c r="W198" i="2"/>
  <c r="W239" i="2"/>
  <c r="W251" i="2"/>
  <c r="W263" i="2"/>
  <c r="W206" i="2"/>
  <c r="W241" i="2"/>
  <c r="W22" i="2"/>
  <c r="W38" i="2"/>
  <c r="W15" i="2"/>
  <c r="W31" i="2"/>
  <c r="W7" i="2"/>
  <c r="W21" i="2"/>
  <c r="W12" i="2"/>
  <c r="W76" i="2"/>
  <c r="W65" i="2"/>
  <c r="W85" i="2"/>
  <c r="W74" i="2"/>
  <c r="W62" i="2"/>
  <c r="W66" i="2"/>
  <c r="W128" i="2"/>
  <c r="W160" i="2"/>
  <c r="W121" i="2"/>
  <c r="W153" i="2"/>
  <c r="W114" i="2"/>
  <c r="W146" i="2"/>
  <c r="W163" i="2"/>
  <c r="W195" i="2"/>
  <c r="W215" i="2"/>
  <c r="W172" i="2"/>
  <c r="W200" i="2"/>
  <c r="W213" i="2"/>
  <c r="W194" i="2"/>
  <c r="W258" i="2"/>
  <c r="W174" i="2"/>
  <c r="W257" i="2"/>
  <c r="W218" i="2"/>
  <c r="W287" i="2"/>
  <c r="W299" i="2"/>
  <c r="W319" i="2"/>
  <c r="W162" i="2"/>
  <c r="W296" i="2"/>
  <c r="W308" i="2"/>
  <c r="W278" i="2"/>
  <c r="W298" i="2"/>
  <c r="W310" i="2"/>
  <c r="W297" i="2"/>
  <c r="W353" i="2"/>
  <c r="W330" i="2"/>
  <c r="W270" i="2"/>
  <c r="W317" i="2"/>
  <c r="W350" i="2"/>
  <c r="W362" i="2"/>
  <c r="W339" i="2"/>
  <c r="W309" i="2"/>
  <c r="W329" i="2"/>
  <c r="W352" i="2"/>
  <c r="W364" i="2"/>
  <c r="W44" i="2"/>
  <c r="W36" i="2"/>
  <c r="W46" i="2"/>
  <c r="W16" i="2"/>
  <c r="W77" i="2"/>
  <c r="W75" i="2"/>
  <c r="W97" i="2"/>
  <c r="W87" i="2"/>
  <c r="W108" i="2"/>
  <c r="W140" i="2"/>
  <c r="W92" i="2"/>
  <c r="W133" i="2"/>
  <c r="W165" i="2"/>
  <c r="W126" i="2"/>
  <c r="W100" i="2"/>
  <c r="W179" i="2"/>
  <c r="W84" i="2"/>
  <c r="W184" i="2"/>
  <c r="W167" i="2"/>
  <c r="W197" i="2"/>
  <c r="W221" i="2"/>
  <c r="W222" i="2"/>
  <c r="W266" i="2"/>
  <c r="W231" i="2"/>
  <c r="W265" i="2"/>
  <c r="W228" i="2"/>
  <c r="W275" i="2"/>
  <c r="W307" i="2"/>
  <c r="W186" i="2"/>
  <c r="W271" i="2"/>
  <c r="W119" i="2"/>
  <c r="W290" i="2"/>
  <c r="W302" i="2"/>
  <c r="W35" i="2"/>
  <c r="W32" i="2"/>
  <c r="W79" i="2"/>
  <c r="W94" i="2"/>
  <c r="W112" i="2"/>
  <c r="X112" i="2" s="1"/>
  <c r="W105" i="2"/>
  <c r="W80" i="2"/>
  <c r="W107" i="2"/>
  <c r="W188" i="2"/>
  <c r="W173" i="2"/>
  <c r="W235" i="2"/>
  <c r="W269" i="2"/>
  <c r="W232" i="2"/>
  <c r="W288" i="2"/>
  <c r="W281" i="2"/>
  <c r="W328" i="2"/>
  <c r="W345" i="2"/>
  <c r="W359" i="2"/>
  <c r="W285" i="2"/>
  <c r="W334" i="2"/>
  <c r="W335" i="2"/>
  <c r="W325" i="2"/>
  <c r="W348" i="2"/>
  <c r="W55" i="2"/>
  <c r="W61" i="2"/>
  <c r="W81" i="2"/>
  <c r="W42" i="2"/>
  <c r="W124" i="2"/>
  <c r="W117" i="2"/>
  <c r="W110" i="2"/>
  <c r="W155" i="2"/>
  <c r="W185" i="2"/>
  <c r="W178" i="2"/>
  <c r="W254" i="2"/>
  <c r="W243" i="2"/>
  <c r="W229" i="2"/>
  <c r="W202" i="2"/>
  <c r="W283" i="2"/>
  <c r="W292" i="2"/>
  <c r="W320" i="2"/>
  <c r="W274" i="2"/>
  <c r="W349" i="2"/>
  <c r="W361" i="2"/>
  <c r="W338" i="2"/>
  <c r="W354" i="2"/>
  <c r="W289" i="2"/>
  <c r="W277" i="2"/>
  <c r="W326" i="2"/>
  <c r="W336" i="2"/>
  <c r="W356" i="2"/>
  <c r="W305" i="2"/>
  <c r="W48" i="2"/>
  <c r="W24" i="2"/>
  <c r="W91" i="2"/>
  <c r="W137" i="2"/>
  <c r="W212" i="2"/>
  <c r="W226" i="2"/>
  <c r="W323" i="2"/>
  <c r="W304" i="2"/>
  <c r="W318" i="2"/>
  <c r="W337" i="2"/>
  <c r="W301" i="2"/>
  <c r="W60" i="2"/>
  <c r="W53" i="2"/>
  <c r="W103" i="2"/>
  <c r="W149" i="2"/>
  <c r="W115" i="2"/>
  <c r="W234" i="2"/>
  <c r="W166" i="2"/>
  <c r="W286" i="2"/>
  <c r="W322" i="2"/>
  <c r="W355" i="2"/>
  <c r="W358" i="2"/>
  <c r="W332" i="2"/>
  <c r="W360" i="2"/>
  <c r="W54" i="2"/>
  <c r="W111" i="2"/>
  <c r="W295" i="2"/>
  <c r="W151" i="2"/>
  <c r="W313" i="2"/>
  <c r="W267" i="2"/>
  <c r="W321" i="2"/>
  <c r="W72" i="2"/>
  <c r="X72" i="2" s="1"/>
  <c r="P70" i="1" s="1"/>
  <c r="W156" i="2"/>
  <c r="W158" i="2"/>
  <c r="W214" i="2"/>
  <c r="W331" i="2"/>
  <c r="W6" i="2"/>
  <c r="W130" i="2"/>
  <c r="W201" i="2"/>
  <c r="W245" i="2"/>
  <c r="W342" i="2"/>
  <c r="W346" i="2"/>
  <c r="W253" i="2"/>
  <c r="W26" i="2"/>
  <c r="W276" i="2"/>
  <c r="W50" i="2"/>
  <c r="W357" i="2"/>
  <c r="W209" i="2"/>
  <c r="W347" i="2"/>
  <c r="W306" i="2"/>
  <c r="X290" i="2" l="1"/>
  <c r="J197" i="2"/>
  <c r="J21" i="2"/>
  <c r="X110" i="2"/>
  <c r="P108" i="1" s="1"/>
  <c r="X21" i="2"/>
  <c r="X39" i="2"/>
  <c r="P37" i="1" s="1"/>
  <c r="I34" i="2"/>
  <c r="J98" i="2"/>
  <c r="I39" i="2"/>
  <c r="J85" i="2"/>
  <c r="I184" i="2"/>
  <c r="I64" i="2"/>
  <c r="J69" i="2"/>
  <c r="J101" i="2"/>
  <c r="K102" i="2" s="1"/>
  <c r="I45" i="2"/>
  <c r="I18" i="2"/>
  <c r="X22" i="2"/>
  <c r="P20" i="1" s="1"/>
  <c r="X106" i="2"/>
  <c r="I69" i="2"/>
  <c r="J144" i="2"/>
  <c r="J64" i="2"/>
  <c r="X16" i="2"/>
  <c r="X139" i="2"/>
  <c r="I267" i="2"/>
  <c r="X267" i="2" s="1"/>
  <c r="X138" i="2"/>
  <c r="X116" i="2"/>
  <c r="AC116" i="2" s="1"/>
  <c r="AD116" i="2" s="1"/>
  <c r="I325" i="2"/>
  <c r="X325" i="2" s="1"/>
  <c r="J45" i="2"/>
  <c r="K46" i="2" s="1"/>
  <c r="J41" i="2"/>
  <c r="I78" i="2"/>
  <c r="I258" i="2"/>
  <c r="X258" i="2" s="1"/>
  <c r="J306" i="2"/>
  <c r="X197" i="2"/>
  <c r="AC197" i="2" s="1"/>
  <c r="AD197" i="2" s="1"/>
  <c r="X78" i="2"/>
  <c r="P76" i="1" s="1"/>
  <c r="X69" i="2"/>
  <c r="P67" i="1" s="1"/>
  <c r="I13" i="2"/>
  <c r="I116" i="2"/>
  <c r="J18" i="2"/>
  <c r="X91" i="2"/>
  <c r="P89" i="1" s="1"/>
  <c r="X92" i="2"/>
  <c r="J56" i="2"/>
  <c r="J259" i="2"/>
  <c r="I79" i="2"/>
  <c r="I30" i="2"/>
  <c r="X30" i="2" s="1"/>
  <c r="I85" i="2"/>
  <c r="X85" i="2" s="1"/>
  <c r="I167" i="2"/>
  <c r="J136" i="2"/>
  <c r="X56" i="2"/>
  <c r="AC56" i="2" s="1"/>
  <c r="AD56" i="2" s="1"/>
  <c r="X50" i="2"/>
  <c r="P48" i="1" s="1"/>
  <c r="X184" i="2"/>
  <c r="AC184" i="2" s="1"/>
  <c r="AD184" i="2" s="1"/>
  <c r="X44" i="2"/>
  <c r="AC44" i="2" s="1"/>
  <c r="AD44" i="2" s="1"/>
  <c r="X31" i="2"/>
  <c r="AC31" i="2" s="1"/>
  <c r="AD31" i="2" s="1"/>
  <c r="X41" i="2"/>
  <c r="AC41" i="2" s="1"/>
  <c r="AD41" i="2" s="1"/>
  <c r="X45" i="2"/>
  <c r="X25" i="2"/>
  <c r="X64" i="2"/>
  <c r="P62" i="1" s="1"/>
  <c r="J92" i="2"/>
  <c r="J149" i="2"/>
  <c r="I104" i="2"/>
  <c r="I40" i="2"/>
  <c r="J91" i="2"/>
  <c r="K92" i="2" s="1"/>
  <c r="I152" i="2"/>
  <c r="X152" i="2" s="1"/>
  <c r="I102" i="2"/>
  <c r="X102" i="2" s="1"/>
  <c r="I296" i="2"/>
  <c r="X296" i="2" s="1"/>
  <c r="I314" i="2"/>
  <c r="J269" i="2"/>
  <c r="I59" i="2"/>
  <c r="I282" i="2"/>
  <c r="I119" i="2"/>
  <c r="X119" i="2" s="1"/>
  <c r="I68" i="2"/>
  <c r="X68" i="2" s="1"/>
  <c r="I28" i="2"/>
  <c r="X28" i="2" s="1"/>
  <c r="J28" i="2"/>
  <c r="J127" i="2"/>
  <c r="K127" i="2" s="1"/>
  <c r="J95" i="2"/>
  <c r="K95" i="2" s="1"/>
  <c r="J344" i="2"/>
  <c r="I242" i="2"/>
  <c r="J58" i="2"/>
  <c r="J168" i="2"/>
  <c r="K168" i="2" s="1"/>
  <c r="J241" i="2"/>
  <c r="I135" i="2"/>
  <c r="X135" i="2" s="1"/>
  <c r="J333" i="2"/>
  <c r="J61" i="2"/>
  <c r="I340" i="2"/>
  <c r="I84" i="2"/>
  <c r="X84" i="2" s="1"/>
  <c r="I65" i="2"/>
  <c r="X65" i="2" s="1"/>
  <c r="I99" i="2"/>
  <c r="X99" i="2" s="1"/>
  <c r="I225" i="2"/>
  <c r="I101" i="2"/>
  <c r="G48" i="2"/>
  <c r="H48" i="2"/>
  <c r="G75" i="2"/>
  <c r="H75" i="2"/>
  <c r="I190" i="2"/>
  <c r="G47" i="2"/>
  <c r="H47" i="2"/>
  <c r="J43" i="2"/>
  <c r="J25" i="2"/>
  <c r="AK247" i="2"/>
  <c r="O246" i="1" s="1"/>
  <c r="W248" i="2"/>
  <c r="AK350" i="2"/>
  <c r="O349" i="1" s="1"/>
  <c r="W351" i="2"/>
  <c r="AK135" i="2"/>
  <c r="O134" i="1" s="1"/>
  <c r="W136" i="2"/>
  <c r="X136" i="2" s="1"/>
  <c r="P134" i="1" s="1"/>
  <c r="AK235" i="2"/>
  <c r="O234" i="1" s="1"/>
  <c r="W236" i="2"/>
  <c r="AK323" i="2"/>
  <c r="O322" i="1" s="1"/>
  <c r="W324" i="2"/>
  <c r="G33" i="2"/>
  <c r="H33" i="2"/>
  <c r="AK237" i="2"/>
  <c r="O236" i="1" s="1"/>
  <c r="W238" i="2"/>
  <c r="X238" i="2" s="1"/>
  <c r="AC238" i="2" s="1"/>
  <c r="AD238" i="2" s="1"/>
  <c r="AK339" i="2"/>
  <c r="O338" i="1" s="1"/>
  <c r="W340" i="2"/>
  <c r="AK33" i="2"/>
  <c r="O32" i="1" s="1"/>
  <c r="W34" i="2"/>
  <c r="X34" i="2" s="1"/>
  <c r="P32" i="1" s="1"/>
  <c r="AK261" i="2"/>
  <c r="O260" i="1" s="1"/>
  <c r="W262" i="2"/>
  <c r="AK87" i="2"/>
  <c r="O86" i="1" s="1"/>
  <c r="W88" i="2"/>
  <c r="J70" i="2"/>
  <c r="K70" i="2" s="1"/>
  <c r="I70" i="2"/>
  <c r="AK202" i="2"/>
  <c r="O201" i="1" s="1"/>
  <c r="W203" i="2"/>
  <c r="AK248" i="2"/>
  <c r="O247" i="1" s="1"/>
  <c r="W249" i="2"/>
  <c r="AK342" i="2"/>
  <c r="O341" i="1" s="1"/>
  <c r="W343" i="2"/>
  <c r="AK362" i="2"/>
  <c r="O361" i="1" s="1"/>
  <c r="W363" i="2"/>
  <c r="W268" i="2"/>
  <c r="AK281" i="2"/>
  <c r="O280" i="1" s="1"/>
  <c r="W282" i="2"/>
  <c r="AK143" i="2"/>
  <c r="O142" i="1" s="1"/>
  <c r="W144" i="2"/>
  <c r="X144" i="2" s="1"/>
  <c r="H147" i="2"/>
  <c r="G147" i="2"/>
  <c r="I147" i="2" s="1"/>
  <c r="X147" i="2" s="1"/>
  <c r="P145" i="1" s="1"/>
  <c r="H108" i="2"/>
  <c r="G108" i="2"/>
  <c r="I36" i="2"/>
  <c r="X36" i="2" s="1"/>
  <c r="J36" i="2"/>
  <c r="W341" i="2"/>
  <c r="W256" i="2"/>
  <c r="W205" i="2"/>
  <c r="AK182" i="2"/>
  <c r="O181" i="1" s="1"/>
  <c r="W183" i="2"/>
  <c r="J258" i="2"/>
  <c r="AK128" i="2"/>
  <c r="O127" i="1" s="1"/>
  <c r="W129" i="2"/>
  <c r="AK130" i="2"/>
  <c r="O129" i="1" s="1"/>
  <c r="W131" i="2"/>
  <c r="AK141" i="2"/>
  <c r="O140" i="1" s="1"/>
  <c r="W142" i="2"/>
  <c r="AK156" i="2"/>
  <c r="O155" i="1" s="1"/>
  <c r="W157" i="2"/>
  <c r="AK169" i="2"/>
  <c r="O168" i="1" s="1"/>
  <c r="W170" i="2"/>
  <c r="J189" i="2"/>
  <c r="G261" i="2"/>
  <c r="H261" i="2"/>
  <c r="AK272" i="2"/>
  <c r="O271" i="1" s="1"/>
  <c r="W273" i="2"/>
  <c r="AK292" i="2"/>
  <c r="O291" i="1" s="1"/>
  <c r="W293" i="2"/>
  <c r="AK332" i="2"/>
  <c r="O331" i="1" s="1"/>
  <c r="W333" i="2"/>
  <c r="AK239" i="2"/>
  <c r="O238" i="1" s="1"/>
  <c r="W240" i="2"/>
  <c r="AK195" i="2"/>
  <c r="O194" i="1" s="1"/>
  <c r="W196" i="2"/>
  <c r="AK243" i="2"/>
  <c r="O242" i="1" s="1"/>
  <c r="W244" i="2"/>
  <c r="AK310" i="2"/>
  <c r="O309" i="1" s="1"/>
  <c r="W311" i="2"/>
  <c r="J199" i="2"/>
  <c r="I199" i="2"/>
  <c r="J11" i="2"/>
  <c r="I11" i="2"/>
  <c r="G100" i="2"/>
  <c r="H100" i="2"/>
  <c r="W344" i="2"/>
  <c r="AK191" i="2"/>
  <c r="O190" i="1" s="1"/>
  <c r="W192" i="2"/>
  <c r="AK254" i="2"/>
  <c r="O253" i="1" s="1"/>
  <c r="W255" i="2"/>
  <c r="AK190" i="2"/>
  <c r="O189" i="1" s="1"/>
  <c r="W191" i="2"/>
  <c r="AK245" i="2"/>
  <c r="O244" i="1" s="1"/>
  <c r="W246" i="2"/>
  <c r="AK3" i="2"/>
  <c r="O2" i="1" s="1"/>
  <c r="W4" i="2"/>
  <c r="AK56" i="2"/>
  <c r="O55" i="1" s="1"/>
  <c r="W57" i="2"/>
  <c r="J68" i="2"/>
  <c r="K69" i="2" s="1"/>
  <c r="AK313" i="2"/>
  <c r="O312" i="1" s="1"/>
  <c r="W314" i="2"/>
  <c r="G111" i="2"/>
  <c r="H111" i="2"/>
  <c r="AK22" i="2"/>
  <c r="O21" i="1" s="1"/>
  <c r="W23" i="2"/>
  <c r="X23" i="2" s="1"/>
  <c r="AK62" i="2"/>
  <c r="O61" i="1" s="1"/>
  <c r="W63" i="2"/>
  <c r="H154" i="2"/>
  <c r="G154" i="2"/>
  <c r="W43" i="2"/>
  <c r="X43" i="2" s="1"/>
  <c r="P41" i="1" s="1"/>
  <c r="W220" i="2"/>
  <c r="W90" i="2"/>
  <c r="W19" i="2"/>
  <c r="W233" i="2"/>
  <c r="AC22" i="2"/>
  <c r="AD22" i="2" s="1"/>
  <c r="W10" i="2"/>
  <c r="X11" i="2"/>
  <c r="P9" i="1" s="1"/>
  <c r="X225" i="2"/>
  <c r="AC225" i="2" s="1"/>
  <c r="AD225" i="2" s="1"/>
  <c r="W250" i="2"/>
  <c r="X127" i="2"/>
  <c r="W96" i="2"/>
  <c r="AK271" i="2"/>
  <c r="O270" i="1" s="1"/>
  <c r="W272" i="2"/>
  <c r="AK278" i="2"/>
  <c r="O277" i="1" s="1"/>
  <c r="W279" i="2"/>
  <c r="AK283" i="2"/>
  <c r="O282" i="1" s="1"/>
  <c r="W284" i="2"/>
  <c r="AK299" i="2"/>
  <c r="O298" i="1" s="1"/>
  <c r="W300" i="2"/>
  <c r="AK315" i="2"/>
  <c r="O314" i="1" s="1"/>
  <c r="W316" i="2"/>
  <c r="G202" i="2"/>
  <c r="J202" i="2" s="1"/>
  <c r="H155" i="2"/>
  <c r="I155" i="2" s="1"/>
  <c r="X155" i="2" s="1"/>
  <c r="J282" i="2"/>
  <c r="J13" i="2"/>
  <c r="K14" i="2" s="1"/>
  <c r="J116" i="2"/>
  <c r="J152" i="2"/>
  <c r="G29" i="2"/>
  <c r="H29" i="2"/>
  <c r="W294" i="2"/>
  <c r="X94" i="2"/>
  <c r="P92" i="1" s="1"/>
  <c r="W252" i="2"/>
  <c r="W189" i="2"/>
  <c r="W59" i="2"/>
  <c r="X59" i="2" s="1"/>
  <c r="P57" i="1" s="1"/>
  <c r="W33" i="2"/>
  <c r="W207" i="2"/>
  <c r="I317" i="2"/>
  <c r="X317" i="2" s="1"/>
  <c r="I253" i="2"/>
  <c r="X253" i="2" s="1"/>
  <c r="I130" i="2"/>
  <c r="X130" i="2" s="1"/>
  <c r="J32" i="2"/>
  <c r="I35" i="2"/>
  <c r="X35" i="2" s="1"/>
  <c r="H301" i="2"/>
  <c r="J301" i="2" s="1"/>
  <c r="I38" i="2"/>
  <c r="X38" i="2" s="1"/>
  <c r="G76" i="2"/>
  <c r="H132" i="2"/>
  <c r="J132" i="2" s="1"/>
  <c r="G9" i="2"/>
  <c r="I9" i="2" s="1"/>
  <c r="X9" i="2" s="1"/>
  <c r="H9" i="2"/>
  <c r="G60" i="2"/>
  <c r="H60" i="2"/>
  <c r="H55" i="2"/>
  <c r="J55" i="2" s="1"/>
  <c r="G55" i="2"/>
  <c r="H26" i="2"/>
  <c r="G26" i="2"/>
  <c r="J66" i="2"/>
  <c r="K67" i="2" s="1"/>
  <c r="I66" i="2"/>
  <c r="X66" i="2" s="1"/>
  <c r="I10" i="2"/>
  <c r="J250" i="2"/>
  <c r="W101" i="2"/>
  <c r="X149" i="2"/>
  <c r="X79" i="2"/>
  <c r="AC79" i="2" s="1"/>
  <c r="AD79" i="2" s="1"/>
  <c r="X167" i="2"/>
  <c r="P165" i="1" s="1"/>
  <c r="X15" i="2"/>
  <c r="W261" i="2"/>
  <c r="X242" i="2"/>
  <c r="P240" i="1" s="1"/>
  <c r="X104" i="2"/>
  <c r="W113" i="2"/>
  <c r="X70" i="2"/>
  <c r="X18" i="2"/>
  <c r="P16" i="1" s="1"/>
  <c r="X210" i="2"/>
  <c r="P208" i="1" s="1"/>
  <c r="W147" i="2"/>
  <c r="W141" i="2"/>
  <c r="X40" i="2"/>
  <c r="P38" i="1" s="1"/>
  <c r="J277" i="2"/>
  <c r="I308" i="2"/>
  <c r="X308" i="2" s="1"/>
  <c r="J330" i="2"/>
  <c r="J266" i="2"/>
  <c r="J96" i="2"/>
  <c r="I54" i="2"/>
  <c r="X54" i="2" s="1"/>
  <c r="I205" i="2"/>
  <c r="J65" i="2"/>
  <c r="K65" i="2" s="1"/>
  <c r="J99" i="2"/>
  <c r="J37" i="2"/>
  <c r="I194" i="2"/>
  <c r="X194" i="2" s="1"/>
  <c r="AC194" i="2" s="1"/>
  <c r="AD194" i="2" s="1"/>
  <c r="I229" i="2"/>
  <c r="X229" i="2" s="1"/>
  <c r="I207" i="2"/>
  <c r="I223" i="2"/>
  <c r="X223" i="2" s="1"/>
  <c r="J363" i="2"/>
  <c r="J322" i="2"/>
  <c r="J274" i="2"/>
  <c r="J357" i="2"/>
  <c r="J309" i="2"/>
  <c r="J362" i="2"/>
  <c r="I298" i="2"/>
  <c r="I234" i="2"/>
  <c r="X234" i="2" s="1"/>
  <c r="J181" i="2"/>
  <c r="J53" i="2"/>
  <c r="K54" i="2" s="1"/>
  <c r="J170" i="2"/>
  <c r="J63" i="2"/>
  <c r="K64" i="2" s="1"/>
  <c r="J7" i="2"/>
  <c r="I126" i="2"/>
  <c r="X126" i="2" s="1"/>
  <c r="P124" i="1" s="1"/>
  <c r="J262" i="2"/>
  <c r="H57" i="2"/>
  <c r="G57" i="2"/>
  <c r="H80" i="2"/>
  <c r="G80" i="2"/>
  <c r="G133" i="2"/>
  <c r="H133" i="2"/>
  <c r="H179" i="2"/>
  <c r="G179" i="2"/>
  <c r="J59" i="2"/>
  <c r="H115" i="2"/>
  <c r="G115" i="2"/>
  <c r="H62" i="2"/>
  <c r="G62" i="2"/>
  <c r="G87" i="2"/>
  <c r="H87" i="2"/>
  <c r="H89" i="2"/>
  <c r="G89" i="2"/>
  <c r="G93" i="2"/>
  <c r="H93" i="2"/>
  <c r="H97" i="2"/>
  <c r="G97" i="2"/>
  <c r="G237" i="2"/>
  <c r="H237" i="2"/>
  <c r="H338" i="2"/>
  <c r="G338" i="2"/>
  <c r="H24" i="2"/>
  <c r="G24" i="2"/>
  <c r="G354" i="2"/>
  <c r="H354" i="2"/>
  <c r="J354" i="2" s="1"/>
  <c r="H162" i="2"/>
  <c r="G162" i="2"/>
  <c r="H8" i="2"/>
  <c r="G8" i="2"/>
  <c r="I8" i="2" s="1"/>
  <c r="X8" i="2" s="1"/>
  <c r="X298" i="2"/>
  <c r="P296" i="1" s="1"/>
  <c r="I280" i="2"/>
  <c r="X280" i="2" s="1"/>
  <c r="K22" i="2"/>
  <c r="J350" i="2"/>
  <c r="J160" i="2"/>
  <c r="J83" i="2"/>
  <c r="I19" i="2"/>
  <c r="X19" i="2" s="1"/>
  <c r="J74" i="2"/>
  <c r="I218" i="2"/>
  <c r="H77" i="2"/>
  <c r="G77" i="2"/>
  <c r="G81" i="2"/>
  <c r="H81" i="2"/>
  <c r="H146" i="2"/>
  <c r="G146" i="2"/>
  <c r="I95" i="2"/>
  <c r="X95" i="2" s="1"/>
  <c r="G129" i="2"/>
  <c r="H129" i="2"/>
  <c r="H131" i="2"/>
  <c r="G131" i="2"/>
  <c r="H142" i="2"/>
  <c r="G142" i="2"/>
  <c r="G173" i="2"/>
  <c r="H173" i="2"/>
  <c r="J84" i="2"/>
  <c r="K84" i="2" s="1"/>
  <c r="G107" i="2"/>
  <c r="H107" i="2"/>
  <c r="J112" i="2"/>
  <c r="G114" i="2"/>
  <c r="H114" i="2"/>
  <c r="G120" i="2"/>
  <c r="H120" i="2"/>
  <c r="G137" i="2"/>
  <c r="H137" i="2"/>
  <c r="G145" i="2"/>
  <c r="H145" i="2"/>
  <c r="H150" i="2"/>
  <c r="G150" i="2"/>
  <c r="H158" i="2"/>
  <c r="G158" i="2"/>
  <c r="H165" i="2"/>
  <c r="G165" i="2"/>
  <c r="G260" i="2"/>
  <c r="H260" i="2"/>
  <c r="H226" i="2"/>
  <c r="G226" i="2"/>
  <c r="G17" i="2"/>
  <c r="H17" i="2"/>
  <c r="G140" i="2"/>
  <c r="H140" i="2"/>
  <c r="I46" i="2"/>
  <c r="X46" i="2" s="1"/>
  <c r="P44" i="1" s="1"/>
  <c r="X207" i="2"/>
  <c r="P205" i="1" s="1"/>
  <c r="J213" i="2"/>
  <c r="K213" i="2" s="1"/>
  <c r="I285" i="2"/>
  <c r="X285" i="2" s="1"/>
  <c r="P283" i="1" s="1"/>
  <c r="J221" i="2"/>
  <c r="I117" i="2"/>
  <c r="X117" i="2" s="1"/>
  <c r="P115" i="1" s="1"/>
  <c r="I178" i="2"/>
  <c r="X178" i="2" s="1"/>
  <c r="AC178" i="2" s="1"/>
  <c r="AD178" i="2" s="1"/>
  <c r="J361" i="2"/>
  <c r="I71" i="2"/>
  <c r="X71" i="2" s="1"/>
  <c r="J86" i="2"/>
  <c r="G49" i="2"/>
  <c r="H49" i="2"/>
  <c r="H42" i="2"/>
  <c r="G42" i="2"/>
  <c r="G6" i="2"/>
  <c r="H6" i="2"/>
  <c r="H124" i="2"/>
  <c r="G124" i="2"/>
  <c r="H52" i="2"/>
  <c r="G52" i="2"/>
  <c r="I212" i="2"/>
  <c r="X212" i="2" s="1"/>
  <c r="G346" i="2"/>
  <c r="H346" i="2"/>
  <c r="H88" i="2"/>
  <c r="G88" i="2"/>
  <c r="G90" i="2"/>
  <c r="H90" i="2"/>
  <c r="J225" i="2"/>
  <c r="H349" i="2"/>
  <c r="G349" i="2"/>
  <c r="I103" i="2"/>
  <c r="X103" i="2" s="1"/>
  <c r="AC103" i="2" s="1"/>
  <c r="AD103" i="2" s="1"/>
  <c r="J103" i="2"/>
  <c r="K103" i="2" s="1"/>
  <c r="J82" i="2"/>
  <c r="I82" i="2"/>
  <c r="X82" i="2" s="1"/>
  <c r="AC82" i="2" s="1"/>
  <c r="AD82" i="2" s="1"/>
  <c r="I245" i="2"/>
  <c r="X245" i="2" s="1"/>
  <c r="AC245" i="2" s="1"/>
  <c r="AD245" i="2" s="1"/>
  <c r="J245" i="2"/>
  <c r="J122" i="2"/>
  <c r="I122" i="2"/>
  <c r="X122" i="2" s="1"/>
  <c r="P120" i="1" s="1"/>
  <c r="X218" i="2"/>
  <c r="G73" i="2"/>
  <c r="H73" i="2"/>
  <c r="H123" i="2"/>
  <c r="G123" i="2"/>
  <c r="H128" i="2"/>
  <c r="G128" i="2"/>
  <c r="H134" i="2"/>
  <c r="G134" i="2"/>
  <c r="G164" i="2"/>
  <c r="H164" i="2"/>
  <c r="G171" i="2"/>
  <c r="H171" i="2"/>
  <c r="G176" i="2"/>
  <c r="H176" i="2"/>
  <c r="G224" i="2"/>
  <c r="H224" i="2"/>
  <c r="J119" i="2"/>
  <c r="H105" i="2"/>
  <c r="G105" i="2"/>
  <c r="G109" i="2"/>
  <c r="H109" i="2"/>
  <c r="G113" i="2"/>
  <c r="H113" i="2"/>
  <c r="G118" i="2"/>
  <c r="H118" i="2"/>
  <c r="H121" i="2"/>
  <c r="G121" i="2"/>
  <c r="H141" i="2"/>
  <c r="G141" i="2"/>
  <c r="G163" i="2"/>
  <c r="H163" i="2"/>
  <c r="G186" i="2"/>
  <c r="H186" i="2"/>
  <c r="H263" i="2"/>
  <c r="G263" i="2"/>
  <c r="K99" i="2"/>
  <c r="H326" i="2"/>
  <c r="G326" i="2"/>
  <c r="H230" i="2"/>
  <c r="G230" i="2"/>
  <c r="G329" i="2"/>
  <c r="H329" i="2"/>
  <c r="H249" i="2"/>
  <c r="G249" i="2"/>
  <c r="G182" i="2"/>
  <c r="H182" i="2"/>
  <c r="H156" i="2"/>
  <c r="G156" i="2"/>
  <c r="H143" i="2"/>
  <c r="G143" i="2"/>
  <c r="G192" i="2"/>
  <c r="H192" i="2"/>
  <c r="G220" i="2"/>
  <c r="H220" i="2"/>
  <c r="G255" i="2"/>
  <c r="H255" i="2"/>
  <c r="G264" i="2"/>
  <c r="H264" i="2"/>
  <c r="G275" i="2"/>
  <c r="H275" i="2"/>
  <c r="G196" i="2"/>
  <c r="H196" i="2"/>
  <c r="G203" i="2"/>
  <c r="H203" i="2"/>
  <c r="G211" i="2"/>
  <c r="H211" i="2"/>
  <c r="G219" i="2"/>
  <c r="H219" i="2"/>
  <c r="G236" i="2"/>
  <c r="H236" i="2"/>
  <c r="H244" i="2"/>
  <c r="G244" i="2"/>
  <c r="I259" i="2"/>
  <c r="G271" i="2"/>
  <c r="H271" i="2"/>
  <c r="H276" i="2"/>
  <c r="G276" i="2"/>
  <c r="G283" i="2"/>
  <c r="H283" i="2"/>
  <c r="G287" i="2"/>
  <c r="H287" i="2"/>
  <c r="H295" i="2"/>
  <c r="G295" i="2"/>
  <c r="G299" i="2"/>
  <c r="H299" i="2"/>
  <c r="G303" i="2"/>
  <c r="H303" i="2"/>
  <c r="G307" i="2"/>
  <c r="H307" i="2"/>
  <c r="G320" i="2"/>
  <c r="H320" i="2"/>
  <c r="G331" i="2"/>
  <c r="H331" i="2"/>
  <c r="G335" i="2"/>
  <c r="H335" i="2"/>
  <c r="G339" i="2"/>
  <c r="H339" i="2"/>
  <c r="G352" i="2"/>
  <c r="H352" i="2"/>
  <c r="H359" i="2"/>
  <c r="G359" i="2"/>
  <c r="J210" i="2"/>
  <c r="H185" i="2"/>
  <c r="G185" i="2"/>
  <c r="H286" i="2"/>
  <c r="G286" i="2"/>
  <c r="H206" i="2"/>
  <c r="G206" i="2"/>
  <c r="H305" i="2"/>
  <c r="G305" i="2"/>
  <c r="H209" i="2"/>
  <c r="G209" i="2"/>
  <c r="G177" i="2"/>
  <c r="H177" i="2"/>
  <c r="J50" i="2"/>
  <c r="H20" i="2"/>
  <c r="G20" i="2"/>
  <c r="K86" i="2"/>
  <c r="G232" i="2"/>
  <c r="H232" i="2"/>
  <c r="G252" i="2"/>
  <c r="H252" i="2"/>
  <c r="J294" i="2"/>
  <c r="I294" i="2"/>
  <c r="K83" i="2"/>
  <c r="J10" i="2"/>
  <c r="J314" i="2"/>
  <c r="J218" i="2"/>
  <c r="I333" i="2"/>
  <c r="X333" i="2" s="1"/>
  <c r="I269" i="2"/>
  <c r="X269" i="2" s="1"/>
  <c r="AC269" i="2" s="1"/>
  <c r="AD269" i="2" s="1"/>
  <c r="J125" i="2"/>
  <c r="I125" i="2"/>
  <c r="X125" i="2" s="1"/>
  <c r="P123" i="1" s="1"/>
  <c r="I61" i="2"/>
  <c r="X61" i="2" s="1"/>
  <c r="J104" i="2"/>
  <c r="J40" i="2"/>
  <c r="K41" i="2" s="1"/>
  <c r="K55" i="2"/>
  <c r="I262" i="2"/>
  <c r="J51" i="2"/>
  <c r="J78" i="2"/>
  <c r="J16" i="2"/>
  <c r="W227" i="2"/>
  <c r="W315" i="2"/>
  <c r="W190" i="2"/>
  <c r="H310" i="2"/>
  <c r="G310" i="2"/>
  <c r="H214" i="2"/>
  <c r="G214" i="2"/>
  <c r="G313" i="2"/>
  <c r="H313" i="2"/>
  <c r="H233" i="2"/>
  <c r="G233" i="2"/>
  <c r="G169" i="2"/>
  <c r="H169" i="2"/>
  <c r="H166" i="2"/>
  <c r="G166" i="2"/>
  <c r="I27" i="2"/>
  <c r="X27" i="2" s="1"/>
  <c r="AC27" i="2" s="1"/>
  <c r="AD27" i="2" s="1"/>
  <c r="J27" i="2"/>
  <c r="G204" i="2"/>
  <c r="H204" i="2"/>
  <c r="G240" i="2"/>
  <c r="H240" i="2"/>
  <c r="G248" i="2"/>
  <c r="H248" i="2"/>
  <c r="G256" i="2"/>
  <c r="H256" i="2"/>
  <c r="G312" i="2"/>
  <c r="H312" i="2"/>
  <c r="H327" i="2"/>
  <c r="G327" i="2"/>
  <c r="I277" i="2"/>
  <c r="X277" i="2" s="1"/>
  <c r="G191" i="2"/>
  <c r="H191" i="2"/>
  <c r="AK210" i="2"/>
  <c r="O209" i="1" s="1"/>
  <c r="K5" i="1"/>
  <c r="J13" i="1" s="1"/>
  <c r="G228" i="2"/>
  <c r="H228" i="2"/>
  <c r="G328" i="2"/>
  <c r="H328" i="2"/>
  <c r="G348" i="2"/>
  <c r="H348" i="2"/>
  <c r="I363" i="2"/>
  <c r="I322" i="2"/>
  <c r="X322" i="2" s="1"/>
  <c r="P320" i="1" s="1"/>
  <c r="I274" i="2"/>
  <c r="X274" i="2" s="1"/>
  <c r="AC274" i="2" s="1"/>
  <c r="AD274" i="2" s="1"/>
  <c r="I213" i="2"/>
  <c r="X213" i="2" s="1"/>
  <c r="H334" i="2"/>
  <c r="G334" i="2"/>
  <c r="H270" i="2"/>
  <c r="G270" i="2"/>
  <c r="G353" i="2"/>
  <c r="H353" i="2"/>
  <c r="G289" i="2"/>
  <c r="H289" i="2"/>
  <c r="G193" i="2"/>
  <c r="H193" i="2"/>
  <c r="G161" i="2"/>
  <c r="H161" i="2"/>
  <c r="G174" i="2"/>
  <c r="H174" i="2"/>
  <c r="J308" i="2"/>
  <c r="K309" i="2" s="1"/>
  <c r="I330" i="2"/>
  <c r="X330" i="2" s="1"/>
  <c r="I266" i="2"/>
  <c r="X266" i="2" s="1"/>
  <c r="J178" i="2"/>
  <c r="G151" i="2"/>
  <c r="H151" i="2"/>
  <c r="I361" i="2"/>
  <c r="X361" i="2" s="1"/>
  <c r="J19" i="2"/>
  <c r="K259" i="2"/>
  <c r="I14" i="2"/>
  <c r="X14" i="2" s="1"/>
  <c r="X363" i="2"/>
  <c r="P361" i="1" s="1"/>
  <c r="W13" i="2"/>
  <c r="X259" i="2"/>
  <c r="P257" i="1" s="1"/>
  <c r="H358" i="2"/>
  <c r="G358" i="2"/>
  <c r="H278" i="2"/>
  <c r="G278" i="2"/>
  <c r="H198" i="2"/>
  <c r="G198" i="2"/>
  <c r="G297" i="2"/>
  <c r="H297" i="2"/>
  <c r="H217" i="2"/>
  <c r="G217" i="2"/>
  <c r="H153" i="2"/>
  <c r="G153" i="2"/>
  <c r="H175" i="2"/>
  <c r="G175" i="2"/>
  <c r="J148" i="2"/>
  <c r="K149" i="2" s="1"/>
  <c r="I148" i="2"/>
  <c r="X148" i="2" s="1"/>
  <c r="G187" i="2"/>
  <c r="H187" i="2"/>
  <c r="G195" i="2"/>
  <c r="H195" i="2"/>
  <c r="G215" i="2"/>
  <c r="H215" i="2"/>
  <c r="G268" i="2"/>
  <c r="H268" i="2"/>
  <c r="J280" i="2"/>
  <c r="I319" i="2"/>
  <c r="X319" i="2" s="1"/>
  <c r="J194" i="2"/>
  <c r="J229" i="2"/>
  <c r="G188" i="2"/>
  <c r="H188" i="2"/>
  <c r="G200" i="2"/>
  <c r="H200" i="2"/>
  <c r="J207" i="2"/>
  <c r="G216" i="2"/>
  <c r="H216" i="2"/>
  <c r="J223" i="2"/>
  <c r="G235" i="2"/>
  <c r="H235" i="2"/>
  <c r="G251" i="2"/>
  <c r="H251" i="2"/>
  <c r="J267" i="2"/>
  <c r="G272" i="2"/>
  <c r="H272" i="2"/>
  <c r="G279" i="2"/>
  <c r="H279" i="2"/>
  <c r="G284" i="2"/>
  <c r="H284" i="2"/>
  <c r="G288" i="2"/>
  <c r="H288" i="2"/>
  <c r="J296" i="2"/>
  <c r="G300" i="2"/>
  <c r="H300" i="2"/>
  <c r="G304" i="2"/>
  <c r="H304" i="2"/>
  <c r="G316" i="2"/>
  <c r="H316" i="2"/>
  <c r="G332" i="2"/>
  <c r="H332" i="2"/>
  <c r="G336" i="2"/>
  <c r="H336" i="2"/>
  <c r="I344" i="2"/>
  <c r="G356" i="2"/>
  <c r="H356" i="2"/>
  <c r="G360" i="2"/>
  <c r="H360" i="2"/>
  <c r="G364" i="2"/>
  <c r="H364" i="2"/>
  <c r="J290" i="2"/>
  <c r="J242" i="2"/>
  <c r="I357" i="2"/>
  <c r="X357" i="2" s="1"/>
  <c r="AC357" i="2" s="1"/>
  <c r="AD357" i="2" s="1"/>
  <c r="I309" i="2"/>
  <c r="X309" i="2" s="1"/>
  <c r="H318" i="2"/>
  <c r="G318" i="2"/>
  <c r="H254" i="2"/>
  <c r="G254" i="2"/>
  <c r="H337" i="2"/>
  <c r="G337" i="2"/>
  <c r="H273" i="2"/>
  <c r="G273" i="2"/>
  <c r="I292" i="2"/>
  <c r="X292" i="2" s="1"/>
  <c r="J292" i="2"/>
  <c r="K293" i="2" s="1"/>
  <c r="H180" i="2"/>
  <c r="G180" i="2"/>
  <c r="I362" i="2"/>
  <c r="X362" i="2" s="1"/>
  <c r="J298" i="2"/>
  <c r="J234" i="2"/>
  <c r="J285" i="2"/>
  <c r="I221" i="2"/>
  <c r="X221" i="2" s="1"/>
  <c r="AC221" i="2" s="1"/>
  <c r="AD221" i="2" s="1"/>
  <c r="I181" i="2"/>
  <c r="X181" i="2" s="1"/>
  <c r="J117" i="2"/>
  <c r="I53" i="2"/>
  <c r="X53" i="2" s="1"/>
  <c r="AC53" i="2" s="1"/>
  <c r="AD53" i="2" s="1"/>
  <c r="I170" i="2"/>
  <c r="I63" i="2"/>
  <c r="I306" i="2"/>
  <c r="X306" i="2" s="1"/>
  <c r="P304" i="1" s="1"/>
  <c r="I168" i="2"/>
  <c r="X168" i="2" s="1"/>
  <c r="AC168" i="2" s="1"/>
  <c r="AD168" i="2" s="1"/>
  <c r="J190" i="2"/>
  <c r="I241" i="2"/>
  <c r="X241" i="2" s="1"/>
  <c r="G281" i="2"/>
  <c r="H281" i="2"/>
  <c r="I350" i="2"/>
  <c r="X350" i="2" s="1"/>
  <c r="J135" i="2"/>
  <c r="J71" i="2"/>
  <c r="I7" i="2"/>
  <c r="X7" i="2" s="1"/>
  <c r="I74" i="2"/>
  <c r="X74" i="2" s="1"/>
  <c r="AC74" i="2" s="1"/>
  <c r="AD74" i="2" s="1"/>
  <c r="J154" i="2"/>
  <c r="I98" i="2"/>
  <c r="X98" i="2" s="1"/>
  <c r="I250" i="2"/>
  <c r="X250" i="2" s="1"/>
  <c r="P248" i="1" s="1"/>
  <c r="J205" i="2"/>
  <c r="K96" i="2"/>
  <c r="I157" i="2"/>
  <c r="X157" i="2" s="1"/>
  <c r="AC157" i="2" s="1"/>
  <c r="AD157" i="2" s="1"/>
  <c r="I86" i="2"/>
  <c r="X86" i="2" s="1"/>
  <c r="P84" i="1" s="1"/>
  <c r="H12" i="2"/>
  <c r="G12" i="2"/>
  <c r="J38" i="2"/>
  <c r="J110" i="2"/>
  <c r="J79" i="2"/>
  <c r="AC210" i="2"/>
  <c r="AD210" i="2" s="1"/>
  <c r="X63" i="2"/>
  <c r="AC63" i="2" s="1"/>
  <c r="AD63" i="2" s="1"/>
  <c r="X262" i="2"/>
  <c r="W208" i="2"/>
  <c r="X199" i="2"/>
  <c r="AC199" i="2" s="1"/>
  <c r="AD199" i="2" s="1"/>
  <c r="W247" i="2"/>
  <c r="H342" i="2"/>
  <c r="G342" i="2"/>
  <c r="H246" i="2"/>
  <c r="G246" i="2"/>
  <c r="G345" i="2"/>
  <c r="H345" i="2"/>
  <c r="H265" i="2"/>
  <c r="G265" i="2"/>
  <c r="H201" i="2"/>
  <c r="G201" i="2"/>
  <c r="J261" i="2"/>
  <c r="I261" i="2"/>
  <c r="H172" i="2"/>
  <c r="G172" i="2"/>
  <c r="H159" i="2"/>
  <c r="G159" i="2"/>
  <c r="G208" i="2"/>
  <c r="H208" i="2"/>
  <c r="G227" i="2"/>
  <c r="H227" i="2"/>
  <c r="G243" i="2"/>
  <c r="H243" i="2"/>
  <c r="G315" i="2"/>
  <c r="H315" i="2"/>
  <c r="G323" i="2"/>
  <c r="H323" i="2"/>
  <c r="G351" i="2"/>
  <c r="H351" i="2"/>
  <c r="G231" i="2"/>
  <c r="H231" i="2"/>
  <c r="G247" i="2"/>
  <c r="H247" i="2"/>
  <c r="G311" i="2"/>
  <c r="H311" i="2"/>
  <c r="G324" i="2"/>
  <c r="H324" i="2"/>
  <c r="G343" i="2"/>
  <c r="H343" i="2"/>
  <c r="G347" i="2"/>
  <c r="H347" i="2"/>
  <c r="J325" i="2"/>
  <c r="I293" i="2"/>
  <c r="X293" i="2" s="1"/>
  <c r="P291" i="1" s="1"/>
  <c r="H302" i="2"/>
  <c r="G302" i="2"/>
  <c r="H222" i="2"/>
  <c r="G222" i="2"/>
  <c r="G321" i="2"/>
  <c r="H321" i="2"/>
  <c r="G257" i="2"/>
  <c r="H257" i="2"/>
  <c r="J355" i="2"/>
  <c r="I355" i="2"/>
  <c r="X355" i="2" s="1"/>
  <c r="I341" i="2"/>
  <c r="X341" i="2" s="1"/>
  <c r="J341" i="2"/>
  <c r="K341" i="2" s="1"/>
  <c r="J317" i="2"/>
  <c r="J253" i="2"/>
  <c r="I189" i="2"/>
  <c r="I58" i="2"/>
  <c r="X58" i="2" s="1"/>
  <c r="P56" i="1" s="1"/>
  <c r="I96" i="2"/>
  <c r="X96" i="2" s="1"/>
  <c r="P94" i="1" s="1"/>
  <c r="I32" i="2"/>
  <c r="X32" i="2" s="1"/>
  <c r="AC32" i="2" s="1"/>
  <c r="AD32" i="2" s="1"/>
  <c r="K35" i="2"/>
  <c r="K45" i="2"/>
  <c r="K44" i="2"/>
  <c r="H183" i="2"/>
  <c r="G183" i="2"/>
  <c r="G239" i="2"/>
  <c r="H239" i="2"/>
  <c r="G291" i="2"/>
  <c r="H291" i="2"/>
  <c r="I160" i="2"/>
  <c r="X160" i="2" s="1"/>
  <c r="P158" i="1" s="1"/>
  <c r="I83" i="2"/>
  <c r="X83" i="2" s="1"/>
  <c r="AC83" i="2" s="1"/>
  <c r="AD83" i="2" s="1"/>
  <c r="J5" i="2"/>
  <c r="I5" i="2"/>
  <c r="X5" i="2" s="1"/>
  <c r="P3" i="1" s="1"/>
  <c r="K32" i="2"/>
  <c r="G4" i="2"/>
  <c r="H4" i="2"/>
  <c r="J139" i="2"/>
  <c r="J106" i="2"/>
  <c r="J138" i="2"/>
  <c r="J15" i="2"/>
  <c r="AC259" i="2"/>
  <c r="AD259" i="2" s="1"/>
  <c r="P195" i="1"/>
  <c r="AC110" i="2"/>
  <c r="AD110" i="2" s="1"/>
  <c r="AC39" i="2"/>
  <c r="AD39" i="2" s="1"/>
  <c r="AC72" i="2"/>
  <c r="AD72" i="2" s="1"/>
  <c r="P182" i="1"/>
  <c r="P13" i="1"/>
  <c r="AC15" i="2"/>
  <c r="AD15" i="2" s="1"/>
  <c r="P136" i="1"/>
  <c r="AC138" i="2"/>
  <c r="AD138" i="2" s="1"/>
  <c r="P39" i="1"/>
  <c r="AC45" i="2"/>
  <c r="AD45" i="2" s="1"/>
  <c r="AE45" i="2" s="1"/>
  <c r="P43" i="1"/>
  <c r="AC11" i="2"/>
  <c r="AD11" i="2" s="1"/>
  <c r="P80" i="1"/>
  <c r="P35" i="1"/>
  <c r="AC37" i="2"/>
  <c r="AD37" i="2" s="1"/>
  <c r="P23" i="1"/>
  <c r="AC25" i="2"/>
  <c r="AD25" i="2" s="1"/>
  <c r="AC64" i="2"/>
  <c r="AD64" i="2" s="1"/>
  <c r="P110" i="1"/>
  <c r="AC112" i="2"/>
  <c r="AD112" i="2" s="1"/>
  <c r="P219" i="1"/>
  <c r="AC46" i="2"/>
  <c r="AD46" i="2" s="1"/>
  <c r="AC213" i="2"/>
  <c r="AD213" i="2" s="1"/>
  <c r="P211" i="1"/>
  <c r="P72" i="1"/>
  <c r="AC181" i="2"/>
  <c r="AD181" i="2" s="1"/>
  <c r="P179" i="1"/>
  <c r="P137" i="1"/>
  <c r="AC139" i="2"/>
  <c r="AD139" i="2" s="1"/>
  <c r="P102" i="1"/>
  <c r="AC104" i="2"/>
  <c r="AD104" i="2" s="1"/>
  <c r="AC51" i="2"/>
  <c r="AD51" i="2" s="1"/>
  <c r="P49" i="1"/>
  <c r="AC125" i="2"/>
  <c r="AD125" i="2" s="1"/>
  <c r="AC78" i="2"/>
  <c r="AD78" i="2" s="1"/>
  <c r="AC69" i="2"/>
  <c r="AD69" i="2" s="1"/>
  <c r="P232" i="1"/>
  <c r="AC234" i="2"/>
  <c r="AD234" i="2" s="1"/>
  <c r="P176" i="1"/>
  <c r="AC167" i="2"/>
  <c r="AD167" i="2" s="1"/>
  <c r="AC67" i="2"/>
  <c r="AD67" i="2" s="1"/>
  <c r="P65" i="1"/>
  <c r="AC23" i="2"/>
  <c r="AD23" i="2" s="1"/>
  <c r="P21" i="1"/>
  <c r="AC322" i="2"/>
  <c r="AD322" i="2" s="1"/>
  <c r="P210" i="1"/>
  <c r="AC212" i="2"/>
  <c r="AD212" i="2" s="1"/>
  <c r="P290" i="1"/>
  <c r="AC292" i="2"/>
  <c r="AD292" i="2" s="1"/>
  <c r="P267" i="1"/>
  <c r="P30" i="1"/>
  <c r="P288" i="1"/>
  <c r="AC290" i="2"/>
  <c r="AD290" i="2" s="1"/>
  <c r="AC92" i="2"/>
  <c r="AD92" i="2" s="1"/>
  <c r="P90" i="1"/>
  <c r="AC16" i="2"/>
  <c r="AD16" i="2" s="1"/>
  <c r="P14" i="1"/>
  <c r="P17" i="1"/>
  <c r="AC19" i="2"/>
  <c r="AD19" i="2" s="1"/>
  <c r="P360" i="1"/>
  <c r="AC362" i="2"/>
  <c r="AD362" i="2" s="1"/>
  <c r="AC21" i="2"/>
  <c r="AD21" i="2" s="1"/>
  <c r="AE22" i="2" s="1"/>
  <c r="P19" i="1"/>
  <c r="AC242" i="2"/>
  <c r="AD242" i="2" s="1"/>
  <c r="P42" i="1"/>
  <c r="P54" i="1"/>
  <c r="AC149" i="2"/>
  <c r="AD149" i="2" s="1"/>
  <c r="P147" i="1"/>
  <c r="AC94" i="2"/>
  <c r="AD94" i="2" s="1"/>
  <c r="AC59" i="2"/>
  <c r="AD59" i="2" s="1"/>
  <c r="P29" i="1"/>
  <c r="P104" i="1"/>
  <c r="AC106" i="2"/>
  <c r="AD106" i="2" s="1"/>
  <c r="P69" i="1"/>
  <c r="AC71" i="2"/>
  <c r="AD71" i="2" s="1"/>
  <c r="P278" i="1"/>
  <c r="AC280" i="2"/>
  <c r="AD280" i="2" s="1"/>
  <c r="P114" i="1"/>
  <c r="AC14" i="2"/>
  <c r="AD14" i="2" s="1"/>
  <c r="P12" i="1"/>
  <c r="P264" i="1" l="1"/>
  <c r="AC266" i="2"/>
  <c r="AD266" i="2" s="1"/>
  <c r="AC306" i="2"/>
  <c r="AD306" i="2" s="1"/>
  <c r="AC293" i="2"/>
  <c r="AD293" i="2" s="1"/>
  <c r="P223" i="1"/>
  <c r="K85" i="2"/>
  <c r="K363" i="2"/>
  <c r="P166" i="1"/>
  <c r="P197" i="1"/>
  <c r="P243" i="1"/>
  <c r="AC298" i="2"/>
  <c r="AD298" i="2" s="1"/>
  <c r="AC250" i="2"/>
  <c r="AD250" i="2" s="1"/>
  <c r="K117" i="2"/>
  <c r="X13" i="2"/>
  <c r="P93" i="1"/>
  <c r="AC95" i="2"/>
  <c r="AD95" i="2" s="1"/>
  <c r="P317" i="1"/>
  <c r="AC319" i="2"/>
  <c r="AD319" i="2" s="1"/>
  <c r="P265" i="1"/>
  <c r="AC267" i="2"/>
  <c r="AD267" i="2" s="1"/>
  <c r="P256" i="1"/>
  <c r="AC258" i="2"/>
  <c r="AD258" i="2" s="1"/>
  <c r="AF258" i="2" s="1"/>
  <c r="AC325" i="2"/>
  <c r="AD325" i="2" s="1"/>
  <c r="P323" i="1"/>
  <c r="P63" i="1"/>
  <c r="AC65" i="2"/>
  <c r="AD65" i="2" s="1"/>
  <c r="AC119" i="2"/>
  <c r="AD119" i="2" s="1"/>
  <c r="P117" i="1"/>
  <c r="P83" i="1"/>
  <c r="AC85" i="2"/>
  <c r="AD85" i="2" s="1"/>
  <c r="I202" i="2"/>
  <c r="X202" i="2" s="1"/>
  <c r="X190" i="2"/>
  <c r="K59" i="2"/>
  <c r="X314" i="2"/>
  <c r="K362" i="2"/>
  <c r="J47" i="2"/>
  <c r="K47" i="2" s="1"/>
  <c r="AC86" i="2"/>
  <c r="AD86" i="2" s="1"/>
  <c r="P272" i="1"/>
  <c r="AC5" i="2"/>
  <c r="AD5" i="2" s="1"/>
  <c r="AC43" i="2"/>
  <c r="AD43" i="2" s="1"/>
  <c r="AF43" i="2" s="1"/>
  <c r="J281" i="2"/>
  <c r="K282" i="2" s="1"/>
  <c r="I273" i="2"/>
  <c r="X273" i="2" s="1"/>
  <c r="P271" i="1" s="1"/>
  <c r="I254" i="2"/>
  <c r="J364" i="2"/>
  <c r="K364" i="2" s="1"/>
  <c r="J356" i="2"/>
  <c r="K357" i="2" s="1"/>
  <c r="J284" i="2"/>
  <c r="K285" i="2" s="1"/>
  <c r="J272" i="2"/>
  <c r="J90" i="2"/>
  <c r="K91" i="2" s="1"/>
  <c r="J346" i="2"/>
  <c r="K56" i="2"/>
  <c r="J111" i="2"/>
  <c r="J48" i="2"/>
  <c r="AC117" i="2"/>
  <c r="AD117" i="2" s="1"/>
  <c r="P77" i="1"/>
  <c r="AC91" i="2"/>
  <c r="AD91" i="2" s="1"/>
  <c r="P81" i="1"/>
  <c r="X261" i="2"/>
  <c r="P259" i="1" s="1"/>
  <c r="X344" i="2"/>
  <c r="X294" i="2"/>
  <c r="P25" i="1"/>
  <c r="AC50" i="2"/>
  <c r="AD50" i="2" s="1"/>
  <c r="X189" i="2"/>
  <c r="X170" i="2"/>
  <c r="AC96" i="2"/>
  <c r="AD96" i="2" s="1"/>
  <c r="AE96" i="2" s="1"/>
  <c r="AC363" i="2"/>
  <c r="AD363" i="2" s="1"/>
  <c r="P355" i="1"/>
  <c r="P192" i="1"/>
  <c r="AC122" i="2"/>
  <c r="AD122" i="2" s="1"/>
  <c r="AC207" i="2"/>
  <c r="AD207" i="2" s="1"/>
  <c r="P359" i="1"/>
  <c r="AC361" i="2"/>
  <c r="AD361" i="2" s="1"/>
  <c r="AC277" i="2"/>
  <c r="AD277" i="2" s="1"/>
  <c r="P275" i="1"/>
  <c r="P82" i="1"/>
  <c r="AC84" i="2"/>
  <c r="AD84" i="2" s="1"/>
  <c r="AC30" i="2"/>
  <c r="AD30" i="2" s="1"/>
  <c r="AE31" i="2" s="1"/>
  <c r="P28" i="1"/>
  <c r="P328" i="1"/>
  <c r="AC330" i="2"/>
  <c r="AD330" i="2" s="1"/>
  <c r="AC333" i="2"/>
  <c r="AD333" i="2" s="1"/>
  <c r="P331" i="1"/>
  <c r="AC229" i="2"/>
  <c r="AD229" i="2" s="1"/>
  <c r="P227" i="1"/>
  <c r="P153" i="1"/>
  <c r="AC155" i="2"/>
  <c r="AD155" i="2" s="1"/>
  <c r="P236" i="1"/>
  <c r="AC126" i="2"/>
  <c r="AD126" i="2" s="1"/>
  <c r="AC136" i="2"/>
  <c r="AD136" i="2" s="1"/>
  <c r="J155" i="2"/>
  <c r="K155" i="2" s="1"/>
  <c r="J151" i="2"/>
  <c r="K152" i="2" s="1"/>
  <c r="I352" i="2"/>
  <c r="X352" i="2" s="1"/>
  <c r="I335" i="2"/>
  <c r="X335" i="2" s="1"/>
  <c r="P333" i="1" s="1"/>
  <c r="I320" i="2"/>
  <c r="X320" i="2" s="1"/>
  <c r="I303" i="2"/>
  <c r="X303" i="2" s="1"/>
  <c r="J295" i="2"/>
  <c r="I283" i="2"/>
  <c r="X283" i="2" s="1"/>
  <c r="J162" i="2"/>
  <c r="J24" i="2"/>
  <c r="I237" i="2"/>
  <c r="X237" i="2" s="1"/>
  <c r="I93" i="2"/>
  <c r="X93" i="2" s="1"/>
  <c r="I87" i="2"/>
  <c r="X87" i="2" s="1"/>
  <c r="J115" i="2"/>
  <c r="I75" i="2"/>
  <c r="X75" i="2" s="1"/>
  <c r="AC75" i="2" s="1"/>
  <c r="AD75" i="2" s="1"/>
  <c r="AC58" i="2"/>
  <c r="AD58" i="2" s="1"/>
  <c r="AC40" i="2"/>
  <c r="AD40" i="2" s="1"/>
  <c r="AF40" i="2" s="1"/>
  <c r="AC34" i="2"/>
  <c r="AD34" i="2" s="1"/>
  <c r="I301" i="2"/>
  <c r="X301" i="2" s="1"/>
  <c r="P299" i="1" s="1"/>
  <c r="K28" i="2"/>
  <c r="P51" i="1"/>
  <c r="P61" i="1"/>
  <c r="AC18" i="2"/>
  <c r="AD18" i="2" s="1"/>
  <c r="AE19" i="2" s="1"/>
  <c r="AC285" i="2"/>
  <c r="AD285" i="2" s="1"/>
  <c r="P101" i="1"/>
  <c r="I244" i="2"/>
  <c r="X244" i="2" s="1"/>
  <c r="J219" i="2"/>
  <c r="K219" i="2" s="1"/>
  <c r="J203" i="2"/>
  <c r="J275" i="2"/>
  <c r="K275" i="2" s="1"/>
  <c r="J255" i="2"/>
  <c r="J192" i="2"/>
  <c r="I156" i="2"/>
  <c r="X156" i="2" s="1"/>
  <c r="I249" i="2"/>
  <c r="X249" i="2" s="1"/>
  <c r="I230" i="2"/>
  <c r="X230" i="2" s="1"/>
  <c r="I179" i="2"/>
  <c r="X179" i="2" s="1"/>
  <c r="I80" i="2"/>
  <c r="X80" i="2" s="1"/>
  <c r="X101" i="2"/>
  <c r="X282" i="2"/>
  <c r="P26" i="1"/>
  <c r="AC28" i="2"/>
  <c r="AD28" i="2" s="1"/>
  <c r="P100" i="1"/>
  <c r="AC102" i="2"/>
  <c r="AD102" i="2" s="1"/>
  <c r="AF102" i="2" s="1"/>
  <c r="AC66" i="2"/>
  <c r="AD66" i="2" s="1"/>
  <c r="P64" i="1"/>
  <c r="J216" i="2"/>
  <c r="J88" i="2"/>
  <c r="J147" i="2"/>
  <c r="K148" i="2" s="1"/>
  <c r="K139" i="2"/>
  <c r="I288" i="2"/>
  <c r="X288" i="2" s="1"/>
  <c r="I279" i="2"/>
  <c r="X279" i="2" s="1"/>
  <c r="J297" i="2"/>
  <c r="K298" i="2" s="1"/>
  <c r="I278" i="2"/>
  <c r="X278" i="2" s="1"/>
  <c r="I349" i="2"/>
  <c r="X349" i="2" s="1"/>
  <c r="I42" i="2"/>
  <c r="X42" i="2" s="1"/>
  <c r="J29" i="2"/>
  <c r="K29" i="2" s="1"/>
  <c r="X340" i="2"/>
  <c r="J75" i="2"/>
  <c r="K75" i="2" s="1"/>
  <c r="AC38" i="2"/>
  <c r="AD38" i="2" s="1"/>
  <c r="AF38" i="2" s="1"/>
  <c r="P36" i="1"/>
  <c r="P128" i="1"/>
  <c r="AC130" i="2"/>
  <c r="AD130" i="2" s="1"/>
  <c r="P133" i="1"/>
  <c r="AC135" i="2"/>
  <c r="AD135" i="2" s="1"/>
  <c r="AC296" i="2"/>
  <c r="AD296" i="2" s="1"/>
  <c r="P294" i="1"/>
  <c r="AC99" i="2"/>
  <c r="AD99" i="2" s="1"/>
  <c r="P97" i="1"/>
  <c r="AC68" i="2"/>
  <c r="AD68" i="2" s="1"/>
  <c r="P66" i="1"/>
  <c r="J193" i="2"/>
  <c r="J353" i="2"/>
  <c r="K354" i="2" s="1"/>
  <c r="I334" i="2"/>
  <c r="X334" i="2" s="1"/>
  <c r="J204" i="2"/>
  <c r="K204" i="2" s="1"/>
  <c r="I48" i="2"/>
  <c r="X48" i="2" s="1"/>
  <c r="J327" i="2"/>
  <c r="I256" i="2"/>
  <c r="X256" i="2" s="1"/>
  <c r="I240" i="2"/>
  <c r="X240" i="2" s="1"/>
  <c r="J305" i="2"/>
  <c r="K306" i="2" s="1"/>
  <c r="J286" i="2"/>
  <c r="K286" i="2" s="1"/>
  <c r="J52" i="2"/>
  <c r="K53" i="2" s="1"/>
  <c r="I6" i="2"/>
  <c r="X6" i="2" s="1"/>
  <c r="I49" i="2"/>
  <c r="X49" i="2" s="1"/>
  <c r="I338" i="2"/>
  <c r="X338" i="2" s="1"/>
  <c r="I97" i="2"/>
  <c r="X97" i="2" s="1"/>
  <c r="I89" i="2"/>
  <c r="X89" i="2" s="1"/>
  <c r="AC89" i="2" s="1"/>
  <c r="AD89" i="2" s="1"/>
  <c r="I62" i="2"/>
  <c r="X62" i="2" s="1"/>
  <c r="I133" i="2"/>
  <c r="X133" i="2" s="1"/>
  <c r="J57" i="2"/>
  <c r="I26" i="2"/>
  <c r="X26" i="2" s="1"/>
  <c r="P24" i="1" s="1"/>
  <c r="J60" i="2"/>
  <c r="K61" i="2" s="1"/>
  <c r="I100" i="2"/>
  <c r="X100" i="2" s="1"/>
  <c r="AC100" i="2" s="1"/>
  <c r="AD100" i="2" s="1"/>
  <c r="K48" i="2"/>
  <c r="I161" i="2"/>
  <c r="X161" i="2" s="1"/>
  <c r="I348" i="2"/>
  <c r="X348" i="2" s="1"/>
  <c r="AC348" i="2" s="1"/>
  <c r="AD348" i="2" s="1"/>
  <c r="I47" i="2"/>
  <c r="X47" i="2" s="1"/>
  <c r="P34" i="1"/>
  <c r="AC36" i="2"/>
  <c r="AD36" i="2" s="1"/>
  <c r="AC148" i="2"/>
  <c r="AD148" i="2" s="1"/>
  <c r="P146" i="1"/>
  <c r="AC9" i="2"/>
  <c r="AD9" i="2" s="1"/>
  <c r="P7" i="1"/>
  <c r="AC253" i="2"/>
  <c r="AD253" i="2" s="1"/>
  <c r="P251" i="1"/>
  <c r="P200" i="1"/>
  <c r="AC202" i="2"/>
  <c r="AD202" i="2" s="1"/>
  <c r="AC8" i="2"/>
  <c r="AD8" i="2" s="1"/>
  <c r="AE9" i="2" s="1"/>
  <c r="P6" i="1"/>
  <c r="AC223" i="2"/>
  <c r="AD223" i="2" s="1"/>
  <c r="P221" i="1"/>
  <c r="P52" i="1"/>
  <c r="AC54" i="2"/>
  <c r="AD54" i="2" s="1"/>
  <c r="P306" i="1"/>
  <c r="AC308" i="2"/>
  <c r="AD308" i="2" s="1"/>
  <c r="P33" i="1"/>
  <c r="AC35" i="2"/>
  <c r="AD35" i="2" s="1"/>
  <c r="AC317" i="2"/>
  <c r="AD317" i="2" s="1"/>
  <c r="P315" i="1"/>
  <c r="AC61" i="2"/>
  <c r="AD61" i="2" s="1"/>
  <c r="P59" i="1"/>
  <c r="P353" i="1"/>
  <c r="AC355" i="2"/>
  <c r="AD355" i="2" s="1"/>
  <c r="P154" i="1"/>
  <c r="AC156" i="2"/>
  <c r="AD156" i="2" s="1"/>
  <c r="P228" i="1"/>
  <c r="AC230" i="2"/>
  <c r="AD230" i="2" s="1"/>
  <c r="K203" i="2"/>
  <c r="AC70" i="2"/>
  <c r="AD70" i="2" s="1"/>
  <c r="AF70" i="2" s="1"/>
  <c r="P68" i="1"/>
  <c r="AC160" i="2"/>
  <c r="AD160" i="2" s="1"/>
  <c r="AC147" i="2"/>
  <c r="AD147" i="2" s="1"/>
  <c r="J4" i="2"/>
  <c r="I291" i="2"/>
  <c r="X291" i="2" s="1"/>
  <c r="I321" i="2"/>
  <c r="X321" i="2" s="1"/>
  <c r="J302" i="2"/>
  <c r="K302" i="2" s="1"/>
  <c r="I347" i="2"/>
  <c r="X347" i="2" s="1"/>
  <c r="I324" i="2"/>
  <c r="X324" i="2" s="1"/>
  <c r="I247" i="2"/>
  <c r="I351" i="2"/>
  <c r="X351" i="2" s="1"/>
  <c r="I315" i="2"/>
  <c r="I227" i="2"/>
  <c r="X227" i="2" s="1"/>
  <c r="K52" i="2"/>
  <c r="J232" i="2"/>
  <c r="I224" i="2"/>
  <c r="X224" i="2" s="1"/>
  <c r="I171" i="2"/>
  <c r="X171" i="2" s="1"/>
  <c r="J134" i="2"/>
  <c r="J123" i="2"/>
  <c r="I140" i="2"/>
  <c r="X140" i="2" s="1"/>
  <c r="J226" i="2"/>
  <c r="K226" i="2" s="1"/>
  <c r="J165" i="2"/>
  <c r="J150" i="2"/>
  <c r="I137" i="2"/>
  <c r="X137" i="2" s="1"/>
  <c r="J142" i="2"/>
  <c r="I129" i="2"/>
  <c r="X129" i="2" s="1"/>
  <c r="J26" i="2"/>
  <c r="I60" i="2"/>
  <c r="X60" i="2" s="1"/>
  <c r="I76" i="2"/>
  <c r="X76" i="2" s="1"/>
  <c r="J76" i="2"/>
  <c r="K30" i="2"/>
  <c r="P125" i="1"/>
  <c r="AC127" i="2"/>
  <c r="AD127" i="2" s="1"/>
  <c r="AE127" i="2" s="1"/>
  <c r="X10" i="2"/>
  <c r="I111" i="2"/>
  <c r="X111" i="2" s="1"/>
  <c r="I132" i="2"/>
  <c r="X132" i="2" s="1"/>
  <c r="J108" i="2"/>
  <c r="I108" i="2"/>
  <c r="X108" i="2" s="1"/>
  <c r="P155" i="1"/>
  <c r="AC261" i="2"/>
  <c r="AD261" i="2" s="1"/>
  <c r="AC335" i="2"/>
  <c r="AD335" i="2" s="1"/>
  <c r="I172" i="2"/>
  <c r="X172" i="2" s="1"/>
  <c r="I201" i="2"/>
  <c r="X201" i="2" s="1"/>
  <c r="J345" i="2"/>
  <c r="I342" i="2"/>
  <c r="X342" i="2" s="1"/>
  <c r="I271" i="2"/>
  <c r="X271" i="2" s="1"/>
  <c r="J263" i="2"/>
  <c r="K263" i="2" s="1"/>
  <c r="I163" i="2"/>
  <c r="X163" i="2" s="1"/>
  <c r="J121" i="2"/>
  <c r="K122" i="2" s="1"/>
  <c r="I113" i="2"/>
  <c r="X113" i="2" s="1"/>
  <c r="J105" i="2"/>
  <c r="K105" i="2" s="1"/>
  <c r="J176" i="2"/>
  <c r="J164" i="2"/>
  <c r="I128" i="2"/>
  <c r="X128" i="2" s="1"/>
  <c r="J73" i="2"/>
  <c r="J17" i="2"/>
  <c r="K18" i="2" s="1"/>
  <c r="J260" i="2"/>
  <c r="K260" i="2" s="1"/>
  <c r="I158" i="2"/>
  <c r="X158" i="2" s="1"/>
  <c r="J145" i="2"/>
  <c r="K145" i="2" s="1"/>
  <c r="J173" i="2"/>
  <c r="I131" i="2"/>
  <c r="X131" i="2" s="1"/>
  <c r="I81" i="2"/>
  <c r="X81" i="2" s="1"/>
  <c r="I115" i="2"/>
  <c r="X115" i="2" s="1"/>
  <c r="K66" i="2"/>
  <c r="K68" i="2"/>
  <c r="I55" i="2"/>
  <c r="X55" i="2" s="1"/>
  <c r="J9" i="2"/>
  <c r="K10" i="2" s="1"/>
  <c r="I29" i="2"/>
  <c r="X29" i="2" s="1"/>
  <c r="I154" i="2"/>
  <c r="X154" i="2" s="1"/>
  <c r="X205" i="2"/>
  <c r="AC144" i="2"/>
  <c r="AD144" i="2" s="1"/>
  <c r="P142" i="1"/>
  <c r="I33" i="2"/>
  <c r="X33" i="2" s="1"/>
  <c r="J33" i="2"/>
  <c r="K34" i="2" s="1"/>
  <c r="AF21" i="2"/>
  <c r="J336" i="2"/>
  <c r="J316" i="2"/>
  <c r="K317" i="2" s="1"/>
  <c r="J300" i="2"/>
  <c r="K301" i="2" s="1"/>
  <c r="J251" i="2"/>
  <c r="J200" i="2"/>
  <c r="J268" i="2"/>
  <c r="K269" i="2" s="1"/>
  <c r="I217" i="2"/>
  <c r="X217" i="2" s="1"/>
  <c r="AC217" i="2" s="1"/>
  <c r="AD217" i="2" s="1"/>
  <c r="I198" i="2"/>
  <c r="X198" i="2" s="1"/>
  <c r="AC198" i="2" s="1"/>
  <c r="AD198" i="2" s="1"/>
  <c r="K17" i="2"/>
  <c r="J186" i="2"/>
  <c r="I141" i="2"/>
  <c r="X141" i="2" s="1"/>
  <c r="J118" i="2"/>
  <c r="K119" i="2" s="1"/>
  <c r="J109" i="2"/>
  <c r="J107" i="2"/>
  <c r="K107" i="2" s="1"/>
  <c r="I146" i="2"/>
  <c r="X146" i="2" s="1"/>
  <c r="I77" i="2"/>
  <c r="X77" i="2" s="1"/>
  <c r="K116" i="2"/>
  <c r="J100" i="2"/>
  <c r="P150" i="1"/>
  <c r="AC152" i="2"/>
  <c r="AD152" i="2" s="1"/>
  <c r="K36" i="2"/>
  <c r="K37" i="2"/>
  <c r="J12" i="2"/>
  <c r="I257" i="2"/>
  <c r="X257" i="2" s="1"/>
  <c r="J222" i="2"/>
  <c r="K223" i="2" s="1"/>
  <c r="I343" i="2"/>
  <c r="X343" i="2" s="1"/>
  <c r="I311" i="2"/>
  <c r="X311" i="2" s="1"/>
  <c r="AC311" i="2" s="1"/>
  <c r="AD311" i="2" s="1"/>
  <c r="I231" i="2"/>
  <c r="X231" i="2" s="1"/>
  <c r="I323" i="2"/>
  <c r="X323" i="2" s="1"/>
  <c r="I243" i="2"/>
  <c r="X243" i="2" s="1"/>
  <c r="I208" i="2"/>
  <c r="AE259" i="2"/>
  <c r="I183" i="2"/>
  <c r="X183" i="2" s="1"/>
  <c r="J239" i="2"/>
  <c r="K239" i="2" s="1"/>
  <c r="I159" i="2"/>
  <c r="X159" i="2" s="1"/>
  <c r="I265" i="2"/>
  <c r="X265" i="2" s="1"/>
  <c r="I246" i="2"/>
  <c r="X246" i="2" s="1"/>
  <c r="I337" i="2"/>
  <c r="X337" i="2" s="1"/>
  <c r="I318" i="2"/>
  <c r="X318" i="2" s="1"/>
  <c r="J360" i="2"/>
  <c r="K361" i="2" s="1"/>
  <c r="I332" i="2"/>
  <c r="X332" i="2" s="1"/>
  <c r="I304" i="2"/>
  <c r="X304" i="2" s="1"/>
  <c r="I235" i="2"/>
  <c r="X235" i="2" s="1"/>
  <c r="I188" i="2"/>
  <c r="X188" i="2" s="1"/>
  <c r="AC188" i="2" s="1"/>
  <c r="AD188" i="2" s="1"/>
  <c r="I215" i="2"/>
  <c r="X215" i="2" s="1"/>
  <c r="I187" i="2"/>
  <c r="X187" i="2" s="1"/>
  <c r="I175" i="2"/>
  <c r="X175" i="2" s="1"/>
  <c r="J153" i="2"/>
  <c r="K153" i="2" s="1"/>
  <c r="J289" i="2"/>
  <c r="K290" i="2" s="1"/>
  <c r="I270" i="2"/>
  <c r="X270" i="2" s="1"/>
  <c r="J166" i="2"/>
  <c r="J233" i="2"/>
  <c r="K234" i="2" s="1"/>
  <c r="J214" i="2"/>
  <c r="J252" i="2"/>
  <c r="K40" i="2"/>
  <c r="J177" i="2"/>
  <c r="K177" i="2" s="1"/>
  <c r="I186" i="2"/>
  <c r="X186" i="2" s="1"/>
  <c r="J141" i="2"/>
  <c r="I118" i="2"/>
  <c r="X118" i="2" s="1"/>
  <c r="I109" i="2"/>
  <c r="X109" i="2" s="1"/>
  <c r="J224" i="2"/>
  <c r="K225" i="2" s="1"/>
  <c r="J171" i="2"/>
  <c r="I134" i="2"/>
  <c r="X134" i="2" s="1"/>
  <c r="I123" i="2"/>
  <c r="X123" i="2" s="1"/>
  <c r="J349" i="2"/>
  <c r="K350" i="2" s="1"/>
  <c r="I88" i="2"/>
  <c r="X88" i="2" s="1"/>
  <c r="I124" i="2"/>
  <c r="X124" i="2" s="1"/>
  <c r="J124" i="2"/>
  <c r="K124" i="2" s="1"/>
  <c r="J42" i="2"/>
  <c r="J140" i="2"/>
  <c r="K141" i="2" s="1"/>
  <c r="I226" i="2"/>
  <c r="X226" i="2" s="1"/>
  <c r="I165" i="2"/>
  <c r="X165" i="2" s="1"/>
  <c r="I150" i="2"/>
  <c r="X150" i="2" s="1"/>
  <c r="J137" i="2"/>
  <c r="K137" i="2" s="1"/>
  <c r="I114" i="2"/>
  <c r="X114" i="2" s="1"/>
  <c r="J114" i="2"/>
  <c r="K115" i="2" s="1"/>
  <c r="I107" i="2"/>
  <c r="X107" i="2" s="1"/>
  <c r="I142" i="2"/>
  <c r="X142" i="2" s="1"/>
  <c r="J129" i="2"/>
  <c r="K130" i="2" s="1"/>
  <c r="J146" i="2"/>
  <c r="J77" i="2"/>
  <c r="J8" i="2"/>
  <c r="I354" i="2"/>
  <c r="X354" i="2" s="1"/>
  <c r="J338" i="2"/>
  <c r="J97" i="2"/>
  <c r="J89" i="2"/>
  <c r="K90" i="2" s="1"/>
  <c r="J62" i="2"/>
  <c r="K171" i="2"/>
  <c r="I358" i="2"/>
  <c r="X358" i="2" s="1"/>
  <c r="J236" i="2"/>
  <c r="J211" i="2"/>
  <c r="K212" i="2" s="1"/>
  <c r="J196" i="2"/>
  <c r="K197" i="2" s="1"/>
  <c r="J264" i="2"/>
  <c r="J220" i="2"/>
  <c r="K221" i="2" s="1"/>
  <c r="I143" i="2"/>
  <c r="X143" i="2" s="1"/>
  <c r="J182" i="2"/>
  <c r="K182" i="2" s="1"/>
  <c r="J329" i="2"/>
  <c r="K330" i="2" s="1"/>
  <c r="I326" i="2"/>
  <c r="X326" i="2" s="1"/>
  <c r="I263" i="2"/>
  <c r="X263" i="2" s="1"/>
  <c r="J163" i="2"/>
  <c r="I121" i="2"/>
  <c r="X121" i="2" s="1"/>
  <c r="J113" i="2"/>
  <c r="I105" i="2"/>
  <c r="X105" i="2" s="1"/>
  <c r="K123" i="2"/>
  <c r="K89" i="2"/>
  <c r="I52" i="2"/>
  <c r="X52" i="2" s="1"/>
  <c r="J6" i="2"/>
  <c r="K7" i="2" s="1"/>
  <c r="J49" i="2"/>
  <c r="K49" i="2" s="1"/>
  <c r="J81" i="2"/>
  <c r="K82" i="2" s="1"/>
  <c r="I162" i="2"/>
  <c r="X162" i="2" s="1"/>
  <c r="I24" i="2"/>
  <c r="X24" i="2" s="1"/>
  <c r="J237" i="2"/>
  <c r="K238" i="2" s="1"/>
  <c r="J93" i="2"/>
  <c r="J87" i="2"/>
  <c r="K88" i="2" s="1"/>
  <c r="J179" i="2"/>
  <c r="K179" i="2" s="1"/>
  <c r="J80" i="2"/>
  <c r="I268" i="2"/>
  <c r="X268" i="2" s="1"/>
  <c r="I195" i="2"/>
  <c r="X195" i="2" s="1"/>
  <c r="K194" i="2"/>
  <c r="J328" i="2"/>
  <c r="I228" i="2"/>
  <c r="X228" i="2" s="1"/>
  <c r="I191" i="2"/>
  <c r="X191" i="2" s="1"/>
  <c r="I169" i="2"/>
  <c r="X169" i="2" s="1"/>
  <c r="J310" i="2"/>
  <c r="J20" i="2"/>
  <c r="K21" i="2" s="1"/>
  <c r="AC218" i="2"/>
  <c r="AD218" i="2" s="1"/>
  <c r="P216" i="1"/>
  <c r="P336" i="1"/>
  <c r="AC338" i="2"/>
  <c r="AD338" i="2" s="1"/>
  <c r="I120" i="2"/>
  <c r="X120" i="2" s="1"/>
  <c r="J120" i="2"/>
  <c r="K121" i="2" s="1"/>
  <c r="K112" i="2"/>
  <c r="K25" i="2"/>
  <c r="K24" i="2"/>
  <c r="J133" i="2"/>
  <c r="I57" i="2"/>
  <c r="X57" i="2" s="1"/>
  <c r="J180" i="2"/>
  <c r="K181" i="2" s="1"/>
  <c r="I174" i="2"/>
  <c r="X174" i="2" s="1"/>
  <c r="I312" i="2"/>
  <c r="X312" i="2" s="1"/>
  <c r="I248" i="2"/>
  <c r="X248" i="2" s="1"/>
  <c r="J209" i="2"/>
  <c r="K210" i="2" s="1"/>
  <c r="J206" i="2"/>
  <c r="K206" i="2" s="1"/>
  <c r="J185" i="2"/>
  <c r="K186" i="2" s="1"/>
  <c r="J359" i="2"/>
  <c r="I339" i="2"/>
  <c r="X339" i="2" s="1"/>
  <c r="I331" i="2"/>
  <c r="X331" i="2" s="1"/>
  <c r="I307" i="2"/>
  <c r="X307" i="2" s="1"/>
  <c r="I299" i="2"/>
  <c r="X299" i="2" s="1"/>
  <c r="I287" i="2"/>
  <c r="X287" i="2" s="1"/>
  <c r="J276" i="2"/>
  <c r="K277" i="2" s="1"/>
  <c r="K220" i="2"/>
  <c r="I176" i="2"/>
  <c r="X176" i="2" s="1"/>
  <c r="I164" i="2"/>
  <c r="X164" i="2" s="1"/>
  <c r="J128" i="2"/>
  <c r="I73" i="2"/>
  <c r="X73" i="2" s="1"/>
  <c r="I90" i="2"/>
  <c r="X90" i="2" s="1"/>
  <c r="I346" i="2"/>
  <c r="X346" i="2" s="1"/>
  <c r="K87" i="2"/>
  <c r="I17" i="2"/>
  <c r="X17" i="2" s="1"/>
  <c r="I260" i="2"/>
  <c r="X260" i="2" s="1"/>
  <c r="J158" i="2"/>
  <c r="K158" i="2" s="1"/>
  <c r="I145" i="2"/>
  <c r="X145" i="2" s="1"/>
  <c r="I173" i="2"/>
  <c r="X173" i="2" s="1"/>
  <c r="J131" i="2"/>
  <c r="K58" i="2"/>
  <c r="K57" i="2"/>
  <c r="P196" i="1"/>
  <c r="P254" i="1"/>
  <c r="AC256" i="2"/>
  <c r="AD256" i="2" s="1"/>
  <c r="P96" i="1"/>
  <c r="AC98" i="2"/>
  <c r="AD98" i="2" s="1"/>
  <c r="AE99" i="2" s="1"/>
  <c r="P307" i="1"/>
  <c r="AC309" i="2"/>
  <c r="AD309" i="2" s="1"/>
  <c r="AE41" i="2"/>
  <c r="P339" i="1"/>
  <c r="AC341" i="2"/>
  <c r="AD341" i="2" s="1"/>
  <c r="P309" i="1"/>
  <c r="AC241" i="2"/>
  <c r="AD241" i="2" s="1"/>
  <c r="AF241" i="2" s="1"/>
  <c r="P239" i="1"/>
  <c r="K16" i="2"/>
  <c r="K15" i="2"/>
  <c r="I4" i="2"/>
  <c r="J291" i="2"/>
  <c r="K292" i="2" s="1"/>
  <c r="I239" i="2"/>
  <c r="X239" i="2" s="1"/>
  <c r="J321" i="2"/>
  <c r="K322" i="2" s="1"/>
  <c r="I302" i="2"/>
  <c r="X302" i="2" s="1"/>
  <c r="J347" i="2"/>
  <c r="J324" i="2"/>
  <c r="K325" i="2" s="1"/>
  <c r="J247" i="2"/>
  <c r="J351" i="2"/>
  <c r="J315" i="2"/>
  <c r="J227" i="2"/>
  <c r="J172" i="2"/>
  <c r="J201" i="2"/>
  <c r="K202" i="2" s="1"/>
  <c r="I345" i="2"/>
  <c r="X345" i="2" s="1"/>
  <c r="J342" i="2"/>
  <c r="AC262" i="2"/>
  <c r="AD262" i="2" s="1"/>
  <c r="AE262" i="2" s="1"/>
  <c r="P260" i="1"/>
  <c r="K39" i="2"/>
  <c r="K38" i="2"/>
  <c r="I281" i="2"/>
  <c r="X281" i="2" s="1"/>
  <c r="I180" i="2"/>
  <c r="X180" i="2" s="1"/>
  <c r="J337" i="2"/>
  <c r="J318" i="2"/>
  <c r="K319" i="2" s="1"/>
  <c r="I360" i="2"/>
  <c r="X360" i="2" s="1"/>
  <c r="J288" i="2"/>
  <c r="J279" i="2"/>
  <c r="K280" i="2" s="1"/>
  <c r="K267" i="2"/>
  <c r="K281" i="2"/>
  <c r="K222" i="2"/>
  <c r="K79" i="2"/>
  <c r="K356" i="2"/>
  <c r="K355" i="2"/>
  <c r="K136" i="2"/>
  <c r="K135" i="2"/>
  <c r="AC273" i="2"/>
  <c r="AD273" i="2" s="1"/>
  <c r="AE274" i="2" s="1"/>
  <c r="K10" i="1"/>
  <c r="X254" i="2"/>
  <c r="K200" i="2"/>
  <c r="K167" i="2"/>
  <c r="K214" i="2"/>
  <c r="P215" i="1"/>
  <c r="K106" i="2"/>
  <c r="J183" i="2"/>
  <c r="K184" i="2" s="1"/>
  <c r="J257" i="2"/>
  <c r="K258" i="2" s="1"/>
  <c r="I222" i="2"/>
  <c r="X222" i="2" s="1"/>
  <c r="J343" i="2"/>
  <c r="K344" i="2" s="1"/>
  <c r="J311" i="2"/>
  <c r="K311" i="2" s="1"/>
  <c r="J231" i="2"/>
  <c r="K232" i="2" s="1"/>
  <c r="J323" i="2"/>
  <c r="J243" i="2"/>
  <c r="J208" i="2"/>
  <c r="K209" i="2" s="1"/>
  <c r="J159" i="2"/>
  <c r="K262" i="2"/>
  <c r="J265" i="2"/>
  <c r="K266" i="2" s="1"/>
  <c r="J246" i="2"/>
  <c r="X247" i="2"/>
  <c r="X208" i="2"/>
  <c r="I12" i="2"/>
  <c r="X12" i="2" s="1"/>
  <c r="P5" i="1"/>
  <c r="AC7" i="2"/>
  <c r="AD7" i="2" s="1"/>
  <c r="AE8" i="2" s="1"/>
  <c r="AC350" i="2"/>
  <c r="AD350" i="2" s="1"/>
  <c r="P348" i="1"/>
  <c r="J273" i="2"/>
  <c r="K274" i="2" s="1"/>
  <c r="J254" i="2"/>
  <c r="K255" i="2" s="1"/>
  <c r="I364" i="2"/>
  <c r="X364" i="2" s="1"/>
  <c r="I356" i="2"/>
  <c r="X356" i="2" s="1"/>
  <c r="I336" i="2"/>
  <c r="X336" i="2" s="1"/>
  <c r="I316" i="2"/>
  <c r="X316" i="2" s="1"/>
  <c r="I300" i="2"/>
  <c r="X300" i="2" s="1"/>
  <c r="I251" i="2"/>
  <c r="X251" i="2" s="1"/>
  <c r="I200" i="2"/>
  <c r="X200" i="2" s="1"/>
  <c r="X315" i="2"/>
  <c r="K104" i="2"/>
  <c r="K11" i="2"/>
  <c r="K4" i="2"/>
  <c r="K5" i="2"/>
  <c r="K318" i="2"/>
  <c r="K346" i="2"/>
  <c r="K345" i="2"/>
  <c r="K111" i="2"/>
  <c r="K110" i="2"/>
  <c r="K13" i="2"/>
  <c r="K12" i="2"/>
  <c r="K72" i="2"/>
  <c r="K71" i="2"/>
  <c r="K190" i="2"/>
  <c r="P316" i="1"/>
  <c r="AC318" i="2"/>
  <c r="AD318" i="2" s="1"/>
  <c r="K243" i="2"/>
  <c r="K242" i="2"/>
  <c r="AC248" i="2"/>
  <c r="AD248" i="2" s="1"/>
  <c r="P246" i="1"/>
  <c r="K205" i="2"/>
  <c r="K310" i="2"/>
  <c r="K253" i="2"/>
  <c r="J332" i="2"/>
  <c r="K333" i="2" s="1"/>
  <c r="J304" i="2"/>
  <c r="K305" i="2" s="1"/>
  <c r="K297" i="2"/>
  <c r="I284" i="2"/>
  <c r="X284" i="2" s="1"/>
  <c r="I272" i="2"/>
  <c r="X272" i="2" s="1"/>
  <c r="J235" i="2"/>
  <c r="K236" i="2" s="1"/>
  <c r="I216" i="2"/>
  <c r="X216" i="2" s="1"/>
  <c r="J188" i="2"/>
  <c r="K189" i="2" s="1"/>
  <c r="J215" i="2"/>
  <c r="K216" i="2" s="1"/>
  <c r="J187" i="2"/>
  <c r="I153" i="2"/>
  <c r="X153" i="2" s="1"/>
  <c r="J217" i="2"/>
  <c r="K218" i="2" s="1"/>
  <c r="J198" i="2"/>
  <c r="J358" i="2"/>
  <c r="J161" i="2"/>
  <c r="I193" i="2"/>
  <c r="X193" i="2" s="1"/>
  <c r="I353" i="2"/>
  <c r="X353" i="2" s="1"/>
  <c r="J334" i="2"/>
  <c r="J228" i="2"/>
  <c r="K229" i="2" s="1"/>
  <c r="J191" i="2"/>
  <c r="K192" i="2" s="1"/>
  <c r="I327" i="2"/>
  <c r="X327" i="2" s="1"/>
  <c r="J256" i="2"/>
  <c r="K257" i="2" s="1"/>
  <c r="J240" i="2"/>
  <c r="K241" i="2" s="1"/>
  <c r="I204" i="2"/>
  <c r="X204" i="2" s="1"/>
  <c r="I166" i="2"/>
  <c r="X166" i="2" s="1"/>
  <c r="I233" i="2"/>
  <c r="X233" i="2" s="1"/>
  <c r="I214" i="2"/>
  <c r="X214" i="2" s="1"/>
  <c r="K126" i="2"/>
  <c r="K315" i="2"/>
  <c r="I252" i="2"/>
  <c r="X252" i="2" s="1"/>
  <c r="I20" i="2"/>
  <c r="X20" i="2" s="1"/>
  <c r="I177" i="2"/>
  <c r="X177" i="2" s="1"/>
  <c r="I305" i="2"/>
  <c r="X305" i="2" s="1"/>
  <c r="I286" i="2"/>
  <c r="X286" i="2" s="1"/>
  <c r="I359" i="2"/>
  <c r="X359" i="2" s="1"/>
  <c r="J339" i="2"/>
  <c r="J331" i="2"/>
  <c r="J307" i="2"/>
  <c r="J299" i="2"/>
  <c r="K300" i="2" s="1"/>
  <c r="J287" i="2"/>
  <c r="K288" i="2" s="1"/>
  <c r="I276" i="2"/>
  <c r="X276" i="2" s="1"/>
  <c r="I236" i="2"/>
  <c r="X236" i="2" s="1"/>
  <c r="I211" i="2"/>
  <c r="I196" i="2"/>
  <c r="X196" i="2" s="1"/>
  <c r="I264" i="2"/>
  <c r="X264" i="2" s="1"/>
  <c r="I220" i="2"/>
  <c r="X220" i="2" s="1"/>
  <c r="J143" i="2"/>
  <c r="I182" i="2"/>
  <c r="X182" i="2" s="1"/>
  <c r="I329" i="2"/>
  <c r="X329" i="2" s="1"/>
  <c r="J326" i="2"/>
  <c r="K327" i="2" s="1"/>
  <c r="K193" i="2"/>
  <c r="J195" i="2"/>
  <c r="K196" i="2" s="1"/>
  <c r="J175" i="2"/>
  <c r="K176" i="2" s="1"/>
  <c r="I297" i="2"/>
  <c r="X297" i="2" s="1"/>
  <c r="J278" i="2"/>
  <c r="K20" i="2"/>
  <c r="K19" i="2"/>
  <c r="I151" i="2"/>
  <c r="X151" i="2" s="1"/>
  <c r="J174" i="2"/>
  <c r="I289" i="2"/>
  <c r="X289" i="2" s="1"/>
  <c r="J270" i="2"/>
  <c r="J348" i="2"/>
  <c r="K349" i="2" s="1"/>
  <c r="I328" i="2"/>
  <c r="X328" i="2" s="1"/>
  <c r="J312" i="2"/>
  <c r="J248" i="2"/>
  <c r="J169" i="2"/>
  <c r="I313" i="2"/>
  <c r="X313" i="2" s="1"/>
  <c r="J313" i="2"/>
  <c r="K314" i="2" s="1"/>
  <c r="I310" i="2"/>
  <c r="X310" i="2" s="1"/>
  <c r="K294" i="2"/>
  <c r="K295" i="2"/>
  <c r="I232" i="2"/>
  <c r="X232" i="2" s="1"/>
  <c r="K50" i="2"/>
  <c r="K51" i="2"/>
  <c r="I209" i="2"/>
  <c r="X209" i="2" s="1"/>
  <c r="I206" i="2"/>
  <c r="X206" i="2" s="1"/>
  <c r="I185" i="2"/>
  <c r="X185" i="2" s="1"/>
  <c r="J352" i="2"/>
  <c r="K353" i="2" s="1"/>
  <c r="J335" i="2"/>
  <c r="K336" i="2" s="1"/>
  <c r="J320" i="2"/>
  <c r="J303" i="2"/>
  <c r="I295" i="2"/>
  <c r="X295" i="2" s="1"/>
  <c r="J283" i="2"/>
  <c r="J271" i="2"/>
  <c r="K272" i="2" s="1"/>
  <c r="J244" i="2"/>
  <c r="K245" i="2" s="1"/>
  <c r="I219" i="2"/>
  <c r="X219" i="2" s="1"/>
  <c r="I203" i="2"/>
  <c r="X203" i="2" s="1"/>
  <c r="I275" i="2"/>
  <c r="X275" i="2" s="1"/>
  <c r="I255" i="2"/>
  <c r="X255" i="2" s="1"/>
  <c r="I192" i="2"/>
  <c r="X192" i="2" s="1"/>
  <c r="J156" i="2"/>
  <c r="K157" i="2" s="1"/>
  <c r="J249" i="2"/>
  <c r="K250" i="2" s="1"/>
  <c r="J230" i="2"/>
  <c r="K178" i="2"/>
  <c r="K207" i="2"/>
  <c r="K296" i="2"/>
  <c r="AF308" i="2"/>
  <c r="AF148" i="2"/>
  <c r="AF71" i="2"/>
  <c r="AE40" i="2"/>
  <c r="AF37" i="2"/>
  <c r="AE156" i="2"/>
  <c r="AE72" i="2"/>
  <c r="AF155" i="2"/>
  <c r="AF362" i="2"/>
  <c r="AE230" i="2"/>
  <c r="AE71" i="2"/>
  <c r="AF34" i="2"/>
  <c r="AF15" i="2"/>
  <c r="AE68" i="2"/>
  <c r="AF66" i="2"/>
  <c r="AE267" i="2"/>
  <c r="AE79" i="2"/>
  <c r="AF82" i="2"/>
  <c r="AE84" i="2"/>
  <c r="AE23" i="2"/>
  <c r="AE117" i="2"/>
  <c r="AE28" i="2"/>
  <c r="AF167" i="2"/>
  <c r="AE86" i="2"/>
  <c r="AE363" i="2"/>
  <c r="AF361" i="2"/>
  <c r="AE293" i="2"/>
  <c r="AE213" i="2"/>
  <c r="AF266" i="2"/>
  <c r="AF78" i="2"/>
  <c r="AF91" i="2"/>
  <c r="AE92" i="2"/>
  <c r="AE51" i="2"/>
  <c r="AE126" i="2"/>
  <c r="AF50" i="2"/>
  <c r="AF103" i="2"/>
  <c r="AE65" i="2"/>
  <c r="AF63" i="2"/>
  <c r="AE64" i="2"/>
  <c r="AE35" i="2"/>
  <c r="AF135" i="2"/>
  <c r="AE139" i="2"/>
  <c r="AF14" i="2"/>
  <c r="AE16" i="2"/>
  <c r="AF95" i="2"/>
  <c r="AF53" i="2"/>
  <c r="AE54" i="2"/>
  <c r="AF31" i="2"/>
  <c r="AE59" i="2"/>
  <c r="AE32" i="2"/>
  <c r="AE37" i="2"/>
  <c r="AE95" i="2"/>
  <c r="AE168" i="2"/>
  <c r="AF69" i="2"/>
  <c r="AE70" i="2"/>
  <c r="AF68" i="2"/>
  <c r="AE136" i="2"/>
  <c r="AF212" i="2"/>
  <c r="AF45" i="2"/>
  <c r="AF83" i="2"/>
  <c r="AE44" i="2"/>
  <c r="AF292" i="2"/>
  <c r="AE104" i="2"/>
  <c r="AE149" i="2"/>
  <c r="AE83" i="2"/>
  <c r="AF44" i="2"/>
  <c r="AE46" i="2"/>
  <c r="AF65" i="2"/>
  <c r="AE67" i="2"/>
  <c r="AE362" i="2"/>
  <c r="AF22" i="2"/>
  <c r="AE15" i="2"/>
  <c r="AF27" i="2"/>
  <c r="AF58" i="2"/>
  <c r="AF64" i="2"/>
  <c r="AF116" i="2"/>
  <c r="AF138" i="2"/>
  <c r="AF125" i="2"/>
  <c r="AF94" i="2"/>
  <c r="AF36" i="2"/>
  <c r="AE69" i="2"/>
  <c r="AF67" i="2"/>
  <c r="K252" i="2" l="1"/>
  <c r="AF84" i="2"/>
  <c r="AE66" i="2"/>
  <c r="P11" i="1"/>
  <c r="AC13" i="2"/>
  <c r="AD13" i="2" s="1"/>
  <c r="K273" i="2"/>
  <c r="AF35" i="2"/>
  <c r="AC314" i="2"/>
  <c r="AD314" i="2" s="1"/>
  <c r="P312" i="1"/>
  <c r="AE85" i="2"/>
  <c r="AF85" i="2"/>
  <c r="AF39" i="2"/>
  <c r="K276" i="2"/>
  <c r="AE319" i="2"/>
  <c r="K138" i="2"/>
  <c r="AE309" i="2"/>
  <c r="K264" i="2"/>
  <c r="K76" i="2"/>
  <c r="P188" i="1"/>
  <c r="AC190" i="2"/>
  <c r="AD190" i="2" s="1"/>
  <c r="AE36" i="2"/>
  <c r="K251" i="2"/>
  <c r="K154" i="2"/>
  <c r="K329" i="2"/>
  <c r="AF229" i="2"/>
  <c r="P98" i="1"/>
  <c r="AF147" i="2"/>
  <c r="AF98" i="2"/>
  <c r="AF198" i="2"/>
  <c r="AE199" i="2"/>
  <c r="AE148" i="2"/>
  <c r="AF18" i="2"/>
  <c r="AC170" i="2"/>
  <c r="AD170" i="2" s="1"/>
  <c r="P168" i="1"/>
  <c r="AC294" i="2"/>
  <c r="AD294" i="2" s="1"/>
  <c r="P292" i="1"/>
  <c r="P73" i="1"/>
  <c r="AF8" i="2"/>
  <c r="AE103" i="2"/>
  <c r="AE39" i="2"/>
  <c r="P346" i="1"/>
  <c r="P187" i="1"/>
  <c r="AC189" i="2"/>
  <c r="AD189" i="2" s="1"/>
  <c r="AC344" i="2"/>
  <c r="AD344" i="2" s="1"/>
  <c r="P342" i="1"/>
  <c r="AF30" i="2"/>
  <c r="AE38" i="2"/>
  <c r="AF74" i="2"/>
  <c r="AE75" i="2"/>
  <c r="P177" i="1"/>
  <c r="AC179" i="2"/>
  <c r="AD179" i="2" s="1"/>
  <c r="AC237" i="2"/>
  <c r="AD237" i="2" s="1"/>
  <c r="P235" i="1"/>
  <c r="P350" i="1"/>
  <c r="AC352" i="2"/>
  <c r="AD352" i="2" s="1"/>
  <c r="K183" i="2"/>
  <c r="K185" i="2"/>
  <c r="K360" i="2"/>
  <c r="K125" i="2"/>
  <c r="K261" i="2"/>
  <c r="K233" i="2"/>
  <c r="K268" i="2"/>
  <c r="AC301" i="2"/>
  <c r="AD301" i="2" s="1"/>
  <c r="K166" i="2"/>
  <c r="P87" i="1"/>
  <c r="K109" i="2"/>
  <c r="P280" i="1"/>
  <c r="AC282" i="2"/>
  <c r="AD282" i="2" s="1"/>
  <c r="AC244" i="2"/>
  <c r="AD244" i="2" s="1"/>
  <c r="P242" i="1"/>
  <c r="P301" i="1"/>
  <c r="AC303" i="2"/>
  <c r="AD303" i="2" s="1"/>
  <c r="AF261" i="2"/>
  <c r="K211" i="2"/>
  <c r="AF317" i="2"/>
  <c r="P186" i="1"/>
  <c r="K338" i="2"/>
  <c r="P99" i="1"/>
  <c r="AC101" i="2"/>
  <c r="AD101" i="2" s="1"/>
  <c r="AE101" i="2" s="1"/>
  <c r="AC249" i="2"/>
  <c r="AD249" i="2" s="1"/>
  <c r="P247" i="1"/>
  <c r="AC87" i="2"/>
  <c r="AD87" i="2" s="1"/>
  <c r="P85" i="1"/>
  <c r="AC320" i="2"/>
  <c r="AD320" i="2" s="1"/>
  <c r="P318" i="1"/>
  <c r="AE249" i="2"/>
  <c r="K180" i="2"/>
  <c r="K316" i="2"/>
  <c r="K120" i="2"/>
  <c r="K164" i="2"/>
  <c r="AC26" i="2"/>
  <c r="AD26" i="2" s="1"/>
  <c r="P78" i="1"/>
  <c r="AC80" i="2"/>
  <c r="AD80" i="2" s="1"/>
  <c r="P91" i="1"/>
  <c r="AC93" i="2"/>
  <c r="AD93" i="2" s="1"/>
  <c r="P281" i="1"/>
  <c r="AC283" i="2"/>
  <c r="AD283" i="2" s="1"/>
  <c r="AF282" i="2" s="1"/>
  <c r="AC340" i="2"/>
  <c r="AD340" i="2" s="1"/>
  <c r="AE341" i="2" s="1"/>
  <c r="P338" i="1"/>
  <c r="P276" i="1"/>
  <c r="AC278" i="2"/>
  <c r="AD278" i="2" s="1"/>
  <c r="P40" i="1"/>
  <c r="AC42" i="2"/>
  <c r="AD42" i="2" s="1"/>
  <c r="P277" i="1"/>
  <c r="AC279" i="2"/>
  <c r="AD279" i="2" s="1"/>
  <c r="K114" i="2"/>
  <c r="AC349" i="2"/>
  <c r="AD349" i="2" s="1"/>
  <c r="AE349" i="2" s="1"/>
  <c r="P347" i="1"/>
  <c r="AC288" i="2"/>
  <c r="AD288" i="2" s="1"/>
  <c r="P286" i="1"/>
  <c r="AF100" i="2"/>
  <c r="AF99" i="2"/>
  <c r="AE100" i="2"/>
  <c r="AF7" i="2"/>
  <c r="K265" i="2"/>
  <c r="K163" i="2"/>
  <c r="K60" i="2"/>
  <c r="P159" i="1"/>
  <c r="AC161" i="2"/>
  <c r="AD161" i="2" s="1"/>
  <c r="AC62" i="2"/>
  <c r="AD62" i="2" s="1"/>
  <c r="P60" i="1"/>
  <c r="AC49" i="2"/>
  <c r="AD49" i="2" s="1"/>
  <c r="P47" i="1"/>
  <c r="P332" i="1"/>
  <c r="AC334" i="2"/>
  <c r="AD334" i="2" s="1"/>
  <c r="K328" i="2"/>
  <c r="K289" i="2"/>
  <c r="K108" i="2"/>
  <c r="K165" i="2"/>
  <c r="AF126" i="2"/>
  <c r="P4" i="1"/>
  <c r="AC6" i="2"/>
  <c r="AD6" i="2" s="1"/>
  <c r="P238" i="1"/>
  <c r="AC240" i="2"/>
  <c r="AD240" i="2" s="1"/>
  <c r="AE241" i="2" s="1"/>
  <c r="K254" i="2"/>
  <c r="AC47" i="2"/>
  <c r="AD47" i="2" s="1"/>
  <c r="P45" i="1"/>
  <c r="P131" i="1"/>
  <c r="AC133" i="2"/>
  <c r="AD133" i="2" s="1"/>
  <c r="AC97" i="2"/>
  <c r="AD97" i="2" s="1"/>
  <c r="P95" i="1"/>
  <c r="AC48" i="2"/>
  <c r="AD48" i="2" s="1"/>
  <c r="P46" i="1"/>
  <c r="AC33" i="2"/>
  <c r="AD33" i="2" s="1"/>
  <c r="P31" i="1"/>
  <c r="P144" i="1"/>
  <c r="AC146" i="2"/>
  <c r="AD146" i="2" s="1"/>
  <c r="P152" i="1"/>
  <c r="AC154" i="2"/>
  <c r="AD154" i="2" s="1"/>
  <c r="AC55" i="2"/>
  <c r="AD55" i="2" s="1"/>
  <c r="P53" i="1"/>
  <c r="AC81" i="2"/>
  <c r="AD81" i="2" s="1"/>
  <c r="P79" i="1"/>
  <c r="P156" i="1"/>
  <c r="AC158" i="2"/>
  <c r="AD158" i="2" s="1"/>
  <c r="AC128" i="2"/>
  <c r="AD128" i="2" s="1"/>
  <c r="P126" i="1"/>
  <c r="P111" i="1"/>
  <c r="AC113" i="2"/>
  <c r="AD113" i="2" s="1"/>
  <c r="P269" i="1"/>
  <c r="AC271" i="2"/>
  <c r="AD271" i="2" s="1"/>
  <c r="P170" i="1"/>
  <c r="AC172" i="2"/>
  <c r="AD172" i="2" s="1"/>
  <c r="AC111" i="2"/>
  <c r="AD111" i="2" s="1"/>
  <c r="P109" i="1"/>
  <c r="P74" i="1"/>
  <c r="AC76" i="2"/>
  <c r="AD76" i="2" s="1"/>
  <c r="AC171" i="2"/>
  <c r="AD171" i="2" s="1"/>
  <c r="P169" i="1"/>
  <c r="AC351" i="2"/>
  <c r="AD351" i="2" s="1"/>
  <c r="AE351" i="2" s="1"/>
  <c r="P349" i="1"/>
  <c r="AF156" i="2"/>
  <c r="AE157" i="2"/>
  <c r="K100" i="2"/>
  <c r="K101" i="2"/>
  <c r="AC141" i="2"/>
  <c r="AD141" i="2" s="1"/>
  <c r="P139" i="1"/>
  <c r="AC29" i="2"/>
  <c r="AD29" i="2" s="1"/>
  <c r="P27" i="1"/>
  <c r="P129" i="1"/>
  <c r="AC131" i="2"/>
  <c r="AD131" i="2" s="1"/>
  <c r="AC342" i="2"/>
  <c r="AD342" i="2" s="1"/>
  <c r="P340" i="1"/>
  <c r="P106" i="1"/>
  <c r="AC108" i="2"/>
  <c r="AD108" i="2" s="1"/>
  <c r="P8" i="1"/>
  <c r="AC10" i="2"/>
  <c r="AD10" i="2" s="1"/>
  <c r="P58" i="1"/>
  <c r="AC60" i="2"/>
  <c r="AD60" i="2" s="1"/>
  <c r="P135" i="1"/>
  <c r="AC137" i="2"/>
  <c r="AD137" i="2" s="1"/>
  <c r="P138" i="1"/>
  <c r="AC140" i="2"/>
  <c r="AD140" i="2" s="1"/>
  <c r="P222" i="1"/>
  <c r="AC224" i="2"/>
  <c r="AD224" i="2" s="1"/>
  <c r="K118" i="2"/>
  <c r="P319" i="1"/>
  <c r="AC321" i="2"/>
  <c r="AD321" i="2" s="1"/>
  <c r="K291" i="2"/>
  <c r="K113" i="2"/>
  <c r="K81" i="2"/>
  <c r="AC163" i="2"/>
  <c r="AD163" i="2" s="1"/>
  <c r="P161" i="1"/>
  <c r="K33" i="2"/>
  <c r="K27" i="2"/>
  <c r="K26" i="2"/>
  <c r="K150" i="2"/>
  <c r="K151" i="2"/>
  <c r="P322" i="1"/>
  <c r="AC324" i="2"/>
  <c r="AD324" i="2" s="1"/>
  <c r="P289" i="1"/>
  <c r="AC291" i="2"/>
  <c r="AD291" i="2" s="1"/>
  <c r="AF248" i="2"/>
  <c r="K231" i="2"/>
  <c r="K304" i="2"/>
  <c r="K224" i="2"/>
  <c r="K142" i="2"/>
  <c r="P75" i="1"/>
  <c r="AC77" i="2"/>
  <c r="AD77" i="2" s="1"/>
  <c r="AC205" i="2"/>
  <c r="AD205" i="2" s="1"/>
  <c r="P203" i="1"/>
  <c r="AC115" i="2"/>
  <c r="AD115" i="2" s="1"/>
  <c r="P113" i="1"/>
  <c r="K74" i="2"/>
  <c r="K73" i="2"/>
  <c r="AC201" i="2"/>
  <c r="AD201" i="2" s="1"/>
  <c r="P199" i="1"/>
  <c r="AC132" i="2"/>
  <c r="AD132" i="2" s="1"/>
  <c r="P130" i="1"/>
  <c r="AC129" i="2"/>
  <c r="AD129" i="2" s="1"/>
  <c r="P127" i="1"/>
  <c r="P345" i="1"/>
  <c r="AC347" i="2"/>
  <c r="AD347" i="2" s="1"/>
  <c r="P171" i="1"/>
  <c r="AC173" i="2"/>
  <c r="AD173" i="2" s="1"/>
  <c r="P15" i="1"/>
  <c r="AC17" i="2"/>
  <c r="AD17" i="2" s="1"/>
  <c r="P71" i="1"/>
  <c r="AC73" i="2"/>
  <c r="AD73" i="2" s="1"/>
  <c r="P297" i="1"/>
  <c r="AC299" i="2"/>
  <c r="AD299" i="2" s="1"/>
  <c r="AC169" i="2"/>
  <c r="AD169" i="2" s="1"/>
  <c r="P167" i="1"/>
  <c r="AC24" i="2"/>
  <c r="AD24" i="2" s="1"/>
  <c r="P22" i="1"/>
  <c r="K9" i="2"/>
  <c r="K8" i="2"/>
  <c r="L16" i="2" s="1"/>
  <c r="M16" i="2" s="1"/>
  <c r="N16" i="2" s="1"/>
  <c r="P140" i="1"/>
  <c r="AC142" i="2"/>
  <c r="AD142" i="2" s="1"/>
  <c r="P86" i="1"/>
  <c r="AC88" i="2"/>
  <c r="AD88" i="2" s="1"/>
  <c r="P268" i="1"/>
  <c r="AC270" i="2"/>
  <c r="AD270" i="2" s="1"/>
  <c r="P173" i="1"/>
  <c r="AC175" i="2"/>
  <c r="AD175" i="2" s="1"/>
  <c r="AC235" i="2"/>
  <c r="AD235" i="2" s="1"/>
  <c r="P233" i="1"/>
  <c r="P157" i="1"/>
  <c r="AC159" i="2"/>
  <c r="AD159" i="2" s="1"/>
  <c r="AC231" i="2"/>
  <c r="AD231" i="2" s="1"/>
  <c r="P229" i="1"/>
  <c r="P255" i="1"/>
  <c r="AC257" i="2"/>
  <c r="AD257" i="2" s="1"/>
  <c r="AF256" i="2" s="1"/>
  <c r="AC145" i="2"/>
  <c r="AD145" i="2" s="1"/>
  <c r="P143" i="1"/>
  <c r="K129" i="2"/>
  <c r="K128" i="2"/>
  <c r="P305" i="1"/>
  <c r="AC307" i="2"/>
  <c r="AD307" i="2" s="1"/>
  <c r="P310" i="1"/>
  <c r="AC312" i="2"/>
  <c r="AD312" i="2" s="1"/>
  <c r="P55" i="1"/>
  <c r="AC57" i="2"/>
  <c r="AD57" i="2" s="1"/>
  <c r="P118" i="1"/>
  <c r="AC120" i="2"/>
  <c r="AD120" i="2" s="1"/>
  <c r="AF217" i="2"/>
  <c r="AE218" i="2"/>
  <c r="P189" i="1"/>
  <c r="AC191" i="2"/>
  <c r="AD191" i="2" s="1"/>
  <c r="P193" i="1"/>
  <c r="AC195" i="2"/>
  <c r="AD195" i="2" s="1"/>
  <c r="AC162" i="2"/>
  <c r="AD162" i="2" s="1"/>
  <c r="P160" i="1"/>
  <c r="AC52" i="2"/>
  <c r="AD52" i="2" s="1"/>
  <c r="P50" i="1"/>
  <c r="AC105" i="2"/>
  <c r="AD105" i="2" s="1"/>
  <c r="P103" i="1"/>
  <c r="AC263" i="2"/>
  <c r="AD263" i="2" s="1"/>
  <c r="AF262" i="2" s="1"/>
  <c r="P261" i="1"/>
  <c r="AC143" i="2"/>
  <c r="AD143" i="2" s="1"/>
  <c r="P141" i="1"/>
  <c r="K97" i="2"/>
  <c r="K98" i="2"/>
  <c r="K77" i="2"/>
  <c r="K78" i="2"/>
  <c r="P105" i="1"/>
  <c r="AC107" i="2"/>
  <c r="AD107" i="2" s="1"/>
  <c r="P148" i="1"/>
  <c r="AC150" i="2"/>
  <c r="AD150" i="2" s="1"/>
  <c r="K43" i="2"/>
  <c r="K42" i="2"/>
  <c r="AC186" i="2"/>
  <c r="AD186" i="2" s="1"/>
  <c r="P184" i="1"/>
  <c r="AC187" i="2"/>
  <c r="AD187" i="2" s="1"/>
  <c r="AE188" i="2" s="1"/>
  <c r="P185" i="1"/>
  <c r="P302" i="1"/>
  <c r="AC304" i="2"/>
  <c r="AD304" i="2" s="1"/>
  <c r="P335" i="1"/>
  <c r="AC337" i="2"/>
  <c r="AD337" i="2" s="1"/>
  <c r="AE338" i="2" s="1"/>
  <c r="K6" i="2"/>
  <c r="AC346" i="2"/>
  <c r="AD346" i="2" s="1"/>
  <c r="P344" i="1"/>
  <c r="P162" i="1"/>
  <c r="AC164" i="2"/>
  <c r="AD164" i="2" s="1"/>
  <c r="P329" i="1"/>
  <c r="AC331" i="2"/>
  <c r="AD331" i="2" s="1"/>
  <c r="P172" i="1"/>
  <c r="AC174" i="2"/>
  <c r="AD174" i="2" s="1"/>
  <c r="K134" i="2"/>
  <c r="K133" i="2"/>
  <c r="AF337" i="2"/>
  <c r="AC228" i="2"/>
  <c r="AD228" i="2" s="1"/>
  <c r="P226" i="1"/>
  <c r="AC268" i="2"/>
  <c r="AD268" i="2" s="1"/>
  <c r="P266" i="1"/>
  <c r="K94" i="2"/>
  <c r="K93" i="2"/>
  <c r="L199" i="2" s="1"/>
  <c r="M199" i="2" s="1"/>
  <c r="N199" i="2" s="1"/>
  <c r="P324" i="1"/>
  <c r="AC326" i="2"/>
  <c r="AD326" i="2" s="1"/>
  <c r="K237" i="2"/>
  <c r="K147" i="2"/>
  <c r="K146" i="2"/>
  <c r="P163" i="1"/>
  <c r="AC165" i="2"/>
  <c r="AD165" i="2" s="1"/>
  <c r="AF164" i="2" s="1"/>
  <c r="P121" i="1"/>
  <c r="AC123" i="2"/>
  <c r="AD123" i="2" s="1"/>
  <c r="AC109" i="2"/>
  <c r="AD109" i="2" s="1"/>
  <c r="P107" i="1"/>
  <c r="P213" i="1"/>
  <c r="AC215" i="2"/>
  <c r="AD215" i="2" s="1"/>
  <c r="P330" i="1"/>
  <c r="AC332" i="2"/>
  <c r="AD332" i="2" s="1"/>
  <c r="P244" i="1"/>
  <c r="AC246" i="2"/>
  <c r="AD246" i="2" s="1"/>
  <c r="K140" i="2"/>
  <c r="AC183" i="2"/>
  <c r="AD183" i="2" s="1"/>
  <c r="P181" i="1"/>
  <c r="P241" i="1"/>
  <c r="AC243" i="2"/>
  <c r="AD243" i="2" s="1"/>
  <c r="P341" i="1"/>
  <c r="AC343" i="2"/>
  <c r="AD343" i="2" s="1"/>
  <c r="K240" i="2"/>
  <c r="K132" i="2"/>
  <c r="K131" i="2"/>
  <c r="AC260" i="2"/>
  <c r="AD260" i="2" s="1"/>
  <c r="P258" i="1"/>
  <c r="P88" i="1"/>
  <c r="AC90" i="2"/>
  <c r="AD90" i="2" s="1"/>
  <c r="P174" i="1"/>
  <c r="AC176" i="2"/>
  <c r="AD176" i="2" s="1"/>
  <c r="P285" i="1"/>
  <c r="AC287" i="2"/>
  <c r="AD287" i="2" s="1"/>
  <c r="P337" i="1"/>
  <c r="AC339" i="2"/>
  <c r="AD339" i="2" s="1"/>
  <c r="P119" i="1"/>
  <c r="AC121" i="2"/>
  <c r="AD121" i="2" s="1"/>
  <c r="AC358" i="2"/>
  <c r="AD358" i="2" s="1"/>
  <c r="P356" i="1"/>
  <c r="K63" i="2"/>
  <c r="K62" i="2"/>
  <c r="P352" i="1"/>
  <c r="AC354" i="2"/>
  <c r="AD354" i="2" s="1"/>
  <c r="AC114" i="2"/>
  <c r="AD114" i="2" s="1"/>
  <c r="P112" i="1"/>
  <c r="AC226" i="2"/>
  <c r="AD226" i="2" s="1"/>
  <c r="P224" i="1"/>
  <c r="P122" i="1"/>
  <c r="AC124" i="2"/>
  <c r="AD124" i="2" s="1"/>
  <c r="AC134" i="2"/>
  <c r="AD134" i="2" s="1"/>
  <c r="P132" i="1"/>
  <c r="P116" i="1"/>
  <c r="AC118" i="2"/>
  <c r="AD118" i="2" s="1"/>
  <c r="AC265" i="2"/>
  <c r="AD265" i="2" s="1"/>
  <c r="P263" i="1"/>
  <c r="K80" i="2"/>
  <c r="P321" i="1"/>
  <c r="AC323" i="2"/>
  <c r="AD323" i="2" s="1"/>
  <c r="AC192" i="2"/>
  <c r="AD192" i="2" s="1"/>
  <c r="P190" i="1"/>
  <c r="P217" i="1"/>
  <c r="AC219" i="2"/>
  <c r="AD219" i="2" s="1"/>
  <c r="P293" i="1"/>
  <c r="AC295" i="2"/>
  <c r="AD295" i="2" s="1"/>
  <c r="AC313" i="2"/>
  <c r="AD313" i="2" s="1"/>
  <c r="P311" i="1"/>
  <c r="P326" i="1"/>
  <c r="AC328" i="2"/>
  <c r="AD328" i="2" s="1"/>
  <c r="K175" i="2"/>
  <c r="K174" i="2"/>
  <c r="K279" i="2"/>
  <c r="K278" i="2"/>
  <c r="AC329" i="2"/>
  <c r="AD329" i="2" s="1"/>
  <c r="P327" i="1"/>
  <c r="P262" i="1"/>
  <c r="AC264" i="2"/>
  <c r="AD264" i="2" s="1"/>
  <c r="AC276" i="2"/>
  <c r="AD276" i="2" s="1"/>
  <c r="P274" i="1"/>
  <c r="K332" i="2"/>
  <c r="K331" i="2"/>
  <c r="P284" i="1"/>
  <c r="AC286" i="2"/>
  <c r="AD286" i="2" s="1"/>
  <c r="P250" i="1"/>
  <c r="AC252" i="2"/>
  <c r="AD252" i="2" s="1"/>
  <c r="AC214" i="2"/>
  <c r="AD214" i="2" s="1"/>
  <c r="P212" i="1"/>
  <c r="K162" i="2"/>
  <c r="K161" i="2"/>
  <c r="P151" i="1"/>
  <c r="AC153" i="2"/>
  <c r="AD153" i="2" s="1"/>
  <c r="P214" i="1"/>
  <c r="AC216" i="2"/>
  <c r="AD216" i="2" s="1"/>
  <c r="AC315" i="2"/>
  <c r="AD315" i="2" s="1"/>
  <c r="P313" i="1"/>
  <c r="P249" i="1"/>
  <c r="AC251" i="2"/>
  <c r="AD251" i="2" s="1"/>
  <c r="P314" i="1"/>
  <c r="AC316" i="2"/>
  <c r="AD316" i="2" s="1"/>
  <c r="AF350" i="2"/>
  <c r="AC208" i="2"/>
  <c r="AD208" i="2" s="1"/>
  <c r="P206" i="1"/>
  <c r="K244" i="2"/>
  <c r="K230" i="2"/>
  <c r="K337" i="2"/>
  <c r="K156" i="2"/>
  <c r="K173" i="2"/>
  <c r="K172" i="2"/>
  <c r="K352" i="2"/>
  <c r="K351" i="2"/>
  <c r="AC302" i="2"/>
  <c r="AD302" i="2" s="1"/>
  <c r="P300" i="1"/>
  <c r="X4" i="2"/>
  <c r="AG17" i="2"/>
  <c r="AG16" i="2"/>
  <c r="AF240" i="2"/>
  <c r="AF197" i="2"/>
  <c r="AE198" i="2"/>
  <c r="P253" i="1"/>
  <c r="AC255" i="2"/>
  <c r="AD255" i="2" s="1"/>
  <c r="P183" i="1"/>
  <c r="AC185" i="2"/>
  <c r="AD185" i="2" s="1"/>
  <c r="P225" i="1"/>
  <c r="AC227" i="2"/>
  <c r="AD227" i="2" s="1"/>
  <c r="K170" i="2"/>
  <c r="K169" i="2"/>
  <c r="P149" i="1"/>
  <c r="AC151" i="2"/>
  <c r="AD151" i="2" s="1"/>
  <c r="AC297" i="2"/>
  <c r="AD297" i="2" s="1"/>
  <c r="P295" i="1"/>
  <c r="P180" i="1"/>
  <c r="AC182" i="2"/>
  <c r="AD182" i="2" s="1"/>
  <c r="AC196" i="2"/>
  <c r="AD196" i="2" s="1"/>
  <c r="P194" i="1"/>
  <c r="K340" i="2"/>
  <c r="K339" i="2"/>
  <c r="AC305" i="2"/>
  <c r="AD305" i="2" s="1"/>
  <c r="P303" i="1"/>
  <c r="P231" i="1"/>
  <c r="AC233" i="2"/>
  <c r="AD233" i="2" s="1"/>
  <c r="K335" i="2"/>
  <c r="K334" i="2"/>
  <c r="K358" i="2"/>
  <c r="K359" i="2"/>
  <c r="K188" i="2"/>
  <c r="K187" i="2"/>
  <c r="K195" i="2"/>
  <c r="AC336" i="2"/>
  <c r="AD336" i="2" s="1"/>
  <c r="P334" i="1"/>
  <c r="AF6" i="2"/>
  <c r="AE7" i="2"/>
  <c r="P245" i="1"/>
  <c r="AC247" i="2"/>
  <c r="AD247" i="2" s="1"/>
  <c r="K324" i="2"/>
  <c r="K323" i="2"/>
  <c r="P220" i="1"/>
  <c r="AC222" i="2"/>
  <c r="AD222" i="2" s="1"/>
  <c r="AC254" i="2"/>
  <c r="AD254" i="2" s="1"/>
  <c r="P252" i="1"/>
  <c r="K8" i="1"/>
  <c r="K208" i="2"/>
  <c r="K342" i="2"/>
  <c r="K343" i="2"/>
  <c r="K248" i="2"/>
  <c r="AC275" i="2"/>
  <c r="AD275" i="2" s="1"/>
  <c r="P273" i="1"/>
  <c r="K321" i="2"/>
  <c r="K320" i="2"/>
  <c r="AC206" i="2"/>
  <c r="AD206" i="2" s="1"/>
  <c r="P204" i="1"/>
  <c r="P230" i="1"/>
  <c r="AC232" i="2"/>
  <c r="AD232" i="2" s="1"/>
  <c r="AC310" i="2"/>
  <c r="AD310" i="2" s="1"/>
  <c r="AF310" i="2" s="1"/>
  <c r="P308" i="1"/>
  <c r="K249" i="2"/>
  <c r="K271" i="2"/>
  <c r="K270" i="2"/>
  <c r="K256" i="2"/>
  <c r="K287" i="2"/>
  <c r="K144" i="2"/>
  <c r="K143" i="2"/>
  <c r="K6" i="1"/>
  <c r="X211" i="2"/>
  <c r="AC359" i="2"/>
  <c r="AD359" i="2" s="1"/>
  <c r="P357" i="1"/>
  <c r="P175" i="1"/>
  <c r="AC177" i="2"/>
  <c r="AD177" i="2" s="1"/>
  <c r="AC166" i="2"/>
  <c r="AD166" i="2" s="1"/>
  <c r="P164" i="1"/>
  <c r="P325" i="1"/>
  <c r="AC327" i="2"/>
  <c r="AD327" i="2" s="1"/>
  <c r="AC353" i="2"/>
  <c r="AD353" i="2" s="1"/>
  <c r="P351" i="1"/>
  <c r="K199" i="2"/>
  <c r="K198" i="2"/>
  <c r="AC272" i="2"/>
  <c r="AD272" i="2" s="1"/>
  <c r="P270" i="1"/>
  <c r="K191" i="2"/>
  <c r="AC200" i="2"/>
  <c r="AD200" i="2" s="1"/>
  <c r="P198" i="1"/>
  <c r="P354" i="1"/>
  <c r="AC356" i="2"/>
  <c r="AD356" i="2" s="1"/>
  <c r="K299" i="2"/>
  <c r="K247" i="2"/>
  <c r="K246" i="2"/>
  <c r="K160" i="2"/>
  <c r="K159" i="2"/>
  <c r="K215" i="2"/>
  <c r="K201" i="2"/>
  <c r="P358" i="1"/>
  <c r="AC360" i="2"/>
  <c r="AD360" i="2" s="1"/>
  <c r="P178" i="1"/>
  <c r="AC180" i="2"/>
  <c r="AD180" i="2" s="1"/>
  <c r="AC345" i="2"/>
  <c r="AD345" i="2" s="1"/>
  <c r="P343" i="1"/>
  <c r="K228" i="2"/>
  <c r="K227" i="2"/>
  <c r="AC239" i="2"/>
  <c r="AD239" i="2" s="1"/>
  <c r="P237" i="1"/>
  <c r="AE242" i="2"/>
  <c r="AE318" i="2"/>
  <c r="AF273" i="2"/>
  <c r="AC203" i="2"/>
  <c r="AD203" i="2" s="1"/>
  <c r="P201" i="1"/>
  <c r="K284" i="2"/>
  <c r="K283" i="2"/>
  <c r="P207" i="1"/>
  <c r="AC209" i="2"/>
  <c r="AD209" i="2" s="1"/>
  <c r="K313" i="2"/>
  <c r="AC289" i="2"/>
  <c r="AD289" i="2" s="1"/>
  <c r="P287" i="1"/>
  <c r="P218" i="1"/>
  <c r="AC220" i="2"/>
  <c r="AD220" i="2" s="1"/>
  <c r="AC236" i="2"/>
  <c r="AD236" i="2" s="1"/>
  <c r="P234" i="1"/>
  <c r="K308" i="2"/>
  <c r="K307" i="2"/>
  <c r="P18" i="1"/>
  <c r="AC20" i="2"/>
  <c r="AD20" i="2" s="1"/>
  <c r="AC204" i="2"/>
  <c r="AD204" i="2" s="1"/>
  <c r="P202" i="1"/>
  <c r="AC193" i="2"/>
  <c r="AD193" i="2" s="1"/>
  <c r="P191" i="1"/>
  <c r="P282" i="1"/>
  <c r="AC284" i="2"/>
  <c r="AD284" i="2" s="1"/>
  <c r="K326" i="2"/>
  <c r="L4" i="2"/>
  <c r="M4" i="2" s="1"/>
  <c r="N4" i="2" s="1"/>
  <c r="P4" i="2" s="1"/>
  <c r="L6" i="2"/>
  <c r="M6" i="2" s="1"/>
  <c r="N6" i="2" s="1"/>
  <c r="L26" i="2"/>
  <c r="M26" i="2" s="1"/>
  <c r="N26" i="2" s="1"/>
  <c r="L17" i="2"/>
  <c r="M17" i="2" s="1"/>
  <c r="N17" i="2" s="1"/>
  <c r="L57" i="2"/>
  <c r="M57" i="2" s="1"/>
  <c r="N57" i="2" s="1"/>
  <c r="L13" i="2"/>
  <c r="M13" i="2" s="1"/>
  <c r="N13" i="2" s="1"/>
  <c r="L5" i="2"/>
  <c r="M5" i="2" s="1"/>
  <c r="N5" i="2" s="1"/>
  <c r="L55" i="2"/>
  <c r="M55" i="2" s="1"/>
  <c r="N55" i="2" s="1"/>
  <c r="L45" i="2"/>
  <c r="M45" i="2" s="1"/>
  <c r="N45" i="2" s="1"/>
  <c r="K217" i="2"/>
  <c r="AC300" i="2"/>
  <c r="AD300" i="2" s="1"/>
  <c r="P298" i="1"/>
  <c r="AC364" i="2"/>
  <c r="AD364" i="2" s="1"/>
  <c r="P362" i="1"/>
  <c r="AC12" i="2"/>
  <c r="AD12" i="2" s="1"/>
  <c r="P10" i="1"/>
  <c r="K312" i="2"/>
  <c r="K235" i="2"/>
  <c r="K303" i="2"/>
  <c r="P279" i="1"/>
  <c r="AC281" i="2"/>
  <c r="AD281" i="2" s="1"/>
  <c r="K348" i="2"/>
  <c r="K347" i="2"/>
  <c r="AF318" i="2"/>
  <c r="L208" i="2" l="1"/>
  <c r="M208" i="2" s="1"/>
  <c r="N208" i="2" s="1"/>
  <c r="AE14" i="2"/>
  <c r="AF13" i="2"/>
  <c r="L14" i="2"/>
  <c r="M14" i="2" s="1"/>
  <c r="N14" i="2" s="1"/>
  <c r="L38" i="2"/>
  <c r="M38" i="2" s="1"/>
  <c r="N38" i="2" s="1"/>
  <c r="L11" i="2"/>
  <c r="M11" i="2" s="1"/>
  <c r="N11" i="2" s="1"/>
  <c r="L176" i="2"/>
  <c r="M176" i="2" s="1"/>
  <c r="N176" i="2" s="1"/>
  <c r="O176" i="2" s="1"/>
  <c r="L140" i="2"/>
  <c r="M140" i="2" s="1"/>
  <c r="N140" i="2" s="1"/>
  <c r="L27" i="2"/>
  <c r="M27" i="2" s="1"/>
  <c r="N27" i="2" s="1"/>
  <c r="L83" i="2"/>
  <c r="M83" i="2" s="1"/>
  <c r="N83" i="2" s="1"/>
  <c r="L9" i="2"/>
  <c r="M9" i="2" s="1"/>
  <c r="N9" i="2" s="1"/>
  <c r="O9" i="2" s="1"/>
  <c r="L272" i="2"/>
  <c r="M272" i="2" s="1"/>
  <c r="N272" i="2" s="1"/>
  <c r="L31" i="2"/>
  <c r="M31" i="2" s="1"/>
  <c r="N31" i="2" s="1"/>
  <c r="L97" i="2"/>
  <c r="M97" i="2" s="1"/>
  <c r="N97" i="2" s="1"/>
  <c r="L98" i="2"/>
  <c r="M98" i="2" s="1"/>
  <c r="N98" i="2" s="1"/>
  <c r="P98" i="2" s="1"/>
  <c r="L73" i="2"/>
  <c r="M73" i="2" s="1"/>
  <c r="N73" i="2" s="1"/>
  <c r="L61" i="2"/>
  <c r="M61" i="2" s="1"/>
  <c r="N61" i="2" s="1"/>
  <c r="L36" i="2"/>
  <c r="M36" i="2" s="1"/>
  <c r="N36" i="2" s="1"/>
  <c r="L143" i="2"/>
  <c r="M143" i="2" s="1"/>
  <c r="N143" i="2" s="1"/>
  <c r="P143" i="2" s="1"/>
  <c r="L15" i="2"/>
  <c r="M15" i="2" s="1"/>
  <c r="N15" i="2" s="1"/>
  <c r="L37" i="2"/>
  <c r="M37" i="2" s="1"/>
  <c r="N37" i="2" s="1"/>
  <c r="L12" i="2"/>
  <c r="M12" i="2" s="1"/>
  <c r="N12" i="2" s="1"/>
  <c r="L91" i="2"/>
  <c r="M91" i="2" s="1"/>
  <c r="N91" i="2" s="1"/>
  <c r="O91" i="2" s="1"/>
  <c r="L65" i="2"/>
  <c r="M65" i="2" s="1"/>
  <c r="N65" i="2" s="1"/>
  <c r="L28" i="2"/>
  <c r="M28" i="2" s="1"/>
  <c r="N28" i="2" s="1"/>
  <c r="L19" i="2"/>
  <c r="M19" i="2" s="1"/>
  <c r="N19" i="2" s="1"/>
  <c r="L25" i="2"/>
  <c r="M25" i="2" s="1"/>
  <c r="N25" i="2" s="1"/>
  <c r="P25" i="2" s="1"/>
  <c r="L10" i="2"/>
  <c r="M10" i="2" s="1"/>
  <c r="N10" i="2" s="1"/>
  <c r="L21" i="2"/>
  <c r="M21" i="2" s="1"/>
  <c r="N21" i="2" s="1"/>
  <c r="L24" i="2"/>
  <c r="M24" i="2" s="1"/>
  <c r="N24" i="2" s="1"/>
  <c r="AF340" i="2"/>
  <c r="AE350" i="2"/>
  <c r="AF189" i="2"/>
  <c r="AE190" i="2"/>
  <c r="AE294" i="2"/>
  <c r="AF293" i="2"/>
  <c r="AF188" i="2"/>
  <c r="AE189" i="2"/>
  <c r="AE93" i="2"/>
  <c r="AF92" i="2"/>
  <c r="AE94" i="2"/>
  <c r="AF93" i="2"/>
  <c r="AF26" i="2"/>
  <c r="AE26" i="2"/>
  <c r="AE27" i="2"/>
  <c r="AF25" i="2"/>
  <c r="AE102" i="2"/>
  <c r="AF101" i="2"/>
  <c r="AE179" i="2"/>
  <c r="AF178" i="2"/>
  <c r="AF86" i="2"/>
  <c r="AE87" i="2"/>
  <c r="AF79" i="2"/>
  <c r="AE80" i="2"/>
  <c r="AE245" i="2"/>
  <c r="AF244" i="2"/>
  <c r="AE320" i="2"/>
  <c r="AF319" i="2"/>
  <c r="AE250" i="2"/>
  <c r="AF249" i="2"/>
  <c r="AE283" i="2"/>
  <c r="AF237" i="2"/>
  <c r="AE238" i="2"/>
  <c r="AE43" i="2"/>
  <c r="AE42" i="2"/>
  <c r="AF42" i="2"/>
  <c r="AF41" i="2"/>
  <c r="AF277" i="2"/>
  <c r="AE278" i="2"/>
  <c r="AE279" i="2"/>
  <c r="L190" i="2"/>
  <c r="M190" i="2" s="1"/>
  <c r="N190" i="2" s="1"/>
  <c r="O190" i="2" s="1"/>
  <c r="L189" i="2"/>
  <c r="M189" i="2" s="1"/>
  <c r="N189" i="2" s="1"/>
  <c r="AE280" i="2"/>
  <c r="AF278" i="2"/>
  <c r="AF279" i="2"/>
  <c r="AF349" i="2"/>
  <c r="AF348" i="2"/>
  <c r="AE98" i="2"/>
  <c r="AE97" i="2"/>
  <c r="AF96" i="2"/>
  <c r="AE48" i="2"/>
  <c r="AE47" i="2"/>
  <c r="AF46" i="2"/>
  <c r="AE334" i="2"/>
  <c r="AF334" i="2"/>
  <c r="AE335" i="2"/>
  <c r="AF333" i="2"/>
  <c r="L274" i="2"/>
  <c r="M274" i="2" s="1"/>
  <c r="N274" i="2" s="1"/>
  <c r="AF171" i="2"/>
  <c r="AF97" i="2"/>
  <c r="AE6" i="2"/>
  <c r="AF5" i="2"/>
  <c r="AE62" i="2"/>
  <c r="AF62" i="2"/>
  <c r="AF61" i="2"/>
  <c r="AE63" i="2"/>
  <c r="L234" i="2"/>
  <c r="M234" i="2" s="1"/>
  <c r="N234" i="2" s="1"/>
  <c r="O234" i="2" s="1"/>
  <c r="AF47" i="2"/>
  <c r="AE49" i="2"/>
  <c r="AE161" i="2"/>
  <c r="AF160" i="2"/>
  <c r="AF48" i="2"/>
  <c r="AE50" i="2"/>
  <c r="AF49" i="2"/>
  <c r="L298" i="2"/>
  <c r="M298" i="2" s="1"/>
  <c r="N298" i="2" s="1"/>
  <c r="P298" i="2" s="1"/>
  <c r="L240" i="2"/>
  <c r="M240" i="2" s="1"/>
  <c r="N240" i="2" s="1"/>
  <c r="L283" i="2"/>
  <c r="M283" i="2" s="1"/>
  <c r="N283" i="2" s="1"/>
  <c r="O283" i="2" s="1"/>
  <c r="L271" i="2"/>
  <c r="M271" i="2" s="1"/>
  <c r="N271" i="2" s="1"/>
  <c r="AF76" i="2"/>
  <c r="AF77" i="2"/>
  <c r="AE78" i="2"/>
  <c r="AE224" i="2"/>
  <c r="AF223" i="2"/>
  <c r="AF224" i="2"/>
  <c r="AE225" i="2"/>
  <c r="AE11" i="2"/>
  <c r="AF10" i="2"/>
  <c r="AE10" i="2"/>
  <c r="AF9" i="2"/>
  <c r="AE158" i="2"/>
  <c r="AF157" i="2"/>
  <c r="L207" i="2"/>
  <c r="M207" i="2" s="1"/>
  <c r="N207" i="2" s="1"/>
  <c r="L32" i="2"/>
  <c r="M32" i="2" s="1"/>
  <c r="N32" i="2" s="1"/>
  <c r="P32" i="2" s="1"/>
  <c r="L92" i="2"/>
  <c r="M92" i="2" s="1"/>
  <c r="N92" i="2" s="1"/>
  <c r="L42" i="2"/>
  <c r="M42" i="2" s="1"/>
  <c r="N42" i="2" s="1"/>
  <c r="P42" i="2" s="1"/>
  <c r="L69" i="2"/>
  <c r="M69" i="2" s="1"/>
  <c r="N69" i="2" s="1"/>
  <c r="L179" i="2"/>
  <c r="M179" i="2" s="1"/>
  <c r="N179" i="2" s="1"/>
  <c r="P179" i="2" s="1"/>
  <c r="L160" i="2"/>
  <c r="M160" i="2" s="1"/>
  <c r="N160" i="2" s="1"/>
  <c r="L96" i="2"/>
  <c r="M96" i="2" s="1"/>
  <c r="N96" i="2" s="1"/>
  <c r="O96" i="2" s="1"/>
  <c r="L34" i="2"/>
  <c r="M34" i="2" s="1"/>
  <c r="N34" i="2" s="1"/>
  <c r="L78" i="2"/>
  <c r="M78" i="2" s="1"/>
  <c r="N78" i="2" s="1"/>
  <c r="P78" i="2" s="1"/>
  <c r="L155" i="2"/>
  <c r="M155" i="2" s="1"/>
  <c r="N155" i="2" s="1"/>
  <c r="L22" i="2"/>
  <c r="M22" i="2" s="1"/>
  <c r="N22" i="2" s="1"/>
  <c r="O22" i="2" s="1"/>
  <c r="L123" i="2"/>
  <c r="M123" i="2" s="1"/>
  <c r="N123" i="2" s="1"/>
  <c r="L141" i="2"/>
  <c r="M141" i="2" s="1"/>
  <c r="N141" i="2" s="1"/>
  <c r="O141" i="2" s="1"/>
  <c r="L114" i="2"/>
  <c r="M114" i="2" s="1"/>
  <c r="N114" i="2" s="1"/>
  <c r="L213" i="2"/>
  <c r="M213" i="2" s="1"/>
  <c r="N213" i="2" s="1"/>
  <c r="P213" i="2" s="1"/>
  <c r="L35" i="2"/>
  <c r="M35" i="2" s="1"/>
  <c r="N35" i="2" s="1"/>
  <c r="L7" i="2"/>
  <c r="M7" i="2" s="1"/>
  <c r="N7" i="2" s="1"/>
  <c r="O7" i="2" s="1"/>
  <c r="L20" i="2"/>
  <c r="M20" i="2" s="1"/>
  <c r="N20" i="2" s="1"/>
  <c r="L8" i="2"/>
  <c r="M8" i="2" s="1"/>
  <c r="N8" i="2" s="1"/>
  <c r="O8" i="2" s="1"/>
  <c r="AF175" i="2"/>
  <c r="AF128" i="2"/>
  <c r="AF129" i="2"/>
  <c r="AE130" i="2"/>
  <c r="AF201" i="2"/>
  <c r="AE202" i="2"/>
  <c r="AE116" i="2"/>
  <c r="AF115" i="2"/>
  <c r="AE325" i="2"/>
  <c r="AF324" i="2"/>
  <c r="AE321" i="2"/>
  <c r="AF321" i="2"/>
  <c r="AF320" i="2"/>
  <c r="AE322" i="2"/>
  <c r="AF341" i="2"/>
  <c r="AE342" i="2"/>
  <c r="AE30" i="2"/>
  <c r="AF28" i="2"/>
  <c r="AF29" i="2"/>
  <c r="AE29" i="2"/>
  <c r="AE352" i="2"/>
  <c r="AF351" i="2"/>
  <c r="AF55" i="2"/>
  <c r="AE56" i="2"/>
  <c r="AE55" i="2"/>
  <c r="AF54" i="2"/>
  <c r="L270" i="2"/>
  <c r="M270" i="2" s="1"/>
  <c r="N270" i="2" s="1"/>
  <c r="AF137" i="2"/>
  <c r="AE137" i="2"/>
  <c r="AE138" i="2"/>
  <c r="AF136" i="2"/>
  <c r="AE76" i="2"/>
  <c r="AE77" i="2"/>
  <c r="AF75" i="2"/>
  <c r="AE113" i="2"/>
  <c r="AF112" i="2"/>
  <c r="AF146" i="2"/>
  <c r="AE147" i="2"/>
  <c r="L23" i="2"/>
  <c r="M23" i="2" s="1"/>
  <c r="N23" i="2" s="1"/>
  <c r="L85" i="2"/>
  <c r="M85" i="2" s="1"/>
  <c r="N85" i="2" s="1"/>
  <c r="P85" i="2" s="1"/>
  <c r="L41" i="2"/>
  <c r="M41" i="2" s="1"/>
  <c r="N41" i="2" s="1"/>
  <c r="L178" i="2"/>
  <c r="M178" i="2" s="1"/>
  <c r="N178" i="2" s="1"/>
  <c r="P178" i="2" s="1"/>
  <c r="L88" i="2"/>
  <c r="M88" i="2" s="1"/>
  <c r="N88" i="2" s="1"/>
  <c r="L50" i="2"/>
  <c r="M50" i="2" s="1"/>
  <c r="N50" i="2" s="1"/>
  <c r="P50" i="2" s="1"/>
  <c r="L294" i="2"/>
  <c r="M294" i="2" s="1"/>
  <c r="N294" i="2" s="1"/>
  <c r="L109" i="2"/>
  <c r="M109" i="2" s="1"/>
  <c r="N109" i="2" s="1"/>
  <c r="P109" i="2" s="1"/>
  <c r="L59" i="2"/>
  <c r="M59" i="2" s="1"/>
  <c r="N59" i="2" s="1"/>
  <c r="L47" i="2"/>
  <c r="M47" i="2" s="1"/>
  <c r="N47" i="2" s="1"/>
  <c r="P47" i="2" s="1"/>
  <c r="L33" i="2"/>
  <c r="M33" i="2" s="1"/>
  <c r="N33" i="2" s="1"/>
  <c r="L202" i="2"/>
  <c r="M202" i="2" s="1"/>
  <c r="N202" i="2" s="1"/>
  <c r="O202" i="2" s="1"/>
  <c r="L289" i="2"/>
  <c r="M289" i="2" s="1"/>
  <c r="N289" i="2" s="1"/>
  <c r="L18" i="2"/>
  <c r="M18" i="2" s="1"/>
  <c r="N18" i="2" s="1"/>
  <c r="P18" i="2" s="1"/>
  <c r="L129" i="2"/>
  <c r="M129" i="2" s="1"/>
  <c r="N129" i="2" s="1"/>
  <c r="L39" i="2"/>
  <c r="M39" i="2" s="1"/>
  <c r="N39" i="2" s="1"/>
  <c r="O39" i="2" s="1"/>
  <c r="L145" i="2"/>
  <c r="M145" i="2" s="1"/>
  <c r="N145" i="2" s="1"/>
  <c r="L166" i="2"/>
  <c r="M166" i="2" s="1"/>
  <c r="N166" i="2" s="1"/>
  <c r="P166" i="2" s="1"/>
  <c r="L40" i="2"/>
  <c r="M40" i="2" s="1"/>
  <c r="N40" i="2" s="1"/>
  <c r="L29" i="2"/>
  <c r="M29" i="2" s="1"/>
  <c r="N29" i="2" s="1"/>
  <c r="O29" i="2" s="1"/>
  <c r="L30" i="2"/>
  <c r="M30" i="2" s="1"/>
  <c r="N30" i="2" s="1"/>
  <c r="L136" i="2"/>
  <c r="M136" i="2" s="1"/>
  <c r="N136" i="2" s="1"/>
  <c r="O136" i="2" s="1"/>
  <c r="L186" i="2"/>
  <c r="M186" i="2" s="1"/>
  <c r="N186" i="2" s="1"/>
  <c r="AE348" i="2"/>
  <c r="AF347" i="2"/>
  <c r="AE141" i="2"/>
  <c r="AE140" i="2"/>
  <c r="AF139" i="2"/>
  <c r="AE61" i="2"/>
  <c r="AE60" i="2"/>
  <c r="AF59" i="2"/>
  <c r="AF60" i="2"/>
  <c r="AE131" i="2"/>
  <c r="AE132" i="2"/>
  <c r="AF130" i="2"/>
  <c r="AF154" i="2"/>
  <c r="AE155" i="2"/>
  <c r="AF131" i="2"/>
  <c r="AE133" i="2"/>
  <c r="AF132" i="2"/>
  <c r="AF291" i="2"/>
  <c r="AE292" i="2"/>
  <c r="AF290" i="2"/>
  <c r="AE291" i="2"/>
  <c r="AF140" i="2"/>
  <c r="AE172" i="2"/>
  <c r="AE171" i="2"/>
  <c r="AF170" i="2"/>
  <c r="AF111" i="2"/>
  <c r="AE112" i="2"/>
  <c r="AE111" i="2"/>
  <c r="AF110" i="2"/>
  <c r="AE129" i="2"/>
  <c r="AE128" i="2"/>
  <c r="AF127" i="2"/>
  <c r="AE82" i="2"/>
  <c r="AF80" i="2"/>
  <c r="AE81" i="2"/>
  <c r="AF81" i="2"/>
  <c r="AE33" i="2"/>
  <c r="AE34" i="2"/>
  <c r="AF32" i="2"/>
  <c r="AF33" i="2"/>
  <c r="O4" i="2"/>
  <c r="AE119" i="2"/>
  <c r="AF117" i="2"/>
  <c r="AF118" i="2"/>
  <c r="AE118" i="2"/>
  <c r="AF287" i="2"/>
  <c r="AE288" i="2"/>
  <c r="AF122" i="2"/>
  <c r="AE123" i="2"/>
  <c r="AE124" i="2"/>
  <c r="AE53" i="2"/>
  <c r="AF52" i="2"/>
  <c r="AF51" i="2"/>
  <c r="AE52" i="2"/>
  <c r="AF144" i="2"/>
  <c r="AE145" i="2"/>
  <c r="AF145" i="2"/>
  <c r="AE146" i="2"/>
  <c r="AF269" i="2"/>
  <c r="AE270" i="2"/>
  <c r="AE271" i="2"/>
  <c r="AF270" i="2"/>
  <c r="AE17" i="2"/>
  <c r="AF17" i="2"/>
  <c r="AF16" i="2"/>
  <c r="AE18" i="2"/>
  <c r="L237" i="2"/>
  <c r="M237" i="2" s="1"/>
  <c r="N237" i="2" s="1"/>
  <c r="O237" i="2" s="1"/>
  <c r="L110" i="2"/>
  <c r="M110" i="2" s="1"/>
  <c r="N110" i="2" s="1"/>
  <c r="L258" i="2"/>
  <c r="M258" i="2" s="1"/>
  <c r="N258" i="2" s="1"/>
  <c r="O258" i="2" s="1"/>
  <c r="L205" i="2"/>
  <c r="M205" i="2" s="1"/>
  <c r="N205" i="2" s="1"/>
  <c r="L171" i="2"/>
  <c r="M171" i="2" s="1"/>
  <c r="N171" i="2" s="1"/>
  <c r="P171" i="2" s="1"/>
  <c r="L130" i="2"/>
  <c r="M130" i="2" s="1"/>
  <c r="N130" i="2" s="1"/>
  <c r="P130" i="2" s="1"/>
  <c r="L131" i="2"/>
  <c r="M131" i="2" s="1"/>
  <c r="N131" i="2" s="1"/>
  <c r="O131" i="2" s="1"/>
  <c r="L125" i="2"/>
  <c r="M125" i="2" s="1"/>
  <c r="N125" i="2" s="1"/>
  <c r="L290" i="2"/>
  <c r="M290" i="2" s="1"/>
  <c r="N290" i="2" s="1"/>
  <c r="P290" i="2" s="1"/>
  <c r="L105" i="2"/>
  <c r="M105" i="2" s="1"/>
  <c r="N105" i="2" s="1"/>
  <c r="L54" i="2"/>
  <c r="M54" i="2" s="1"/>
  <c r="N54" i="2" s="1"/>
  <c r="P54" i="2" s="1"/>
  <c r="L80" i="2"/>
  <c r="M80" i="2" s="1"/>
  <c r="N80" i="2" s="1"/>
  <c r="L102" i="2"/>
  <c r="M102" i="2" s="1"/>
  <c r="N102" i="2" s="1"/>
  <c r="P102" i="2" s="1"/>
  <c r="L211" i="2"/>
  <c r="M211" i="2" s="1"/>
  <c r="N211" i="2" s="1"/>
  <c r="O211" i="2" s="1"/>
  <c r="L244" i="2"/>
  <c r="M244" i="2" s="1"/>
  <c r="N244" i="2" s="1"/>
  <c r="O244" i="2" s="1"/>
  <c r="L163" i="2"/>
  <c r="M163" i="2" s="1"/>
  <c r="N163" i="2" s="1"/>
  <c r="L196" i="2"/>
  <c r="M196" i="2" s="1"/>
  <c r="N196" i="2" s="1"/>
  <c r="O196" i="2" s="1"/>
  <c r="L193" i="2"/>
  <c r="M193" i="2" s="1"/>
  <c r="N193" i="2" s="1"/>
  <c r="L219" i="2"/>
  <c r="M219" i="2" s="1"/>
  <c r="N219" i="2" s="1"/>
  <c r="P219" i="2" s="1"/>
  <c r="L132" i="2"/>
  <c r="M132" i="2" s="1"/>
  <c r="N132" i="2" s="1"/>
  <c r="L215" i="2"/>
  <c r="M215" i="2" s="1"/>
  <c r="N215" i="2" s="1"/>
  <c r="P215" i="2" s="1"/>
  <c r="L137" i="2"/>
  <c r="M137" i="2" s="1"/>
  <c r="N137" i="2" s="1"/>
  <c r="L66" i="2"/>
  <c r="M66" i="2" s="1"/>
  <c r="N66" i="2" s="1"/>
  <c r="O66" i="2" s="1"/>
  <c r="L100" i="2"/>
  <c r="M100" i="2" s="1"/>
  <c r="N100" i="2" s="1"/>
  <c r="L127" i="2"/>
  <c r="M127" i="2" s="1"/>
  <c r="N127" i="2" s="1"/>
  <c r="P127" i="2" s="1"/>
  <c r="L151" i="2"/>
  <c r="M151" i="2" s="1"/>
  <c r="N151" i="2" s="1"/>
  <c r="P151" i="2" s="1"/>
  <c r="L201" i="2"/>
  <c r="M201" i="2" s="1"/>
  <c r="N201" i="2" s="1"/>
  <c r="P201" i="2" s="1"/>
  <c r="L204" i="2"/>
  <c r="M204" i="2" s="1"/>
  <c r="N204" i="2" s="1"/>
  <c r="L44" i="2"/>
  <c r="M44" i="2" s="1"/>
  <c r="N44" i="2" s="1"/>
  <c r="O44" i="2" s="1"/>
  <c r="L126" i="2"/>
  <c r="M126" i="2" s="1"/>
  <c r="N126" i="2" s="1"/>
  <c r="P126" i="2" s="1"/>
  <c r="L180" i="2"/>
  <c r="M180" i="2" s="1"/>
  <c r="N180" i="2" s="1"/>
  <c r="O180" i="2" s="1"/>
  <c r="L76" i="2"/>
  <c r="M76" i="2" s="1"/>
  <c r="N76" i="2" s="1"/>
  <c r="L172" i="2"/>
  <c r="M172" i="2" s="1"/>
  <c r="N172" i="2" s="1"/>
  <c r="O172" i="2" s="1"/>
  <c r="L183" i="2"/>
  <c r="M183" i="2" s="1"/>
  <c r="N183" i="2" s="1"/>
  <c r="L107" i="2"/>
  <c r="M107" i="2" s="1"/>
  <c r="N107" i="2" s="1"/>
  <c r="P107" i="2" s="1"/>
  <c r="L161" i="2"/>
  <c r="M161" i="2" s="1"/>
  <c r="N161" i="2" s="1"/>
  <c r="L139" i="2"/>
  <c r="M139" i="2" s="1"/>
  <c r="N139" i="2" s="1"/>
  <c r="O139" i="2" s="1"/>
  <c r="L149" i="2"/>
  <c r="M149" i="2" s="1"/>
  <c r="N149" i="2" s="1"/>
  <c r="L101" i="2"/>
  <c r="M101" i="2" s="1"/>
  <c r="N101" i="2" s="1"/>
  <c r="P101" i="2" s="1"/>
  <c r="L275" i="2"/>
  <c r="M275" i="2" s="1"/>
  <c r="N275" i="2" s="1"/>
  <c r="AE115" i="2"/>
  <c r="AF114" i="2"/>
  <c r="AF113" i="2"/>
  <c r="AE114" i="2"/>
  <c r="AE343" i="2"/>
  <c r="AE344" i="2"/>
  <c r="AF343" i="2"/>
  <c r="AF342" i="2"/>
  <c r="AF346" i="2"/>
  <c r="AE347" i="2"/>
  <c r="AE304" i="2"/>
  <c r="AF303" i="2"/>
  <c r="AE150" i="2"/>
  <c r="AF149" i="2"/>
  <c r="AE191" i="2"/>
  <c r="AF190" i="2"/>
  <c r="AF119" i="2"/>
  <c r="AE120" i="2"/>
  <c r="AE121" i="2"/>
  <c r="AE312" i="2"/>
  <c r="AF311" i="2"/>
  <c r="AE231" i="2"/>
  <c r="AF230" i="2"/>
  <c r="AF234" i="2"/>
  <c r="AE235" i="2"/>
  <c r="AF23" i="2"/>
  <c r="AE24" i="2"/>
  <c r="AE25" i="2"/>
  <c r="AF24" i="2"/>
  <c r="AF123" i="2"/>
  <c r="AE125" i="2"/>
  <c r="AF124" i="2"/>
  <c r="AE91" i="2"/>
  <c r="AF89" i="2"/>
  <c r="AE90" i="2"/>
  <c r="AF90" i="2"/>
  <c r="AF245" i="2"/>
  <c r="AE246" i="2"/>
  <c r="AE269" i="2"/>
  <c r="AE268" i="2"/>
  <c r="AF267" i="2"/>
  <c r="AF268" i="2"/>
  <c r="AF330" i="2"/>
  <c r="AE332" i="2"/>
  <c r="AE331" i="2"/>
  <c r="AF187" i="2"/>
  <c r="AF186" i="2"/>
  <c r="AF141" i="2"/>
  <c r="AE143" i="2"/>
  <c r="AE142" i="2"/>
  <c r="L212" i="2"/>
  <c r="M212" i="2" s="1"/>
  <c r="N212" i="2" s="1"/>
  <c r="P212" i="2" s="1"/>
  <c r="L58" i="2"/>
  <c r="M58" i="2" s="1"/>
  <c r="N58" i="2" s="1"/>
  <c r="L185" i="2"/>
  <c r="M185" i="2" s="1"/>
  <c r="N185" i="2" s="1"/>
  <c r="O185" i="2" s="1"/>
  <c r="L197" i="2"/>
  <c r="M197" i="2" s="1"/>
  <c r="N197" i="2" s="1"/>
  <c r="O197" i="2" s="1"/>
  <c r="L150" i="2"/>
  <c r="M150" i="2" s="1"/>
  <c r="N150" i="2" s="1"/>
  <c r="O150" i="2" s="1"/>
  <c r="L122" i="2"/>
  <c r="M122" i="2" s="1"/>
  <c r="N122" i="2" s="1"/>
  <c r="L341" i="2"/>
  <c r="M341" i="2" s="1"/>
  <c r="N341" i="2" s="1"/>
  <c r="O341" i="2" s="1"/>
  <c r="L82" i="2"/>
  <c r="M82" i="2" s="1"/>
  <c r="N82" i="2" s="1"/>
  <c r="O82" i="2" s="1"/>
  <c r="L68" i="2"/>
  <c r="M68" i="2" s="1"/>
  <c r="N68" i="2" s="1"/>
  <c r="P68" i="2" s="1"/>
  <c r="L93" i="2"/>
  <c r="M93" i="2" s="1"/>
  <c r="N93" i="2" s="1"/>
  <c r="L117" i="2"/>
  <c r="M117" i="2" s="1"/>
  <c r="N117" i="2" s="1"/>
  <c r="O117" i="2" s="1"/>
  <c r="L49" i="2"/>
  <c r="M49" i="2" s="1"/>
  <c r="N49" i="2" s="1"/>
  <c r="L63" i="2"/>
  <c r="M63" i="2" s="1"/>
  <c r="N63" i="2" s="1"/>
  <c r="O63" i="2" s="1"/>
  <c r="L81" i="2"/>
  <c r="M81" i="2" s="1"/>
  <c r="N81" i="2" s="1"/>
  <c r="L95" i="2"/>
  <c r="M95" i="2" s="1"/>
  <c r="N95" i="2" s="1"/>
  <c r="O95" i="2" s="1"/>
  <c r="L89" i="2"/>
  <c r="M89" i="2" s="1"/>
  <c r="N89" i="2" s="1"/>
  <c r="L84" i="2"/>
  <c r="M84" i="2" s="1"/>
  <c r="N84" i="2" s="1"/>
  <c r="O84" i="2" s="1"/>
  <c r="L164" i="2"/>
  <c r="M164" i="2" s="1"/>
  <c r="N164" i="2" s="1"/>
  <c r="L75" i="2"/>
  <c r="M75" i="2" s="1"/>
  <c r="N75" i="2" s="1"/>
  <c r="O75" i="2" s="1"/>
  <c r="L62" i="2"/>
  <c r="M62" i="2" s="1"/>
  <c r="N62" i="2" s="1"/>
  <c r="O62" i="2" s="1"/>
  <c r="L184" i="2"/>
  <c r="M184" i="2" s="1"/>
  <c r="N184" i="2" s="1"/>
  <c r="P184" i="2" s="1"/>
  <c r="L74" i="2"/>
  <c r="M74" i="2" s="1"/>
  <c r="N74" i="2" s="1"/>
  <c r="L210" i="2"/>
  <c r="M210" i="2" s="1"/>
  <c r="N210" i="2" s="1"/>
  <c r="P210" i="2" s="1"/>
  <c r="L128" i="2"/>
  <c r="M128" i="2" s="1"/>
  <c r="N128" i="2" s="1"/>
  <c r="L216" i="2"/>
  <c r="M216" i="2" s="1"/>
  <c r="N216" i="2" s="1"/>
  <c r="P216" i="2" s="1"/>
  <c r="L152" i="2"/>
  <c r="M152" i="2" s="1"/>
  <c r="N152" i="2" s="1"/>
  <c r="L156" i="2"/>
  <c r="M156" i="2" s="1"/>
  <c r="N156" i="2" s="1"/>
  <c r="O156" i="2" s="1"/>
  <c r="L206" i="2"/>
  <c r="M206" i="2" s="1"/>
  <c r="N206" i="2" s="1"/>
  <c r="P206" i="2" s="1"/>
  <c r="L177" i="2"/>
  <c r="M177" i="2" s="1"/>
  <c r="N177" i="2" s="1"/>
  <c r="O177" i="2" s="1"/>
  <c r="L90" i="2"/>
  <c r="M90" i="2" s="1"/>
  <c r="N90" i="2" s="1"/>
  <c r="L135" i="2"/>
  <c r="M135" i="2" s="1"/>
  <c r="N135" i="2" s="1"/>
  <c r="O135" i="2" s="1"/>
  <c r="L103" i="2"/>
  <c r="M103" i="2" s="1"/>
  <c r="N103" i="2" s="1"/>
  <c r="P103" i="2" s="1"/>
  <c r="L157" i="2"/>
  <c r="M157" i="2" s="1"/>
  <c r="N157" i="2" s="1"/>
  <c r="P157" i="2" s="1"/>
  <c r="L230" i="2"/>
  <c r="M230" i="2" s="1"/>
  <c r="N230" i="2" s="1"/>
  <c r="L120" i="2"/>
  <c r="M120" i="2" s="1"/>
  <c r="N120" i="2" s="1"/>
  <c r="O120" i="2" s="1"/>
  <c r="L111" i="2"/>
  <c r="M111" i="2" s="1"/>
  <c r="N111" i="2" s="1"/>
  <c r="O111" i="2" s="1"/>
  <c r="L46" i="2"/>
  <c r="M46" i="2" s="1"/>
  <c r="N46" i="2" s="1"/>
  <c r="P46" i="2" s="1"/>
  <c r="L113" i="2"/>
  <c r="M113" i="2" s="1"/>
  <c r="N113" i="2" s="1"/>
  <c r="L86" i="2"/>
  <c r="M86" i="2" s="1"/>
  <c r="N86" i="2" s="1"/>
  <c r="O86" i="2" s="1"/>
  <c r="L134" i="2"/>
  <c r="M134" i="2" s="1"/>
  <c r="N134" i="2" s="1"/>
  <c r="L142" i="2"/>
  <c r="M142" i="2" s="1"/>
  <c r="N142" i="2" s="1"/>
  <c r="O142" i="2" s="1"/>
  <c r="L175" i="2"/>
  <c r="M175" i="2" s="1"/>
  <c r="N175" i="2" s="1"/>
  <c r="L53" i="2"/>
  <c r="M53" i="2" s="1"/>
  <c r="N53" i="2" s="1"/>
  <c r="P53" i="2" s="1"/>
  <c r="L112" i="2"/>
  <c r="M112" i="2" s="1"/>
  <c r="N112" i="2" s="1"/>
  <c r="L118" i="2"/>
  <c r="M118" i="2" s="1"/>
  <c r="N118" i="2" s="1"/>
  <c r="O118" i="2" s="1"/>
  <c r="L153" i="2"/>
  <c r="M153" i="2" s="1"/>
  <c r="N153" i="2" s="1"/>
  <c r="L51" i="2"/>
  <c r="M51" i="2" s="1"/>
  <c r="N51" i="2" s="1"/>
  <c r="O51" i="2" s="1"/>
  <c r="L72" i="2"/>
  <c r="M72" i="2" s="1"/>
  <c r="N72" i="2" s="1"/>
  <c r="P72" i="2" s="1"/>
  <c r="L115" i="2"/>
  <c r="M115" i="2" s="1"/>
  <c r="N115" i="2" s="1"/>
  <c r="O115" i="2" s="1"/>
  <c r="L187" i="2"/>
  <c r="M187" i="2" s="1"/>
  <c r="N187" i="2" s="1"/>
  <c r="L144" i="2"/>
  <c r="M144" i="2" s="1"/>
  <c r="N144" i="2" s="1"/>
  <c r="O144" i="2" s="1"/>
  <c r="L60" i="2"/>
  <c r="M60" i="2" s="1"/>
  <c r="N60" i="2" s="1"/>
  <c r="O60" i="2" s="1"/>
  <c r="L124" i="2"/>
  <c r="M124" i="2" s="1"/>
  <c r="N124" i="2" s="1"/>
  <c r="O124" i="2" s="1"/>
  <c r="AF354" i="2"/>
  <c r="AE355" i="2"/>
  <c r="AE340" i="2"/>
  <c r="AF339" i="2"/>
  <c r="AF338" i="2"/>
  <c r="AE339" i="2"/>
  <c r="AF183" i="2"/>
  <c r="AE184" i="2"/>
  <c r="AF332" i="2"/>
  <c r="AE333" i="2"/>
  <c r="AF331" i="2"/>
  <c r="AE229" i="2"/>
  <c r="AF228" i="2"/>
  <c r="AF173" i="2"/>
  <c r="AE175" i="2"/>
  <c r="AE164" i="2"/>
  <c r="AE165" i="2"/>
  <c r="AF163" i="2"/>
  <c r="AE187" i="2"/>
  <c r="AF142" i="2"/>
  <c r="AF143" i="2"/>
  <c r="AE144" i="2"/>
  <c r="AE106" i="2"/>
  <c r="AE105" i="2"/>
  <c r="AF105" i="2"/>
  <c r="AF104" i="2"/>
  <c r="AF161" i="2"/>
  <c r="AF162" i="2"/>
  <c r="AE162" i="2"/>
  <c r="AE163" i="2"/>
  <c r="AF257" i="2"/>
  <c r="AE257" i="2"/>
  <c r="AE258" i="2"/>
  <c r="AE160" i="2"/>
  <c r="AF159" i="2"/>
  <c r="AE159" i="2"/>
  <c r="AF158" i="2"/>
  <c r="AE176" i="2"/>
  <c r="AF174" i="2"/>
  <c r="AE89" i="2"/>
  <c r="AE88" i="2"/>
  <c r="AF87" i="2"/>
  <c r="AF88" i="2"/>
  <c r="AE73" i="2"/>
  <c r="AE74" i="2"/>
  <c r="AF73" i="2"/>
  <c r="AF72" i="2"/>
  <c r="AE174" i="2"/>
  <c r="AF172" i="2"/>
  <c r="AE173" i="2"/>
  <c r="AF120" i="2"/>
  <c r="AE122" i="2"/>
  <c r="AF121" i="2"/>
  <c r="AF298" i="2"/>
  <c r="AE299" i="2"/>
  <c r="L191" i="2"/>
  <c r="M191" i="2" s="1"/>
  <c r="N191" i="2" s="1"/>
  <c r="O191" i="2" s="1"/>
  <c r="L138" i="2"/>
  <c r="M138" i="2" s="1"/>
  <c r="N138" i="2" s="1"/>
  <c r="L195" i="2"/>
  <c r="M195" i="2" s="1"/>
  <c r="N195" i="2" s="1"/>
  <c r="O195" i="2" s="1"/>
  <c r="L79" i="2"/>
  <c r="M79" i="2" s="1"/>
  <c r="N79" i="2" s="1"/>
  <c r="O79" i="2" s="1"/>
  <c r="L182" i="2"/>
  <c r="M182" i="2" s="1"/>
  <c r="N182" i="2" s="1"/>
  <c r="O182" i="2" s="1"/>
  <c r="L238" i="2"/>
  <c r="M238" i="2" s="1"/>
  <c r="N238" i="2" s="1"/>
  <c r="L296" i="2"/>
  <c r="M296" i="2" s="1"/>
  <c r="N296" i="2" s="1"/>
  <c r="P296" i="2" s="1"/>
  <c r="L281" i="2"/>
  <c r="M281" i="2" s="1"/>
  <c r="N281" i="2" s="1"/>
  <c r="O281" i="2" s="1"/>
  <c r="L173" i="2"/>
  <c r="M173" i="2" s="1"/>
  <c r="N173" i="2" s="1"/>
  <c r="O173" i="2" s="1"/>
  <c r="L222" i="2"/>
  <c r="M222" i="2" s="1"/>
  <c r="N222" i="2" s="1"/>
  <c r="L167" i="2"/>
  <c r="M167" i="2" s="1"/>
  <c r="N167" i="2" s="1"/>
  <c r="P167" i="2" s="1"/>
  <c r="L87" i="2"/>
  <c r="M87" i="2" s="1"/>
  <c r="N87" i="2" s="1"/>
  <c r="O87" i="2" s="1"/>
  <c r="L292" i="2"/>
  <c r="M292" i="2" s="1"/>
  <c r="N292" i="2" s="1"/>
  <c r="P292" i="2" s="1"/>
  <c r="L99" i="2"/>
  <c r="M99" i="2" s="1"/>
  <c r="N99" i="2" s="1"/>
  <c r="L119" i="2"/>
  <c r="M119" i="2" s="1"/>
  <c r="N119" i="2" s="1"/>
  <c r="O119" i="2" s="1"/>
  <c r="L52" i="2"/>
  <c r="M52" i="2" s="1"/>
  <c r="N52" i="2" s="1"/>
  <c r="P52" i="2" s="1"/>
  <c r="L260" i="2"/>
  <c r="M260" i="2" s="1"/>
  <c r="N260" i="2" s="1"/>
  <c r="P260" i="2" s="1"/>
  <c r="L256" i="2"/>
  <c r="M256" i="2" s="1"/>
  <c r="N256" i="2" s="1"/>
  <c r="L227" i="2"/>
  <c r="M227" i="2" s="1"/>
  <c r="N227" i="2" s="1"/>
  <c r="P227" i="2" s="1"/>
  <c r="L154" i="2"/>
  <c r="M154" i="2" s="1"/>
  <c r="N154" i="2" s="1"/>
  <c r="O154" i="2" s="1"/>
  <c r="L70" i="2"/>
  <c r="M70" i="2" s="1"/>
  <c r="N70" i="2" s="1"/>
  <c r="P70" i="2" s="1"/>
  <c r="L77" i="2"/>
  <c r="M77" i="2" s="1"/>
  <c r="N77" i="2" s="1"/>
  <c r="L158" i="2"/>
  <c r="M158" i="2" s="1"/>
  <c r="N158" i="2" s="1"/>
  <c r="O158" i="2" s="1"/>
  <c r="L203" i="2"/>
  <c r="M203" i="2" s="1"/>
  <c r="N203" i="2" s="1"/>
  <c r="O203" i="2" s="1"/>
  <c r="L71" i="2"/>
  <c r="M71" i="2" s="1"/>
  <c r="N71" i="2" s="1"/>
  <c r="P71" i="2" s="1"/>
  <c r="L165" i="2"/>
  <c r="M165" i="2" s="1"/>
  <c r="N165" i="2" s="1"/>
  <c r="L288" i="2"/>
  <c r="M288" i="2" s="1"/>
  <c r="N288" i="2" s="1"/>
  <c r="O288" i="2" s="1"/>
  <c r="L67" i="2"/>
  <c r="M67" i="2" s="1"/>
  <c r="N67" i="2" s="1"/>
  <c r="P67" i="2" s="1"/>
  <c r="L159" i="2"/>
  <c r="M159" i="2" s="1"/>
  <c r="N159" i="2" s="1"/>
  <c r="P159" i="2" s="1"/>
  <c r="L108" i="2"/>
  <c r="M108" i="2" s="1"/>
  <c r="N108" i="2" s="1"/>
  <c r="L214" i="2"/>
  <c r="M214" i="2" s="1"/>
  <c r="N214" i="2" s="1"/>
  <c r="P214" i="2" s="1"/>
  <c r="L116" i="2"/>
  <c r="M116" i="2" s="1"/>
  <c r="N116" i="2" s="1"/>
  <c r="P116" i="2" s="1"/>
  <c r="L56" i="2"/>
  <c r="M56" i="2" s="1"/>
  <c r="N56" i="2" s="1"/>
  <c r="P56" i="2" s="1"/>
  <c r="L162" i="2"/>
  <c r="M162" i="2" s="1"/>
  <c r="N162" i="2" s="1"/>
  <c r="L243" i="2"/>
  <c r="M243" i="2" s="1"/>
  <c r="N243" i="2" s="1"/>
  <c r="P243" i="2" s="1"/>
  <c r="L200" i="2"/>
  <c r="M200" i="2" s="1"/>
  <c r="N200" i="2" s="1"/>
  <c r="O200" i="2" s="1"/>
  <c r="L94" i="2"/>
  <c r="M94" i="2" s="1"/>
  <c r="N94" i="2" s="1"/>
  <c r="O94" i="2" s="1"/>
  <c r="L104" i="2"/>
  <c r="M104" i="2" s="1"/>
  <c r="N104" i="2" s="1"/>
  <c r="P104" i="2" s="1"/>
  <c r="L192" i="2"/>
  <c r="M192" i="2" s="1"/>
  <c r="N192" i="2" s="1"/>
  <c r="P192" i="2" s="1"/>
  <c r="L121" i="2"/>
  <c r="M121" i="2" s="1"/>
  <c r="N121" i="2" s="1"/>
  <c r="P121" i="2" s="1"/>
  <c r="L259" i="2"/>
  <c r="M259" i="2" s="1"/>
  <c r="N259" i="2" s="1"/>
  <c r="O259" i="2" s="1"/>
  <c r="L279" i="2"/>
  <c r="M279" i="2" s="1"/>
  <c r="N279" i="2" s="1"/>
  <c r="P279" i="2" s="1"/>
  <c r="L181" i="2"/>
  <c r="M181" i="2" s="1"/>
  <c r="N181" i="2" s="1"/>
  <c r="P181" i="2" s="1"/>
  <c r="L133" i="2"/>
  <c r="M133" i="2" s="1"/>
  <c r="N133" i="2" s="1"/>
  <c r="P133" i="2" s="1"/>
  <c r="L188" i="2"/>
  <c r="M188" i="2" s="1"/>
  <c r="N188" i="2" s="1"/>
  <c r="O188" i="2" s="1"/>
  <c r="L43" i="2"/>
  <c r="M43" i="2" s="1"/>
  <c r="N43" i="2" s="1"/>
  <c r="L106" i="2"/>
  <c r="M106" i="2" s="1"/>
  <c r="N106" i="2" s="1"/>
  <c r="O106" i="2" s="1"/>
  <c r="L209" i="2"/>
  <c r="M209" i="2" s="1"/>
  <c r="N209" i="2" s="1"/>
  <c r="O209" i="2" s="1"/>
  <c r="L146" i="2"/>
  <c r="M146" i="2" s="1"/>
  <c r="N146" i="2" s="1"/>
  <c r="O146" i="2" s="1"/>
  <c r="L174" i="2"/>
  <c r="M174" i="2" s="1"/>
  <c r="N174" i="2" s="1"/>
  <c r="L170" i="2"/>
  <c r="M170" i="2" s="1"/>
  <c r="N170" i="2" s="1"/>
  <c r="P170" i="2" s="1"/>
  <c r="L48" i="2"/>
  <c r="M48" i="2" s="1"/>
  <c r="N48" i="2" s="1"/>
  <c r="O48" i="2" s="1"/>
  <c r="L64" i="2"/>
  <c r="M64" i="2" s="1"/>
  <c r="N64" i="2" s="1"/>
  <c r="O64" i="2" s="1"/>
  <c r="L148" i="2"/>
  <c r="M148" i="2" s="1"/>
  <c r="N148" i="2" s="1"/>
  <c r="L194" i="2"/>
  <c r="M194" i="2" s="1"/>
  <c r="N194" i="2" s="1"/>
  <c r="P194" i="2" s="1"/>
  <c r="L147" i="2"/>
  <c r="M147" i="2" s="1"/>
  <c r="N147" i="2" s="1"/>
  <c r="L314" i="2"/>
  <c r="M314" i="2" s="1"/>
  <c r="N314" i="2" s="1"/>
  <c r="O314" i="2" s="1"/>
  <c r="AF323" i="2"/>
  <c r="AE324" i="2"/>
  <c r="AE323" i="2"/>
  <c r="AF322" i="2"/>
  <c r="AF265" i="2"/>
  <c r="AE266" i="2"/>
  <c r="AE135" i="2"/>
  <c r="AF133" i="2"/>
  <c r="AE134" i="2"/>
  <c r="AF134" i="2"/>
  <c r="AF225" i="2"/>
  <c r="AE226" i="2"/>
  <c r="AE358" i="2"/>
  <c r="AF357" i="2"/>
  <c r="AE260" i="2"/>
  <c r="AF259" i="2"/>
  <c r="AE261" i="2"/>
  <c r="AF260" i="2"/>
  <c r="AE263" i="2"/>
  <c r="AE244" i="2"/>
  <c r="AF242" i="2"/>
  <c r="AF243" i="2"/>
  <c r="AE243" i="2"/>
  <c r="AE110" i="2"/>
  <c r="AE109" i="2"/>
  <c r="AF109" i="2"/>
  <c r="AF108" i="2"/>
  <c r="AE326" i="2"/>
  <c r="AF325" i="2"/>
  <c r="AE107" i="2"/>
  <c r="AE108" i="2"/>
  <c r="AF106" i="2"/>
  <c r="AF107" i="2"/>
  <c r="AE195" i="2"/>
  <c r="AF194" i="2"/>
  <c r="AE57" i="2"/>
  <c r="AF56" i="2"/>
  <c r="AF57" i="2"/>
  <c r="AE58" i="2"/>
  <c r="AF306" i="2"/>
  <c r="AE307" i="2"/>
  <c r="AE308" i="2"/>
  <c r="AF307" i="2"/>
  <c r="AE170" i="2"/>
  <c r="AF168" i="2"/>
  <c r="AE169" i="2"/>
  <c r="AF169" i="2"/>
  <c r="P275" i="2"/>
  <c r="O275" i="2"/>
  <c r="O93" i="2"/>
  <c r="P93" i="2"/>
  <c r="L343" i="2"/>
  <c r="M343" i="2" s="1"/>
  <c r="N343" i="2" s="1"/>
  <c r="O130" i="2"/>
  <c r="O240" i="2"/>
  <c r="P240" i="2"/>
  <c r="L305" i="2"/>
  <c r="M305" i="2" s="1"/>
  <c r="N305" i="2" s="1"/>
  <c r="P15" i="2"/>
  <c r="O15" i="2"/>
  <c r="L306" i="2"/>
  <c r="M306" i="2" s="1"/>
  <c r="N306" i="2" s="1"/>
  <c r="P177" i="2"/>
  <c r="O243" i="2"/>
  <c r="O104" i="2"/>
  <c r="P111" i="2"/>
  <c r="O272" i="2"/>
  <c r="P272" i="2"/>
  <c r="O279" i="2"/>
  <c r="P270" i="2"/>
  <c r="O270" i="2"/>
  <c r="L316" i="2"/>
  <c r="M316" i="2" s="1"/>
  <c r="N316" i="2" s="1"/>
  <c r="O5" i="2"/>
  <c r="P5" i="2"/>
  <c r="P22" i="2"/>
  <c r="O175" i="2"/>
  <c r="P175" i="2"/>
  <c r="L323" i="2"/>
  <c r="M323" i="2" s="1"/>
  <c r="N323" i="2" s="1"/>
  <c r="O189" i="2"/>
  <c r="P189" i="2"/>
  <c r="O126" i="2"/>
  <c r="L257" i="2"/>
  <c r="M257" i="2" s="1"/>
  <c r="N257" i="2" s="1"/>
  <c r="L337" i="2"/>
  <c r="M337" i="2" s="1"/>
  <c r="N337" i="2" s="1"/>
  <c r="L308" i="2"/>
  <c r="M308" i="2" s="1"/>
  <c r="N308" i="2" s="1"/>
  <c r="L248" i="2"/>
  <c r="M248" i="2" s="1"/>
  <c r="N248" i="2" s="1"/>
  <c r="P23" i="2"/>
  <c r="O23" i="2"/>
  <c r="L327" i="2"/>
  <c r="M327" i="2" s="1"/>
  <c r="N327" i="2" s="1"/>
  <c r="P49" i="2"/>
  <c r="O49" i="2"/>
  <c r="L277" i="2"/>
  <c r="M277" i="2" s="1"/>
  <c r="N277" i="2" s="1"/>
  <c r="L221" i="2"/>
  <c r="M221" i="2" s="1"/>
  <c r="N221" i="2" s="1"/>
  <c r="O81" i="2"/>
  <c r="P81" i="2"/>
  <c r="O52" i="2"/>
  <c r="O50" i="2"/>
  <c r="P14" i="2"/>
  <c r="O14" i="2"/>
  <c r="L315" i="2"/>
  <c r="M315" i="2" s="1"/>
  <c r="N315" i="2" s="1"/>
  <c r="P197" i="2"/>
  <c r="P125" i="2"/>
  <c r="O125" i="2"/>
  <c r="L225" i="2"/>
  <c r="M225" i="2" s="1"/>
  <c r="N225" i="2" s="1"/>
  <c r="L364" i="2"/>
  <c r="M364" i="2" s="1"/>
  <c r="N364" i="2" s="1"/>
  <c r="O165" i="2"/>
  <c r="P165" i="2"/>
  <c r="L253" i="2"/>
  <c r="M253" i="2" s="1"/>
  <c r="N253" i="2" s="1"/>
  <c r="L324" i="2"/>
  <c r="M324" i="2" s="1"/>
  <c r="N324" i="2" s="1"/>
  <c r="L293" i="2"/>
  <c r="M293" i="2" s="1"/>
  <c r="N293" i="2" s="1"/>
  <c r="L269" i="2"/>
  <c r="M269" i="2" s="1"/>
  <c r="N269" i="2" s="1"/>
  <c r="L223" i="2"/>
  <c r="M223" i="2" s="1"/>
  <c r="N223" i="2" s="1"/>
  <c r="O97" i="2"/>
  <c r="P97" i="2"/>
  <c r="O108" i="2"/>
  <c r="P108" i="2"/>
  <c r="L311" i="2"/>
  <c r="M311" i="2" s="1"/>
  <c r="N311" i="2" s="1"/>
  <c r="O90" i="2"/>
  <c r="P90" i="2"/>
  <c r="O45" i="2"/>
  <c r="P45" i="2"/>
  <c r="L338" i="2"/>
  <c r="M338" i="2" s="1"/>
  <c r="N338" i="2" s="1"/>
  <c r="P33" i="2"/>
  <c r="O33" i="2"/>
  <c r="O163" i="2"/>
  <c r="P163" i="2"/>
  <c r="P200" i="2"/>
  <c r="L352" i="2"/>
  <c r="M352" i="2" s="1"/>
  <c r="N352" i="2" s="1"/>
  <c r="L353" i="2"/>
  <c r="M353" i="2" s="1"/>
  <c r="N353" i="2" s="1"/>
  <c r="L251" i="2"/>
  <c r="M251" i="2" s="1"/>
  <c r="N251" i="2" s="1"/>
  <c r="L362" i="2"/>
  <c r="M362" i="2" s="1"/>
  <c r="N362" i="2" s="1"/>
  <c r="O137" i="2"/>
  <c r="P137" i="2"/>
  <c r="L229" i="2"/>
  <c r="M229" i="2" s="1"/>
  <c r="N229" i="2" s="1"/>
  <c r="L236" i="2"/>
  <c r="M236" i="2" s="1"/>
  <c r="N236" i="2" s="1"/>
  <c r="L322" i="2"/>
  <c r="M322" i="2" s="1"/>
  <c r="N322" i="2" s="1"/>
  <c r="O55" i="2"/>
  <c r="P55" i="2"/>
  <c r="L329" i="2"/>
  <c r="M329" i="2" s="1"/>
  <c r="N329" i="2" s="1"/>
  <c r="P155" i="2"/>
  <c r="O155" i="2"/>
  <c r="L313" i="2"/>
  <c r="M313" i="2" s="1"/>
  <c r="N313" i="2" s="1"/>
  <c r="O43" i="2"/>
  <c r="P43" i="2"/>
  <c r="O123" i="2"/>
  <c r="P123" i="2"/>
  <c r="O76" i="2"/>
  <c r="P76" i="2"/>
  <c r="P145" i="2"/>
  <c r="O145" i="2"/>
  <c r="O161" i="2"/>
  <c r="P161" i="2"/>
  <c r="O166" i="2"/>
  <c r="L286" i="2"/>
  <c r="M286" i="2" s="1"/>
  <c r="N286" i="2" s="1"/>
  <c r="L347" i="2"/>
  <c r="M347" i="2" s="1"/>
  <c r="N347" i="2" s="1"/>
  <c r="L328" i="2"/>
  <c r="M328" i="2" s="1"/>
  <c r="N328" i="2" s="1"/>
  <c r="O101" i="2"/>
  <c r="P61" i="2"/>
  <c r="O61" i="2"/>
  <c r="L218" i="2"/>
  <c r="M218" i="2" s="1"/>
  <c r="N218" i="2" s="1"/>
  <c r="P29" i="2"/>
  <c r="P30" i="2"/>
  <c r="O30" i="2"/>
  <c r="L264" i="2"/>
  <c r="M264" i="2" s="1"/>
  <c r="N264" i="2" s="1"/>
  <c r="L198" i="2"/>
  <c r="M198" i="2" s="1"/>
  <c r="N198" i="2" s="1"/>
  <c r="L169" i="2"/>
  <c r="M169" i="2" s="1"/>
  <c r="N169" i="2" s="1"/>
  <c r="P27" i="2"/>
  <c r="O27" i="2"/>
  <c r="AE21" i="2"/>
  <c r="AF20" i="2"/>
  <c r="AF19" i="2"/>
  <c r="AE20" i="2"/>
  <c r="AE204" i="2"/>
  <c r="AF202" i="2"/>
  <c r="AE203" i="2"/>
  <c r="AF179" i="2"/>
  <c r="AF180" i="2"/>
  <c r="AE180" i="2"/>
  <c r="AE181" i="2"/>
  <c r="AF309" i="2"/>
  <c r="AE311" i="2"/>
  <c r="AE310" i="2"/>
  <c r="AE206" i="2"/>
  <c r="AF205" i="2"/>
  <c r="AE207" i="2"/>
  <c r="AF206" i="2"/>
  <c r="AE276" i="2"/>
  <c r="AE275" i="2"/>
  <c r="AF274" i="2"/>
  <c r="AG18" i="2"/>
  <c r="I9" i="1" s="1"/>
  <c r="AF207" i="2"/>
  <c r="AE208" i="2"/>
  <c r="AE315" i="2"/>
  <c r="AE316" i="2"/>
  <c r="AF314" i="2"/>
  <c r="AF213" i="2"/>
  <c r="AE215" i="2"/>
  <c r="AE214" i="2"/>
  <c r="AF214" i="2"/>
  <c r="AF276" i="2"/>
  <c r="AE277" i="2"/>
  <c r="AF275" i="2"/>
  <c r="AF329" i="2"/>
  <c r="AE330" i="2"/>
  <c r="AF328" i="2"/>
  <c r="AE313" i="2"/>
  <c r="AF313" i="2"/>
  <c r="AE314" i="2"/>
  <c r="AF312" i="2"/>
  <c r="O274" i="2"/>
  <c r="P274" i="2"/>
  <c r="P199" i="2"/>
  <c r="O199" i="2"/>
  <c r="L321" i="2"/>
  <c r="M321" i="2" s="1"/>
  <c r="N321" i="2" s="1"/>
  <c r="P256" i="2"/>
  <c r="O256" i="2"/>
  <c r="O294" i="2"/>
  <c r="P294" i="2"/>
  <c r="O65" i="2"/>
  <c r="P65" i="2"/>
  <c r="L358" i="2"/>
  <c r="M358" i="2" s="1"/>
  <c r="N358" i="2" s="1"/>
  <c r="L303" i="2"/>
  <c r="M303" i="2" s="1"/>
  <c r="N303" i="2" s="1"/>
  <c r="L333" i="2"/>
  <c r="M333" i="2" s="1"/>
  <c r="N333" i="2" s="1"/>
  <c r="L339" i="2"/>
  <c r="M339" i="2" s="1"/>
  <c r="N339" i="2" s="1"/>
  <c r="O289" i="2"/>
  <c r="P289" i="2"/>
  <c r="AF280" i="2"/>
  <c r="AF281" i="2"/>
  <c r="AE282" i="2"/>
  <c r="AE281" i="2"/>
  <c r="P110" i="2"/>
  <c r="O110" i="2"/>
  <c r="L334" i="2"/>
  <c r="M334" i="2" s="1"/>
  <c r="N334" i="2" s="1"/>
  <c r="P87" i="2"/>
  <c r="L361" i="2"/>
  <c r="M361" i="2" s="1"/>
  <c r="N361" i="2" s="1"/>
  <c r="O164" i="2"/>
  <c r="P164" i="2"/>
  <c r="O74" i="2"/>
  <c r="P74" i="2"/>
  <c r="L359" i="2"/>
  <c r="M359" i="2" s="1"/>
  <c r="N359" i="2" s="1"/>
  <c r="L318" i="2"/>
  <c r="M318" i="2" s="1"/>
  <c r="N318" i="2" s="1"/>
  <c r="L235" i="2"/>
  <c r="M235" i="2" s="1"/>
  <c r="N235" i="2" s="1"/>
  <c r="L239" i="2"/>
  <c r="M239" i="2" s="1"/>
  <c r="N239" i="2" s="1"/>
  <c r="L342" i="2"/>
  <c r="M342" i="2" s="1"/>
  <c r="N342" i="2" s="1"/>
  <c r="L220" i="2"/>
  <c r="M220" i="2" s="1"/>
  <c r="N220" i="2" s="1"/>
  <c r="L266" i="2"/>
  <c r="M266" i="2" s="1"/>
  <c r="N266" i="2" s="1"/>
  <c r="P59" i="2"/>
  <c r="O59" i="2"/>
  <c r="P152" i="2"/>
  <c r="O152" i="2"/>
  <c r="L232" i="2"/>
  <c r="M232" i="2" s="1"/>
  <c r="N232" i="2" s="1"/>
  <c r="L346" i="2"/>
  <c r="M346" i="2" s="1"/>
  <c r="N346" i="2" s="1"/>
  <c r="L268" i="2"/>
  <c r="M268" i="2" s="1"/>
  <c r="N268" i="2" s="1"/>
  <c r="L340" i="2"/>
  <c r="M340" i="2" s="1"/>
  <c r="N340" i="2" s="1"/>
  <c r="P28" i="2"/>
  <c r="O28" i="2"/>
  <c r="P211" i="2"/>
  <c r="O103" i="2"/>
  <c r="L249" i="2"/>
  <c r="M249" i="2" s="1"/>
  <c r="N249" i="2" s="1"/>
  <c r="O193" i="2"/>
  <c r="P193" i="2"/>
  <c r="L295" i="2"/>
  <c r="M295" i="2" s="1"/>
  <c r="N295" i="2" s="1"/>
  <c r="L217" i="2"/>
  <c r="M217" i="2" s="1"/>
  <c r="N217" i="2" s="1"/>
  <c r="L351" i="2"/>
  <c r="M351" i="2" s="1"/>
  <c r="N351" i="2" s="1"/>
  <c r="O132" i="2"/>
  <c r="P132" i="2"/>
  <c r="P34" i="2"/>
  <c r="O34" i="2"/>
  <c r="L319" i="2"/>
  <c r="M319" i="2" s="1"/>
  <c r="N319" i="2" s="1"/>
  <c r="L250" i="2"/>
  <c r="M250" i="2" s="1"/>
  <c r="N250" i="2" s="1"/>
  <c r="O121" i="2"/>
  <c r="O100" i="2"/>
  <c r="P100" i="2"/>
  <c r="L331" i="2"/>
  <c r="M331" i="2" s="1"/>
  <c r="N331" i="2" s="1"/>
  <c r="L252" i="2"/>
  <c r="M252" i="2" s="1"/>
  <c r="N252" i="2" s="1"/>
  <c r="O151" i="2"/>
  <c r="L335" i="2"/>
  <c r="M335" i="2" s="1"/>
  <c r="N335" i="2" s="1"/>
  <c r="O204" i="2"/>
  <c r="P204" i="2"/>
  <c r="O129" i="2"/>
  <c r="P129" i="2"/>
  <c r="L307" i="2"/>
  <c r="M307" i="2" s="1"/>
  <c r="N307" i="2" s="1"/>
  <c r="L246" i="2"/>
  <c r="M246" i="2" s="1"/>
  <c r="N246" i="2" s="1"/>
  <c r="P174" i="2"/>
  <c r="O174" i="2"/>
  <c r="O153" i="2"/>
  <c r="P153" i="2"/>
  <c r="O183" i="2"/>
  <c r="P183" i="2"/>
  <c r="P10" i="2"/>
  <c r="O10" i="2"/>
  <c r="L320" i="2"/>
  <c r="M320" i="2" s="1"/>
  <c r="N320" i="2" s="1"/>
  <c r="O187" i="2"/>
  <c r="P187" i="2"/>
  <c r="L282" i="2"/>
  <c r="M282" i="2" s="1"/>
  <c r="N282" i="2" s="1"/>
  <c r="L267" i="2"/>
  <c r="M267" i="2" s="1"/>
  <c r="N267" i="2" s="1"/>
  <c r="O194" i="2"/>
  <c r="L228" i="2"/>
  <c r="M228" i="2" s="1"/>
  <c r="N228" i="2" s="1"/>
  <c r="P60" i="2"/>
  <c r="P40" i="2"/>
  <c r="O40" i="2"/>
  <c r="P21" i="2"/>
  <c r="O21" i="2"/>
  <c r="P186" i="2"/>
  <c r="O186" i="2"/>
  <c r="P17" i="2"/>
  <c r="O17" i="2"/>
  <c r="P36" i="2"/>
  <c r="O36" i="2"/>
  <c r="L317" i="2"/>
  <c r="M317" i="2" s="1"/>
  <c r="N317" i="2" s="1"/>
  <c r="L245" i="2"/>
  <c r="M245" i="2" s="1"/>
  <c r="N245" i="2" s="1"/>
  <c r="P26" i="2"/>
  <c r="O26" i="2"/>
  <c r="O6" i="2"/>
  <c r="P6" i="2"/>
  <c r="AF192" i="2"/>
  <c r="AE194" i="2"/>
  <c r="AF193" i="2"/>
  <c r="AE236" i="2"/>
  <c r="AF236" i="2"/>
  <c r="AF235" i="2"/>
  <c r="AE237" i="2"/>
  <c r="AE289" i="2"/>
  <c r="AE290" i="2"/>
  <c r="AF289" i="2"/>
  <c r="AF288" i="2"/>
  <c r="AE273" i="2"/>
  <c r="AE272" i="2"/>
  <c r="AF271" i="2"/>
  <c r="AF353" i="2"/>
  <c r="AF352" i="2"/>
  <c r="AE353" i="2"/>
  <c r="AE354" i="2"/>
  <c r="AF166" i="2"/>
  <c r="AE167" i="2"/>
  <c r="AF165" i="2"/>
  <c r="AE166" i="2"/>
  <c r="AF358" i="2"/>
  <c r="AE359" i="2"/>
  <c r="AE233" i="2"/>
  <c r="AE232" i="2"/>
  <c r="AF231" i="2"/>
  <c r="AE254" i="2"/>
  <c r="AF253" i="2"/>
  <c r="AE255" i="2"/>
  <c r="AE185" i="2"/>
  <c r="AE186" i="2"/>
  <c r="AF185" i="2"/>
  <c r="AF184" i="2"/>
  <c r="AC4" i="2"/>
  <c r="AD4" i="2" s="1"/>
  <c r="P2" i="1"/>
  <c r="AE303" i="2"/>
  <c r="AF302" i="2"/>
  <c r="AE302" i="2"/>
  <c r="AF301" i="2"/>
  <c r="AE252" i="2"/>
  <c r="AF250" i="2"/>
  <c r="AE251" i="2"/>
  <c r="AF216" i="2"/>
  <c r="AE217" i="2"/>
  <c r="AE216" i="2"/>
  <c r="AF215" i="2"/>
  <c r="AE253" i="2"/>
  <c r="AF252" i="2"/>
  <c r="AF251" i="2"/>
  <c r="AF264" i="2"/>
  <c r="AE265" i="2"/>
  <c r="AF263" i="2"/>
  <c r="AE264" i="2"/>
  <c r="AE329" i="2"/>
  <c r="AF327" i="2"/>
  <c r="AE296" i="2"/>
  <c r="AE295" i="2"/>
  <c r="AF295" i="2"/>
  <c r="AF294" i="2"/>
  <c r="AF11" i="2"/>
  <c r="AE12" i="2"/>
  <c r="AE13" i="2"/>
  <c r="AF12" i="2"/>
  <c r="AE301" i="2"/>
  <c r="AE300" i="2"/>
  <c r="AF299" i="2"/>
  <c r="O99" i="2"/>
  <c r="P99" i="2"/>
  <c r="P31" i="2"/>
  <c r="O31" i="2"/>
  <c r="P92" i="2"/>
  <c r="O92" i="2"/>
  <c r="L310" i="2"/>
  <c r="M310" i="2" s="1"/>
  <c r="N310" i="2" s="1"/>
  <c r="P128" i="2"/>
  <c r="O128" i="2"/>
  <c r="P238" i="2"/>
  <c r="O238" i="2"/>
  <c r="O298" i="2"/>
  <c r="O206" i="2"/>
  <c r="O102" i="2"/>
  <c r="O271" i="2"/>
  <c r="P271" i="2"/>
  <c r="O230" i="2"/>
  <c r="P230" i="2"/>
  <c r="O98" i="2"/>
  <c r="L326" i="2"/>
  <c r="M326" i="2" s="1"/>
  <c r="N326" i="2" s="1"/>
  <c r="AF363" i="2"/>
  <c r="AF364" i="2"/>
  <c r="AE364" i="2"/>
  <c r="AE365" i="2"/>
  <c r="O222" i="2"/>
  <c r="P222" i="2"/>
  <c r="L360" i="2"/>
  <c r="M360" i="2" s="1"/>
  <c r="N360" i="2" s="1"/>
  <c r="P58" i="2"/>
  <c r="O58" i="2"/>
  <c r="O88" i="2"/>
  <c r="P88" i="2"/>
  <c r="P234" i="2"/>
  <c r="L345" i="2"/>
  <c r="M345" i="2" s="1"/>
  <c r="N345" i="2" s="1"/>
  <c r="O207" i="2"/>
  <c r="P207" i="2"/>
  <c r="L280" i="2"/>
  <c r="M280" i="2" s="1"/>
  <c r="N280" i="2" s="1"/>
  <c r="L255" i="2"/>
  <c r="M255" i="2" s="1"/>
  <c r="N255" i="2" s="1"/>
  <c r="P91" i="2"/>
  <c r="L261" i="2"/>
  <c r="M261" i="2" s="1"/>
  <c r="N261" i="2" s="1"/>
  <c r="O138" i="2"/>
  <c r="P138" i="2"/>
  <c r="O205" i="2"/>
  <c r="P205" i="2"/>
  <c r="L291" i="2"/>
  <c r="M291" i="2" s="1"/>
  <c r="N291" i="2" s="1"/>
  <c r="L344" i="2"/>
  <c r="M344" i="2" s="1"/>
  <c r="N344" i="2" s="1"/>
  <c r="L226" i="2"/>
  <c r="M226" i="2" s="1"/>
  <c r="N226" i="2" s="1"/>
  <c r="O89" i="2"/>
  <c r="P89" i="2"/>
  <c r="L336" i="2"/>
  <c r="M336" i="2" s="1"/>
  <c r="N336" i="2" s="1"/>
  <c r="P154" i="2"/>
  <c r="O77" i="2"/>
  <c r="P77" i="2"/>
  <c r="P158" i="2"/>
  <c r="P203" i="2"/>
  <c r="L301" i="2"/>
  <c r="M301" i="2" s="1"/>
  <c r="N301" i="2" s="1"/>
  <c r="L273" i="2"/>
  <c r="M273" i="2" s="1"/>
  <c r="N273" i="2" s="1"/>
  <c r="L349" i="2"/>
  <c r="M349" i="2" s="1"/>
  <c r="N349" i="2" s="1"/>
  <c r="L262" i="2"/>
  <c r="M262" i="2" s="1"/>
  <c r="N262" i="2" s="1"/>
  <c r="O208" i="2"/>
  <c r="P208" i="2"/>
  <c r="P122" i="2"/>
  <c r="O122" i="2"/>
  <c r="P69" i="2"/>
  <c r="O69" i="2"/>
  <c r="L356" i="2"/>
  <c r="M356" i="2" s="1"/>
  <c r="N356" i="2" s="1"/>
  <c r="L300" i="2"/>
  <c r="M300" i="2" s="1"/>
  <c r="N300" i="2" s="1"/>
  <c r="L224" i="2"/>
  <c r="M224" i="2" s="1"/>
  <c r="N224" i="2" s="1"/>
  <c r="L332" i="2"/>
  <c r="M332" i="2" s="1"/>
  <c r="N332" i="2" s="1"/>
  <c r="O105" i="2"/>
  <c r="P105" i="2"/>
  <c r="O80" i="2"/>
  <c r="P80" i="2"/>
  <c r="L233" i="2"/>
  <c r="M233" i="2" s="1"/>
  <c r="N233" i="2" s="1"/>
  <c r="L299" i="2"/>
  <c r="M299" i="2" s="1"/>
  <c r="N299" i="2" s="1"/>
  <c r="P160" i="2"/>
  <c r="O160" i="2"/>
  <c r="O83" i="2"/>
  <c r="P83" i="2"/>
  <c r="O162" i="2"/>
  <c r="P162" i="2"/>
  <c r="L350" i="2"/>
  <c r="M350" i="2" s="1"/>
  <c r="N350" i="2" s="1"/>
  <c r="P120" i="2"/>
  <c r="L304" i="2"/>
  <c r="M304" i="2" s="1"/>
  <c r="N304" i="2" s="1"/>
  <c r="P19" i="2"/>
  <c r="O19" i="2"/>
  <c r="O215" i="2"/>
  <c r="L242" i="2"/>
  <c r="M242" i="2" s="1"/>
  <c r="N242" i="2" s="1"/>
  <c r="L276" i="2"/>
  <c r="M276" i="2" s="1"/>
  <c r="N276" i="2" s="1"/>
  <c r="L357" i="2"/>
  <c r="M357" i="2" s="1"/>
  <c r="N357" i="2" s="1"/>
  <c r="L287" i="2"/>
  <c r="M287" i="2" s="1"/>
  <c r="N287" i="2" s="1"/>
  <c r="O113" i="2"/>
  <c r="P113" i="2"/>
  <c r="P86" i="2"/>
  <c r="O38" i="2"/>
  <c r="P38" i="2"/>
  <c r="L355" i="2"/>
  <c r="M355" i="2" s="1"/>
  <c r="N355" i="2" s="1"/>
  <c r="O134" i="2"/>
  <c r="P134" i="2"/>
  <c r="L302" i="2"/>
  <c r="M302" i="2" s="1"/>
  <c r="N302" i="2" s="1"/>
  <c r="P13" i="2"/>
  <c r="O13" i="2"/>
  <c r="L254" i="2"/>
  <c r="M254" i="2" s="1"/>
  <c r="N254" i="2" s="1"/>
  <c r="P37" i="2"/>
  <c r="O37" i="2"/>
  <c r="L312" i="2"/>
  <c r="M312" i="2" s="1"/>
  <c r="N312" i="2" s="1"/>
  <c r="O112" i="2"/>
  <c r="P112" i="2"/>
  <c r="L330" i="2"/>
  <c r="M330" i="2" s="1"/>
  <c r="N330" i="2" s="1"/>
  <c r="O143" i="2"/>
  <c r="O73" i="2"/>
  <c r="P73" i="2"/>
  <c r="L297" i="2"/>
  <c r="M297" i="2" s="1"/>
  <c r="N297" i="2" s="1"/>
  <c r="O140" i="2"/>
  <c r="P140" i="2"/>
  <c r="L247" i="2"/>
  <c r="M247" i="2" s="1"/>
  <c r="N247" i="2" s="1"/>
  <c r="L363" i="2"/>
  <c r="M363" i="2" s="1"/>
  <c r="N363" i="2" s="1"/>
  <c r="L241" i="2"/>
  <c r="M241" i="2" s="1"/>
  <c r="N241" i="2" s="1"/>
  <c r="L278" i="2"/>
  <c r="M278" i="2" s="1"/>
  <c r="N278" i="2" s="1"/>
  <c r="P9" i="2"/>
  <c r="P35" i="2"/>
  <c r="O35" i="2"/>
  <c r="L284" i="2"/>
  <c r="M284" i="2" s="1"/>
  <c r="N284" i="2" s="1"/>
  <c r="P11" i="2"/>
  <c r="O11" i="2"/>
  <c r="L265" i="2"/>
  <c r="M265" i="2" s="1"/>
  <c r="N265" i="2" s="1"/>
  <c r="P24" i="2"/>
  <c r="O24" i="2"/>
  <c r="L168" i="2"/>
  <c r="M168" i="2" s="1"/>
  <c r="N168" i="2" s="1"/>
  <c r="P12" i="2"/>
  <c r="O12" i="2"/>
  <c r="P124" i="2"/>
  <c r="AE284" i="2"/>
  <c r="AF284" i="2"/>
  <c r="AF283" i="2"/>
  <c r="AE285" i="2"/>
  <c r="AF220" i="2"/>
  <c r="AE221" i="2"/>
  <c r="AF219" i="2"/>
  <c r="AE360" i="2"/>
  <c r="AF359" i="2"/>
  <c r="AF360" i="2"/>
  <c r="AE361" i="2"/>
  <c r="AE200" i="2"/>
  <c r="AE201" i="2"/>
  <c r="AF200" i="2"/>
  <c r="AF199" i="2"/>
  <c r="AF326" i="2"/>
  <c r="AE327" i="2"/>
  <c r="AE328" i="2"/>
  <c r="AE177" i="2"/>
  <c r="AE178" i="2"/>
  <c r="AF176" i="2"/>
  <c r="AF177" i="2"/>
  <c r="K4" i="1"/>
  <c r="AC211" i="2"/>
  <c r="AD211" i="2" s="1"/>
  <c r="P209" i="1"/>
  <c r="AF300" i="2"/>
  <c r="AE222" i="2"/>
  <c r="AE223" i="2"/>
  <c r="AF221" i="2"/>
  <c r="AF222" i="2"/>
  <c r="AE248" i="2"/>
  <c r="AE247" i="2"/>
  <c r="AF247" i="2"/>
  <c r="AF246" i="2"/>
  <c r="AF305" i="2"/>
  <c r="AE306" i="2"/>
  <c r="AE305" i="2"/>
  <c r="AF304" i="2"/>
  <c r="AE197" i="2"/>
  <c r="AF196" i="2"/>
  <c r="AF195" i="2"/>
  <c r="AE196" i="2"/>
  <c r="AE297" i="2"/>
  <c r="AF296" i="2"/>
  <c r="AF297" i="2"/>
  <c r="AE298" i="2"/>
  <c r="AF191" i="2"/>
  <c r="AE192" i="2"/>
  <c r="AE193" i="2"/>
  <c r="O41" i="2"/>
  <c r="P41" i="2"/>
  <c r="L354" i="2"/>
  <c r="M354" i="2" s="1"/>
  <c r="N354" i="2" s="1"/>
  <c r="L263" i="2"/>
  <c r="M263" i="2" s="1"/>
  <c r="N263" i="2" s="1"/>
  <c r="P48" i="2"/>
  <c r="L325" i="2"/>
  <c r="M325" i="2" s="1"/>
  <c r="N325" i="2" s="1"/>
  <c r="O107" i="2"/>
  <c r="O114" i="2"/>
  <c r="P114" i="2"/>
  <c r="O148" i="2"/>
  <c r="P148" i="2"/>
  <c r="L285" i="2"/>
  <c r="M285" i="2" s="1"/>
  <c r="N285" i="2" s="1"/>
  <c r="L231" i="2"/>
  <c r="M231" i="2" s="1"/>
  <c r="N231" i="2" s="1"/>
  <c r="O57" i="2"/>
  <c r="P57" i="2"/>
  <c r="P149" i="2"/>
  <c r="O149" i="2"/>
  <c r="P147" i="2"/>
  <c r="O147" i="2"/>
  <c r="L309" i="2"/>
  <c r="M309" i="2" s="1"/>
  <c r="N309" i="2" s="1"/>
  <c r="L348" i="2"/>
  <c r="M348" i="2" s="1"/>
  <c r="N348" i="2" s="1"/>
  <c r="P20" i="2"/>
  <c r="O20" i="2"/>
  <c r="P136" i="2"/>
  <c r="P16" i="2"/>
  <c r="O16" i="2"/>
  <c r="AE205" i="2"/>
  <c r="AF203" i="2"/>
  <c r="AF204" i="2"/>
  <c r="AE209" i="2"/>
  <c r="AF209" i="2"/>
  <c r="AF208" i="2"/>
  <c r="AE210" i="2"/>
  <c r="AE240" i="2"/>
  <c r="AF239" i="2"/>
  <c r="AE239" i="2"/>
  <c r="AF238" i="2"/>
  <c r="AF345" i="2"/>
  <c r="AE346" i="2"/>
  <c r="AE345" i="2"/>
  <c r="AF344" i="2"/>
  <c r="AE356" i="2"/>
  <c r="AE357" i="2"/>
  <c r="AF355" i="2"/>
  <c r="AF356" i="2"/>
  <c r="AF336" i="2"/>
  <c r="AE336" i="2"/>
  <c r="AE337" i="2"/>
  <c r="AF335" i="2"/>
  <c r="AF233" i="2"/>
  <c r="AE234" i="2"/>
  <c r="AF232" i="2"/>
  <c r="AE182" i="2"/>
  <c r="AF182" i="2"/>
  <c r="AE183" i="2"/>
  <c r="AF181" i="2"/>
  <c r="AE152" i="2"/>
  <c r="AE151" i="2"/>
  <c r="AF150" i="2"/>
  <c r="AF151" i="2"/>
  <c r="AF227" i="2"/>
  <c r="AE228" i="2"/>
  <c r="AF226" i="2"/>
  <c r="AE227" i="2"/>
  <c r="AF255" i="2"/>
  <c r="AE256" i="2"/>
  <c r="AF254" i="2"/>
  <c r="AF272" i="2"/>
  <c r="AE317" i="2"/>
  <c r="AF315" i="2"/>
  <c r="AF316" i="2"/>
  <c r="AF152" i="2"/>
  <c r="AF153" i="2"/>
  <c r="AE153" i="2"/>
  <c r="AE154" i="2"/>
  <c r="AE286" i="2"/>
  <c r="AE287" i="2"/>
  <c r="AF285" i="2"/>
  <c r="AF286" i="2"/>
  <c r="AF218" i="2"/>
  <c r="AE219" i="2"/>
  <c r="AE220" i="2"/>
  <c r="O25" i="2" l="1"/>
  <c r="P182" i="2"/>
  <c r="P7" i="2"/>
  <c r="O292" i="2"/>
  <c r="O68" i="2"/>
  <c r="P176" i="2"/>
  <c r="O179" i="2"/>
  <c r="P191" i="2"/>
  <c r="O78" i="2"/>
  <c r="O178" i="2"/>
  <c r="P202" i="2"/>
  <c r="P190" i="2"/>
  <c r="P283" i="2"/>
  <c r="P141" i="2"/>
  <c r="P39" i="2"/>
  <c r="O216" i="2"/>
  <c r="P150" i="2"/>
  <c r="P64" i="2"/>
  <c r="O159" i="2"/>
  <c r="O32" i="2"/>
  <c r="O219" i="2"/>
  <c r="O157" i="2"/>
  <c r="P173" i="2"/>
  <c r="P188" i="2"/>
  <c r="P94" i="2"/>
  <c r="P195" i="2"/>
  <c r="O116" i="2"/>
  <c r="P75" i="2"/>
  <c r="O171" i="2"/>
  <c r="O67" i="2"/>
  <c r="O72" i="2"/>
  <c r="P196" i="2"/>
  <c r="O260" i="2"/>
  <c r="O210" i="2"/>
  <c r="P79" i="2"/>
  <c r="P8" i="2"/>
  <c r="O213" i="2"/>
  <c r="P139" i="2"/>
  <c r="P51" i="2"/>
  <c r="O47" i="2"/>
  <c r="P185" i="2"/>
  <c r="O192" i="2"/>
  <c r="O214" i="2"/>
  <c r="P156" i="2"/>
  <c r="O85" i="2"/>
  <c r="P259" i="2"/>
  <c r="P117" i="2"/>
  <c r="P341" i="2"/>
  <c r="O296" i="2"/>
  <c r="P237" i="2"/>
  <c r="P172" i="2"/>
  <c r="P106" i="2"/>
  <c r="O18" i="2"/>
  <c r="P44" i="2"/>
  <c r="P96" i="2"/>
  <c r="P119" i="2"/>
  <c r="O181" i="2"/>
  <c r="O42" i="2"/>
  <c r="O170" i="2"/>
  <c r="P135" i="2"/>
  <c r="P288" i="2"/>
  <c r="O53" i="2"/>
  <c r="P314" i="2"/>
  <c r="P146" i="2"/>
  <c r="O46" i="2"/>
  <c r="O71" i="2"/>
  <c r="P180" i="2"/>
  <c r="P142" i="2"/>
  <c r="O70" i="2"/>
  <c r="P84" i="2"/>
  <c r="O212" i="2"/>
  <c r="P63" i="2"/>
  <c r="P258" i="2"/>
  <c r="O56" i="2"/>
  <c r="O184" i="2"/>
  <c r="P118" i="2"/>
  <c r="O109" i="2"/>
  <c r="P131" i="2"/>
  <c r="P209" i="2"/>
  <c r="P244" i="2"/>
  <c r="O54" i="2"/>
  <c r="P66" i="2"/>
  <c r="P115" i="2"/>
  <c r="O201" i="2"/>
  <c r="O133" i="2"/>
  <c r="O227" i="2"/>
  <c r="P62" i="2"/>
  <c r="P281" i="2"/>
  <c r="P144" i="2"/>
  <c r="O127" i="2"/>
  <c r="P95" i="2"/>
  <c r="O290" i="2"/>
  <c r="O167" i="2"/>
  <c r="P82" i="2"/>
  <c r="O309" i="2"/>
  <c r="P309" i="2"/>
  <c r="O231" i="2"/>
  <c r="P231" i="2"/>
  <c r="P325" i="2"/>
  <c r="O325" i="2"/>
  <c r="O354" i="2"/>
  <c r="P354" i="2"/>
  <c r="P284" i="2"/>
  <c r="O284" i="2"/>
  <c r="P330" i="2"/>
  <c r="O330" i="2"/>
  <c r="O242" i="2"/>
  <c r="P242" i="2"/>
  <c r="O233" i="2"/>
  <c r="P233" i="2"/>
  <c r="O224" i="2"/>
  <c r="P224" i="2"/>
  <c r="O301" i="2"/>
  <c r="P301" i="2"/>
  <c r="O226" i="2"/>
  <c r="P226" i="2"/>
  <c r="AF4" i="2"/>
  <c r="AE5" i="2"/>
  <c r="AE4" i="2"/>
  <c r="P245" i="2"/>
  <c r="O245" i="2"/>
  <c r="P335" i="2"/>
  <c r="O335" i="2"/>
  <c r="P331" i="2"/>
  <c r="O331" i="2"/>
  <c r="P232" i="2"/>
  <c r="O232" i="2"/>
  <c r="O239" i="2"/>
  <c r="P239" i="2"/>
  <c r="O361" i="2"/>
  <c r="P361" i="2"/>
  <c r="O339" i="2"/>
  <c r="P339" i="2"/>
  <c r="O321" i="2"/>
  <c r="P321" i="2"/>
  <c r="P169" i="2"/>
  <c r="O169" i="2"/>
  <c r="O328" i="2"/>
  <c r="P328" i="2"/>
  <c r="O286" i="2"/>
  <c r="P286" i="2"/>
  <c r="O329" i="2"/>
  <c r="P329" i="2"/>
  <c r="O353" i="2"/>
  <c r="P353" i="2"/>
  <c r="O223" i="2"/>
  <c r="P223" i="2"/>
  <c r="O253" i="2"/>
  <c r="P253" i="2"/>
  <c r="O225" i="2"/>
  <c r="P225" i="2"/>
  <c r="O308" i="2"/>
  <c r="P308" i="2"/>
  <c r="P316" i="2"/>
  <c r="O316" i="2"/>
  <c r="P285" i="2"/>
  <c r="O285" i="2"/>
  <c r="O265" i="2"/>
  <c r="P265" i="2"/>
  <c r="O278" i="2"/>
  <c r="P278" i="2"/>
  <c r="P363" i="2"/>
  <c r="O363" i="2"/>
  <c r="P302" i="2"/>
  <c r="O302" i="2"/>
  <c r="O287" i="2"/>
  <c r="P287" i="2"/>
  <c r="O304" i="2"/>
  <c r="P304" i="2"/>
  <c r="P300" i="2"/>
  <c r="O300" i="2"/>
  <c r="O262" i="2"/>
  <c r="P262" i="2"/>
  <c r="O344" i="2"/>
  <c r="P344" i="2"/>
  <c r="P261" i="2"/>
  <c r="O261" i="2"/>
  <c r="O280" i="2"/>
  <c r="P280" i="2"/>
  <c r="O310" i="2"/>
  <c r="P310" i="2"/>
  <c r="P317" i="2"/>
  <c r="O317" i="2"/>
  <c r="O267" i="2"/>
  <c r="P267" i="2"/>
  <c r="P320" i="2"/>
  <c r="O320" i="2"/>
  <c r="O250" i="2"/>
  <c r="P250" i="2"/>
  <c r="P351" i="2"/>
  <c r="O351" i="2"/>
  <c r="O340" i="2"/>
  <c r="P340" i="2"/>
  <c r="P266" i="2"/>
  <c r="O266" i="2"/>
  <c r="P235" i="2"/>
  <c r="O235" i="2"/>
  <c r="O333" i="2"/>
  <c r="P333" i="2"/>
  <c r="P358" i="2"/>
  <c r="O358" i="2"/>
  <c r="O198" i="2"/>
  <c r="P198" i="2"/>
  <c r="P347" i="2"/>
  <c r="O347" i="2"/>
  <c r="O322" i="2"/>
  <c r="P322" i="2"/>
  <c r="O269" i="2"/>
  <c r="P269" i="2"/>
  <c r="O364" i="2"/>
  <c r="P364" i="2"/>
  <c r="O337" i="2"/>
  <c r="P337" i="2"/>
  <c r="O323" i="2"/>
  <c r="P323" i="2"/>
  <c r="O306" i="2"/>
  <c r="P306" i="2"/>
  <c r="AF210" i="2"/>
  <c r="AE211" i="2"/>
  <c r="AE212" i="2"/>
  <c r="AF211" i="2"/>
  <c r="P168" i="2"/>
  <c r="O168" i="2"/>
  <c r="O241" i="2"/>
  <c r="P241" i="2"/>
  <c r="P247" i="2"/>
  <c r="O247" i="2"/>
  <c r="O254" i="2"/>
  <c r="P254" i="2"/>
  <c r="P355" i="2"/>
  <c r="O355" i="2"/>
  <c r="P357" i="2"/>
  <c r="O357" i="2"/>
  <c r="O350" i="2"/>
  <c r="P350" i="2"/>
  <c r="P356" i="2"/>
  <c r="O356" i="2"/>
  <c r="O349" i="2"/>
  <c r="P349" i="2"/>
  <c r="O291" i="2"/>
  <c r="P291" i="2"/>
  <c r="O255" i="2"/>
  <c r="P255" i="2"/>
  <c r="P345" i="2"/>
  <c r="O345" i="2"/>
  <c r="O326" i="2"/>
  <c r="P326" i="2"/>
  <c r="O228" i="2"/>
  <c r="P228" i="2"/>
  <c r="P282" i="2"/>
  <c r="O282" i="2"/>
  <c r="O246" i="2"/>
  <c r="P246" i="2"/>
  <c r="O319" i="2"/>
  <c r="P319" i="2"/>
  <c r="O217" i="2"/>
  <c r="P217" i="2"/>
  <c r="O249" i="2"/>
  <c r="P249" i="2"/>
  <c r="O268" i="2"/>
  <c r="P268" i="2"/>
  <c r="P220" i="2"/>
  <c r="O220" i="2"/>
  <c r="O318" i="2"/>
  <c r="P318" i="2"/>
  <c r="P303" i="2"/>
  <c r="O303" i="2"/>
  <c r="P264" i="2"/>
  <c r="O264" i="2"/>
  <c r="O236" i="2"/>
  <c r="P236" i="2"/>
  <c r="P362" i="2"/>
  <c r="O362" i="2"/>
  <c r="O338" i="2"/>
  <c r="P338" i="2"/>
  <c r="O293" i="2"/>
  <c r="P293" i="2"/>
  <c r="P221" i="2"/>
  <c r="O221" i="2"/>
  <c r="P327" i="2"/>
  <c r="O327" i="2"/>
  <c r="O257" i="2"/>
  <c r="P257" i="2"/>
  <c r="O305" i="2"/>
  <c r="P305" i="2"/>
  <c r="P348" i="2"/>
  <c r="O348" i="2"/>
  <c r="O263" i="2"/>
  <c r="P263" i="2"/>
  <c r="O297" i="2"/>
  <c r="P297" i="2"/>
  <c r="O312" i="2"/>
  <c r="P312" i="2"/>
  <c r="O276" i="2"/>
  <c r="P276" i="2"/>
  <c r="O299" i="2"/>
  <c r="P299" i="2"/>
  <c r="O332" i="2"/>
  <c r="P332" i="2"/>
  <c r="O273" i="2"/>
  <c r="P273" i="2"/>
  <c r="O336" i="2"/>
  <c r="P336" i="2"/>
  <c r="O360" i="2"/>
  <c r="P360" i="2"/>
  <c r="O307" i="2"/>
  <c r="P307" i="2"/>
  <c r="P252" i="2"/>
  <c r="O252" i="2"/>
  <c r="P295" i="2"/>
  <c r="O295" i="2"/>
  <c r="P346" i="2"/>
  <c r="O346" i="2"/>
  <c r="P342" i="2"/>
  <c r="O342" i="2"/>
  <c r="O359" i="2"/>
  <c r="P359" i="2"/>
  <c r="P334" i="2"/>
  <c r="O334" i="2"/>
  <c r="P218" i="2"/>
  <c r="O218" i="2"/>
  <c r="O313" i="2"/>
  <c r="P313" i="2"/>
  <c r="O229" i="2"/>
  <c r="P229" i="2"/>
  <c r="P251" i="2"/>
  <c r="O251" i="2"/>
  <c r="O352" i="2"/>
  <c r="P352" i="2"/>
  <c r="P311" i="2"/>
  <c r="O311" i="2"/>
  <c r="P324" i="2"/>
  <c r="O324" i="2"/>
  <c r="O315" i="2"/>
  <c r="P315" i="2"/>
  <c r="O277" i="2"/>
  <c r="P277" i="2"/>
  <c r="O248" i="2"/>
  <c r="P248" i="2"/>
  <c r="O343" i="2"/>
  <c r="P343" i="2"/>
  <c r="I11" i="1" l="1"/>
  <c r="I10" i="1"/>
</calcChain>
</file>

<file path=xl/sharedStrings.xml><?xml version="1.0" encoding="utf-8"?>
<sst xmlns="http://schemas.openxmlformats.org/spreadsheetml/2006/main" count="141" uniqueCount="107">
  <si>
    <t>θ</t>
    <phoneticPr fontId="1"/>
  </si>
  <si>
    <t>a1</t>
    <phoneticPr fontId="1"/>
  </si>
  <si>
    <t>a2</t>
    <phoneticPr fontId="1"/>
  </si>
  <si>
    <t>a3</t>
    <phoneticPr fontId="1"/>
  </si>
  <si>
    <t>a4</t>
    <phoneticPr fontId="1"/>
  </si>
  <si>
    <t>モーター個数</t>
    <rPh sb="4" eb="6">
      <t>コスウ</t>
    </rPh>
    <phoneticPr fontId="1"/>
  </si>
  <si>
    <t>最大トルク</t>
    <rPh sb="0" eb="2">
      <t>サイダイ</t>
    </rPh>
    <phoneticPr fontId="1"/>
  </si>
  <si>
    <t>入力トルク</t>
    <rPh sb="0" eb="2">
      <t>ニュウリョク</t>
    </rPh>
    <phoneticPr fontId="1"/>
  </si>
  <si>
    <t>伝達効率</t>
    <rPh sb="0" eb="2">
      <t>デンタツ</t>
    </rPh>
    <rPh sb="2" eb="4">
      <t>コウリツ</t>
    </rPh>
    <phoneticPr fontId="1"/>
  </si>
  <si>
    <t>減速比</t>
    <rPh sb="0" eb="2">
      <t>ゲンソク</t>
    </rPh>
    <rPh sb="2" eb="3">
      <t>ヒ</t>
    </rPh>
    <phoneticPr fontId="1"/>
  </si>
  <si>
    <t>先端トルク</t>
    <rPh sb="0" eb="2">
      <t>センタン</t>
    </rPh>
    <phoneticPr fontId="1"/>
  </si>
  <si>
    <t>出力トルク</t>
    <rPh sb="0" eb="2">
      <t>シュツリョク</t>
    </rPh>
    <phoneticPr fontId="1"/>
  </si>
  <si>
    <t>β</t>
    <phoneticPr fontId="1"/>
  </si>
  <si>
    <t>角度変位</t>
    <rPh sb="0" eb="2">
      <t>カクド</t>
    </rPh>
    <rPh sb="2" eb="4">
      <t>ヘンイ</t>
    </rPh>
    <phoneticPr fontId="1"/>
  </si>
  <si>
    <t>トルク</t>
    <phoneticPr fontId="1"/>
  </si>
  <si>
    <t>減速比</t>
    <rPh sb="0" eb="2">
      <t>ゲンソク</t>
    </rPh>
    <rPh sb="2" eb="3">
      <t>ヒ</t>
    </rPh>
    <phoneticPr fontId="1"/>
  </si>
  <si>
    <t>トルク</t>
    <phoneticPr fontId="1"/>
  </si>
  <si>
    <t>先端角</t>
    <rPh sb="0" eb="2">
      <t>センタン</t>
    </rPh>
    <rPh sb="2" eb="3">
      <t>カク</t>
    </rPh>
    <phoneticPr fontId="1"/>
  </si>
  <si>
    <t>距離</t>
    <rPh sb="0" eb="2">
      <t>キョリ</t>
    </rPh>
    <phoneticPr fontId="1"/>
  </si>
  <si>
    <t>β</t>
    <phoneticPr fontId="1"/>
  </si>
  <si>
    <t>先端ｘ</t>
    <rPh sb="0" eb="2">
      <t>センタン</t>
    </rPh>
    <phoneticPr fontId="1"/>
  </si>
  <si>
    <t>先端ｙ</t>
    <rPh sb="0" eb="2">
      <t>センタン</t>
    </rPh>
    <phoneticPr fontId="1"/>
  </si>
  <si>
    <t>参考ｘ</t>
    <rPh sb="0" eb="2">
      <t>サンコウ</t>
    </rPh>
    <phoneticPr fontId="1"/>
  </si>
  <si>
    <t>参考ｙ</t>
    <rPh sb="0" eb="2">
      <t>サンコウ</t>
    </rPh>
    <phoneticPr fontId="1"/>
  </si>
  <si>
    <t>角度</t>
    <rPh sb="0" eb="1">
      <t>カク</t>
    </rPh>
    <rPh sb="1" eb="2">
      <t>ド</t>
    </rPh>
    <phoneticPr fontId="1"/>
  </si>
  <si>
    <t>駆動ｘ</t>
    <rPh sb="0" eb="2">
      <t>クドウ</t>
    </rPh>
    <phoneticPr fontId="1"/>
  </si>
  <si>
    <t>駆動y</t>
    <rPh sb="0" eb="2">
      <t>クドウ</t>
    </rPh>
    <phoneticPr fontId="1"/>
  </si>
  <si>
    <t>真角度</t>
    <rPh sb="0" eb="1">
      <t>シン</t>
    </rPh>
    <rPh sb="1" eb="3">
      <t>カクド</t>
    </rPh>
    <phoneticPr fontId="1"/>
  </si>
  <si>
    <t>真ｘ</t>
    <rPh sb="0" eb="1">
      <t>シン</t>
    </rPh>
    <phoneticPr fontId="1"/>
  </si>
  <si>
    <t>真ｙ</t>
    <rPh sb="0" eb="1">
      <t>シン</t>
    </rPh>
    <phoneticPr fontId="1"/>
  </si>
  <si>
    <t>最終段トルク</t>
    <rPh sb="0" eb="2">
      <t>サイシュウ</t>
    </rPh>
    <rPh sb="2" eb="3">
      <t>ダン</t>
    </rPh>
    <phoneticPr fontId="1"/>
  </si>
  <si>
    <t>駆動中心高さ</t>
    <rPh sb="0" eb="2">
      <t>クドウ</t>
    </rPh>
    <rPh sb="2" eb="4">
      <t>チュウシン</t>
    </rPh>
    <rPh sb="4" eb="5">
      <t>タカ</t>
    </rPh>
    <phoneticPr fontId="1"/>
  </si>
  <si>
    <t>参考半径</t>
    <rPh sb="0" eb="2">
      <t>サンコウ</t>
    </rPh>
    <rPh sb="2" eb="4">
      <t>ハンケイ</t>
    </rPh>
    <phoneticPr fontId="1"/>
  </si>
  <si>
    <t>ψ</t>
    <phoneticPr fontId="1"/>
  </si>
  <si>
    <t>初期角度α</t>
    <rPh sb="0" eb="2">
      <t>ショキ</t>
    </rPh>
    <rPh sb="2" eb="4">
      <t>カクド</t>
    </rPh>
    <phoneticPr fontId="1"/>
  </si>
  <si>
    <t>先端長さBE</t>
    <rPh sb="0" eb="2">
      <t>センタン</t>
    </rPh>
    <rPh sb="2" eb="3">
      <t>ナガ</t>
    </rPh>
    <phoneticPr fontId="1"/>
  </si>
  <si>
    <t>先端角度Γ</t>
    <rPh sb="0" eb="2">
      <t>センタン</t>
    </rPh>
    <rPh sb="2" eb="4">
      <t>カクド</t>
    </rPh>
    <phoneticPr fontId="1"/>
  </si>
  <si>
    <t>固定節DA</t>
    <rPh sb="0" eb="2">
      <t>コテイ</t>
    </rPh>
    <rPh sb="2" eb="3">
      <t>セツ</t>
    </rPh>
    <phoneticPr fontId="1"/>
  </si>
  <si>
    <t>駆動節AB</t>
    <rPh sb="0" eb="2">
      <t>クドウ</t>
    </rPh>
    <rPh sb="2" eb="3">
      <t>セツ</t>
    </rPh>
    <phoneticPr fontId="1"/>
  </si>
  <si>
    <t>揺動節BC</t>
    <rPh sb="0" eb="2">
      <t>ヨウドウ</t>
    </rPh>
    <rPh sb="2" eb="3">
      <t>セツ</t>
    </rPh>
    <phoneticPr fontId="1"/>
  </si>
  <si>
    <t>従動節CD</t>
    <rPh sb="0" eb="2">
      <t>ジュウドウ</t>
    </rPh>
    <rPh sb="2" eb="3">
      <t>セツ</t>
    </rPh>
    <phoneticPr fontId="1"/>
  </si>
  <si>
    <t>真円度</t>
    <rPh sb="0" eb="2">
      <t>シンエン</t>
    </rPh>
    <rPh sb="2" eb="3">
      <t>ド</t>
    </rPh>
    <phoneticPr fontId="1"/>
  </si>
  <si>
    <t>先端距離1</t>
    <rPh sb="0" eb="2">
      <t>センタン</t>
    </rPh>
    <rPh sb="2" eb="4">
      <t>キョリ</t>
    </rPh>
    <phoneticPr fontId="1"/>
  </si>
  <si>
    <t>先端距離2</t>
    <rPh sb="0" eb="2">
      <t>センタン</t>
    </rPh>
    <rPh sb="2" eb="4">
      <t>キョリ</t>
    </rPh>
    <phoneticPr fontId="1"/>
  </si>
  <si>
    <t>角度を指定1</t>
    <rPh sb="0" eb="2">
      <t>カクド</t>
    </rPh>
    <rPh sb="3" eb="5">
      <t>シテイ</t>
    </rPh>
    <phoneticPr fontId="1"/>
  </si>
  <si>
    <t>角度を指定2</t>
    <rPh sb="0" eb="2">
      <t>カクド</t>
    </rPh>
    <rPh sb="3" eb="5">
      <t>シテイ</t>
    </rPh>
    <phoneticPr fontId="1"/>
  </si>
  <si>
    <t>4節リンク設定</t>
    <rPh sb="1" eb="2">
      <t>セツ</t>
    </rPh>
    <rPh sb="5" eb="7">
      <t>セッテイ</t>
    </rPh>
    <phoneticPr fontId="1"/>
  </si>
  <si>
    <t>出力設定</t>
    <rPh sb="0" eb="2">
      <t>シュツリョク</t>
    </rPh>
    <rPh sb="2" eb="4">
      <t>セッテイ</t>
    </rPh>
    <phoneticPr fontId="1"/>
  </si>
  <si>
    <t>落合先輩</t>
    <rPh sb="0" eb="2">
      <t>オチアイ</t>
    </rPh>
    <rPh sb="2" eb="4">
      <t>センパイ</t>
    </rPh>
    <phoneticPr fontId="1"/>
  </si>
  <si>
    <t>レミントン</t>
    <phoneticPr fontId="1"/>
  </si>
  <si>
    <t>いいんじゃない？</t>
    <phoneticPr fontId="1"/>
  </si>
  <si>
    <t>角度</t>
    <rPh sb="0" eb="2">
      <t>カクド</t>
    </rPh>
    <phoneticPr fontId="1"/>
  </si>
  <si>
    <t>機構減速比</t>
    <rPh sb="0" eb="2">
      <t>キコウ</t>
    </rPh>
    <rPh sb="2" eb="4">
      <t>ゲンソク</t>
    </rPh>
    <rPh sb="4" eb="5">
      <t>ヒ</t>
    </rPh>
    <phoneticPr fontId="1"/>
  </si>
  <si>
    <t>駆動リンク角度</t>
    <rPh sb="0" eb="2">
      <t>クドウ</t>
    </rPh>
    <rPh sb="5" eb="7">
      <t>カクド</t>
    </rPh>
    <phoneticPr fontId="1"/>
  </si>
  <si>
    <t>出力【ｇ】</t>
    <rPh sb="0" eb="2">
      <t>シュツリョク</t>
    </rPh>
    <phoneticPr fontId="1"/>
  </si>
  <si>
    <t>モータ数</t>
    <rPh sb="3" eb="4">
      <t>スウ</t>
    </rPh>
    <phoneticPr fontId="1"/>
  </si>
  <si>
    <t>↓イーグル6.62Ｖ　2200ｍＡ　35Ｃ×2</t>
    <phoneticPr fontId="1"/>
  </si>
  <si>
    <t>最大トルク【ｇ・ｃｍ】</t>
    <rPh sb="0" eb="2">
      <t>サイダイ</t>
    </rPh>
    <phoneticPr fontId="1"/>
  </si>
  <si>
    <t>赤：ＡＢ</t>
    <rPh sb="0" eb="1">
      <t>アカ</t>
    </rPh>
    <phoneticPr fontId="1"/>
  </si>
  <si>
    <t>シアン：ＢＣ</t>
    <phoneticPr fontId="1"/>
  </si>
  <si>
    <t>緑：ＣＤ</t>
    <rPh sb="0" eb="1">
      <t>ミドリ</t>
    </rPh>
    <phoneticPr fontId="1"/>
  </si>
  <si>
    <t>黄：ＤＡ</t>
    <rPh sb="0" eb="1">
      <t>キ</t>
    </rPh>
    <phoneticPr fontId="1"/>
  </si>
  <si>
    <t>駆動節</t>
    <rPh sb="0" eb="2">
      <t>クドウ</t>
    </rPh>
    <rPh sb="2" eb="3">
      <t>セツ</t>
    </rPh>
    <phoneticPr fontId="1"/>
  </si>
  <si>
    <t>揺動節</t>
    <rPh sb="0" eb="3">
      <t>ヨウドウセツ</t>
    </rPh>
    <phoneticPr fontId="1"/>
  </si>
  <si>
    <t>従動節</t>
    <rPh sb="0" eb="2">
      <t>ジュウドウ</t>
    </rPh>
    <rPh sb="2" eb="3">
      <t>セツ</t>
    </rPh>
    <phoneticPr fontId="1"/>
  </si>
  <si>
    <t>固定節</t>
    <rPh sb="0" eb="2">
      <t>コテイ</t>
    </rPh>
    <rPh sb="2" eb="3">
      <t>セツ</t>
    </rPh>
    <phoneticPr fontId="1"/>
  </si>
  <si>
    <t>マゼンタ：ＢＥ</t>
    <phoneticPr fontId="1"/>
  </si>
  <si>
    <t>アーム先端</t>
    <rPh sb="3" eb="5">
      <t>センタン</t>
    </rPh>
    <phoneticPr fontId="1"/>
  </si>
  <si>
    <t>節の長さを入力</t>
    <rPh sb="0" eb="1">
      <t>セツ</t>
    </rPh>
    <rPh sb="2" eb="3">
      <t>ナガ</t>
    </rPh>
    <rPh sb="5" eb="7">
      <t>ニュウリョク</t>
    </rPh>
    <phoneticPr fontId="1"/>
  </si>
  <si>
    <t>角度を入力、図の矢印方向が正</t>
    <rPh sb="0" eb="2">
      <t>カクド</t>
    </rPh>
    <rPh sb="3" eb="5">
      <t>ニュウリョク</t>
    </rPh>
    <rPh sb="6" eb="7">
      <t>ズ</t>
    </rPh>
    <rPh sb="8" eb="10">
      <t>ヤジルシ</t>
    </rPh>
    <rPh sb="10" eb="12">
      <t>ホウコウ</t>
    </rPh>
    <rPh sb="13" eb="14">
      <t>セイ</t>
    </rPh>
    <phoneticPr fontId="1"/>
  </si>
  <si>
    <t>地面からＡ点までの高さを入力</t>
    <rPh sb="0" eb="2">
      <t>ジメン</t>
    </rPh>
    <rPh sb="5" eb="6">
      <t>テン</t>
    </rPh>
    <rPh sb="9" eb="10">
      <t>タカ</t>
    </rPh>
    <rPh sb="12" eb="14">
      <t>ニュウリョク</t>
    </rPh>
    <phoneticPr fontId="1"/>
  </si>
  <si>
    <t>Ａ点を中心とした参考円の半径を入力</t>
    <rPh sb="1" eb="2">
      <t>テン</t>
    </rPh>
    <rPh sb="3" eb="5">
      <t>チュウシン</t>
    </rPh>
    <rPh sb="8" eb="10">
      <t>サンコウ</t>
    </rPh>
    <rPh sb="10" eb="11">
      <t>エン</t>
    </rPh>
    <rPh sb="12" eb="14">
      <t>ハンケイ</t>
    </rPh>
    <rPh sb="15" eb="17">
      <t>ニュウリョク</t>
    </rPh>
    <phoneticPr fontId="1"/>
  </si>
  <si>
    <t>使用するモーターの個数を入力</t>
    <rPh sb="0" eb="2">
      <t>シヨウ</t>
    </rPh>
    <rPh sb="9" eb="11">
      <t>コスウ</t>
    </rPh>
    <rPh sb="12" eb="14">
      <t>ニュウリョク</t>
    </rPh>
    <phoneticPr fontId="1"/>
  </si>
  <si>
    <t>Ｌ列のモーターの右のＭ列の値を入力</t>
    <rPh sb="1" eb="2">
      <t>レツ</t>
    </rPh>
    <rPh sb="8" eb="9">
      <t>ミギ</t>
    </rPh>
    <rPh sb="11" eb="12">
      <t>レツ</t>
    </rPh>
    <rPh sb="13" eb="14">
      <t>アタイ</t>
    </rPh>
    <rPh sb="15" eb="17">
      <t>ニュウリョク</t>
    </rPh>
    <phoneticPr fontId="1"/>
  </si>
  <si>
    <t>ギアで稼ぐ減速の値を入力</t>
    <rPh sb="3" eb="4">
      <t>カセ</t>
    </rPh>
    <rPh sb="5" eb="7">
      <t>ゲンソク</t>
    </rPh>
    <rPh sb="8" eb="9">
      <t>アタイ</t>
    </rPh>
    <rPh sb="10" eb="12">
      <t>ニュウリョク</t>
    </rPh>
    <phoneticPr fontId="1"/>
  </si>
  <si>
    <t>攻撃に使うときのθの値を入力、矢印方向が正</t>
    <rPh sb="0" eb="2">
      <t>コウゲキ</t>
    </rPh>
    <rPh sb="3" eb="4">
      <t>ツカ</t>
    </rPh>
    <rPh sb="10" eb="11">
      <t>アタイ</t>
    </rPh>
    <rPh sb="12" eb="14">
      <t>ニュウリョク</t>
    </rPh>
    <rPh sb="15" eb="17">
      <t>ヤジルシ</t>
    </rPh>
    <rPh sb="17" eb="19">
      <t>ホウコウ</t>
    </rPh>
    <rPh sb="20" eb="21">
      <t>セイ</t>
    </rPh>
    <phoneticPr fontId="1"/>
  </si>
  <si>
    <t>角度1での先端のトルクが表示</t>
    <rPh sb="0" eb="2">
      <t>カクド</t>
    </rPh>
    <rPh sb="5" eb="7">
      <t>センタン</t>
    </rPh>
    <rPh sb="12" eb="14">
      <t>ヒョウジ</t>
    </rPh>
    <phoneticPr fontId="1"/>
  </si>
  <si>
    <t>角度1での先端の減速が表示</t>
    <rPh sb="0" eb="2">
      <t>カクド</t>
    </rPh>
    <rPh sb="5" eb="7">
      <t>センタン</t>
    </rPh>
    <rPh sb="8" eb="10">
      <t>ゲンソク</t>
    </rPh>
    <rPh sb="11" eb="13">
      <t>ヒョウジ</t>
    </rPh>
    <phoneticPr fontId="1"/>
  </si>
  <si>
    <t>角度1での先端までの距離が表示</t>
    <rPh sb="0" eb="2">
      <t>カクド</t>
    </rPh>
    <rPh sb="5" eb="7">
      <t>センタン</t>
    </rPh>
    <rPh sb="10" eb="12">
      <t>キョリ</t>
    </rPh>
    <rPh sb="13" eb="15">
      <t>ヒョウジ</t>
    </rPh>
    <phoneticPr fontId="1"/>
  </si>
  <si>
    <t>角度2での先端のトルクが表示</t>
    <rPh sb="0" eb="2">
      <t>カクド</t>
    </rPh>
    <rPh sb="5" eb="7">
      <t>センタン</t>
    </rPh>
    <rPh sb="12" eb="14">
      <t>ヒョウジ</t>
    </rPh>
    <phoneticPr fontId="1"/>
  </si>
  <si>
    <t>角度2での先端の減速が表示</t>
    <rPh sb="0" eb="2">
      <t>カクド</t>
    </rPh>
    <rPh sb="5" eb="7">
      <t>センタン</t>
    </rPh>
    <rPh sb="8" eb="10">
      <t>ゲンソク</t>
    </rPh>
    <rPh sb="11" eb="13">
      <t>ヒョウジ</t>
    </rPh>
    <phoneticPr fontId="1"/>
  </si>
  <si>
    <t>角度2での先端までの距離が表示</t>
    <rPh sb="0" eb="2">
      <t>カクド</t>
    </rPh>
    <rPh sb="5" eb="7">
      <t>センタン</t>
    </rPh>
    <rPh sb="10" eb="12">
      <t>キョリ</t>
    </rPh>
    <rPh sb="13" eb="15">
      <t>ヒョウジ</t>
    </rPh>
    <phoneticPr fontId="1"/>
  </si>
  <si>
    <t>0.66と入力、きつい条件で設定するなら0.6</t>
    <rPh sb="5" eb="7">
      <t>ニュウリョク</t>
    </rPh>
    <rPh sb="11" eb="13">
      <t>ジョウケン</t>
    </rPh>
    <rPh sb="14" eb="16">
      <t>セッテイ</t>
    </rPh>
    <phoneticPr fontId="1"/>
  </si>
  <si>
    <t>3300角1</t>
    <rPh sb="4" eb="5">
      <t>カク</t>
    </rPh>
    <phoneticPr fontId="1"/>
  </si>
  <si>
    <t>3300角2</t>
    <rPh sb="4" eb="5">
      <t>カク</t>
    </rPh>
    <phoneticPr fontId="1"/>
  </si>
  <si>
    <t>3.3kgが持ち上がる角度が表示</t>
    <rPh sb="6" eb="7">
      <t>モ</t>
    </rPh>
    <rPh sb="8" eb="9">
      <t>ア</t>
    </rPh>
    <rPh sb="11" eb="13">
      <t>カクド</t>
    </rPh>
    <rPh sb="14" eb="16">
      <t>ヒョウジ</t>
    </rPh>
    <phoneticPr fontId="1"/>
  </si>
  <si>
    <t>真円度が表示</t>
    <rPh sb="0" eb="3">
      <t>シンエンド</t>
    </rPh>
    <rPh sb="4" eb="6">
      <t>ヒョウジ</t>
    </rPh>
    <phoneticPr fontId="1"/>
  </si>
  <si>
    <t>モーターでのトルクが表示</t>
    <rPh sb="10" eb="12">
      <t>ヒョウジ</t>
    </rPh>
    <phoneticPr fontId="1"/>
  </si>
  <si>
    <t>最終段ギアまでで稼がれるトルクが表示</t>
    <rPh sb="0" eb="2">
      <t>サイシュウ</t>
    </rPh>
    <rPh sb="2" eb="3">
      <t>ダン</t>
    </rPh>
    <rPh sb="8" eb="9">
      <t>カセ</t>
    </rPh>
    <rPh sb="16" eb="18">
      <t>ヒョウジ</t>
    </rPh>
    <phoneticPr fontId="1"/>
  </si>
  <si>
    <t>固定節DA N</t>
    <rPh sb="0" eb="2">
      <t>コテイ</t>
    </rPh>
    <rPh sb="2" eb="3">
      <t>セツ</t>
    </rPh>
    <phoneticPr fontId="1"/>
  </si>
  <si>
    <t>駆動節AB T</t>
    <rPh sb="0" eb="2">
      <t>クドウ</t>
    </rPh>
    <rPh sb="2" eb="3">
      <t>セツ</t>
    </rPh>
    <phoneticPr fontId="1"/>
  </si>
  <si>
    <t>従動節CD T</t>
    <rPh sb="0" eb="2">
      <t>ジュウドウ</t>
    </rPh>
    <rPh sb="2" eb="3">
      <t>セツ</t>
    </rPh>
    <phoneticPr fontId="1"/>
  </si>
  <si>
    <t>中間節BC T</t>
    <rPh sb="0" eb="2">
      <t>チュウカン</t>
    </rPh>
    <rPh sb="2" eb="3">
      <t>セツ</t>
    </rPh>
    <phoneticPr fontId="1"/>
  </si>
  <si>
    <t>入力トルク</t>
    <phoneticPr fontId="1"/>
  </si>
  <si>
    <t>2019年機体</t>
    <rPh sb="4" eb="5">
      <t>ネン</t>
    </rPh>
    <rPh sb="5" eb="7">
      <t>キタイ</t>
    </rPh>
    <phoneticPr fontId="1"/>
  </si>
  <si>
    <t>脚</t>
    <rPh sb="0" eb="1">
      <t>アシ</t>
    </rPh>
    <phoneticPr fontId="1"/>
  </si>
  <si>
    <t>1段目</t>
    <rPh sb="1" eb="3">
      <t>ダンメ</t>
    </rPh>
    <phoneticPr fontId="1"/>
  </si>
  <si>
    <t>２段目</t>
    <rPh sb="1" eb="3">
      <t>ダンメ</t>
    </rPh>
    <phoneticPr fontId="1"/>
  </si>
  <si>
    <t>３段目</t>
    <rPh sb="1" eb="3">
      <t>ダンメ</t>
    </rPh>
    <phoneticPr fontId="1"/>
  </si>
  <si>
    <t>４段目　</t>
    <rPh sb="1" eb="3">
      <t>ダンメ</t>
    </rPh>
    <phoneticPr fontId="1"/>
  </si>
  <si>
    <t>５段目</t>
    <rPh sb="1" eb="3">
      <t>ダンメ</t>
    </rPh>
    <phoneticPr fontId="1"/>
  </si>
  <si>
    <t>６段目　</t>
    <rPh sb="1" eb="3">
      <t>ダンメ</t>
    </rPh>
    <phoneticPr fontId="1"/>
  </si>
  <si>
    <t>７段目</t>
    <rPh sb="1" eb="3">
      <t>ダンメ</t>
    </rPh>
    <phoneticPr fontId="1"/>
  </si>
  <si>
    <t>８段目</t>
    <rPh sb="1" eb="3">
      <t>ダンメ</t>
    </rPh>
    <phoneticPr fontId="1"/>
  </si>
  <si>
    <t>駆動歯車</t>
    <rPh sb="0" eb="2">
      <t>クドウ</t>
    </rPh>
    <rPh sb="2" eb="4">
      <t>ハグルマ</t>
    </rPh>
    <phoneticPr fontId="1"/>
  </si>
  <si>
    <t>被動歯車</t>
    <rPh sb="0" eb="2">
      <t>ヒドウ</t>
    </rPh>
    <rPh sb="2" eb="4">
      <t>ハグルマ</t>
    </rPh>
    <phoneticPr fontId="1"/>
  </si>
  <si>
    <t>累計減速比</t>
    <rPh sb="0" eb="2">
      <t>ルイケイ</t>
    </rPh>
    <rPh sb="2" eb="4">
      <t>ゲンソク</t>
    </rPh>
    <rPh sb="4" eb="5">
      <t>ヒ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</si>
</sst>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0" fillId="0" borderId="1" xfId="0" applyNumberFormat="1" applyBorder="1">
      <alignment vertical="center"/>
    </xf>
    <xf numFmtId="0" fontId="0" fillId="2" borderId="4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Border="1">
      <alignment vertical="center"/>
    </xf>
    <xf numFmtId="0" fontId="2" fillId="0" borderId="5" xfId="0" applyFont="1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3" borderId="1" xfId="0" applyNumberFormat="1" applyFill="1" applyBorder="1">
      <alignment vertical="center"/>
    </xf>
    <xf numFmtId="0" fontId="0" fillId="4" borderId="1" xfId="0" applyNumberFormat="1" applyFill="1" applyBorder="1">
      <alignment vertical="center"/>
    </xf>
    <xf numFmtId="0" fontId="0" fillId="2" borderId="1" xfId="0" applyNumberFormat="1" applyFill="1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5" xfId="0" applyFont="1" applyBorder="1">
      <alignment vertical="center"/>
    </xf>
    <xf numFmtId="0" fontId="0" fillId="2" borderId="6" xfId="0" applyFill="1" applyBorder="1">
      <alignment vertical="center"/>
    </xf>
    <xf numFmtId="0" fontId="2" fillId="0" borderId="2" xfId="0" applyFont="1" applyBorder="1">
      <alignment vertical="center"/>
    </xf>
    <xf numFmtId="0" fontId="0" fillId="0" borderId="8" xfId="0" applyNumberFormat="1" applyBorder="1">
      <alignment vertical="center"/>
    </xf>
    <xf numFmtId="0" fontId="0" fillId="2" borderId="9" xfId="0" applyFill="1" applyBorder="1">
      <alignment vertical="center"/>
    </xf>
    <xf numFmtId="0" fontId="2" fillId="0" borderId="10" xfId="0" applyFont="1" applyBorder="1">
      <alignment vertical="center"/>
    </xf>
    <xf numFmtId="0" fontId="0" fillId="2" borderId="11" xfId="0" applyFill="1" applyBorder="1">
      <alignment vertical="center"/>
    </xf>
    <xf numFmtId="0" fontId="2" fillId="0" borderId="3" xfId="0" applyFont="1" applyFill="1" applyBorder="1">
      <alignment vertical="center"/>
    </xf>
    <xf numFmtId="0" fontId="0" fillId="3" borderId="12" xfId="0" applyFill="1" applyBorder="1">
      <alignment vertical="center"/>
    </xf>
    <xf numFmtId="0" fontId="2" fillId="0" borderId="13" xfId="0" applyFont="1" applyFill="1" applyBorder="1">
      <alignment vertical="center"/>
    </xf>
    <xf numFmtId="0" fontId="0" fillId="3" borderId="7" xfId="0" applyFill="1" applyBorder="1">
      <alignment vertical="center"/>
    </xf>
    <xf numFmtId="0" fontId="0" fillId="0" borderId="5" xfId="0" applyBorder="1">
      <alignment vertical="center"/>
    </xf>
    <xf numFmtId="0" fontId="2" fillId="0" borderId="2" xfId="0" applyFont="1" applyFill="1" applyBorder="1">
      <alignment vertical="center"/>
    </xf>
    <xf numFmtId="0" fontId="0" fillId="4" borderId="4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6" xfId="0" applyFill="1" applyBorder="1">
      <alignment vertical="center"/>
    </xf>
    <xf numFmtId="0" fontId="2" fillId="0" borderId="19" xfId="0" applyFont="1" applyFill="1" applyBorder="1">
      <alignment vertical="center"/>
    </xf>
    <xf numFmtId="0" fontId="0" fillId="0" borderId="20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1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5" borderId="7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6" xfId="0" applyFill="1" applyBorder="1">
      <alignment vertical="center"/>
    </xf>
    <xf numFmtId="0" fontId="0" fillId="2" borderId="21" xfId="0" applyFill="1" applyBorder="1">
      <alignment vertical="center"/>
    </xf>
    <xf numFmtId="0" fontId="3" fillId="0" borderId="0" xfId="0" applyFont="1">
      <alignment vertical="center"/>
    </xf>
    <xf numFmtId="0" fontId="0" fillId="0" borderId="29" xfId="0" applyBorder="1">
      <alignment vertical="center"/>
    </xf>
    <xf numFmtId="0" fontId="3" fillId="0" borderId="30" xfId="0" applyFont="1" applyBorder="1">
      <alignment vertical="center"/>
    </xf>
    <xf numFmtId="0" fontId="3" fillId="0" borderId="31" xfId="0" applyFont="1" applyBorder="1">
      <alignment vertical="center"/>
    </xf>
    <xf numFmtId="0" fontId="3" fillId="0" borderId="32" xfId="0" applyFont="1" applyBorder="1">
      <alignment vertical="center"/>
    </xf>
    <xf numFmtId="0" fontId="3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3" fillId="2" borderId="33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3" fillId="0" borderId="34" xfId="0" applyFont="1" applyBorder="1">
      <alignment vertical="center"/>
    </xf>
    <xf numFmtId="0" fontId="3" fillId="7" borderId="35" xfId="0" applyFont="1" applyFill="1" applyBorder="1">
      <alignment vertical="center"/>
    </xf>
    <xf numFmtId="0" fontId="3" fillId="7" borderId="36" xfId="0" applyFont="1" applyFill="1" applyBorder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出力</a:t>
            </a:r>
            <a:r>
              <a:rPr lang="en-US" altLang="ja-JP"/>
              <a:t>【</a:t>
            </a:r>
            <a:r>
              <a:rPr lang="ja-JP" altLang="en-US"/>
              <a:t>ｇ</a:t>
            </a:r>
            <a:r>
              <a:rPr lang="en-US" altLang="ja-JP"/>
              <a:t>】</a:t>
            </a:r>
            <a:endParaRPr 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0458092738407698"/>
          <c:y val="0.16296296296296298"/>
          <c:w val="0.86486351706036746"/>
          <c:h val="0.59736876640419945"/>
        </c:manualLayout>
      </c:layout>
      <c:scatterChart>
        <c:scatterStyle val="lineMarker"/>
        <c:varyColors val="0"/>
        <c:ser>
          <c:idx val="8"/>
          <c:order val="5"/>
          <c:tx>
            <c:strRef>
              <c:f>演算!$X$3</c:f>
              <c:strCache>
                <c:ptCount val="1"/>
                <c:pt idx="0">
                  <c:v>先端トルク</c:v>
                </c:pt>
              </c:strCache>
            </c:strRef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演算!$X$4:$X$364</c:f>
              <c:numCache>
                <c:formatCode>General</c:formatCode>
                <c:ptCount val="361"/>
                <c:pt idx="0">
                  <c:v>1781.606304120048</c:v>
                </c:pt>
                <c:pt idx="1">
                  <c:v>1770.9604449249939</c:v>
                </c:pt>
                <c:pt idx="2">
                  <c:v>1763.9008362259463</c:v>
                </c:pt>
                <c:pt idx="3">
                  <c:v>1760.5148892960726</c:v>
                </c:pt>
                <c:pt idx="4">
                  <c:v>1760.8729205049833</c:v>
                </c:pt>
                <c:pt idx="5">
                  <c:v>1765.0290661343363</c:v>
                </c:pt>
                <c:pt idx="6">
                  <c:v>1773.0224435422799</c:v>
                </c:pt>
                <c:pt idx="7">
                  <c:v>1784.8784836225111</c:v>
                </c:pt>
                <c:pt idx="8">
                  <c:v>1800.6103616835217</c:v>
                </c:pt>
                <c:pt idx="9">
                  <c:v>1820.2204605222903</c:v>
                </c:pt>
                <c:pt idx="10">
                  <c:v>1843.7018093094334</c:v>
                </c:pt>
                <c:pt idx="11">
                  <c:v>1871.0394534930672</c:v>
                </c:pt>
                <c:pt idx="12">
                  <c:v>1902.2117230065192</c:v>
                </c:pt>
                <c:pt idx="13">
                  <c:v>1937.1913775601588</c:v>
                </c:pt>
                <c:pt idx="14">
                  <c:v>1975.9466179755616</c:v>
                </c:pt>
                <c:pt idx="15">
                  <c:v>2018.4419609291476</c:v>
                </c:pt>
                <c:pt idx="16">
                  <c:v>2064.638980974325</c:v>
                </c:pt>
                <c:pt idx="17">
                  <c:v>2114.4969283316686</c:v>
                </c:pt>
                <c:pt idx="18">
                  <c:v>2167.9732338962103</c:v>
                </c:pt>
                <c:pt idx="19">
                  <c:v>2225.0239144795792</c:v>
                </c:pt>
                <c:pt idx="20">
                  <c:v>2285.6038917772448</c:v>
                </c:pt>
                <c:pt idx="21">
                  <c:v>2349.6672382380912</c:v>
                </c:pt>
                <c:pt idx="22">
                  <c:v>2417.1673621621067</c:v>
                </c:pt>
                <c:pt idx="23">
                  <c:v>2488.0571431794388</c:v>
                </c:pt>
                <c:pt idx="24">
                  <c:v>2562.2890279398366</c:v>
                </c:pt>
                <c:pt idx="25">
                  <c:v>2639.8150944796275</c:v>
                </c:pt>
                <c:pt idx="26">
                  <c:v>2720.587092425561</c:v>
                </c:pt>
                <c:pt idx="27">
                  <c:v>2804.5564649805251</c:v>
                </c:pt>
                <c:pt idx="28">
                  <c:v>2891.6743575585351</c:v>
                </c:pt>
                <c:pt idx="29">
                  <c:v>2981.8916169849617</c:v>
                </c:pt>
                <c:pt idx="30">
                  <c:v>3075.1587843794464</c:v>
                </c:pt>
                <c:pt idx="31">
                  <c:v>3171.4260841552546</c:v>
                </c:pt>
                <c:pt idx="32">
                  <c:v>3270.6434110084761</c:v>
                </c:pt>
                <c:pt idx="33">
                  <c:v>3372.7603163201156</c:v>
                </c:pt>
                <c:pt idx="34">
                  <c:v>3477.7259950116259</c:v>
                </c:pt>
                <c:pt idx="35">
                  <c:v>3585.4892736153138</c:v>
                </c:pt>
                <c:pt idx="36">
                  <c:v>3695.9986000757185</c:v>
                </c:pt>
                <c:pt idx="37">
                  <c:v>3809.202035626221</c:v>
                </c:pt>
                <c:pt idx="38">
                  <c:v>3925.0472489386225</c:v>
                </c:pt>
                <c:pt idx="39">
                  <c:v>4043.4815126450885</c:v>
                </c:pt>
                <c:pt idx="40">
                  <c:v>4164.4517022443597</c:v>
                </c:pt>
                <c:pt idx="41">
                  <c:v>4287.9042973496244</c:v>
                </c:pt>
                <c:pt idx="42">
                  <c:v>4413.7853851999771</c:v>
                </c:pt>
                <c:pt idx="43">
                  <c:v>4542.0406663121994</c:v>
                </c:pt>
                <c:pt idx="44">
                  <c:v>4672.61546215008</c:v>
                </c:pt>
                <c:pt idx="45">
                  <c:v>4805.4547246634202</c:v>
                </c:pt>
                <c:pt idx="46">
                  <c:v>4940.5030475470212</c:v>
                </c:pt>
                <c:pt idx="47">
                  <c:v>5077.7046790724344</c:v>
                </c:pt>
                <c:pt idx="48">
                  <c:v>5217.0035363382558</c:v>
                </c:pt>
                <c:pt idx="49">
                  <c:v>5358.3432207995111</c:v>
                </c:pt>
                <c:pt idx="50">
                  <c:v>5501.6670349324959</c:v>
                </c:pt>
                <c:pt idx="51">
                  <c:v>5646.9179999011039</c:v>
                </c:pt>
                <c:pt idx="52">
                  <c:v>5794.0388741014176</c:v>
                </c:pt>
                <c:pt idx="53">
                  <c:v>5942.972172461582</c:v>
                </c:pt>
                <c:pt idx="54">
                  <c:v>6093.6601863886799</c:v>
                </c:pt>
                <c:pt idx="55">
                  <c:v>6246.0450042528164</c:v>
                </c:pt>
                <c:pt idx="56">
                  <c:v>6400.0685323193811</c:v>
                </c:pt>
                <c:pt idx="57">
                  <c:v>6555.6725160285851</c:v>
                </c:pt>
                <c:pt idx="58">
                  <c:v>6712.7985615509378</c:v>
                </c:pt>
                <c:pt idx="59">
                  <c:v>6871.3881575263804</c:v>
                </c:pt>
                <c:pt idx="60">
                  <c:v>7031.3826969348675</c:v>
                </c:pt>
                <c:pt idx="61">
                  <c:v>7192.7234990106563</c:v>
                </c:pt>
                <c:pt idx="62">
                  <c:v>7355.3518311640964</c:v>
                </c:pt>
                <c:pt idx="63">
                  <c:v>7519.2089308324321</c:v>
                </c:pt>
                <c:pt idx="64">
                  <c:v>7684.2360272286596</c:v>
                </c:pt>
                <c:pt idx="65">
                  <c:v>7850.3743629298133</c:v>
                </c:pt>
                <c:pt idx="66">
                  <c:v>8017.5652152723405</c:v>
                </c:pt>
                <c:pt idx="67">
                  <c:v>8185.7499175035109</c:v>
                </c:pt>
                <c:pt idx="68">
                  <c:v>8354.8698796756635</c:v>
                </c:pt>
                <c:pt idx="69">
                  <c:v>8524.8666092248623</c:v>
                </c:pt>
                <c:pt idx="70">
                  <c:v>8695.6817312373532</c:v>
                </c:pt>
                <c:pt idx="71">
                  <c:v>8867.2570083476439</c:v>
                </c:pt>
                <c:pt idx="72">
                  <c:v>9039.5343602743833</c:v>
                </c:pt>
                <c:pt idx="73">
                  <c:v>9212.4558829516263</c:v>
                </c:pt>
                <c:pt idx="74">
                  <c:v>9385.9638672571418</c:v>
                </c:pt>
                <c:pt idx="75">
                  <c:v>9560.0008173082715</c:v>
                </c:pt>
                <c:pt idx="76">
                  <c:v>9734.509468323804</c:v>
                </c:pt>
                <c:pt idx="77">
                  <c:v>9909.4328040277851</c:v>
                </c:pt>
                <c:pt idx="78">
                  <c:v>10084.714073610403</c:v>
                </c:pt>
                <c:pt idx="79">
                  <c:v>10260.296808200803</c:v>
                </c:pt>
                <c:pt idx="80">
                  <c:v>10436.12483689317</c:v>
                </c:pt>
                <c:pt idx="81">
                  <c:v>10612.142302274275</c:v>
                </c:pt>
                <c:pt idx="82">
                  <c:v>10788.293675486928</c:v>
                </c:pt>
                <c:pt idx="83">
                  <c:v>10964.523770809472</c:v>
                </c:pt>
                <c:pt idx="84">
                  <c:v>11140.777759751254</c:v>
                </c:pt>
                <c:pt idx="85">
                  <c:v>11317.001184671866</c:v>
                </c:pt>
                <c:pt idx="86">
                  <c:v>11493.13997191924</c:v>
                </c:pt>
                <c:pt idx="87">
                  <c:v>11669.140444495406</c:v>
                </c:pt>
                <c:pt idx="88">
                  <c:v>11844.949334241603</c:v>
                </c:pt>
                <c:pt idx="89">
                  <c:v>12020.513793570824</c:v>
                </c:pt>
                <c:pt idx="90">
                  <c:v>12195.781406716922</c:v>
                </c:pt>
                <c:pt idx="91">
                  <c:v>12370.700200542</c:v>
                </c:pt>
                <c:pt idx="92">
                  <c:v>12545.218654883167</c:v>
                </c:pt>
                <c:pt idx="93">
                  <c:v>12719.285712461749</c:v>
                </c:pt>
                <c:pt idx="94">
                  <c:v>12892.850788347003</c:v>
                </c:pt>
                <c:pt idx="95">
                  <c:v>13065.863778993613</c:v>
                </c:pt>
                <c:pt idx="96">
                  <c:v>13238.275070859914</c:v>
                </c:pt>
                <c:pt idx="97">
                  <c:v>13410.0355486103</c:v>
                </c:pt>
                <c:pt idx="98">
                  <c:v>13581.096602909403</c:v>
                </c:pt>
                <c:pt idx="99">
                  <c:v>13751.410137827834</c:v>
                </c:pt>
                <c:pt idx="100">
                  <c:v>13920.928577853092</c:v>
                </c:pt>
                <c:pt idx="101">
                  <c:v>14089.604874536863</c:v>
                </c:pt>
                <c:pt idx="102">
                  <c:v>14257.39251275933</c:v>
                </c:pt>
                <c:pt idx="103">
                  <c:v>14424.245516639145</c:v>
                </c:pt>
                <c:pt idx="104">
                  <c:v>14590.118455112757</c:v>
                </c:pt>
                <c:pt idx="105">
                  <c:v>14754.966447156121</c:v>
                </c:pt>
                <c:pt idx="106">
                  <c:v>14918.745166676988</c:v>
                </c:pt>
                <c:pt idx="107">
                  <c:v>15081.410847111947</c:v>
                </c:pt>
                <c:pt idx="108">
                  <c:v>15242.92028571335</c:v>
                </c:pt>
                <c:pt idx="109">
                  <c:v>15403.230847480767</c:v>
                </c:pt>
                <c:pt idx="110">
                  <c:v>15562.300468912936</c:v>
                </c:pt>
                <c:pt idx="111">
                  <c:v>15720.087661380465</c:v>
                </c:pt>
                <c:pt idx="112">
                  <c:v>15876.551514288221</c:v>
                </c:pt>
                <c:pt idx="113">
                  <c:v>16031.651697963611</c:v>
                </c:pt>
                <c:pt idx="114">
                  <c:v>16185.348466302079</c:v>
                </c:pt>
                <c:pt idx="115">
                  <c:v>16337.602659161888</c:v>
                </c:pt>
                <c:pt idx="116">
                  <c:v>16488.375704546539</c:v>
                </c:pt>
                <c:pt idx="117">
                  <c:v>16637.629620555304</c:v>
                </c:pt>
                <c:pt idx="118">
                  <c:v>16785.32701714971</c:v>
                </c:pt>
                <c:pt idx="119">
                  <c:v>16931.43109767315</c:v>
                </c:pt>
                <c:pt idx="120">
                  <c:v>17075.905660222084</c:v>
                </c:pt>
                <c:pt idx="121">
                  <c:v>17218.715098817152</c:v>
                </c:pt>
                <c:pt idx="122">
                  <c:v>17359.824404398201</c:v>
                </c:pt>
                <c:pt idx="123">
                  <c:v>17499.199165670583</c:v>
                </c:pt>
                <c:pt idx="124">
                  <c:v>17636.805569758744</c:v>
                </c:pt>
                <c:pt idx="125">
                  <c:v>17772.610402769249</c:v>
                </c:pt>
                <c:pt idx="126">
                  <c:v>17906.58105014246</c:v>
                </c:pt>
                <c:pt idx="127">
                  <c:v>18038.685496920163</c:v>
                </c:pt>
                <c:pt idx="128">
                  <c:v>18168.892327882528</c:v>
                </c:pt>
                <c:pt idx="129">
                  <c:v>18297.170727577482</c:v>
                </c:pt>
                <c:pt idx="130">
                  <c:v>18423.490480168857</c:v>
                </c:pt>
                <c:pt idx="131">
                  <c:v>18547.821969275305</c:v>
                </c:pt>
                <c:pt idx="132">
                  <c:v>18670.13617766579</c:v>
                </c:pt>
                <c:pt idx="133">
                  <c:v>18790.404686889</c:v>
                </c:pt>
                <c:pt idx="134">
                  <c:v>18908.599676729486</c:v>
                </c:pt>
                <c:pt idx="135">
                  <c:v>19024.693924756033</c:v>
                </c:pt>
                <c:pt idx="136">
                  <c:v>19138.66080564294</c:v>
                </c:pt>
                <c:pt idx="137">
                  <c:v>19250.474290496186</c:v>
                </c:pt>
                <c:pt idx="138">
                  <c:v>19360.108946108696</c:v>
                </c:pt>
                <c:pt idx="139">
                  <c:v>19467.539934173601</c:v>
                </c:pt>
                <c:pt idx="140">
                  <c:v>19572.743010422044</c:v>
                </c:pt>
                <c:pt idx="141">
                  <c:v>19675.694523763912</c:v>
                </c:pt>
                <c:pt idx="142">
                  <c:v>19776.371415318266</c:v>
                </c:pt>
                <c:pt idx="143">
                  <c:v>19874.751217504167</c:v>
                </c:pt>
                <c:pt idx="144">
                  <c:v>19970.812052995043</c:v>
                </c:pt>
                <c:pt idx="145">
                  <c:v>20064.532633770054</c:v>
                </c:pt>
                <c:pt idx="146">
                  <c:v>20155.892260010845</c:v>
                </c:pt>
                <c:pt idx="147">
                  <c:v>20244.870819160849</c:v>
                </c:pt>
                <c:pt idx="148">
                  <c:v>20331.44878472422</c:v>
                </c:pt>
                <c:pt idx="149">
                  <c:v>20415.607215327738</c:v>
                </c:pt>
                <c:pt idx="150">
                  <c:v>20497.327753582445</c:v>
                </c:pt>
                <c:pt idx="151">
                  <c:v>20576.592625056404</c:v>
                </c:pt>
                <c:pt idx="152">
                  <c:v>20653.384637160139</c:v>
                </c:pt>
                <c:pt idx="153">
                  <c:v>20727.687178113432</c:v>
                </c:pt>
                <c:pt idx="154">
                  <c:v>20799.484215929824</c:v>
                </c:pt>
                <c:pt idx="155">
                  <c:v>20868.760297308698</c:v>
                </c:pt>
                <c:pt idx="156">
                  <c:v>20935.500546694966</c:v>
                </c:pt>
                <c:pt idx="157">
                  <c:v>20999.690665187485</c:v>
                </c:pt>
                <c:pt idx="158">
                  <c:v>21061.316929650544</c:v>
                </c:pt>
                <c:pt idx="159">
                  <c:v>21120.36619167453</c:v>
                </c:pt>
                <c:pt idx="160">
                  <c:v>21176.825876700757</c:v>
                </c:pt>
                <c:pt idx="161">
                  <c:v>21230.683983101921</c:v>
                </c:pt>
                <c:pt idx="162">
                  <c:v>21281.929081252681</c:v>
                </c:pt>
                <c:pt idx="163">
                  <c:v>21330.550312837629</c:v>
                </c:pt>
                <c:pt idx="164">
                  <c:v>21376.537389827579</c:v>
                </c:pt>
                <c:pt idx="165">
                  <c:v>21419.880593951755</c:v>
                </c:pt>
                <c:pt idx="166">
                  <c:v>21460.570775738564</c:v>
                </c:pt>
                <c:pt idx="167">
                  <c:v>21498.599353920246</c:v>
                </c:pt>
                <c:pt idx="168">
                  <c:v>21533.958314898653</c:v>
                </c:pt>
                <c:pt idx="169">
                  <c:v>21566.640211844624</c:v>
                </c:pt>
                <c:pt idx="170">
                  <c:v>21596.638164440366</c:v>
                </c:pt>
                <c:pt idx="171">
                  <c:v>21623.94585807349</c:v>
                </c:pt>
                <c:pt idx="172">
                  <c:v>21648.55754374931</c:v>
                </c:pt>
                <c:pt idx="173">
                  <c:v>21670.468037022281</c:v>
                </c:pt>
                <c:pt idx="174">
                  <c:v>21689.672718421076</c:v>
                </c:pt>
                <c:pt idx="175">
                  <c:v>21706.167532306757</c:v>
                </c:pt>
                <c:pt idx="176">
                  <c:v>21719.948987257576</c:v>
                </c:pt>
                <c:pt idx="177">
                  <c:v>21731.014155295798</c:v>
                </c:pt>
                <c:pt idx="178">
                  <c:v>21739.360672191615</c:v>
                </c:pt>
                <c:pt idx="179">
                  <c:v>21744.986736987747</c:v>
                </c:pt>
                <c:pt idx="180">
                  <c:v>21747.891111714023</c:v>
                </c:pt>
                <c:pt idx="181">
                  <c:v>4094.4002515911598</c:v>
                </c:pt>
                <c:pt idx="182">
                  <c:v>4094.3711332935077</c:v>
                </c:pt>
                <c:pt idx="183">
                  <c:v>4094.3127374761198</c:v>
                </c:pt>
                <c:pt idx="184">
                  <c:v>4094.2250332500344</c:v>
                </c:pt>
                <c:pt idx="185">
                  <c:v>4094.1079742131296</c:v>
                </c:pt>
                <c:pt idx="186">
                  <c:v>4093.9614983834608</c:v>
                </c:pt>
                <c:pt idx="187">
                  <c:v>4093.7855281531774</c:v>
                </c:pt>
                <c:pt idx="188">
                  <c:v>4093.5799701874248</c:v>
                </c:pt>
                <c:pt idx="189">
                  <c:v>4093.3447153270085</c:v>
                </c:pt>
                <c:pt idx="190">
                  <c:v>4093.0796384931291</c:v>
                </c:pt>
                <c:pt idx="191">
                  <c:v>4092.7845985206791</c:v>
                </c:pt>
                <c:pt idx="192">
                  <c:v>4092.459438037522</c:v>
                </c:pt>
                <c:pt idx="193">
                  <c:v>4092.1039832795223</c:v>
                </c:pt>
                <c:pt idx="194">
                  <c:v>4091.7180439077156</c:v>
                </c:pt>
                <c:pt idx="195">
                  <c:v>4091.3014128061368</c:v>
                </c:pt>
                <c:pt idx="196">
                  <c:v>4090.8538658565408</c:v>
                </c:pt>
                <c:pt idx="197">
                  <c:v>4090.3751616967265</c:v>
                </c:pt>
                <c:pt idx="198">
                  <c:v>4089.865041458811</c:v>
                </c:pt>
                <c:pt idx="199">
                  <c:v>4089.323228488865</c:v>
                </c:pt>
                <c:pt idx="200">
                  <c:v>4088.7494280418036</c:v>
                </c:pt>
                <c:pt idx="201">
                  <c:v>4088.1433269645131</c:v>
                </c:pt>
                <c:pt idx="202">
                  <c:v>4087.504593345021</c:v>
                </c:pt>
                <c:pt idx="203">
                  <c:v>4086.8328761516077</c:v>
                </c:pt>
                <c:pt idx="204">
                  <c:v>4086.1278048426288</c:v>
                </c:pt>
                <c:pt idx="205">
                  <c:v>4085.3889889513912</c:v>
                </c:pt>
                <c:pt idx="206">
                  <c:v>4084.6160176548287</c:v>
                </c:pt>
                <c:pt idx="207">
                  <c:v>4083.8084593076328</c:v>
                </c:pt>
                <c:pt idx="208">
                  <c:v>4082.9658609597318</c:v>
                </c:pt>
                <c:pt idx="209">
                  <c:v>4082.0877478389066</c:v>
                </c:pt>
                <c:pt idx="210">
                  <c:v>4081.1736228134646</c:v>
                </c:pt>
                <c:pt idx="211">
                  <c:v>4080.2229658195215</c:v>
                </c:pt>
                <c:pt idx="212">
                  <c:v>4079.235233265138</c:v>
                </c:pt>
                <c:pt idx="213">
                  <c:v>4078.209857398735</c:v>
                </c:pt>
                <c:pt idx="214">
                  <c:v>4077.1462456499844</c:v>
                </c:pt>
                <c:pt idx="215">
                  <c:v>4076.0437799325664</c:v>
                </c:pt>
                <c:pt idx="216">
                  <c:v>4074.9018159191501</c:v>
                </c:pt>
                <c:pt idx="217">
                  <c:v>4073.7196822746823</c:v>
                </c:pt>
                <c:pt idx="218">
                  <c:v>4072.4966798569035</c:v>
                </c:pt>
                <c:pt idx="219">
                  <c:v>4071.2320808759359</c:v>
                </c:pt>
                <c:pt idx="220">
                  <c:v>4069.925128014464</c:v>
                </c:pt>
                <c:pt idx="221">
                  <c:v>4068.5750335073458</c:v>
                </c:pt>
                <c:pt idx="222">
                  <c:v>4067.180978173812</c:v>
                </c:pt>
                <c:pt idx="223">
                  <c:v>4065.7421104101168</c:v>
                </c:pt>
                <c:pt idx="224">
                  <c:v>4064.2575451285643</c:v>
                </c:pt>
                <c:pt idx="225">
                  <c:v>4062.7263626513131</c:v>
                </c:pt>
                <c:pt idx="226">
                  <c:v>4061.1476075525452</c:v>
                </c:pt>
                <c:pt idx="227">
                  <c:v>4059.5202874430029</c:v>
                </c:pt>
                <c:pt idx="228">
                  <c:v>4057.8433717019052</c:v>
                </c:pt>
                <c:pt idx="229">
                  <c:v>4056.115790149945</c:v>
                </c:pt>
                <c:pt idx="230">
                  <c:v>4054.336431658021</c:v>
                </c:pt>
                <c:pt idx="231">
                  <c:v>4052.5041426944354</c:v>
                </c:pt>
                <c:pt idx="232">
                  <c:v>4050.6177258042667</c:v>
                </c:pt>
                <c:pt idx="233">
                  <c:v>4048.6759380177505</c:v>
                </c:pt>
                <c:pt idx="234">
                  <c:v>4046.6774891859468</c:v>
                </c:pt>
                <c:pt idx="235">
                  <c:v>4044.621040239113</c:v>
                </c:pt>
                <c:pt idx="236">
                  <c:v>4042.5052013655709</c:v>
                </c:pt>
                <c:pt idx="237">
                  <c:v>4040.3285301055912</c:v>
                </c:pt>
                <c:pt idx="238">
                  <c:v>4038.0895293554931</c:v>
                </c:pt>
                <c:pt idx="239">
                  <c:v>4035.7866452853164</c:v>
                </c:pt>
                <c:pt idx="240">
                  <c:v>4033.4182651516057</c:v>
                </c:pt>
                <c:pt idx="241">
                  <c:v>4030.9827150164529</c:v>
                </c:pt>
                <c:pt idx="242">
                  <c:v>4028.4782573563307</c:v>
                </c:pt>
                <c:pt idx="243">
                  <c:v>4025.9030885622387</c:v>
                </c:pt>
                <c:pt idx="244">
                  <c:v>4023.2553363215593</c:v>
                </c:pt>
                <c:pt idx="245">
                  <c:v>4020.5330568809081</c:v>
                </c:pt>
                <c:pt idx="246">
                  <c:v>4017.7342321798901</c:v>
                </c:pt>
                <c:pt idx="247">
                  <c:v>4014.8567668514315</c:v>
                </c:pt>
                <c:pt idx="248">
                  <c:v>4011.8984850831198</c:v>
                </c:pt>
                <c:pt idx="249">
                  <c:v>4008.8571273313983</c:v>
                </c:pt>
                <c:pt idx="250">
                  <c:v>4005.7303468841105</c:v>
                </c:pt>
                <c:pt idx="251">
                  <c:v>4002.5157062600301</c:v>
                </c:pt>
                <c:pt idx="252">
                  <c:v>3999.2106734422791</c:v>
                </c:pt>
                <c:pt idx="253">
                  <c:v>3995.8126179362075</c:v>
                </c:pt>
                <c:pt idx="254">
                  <c:v>3992.3188066412781</c:v>
                </c:pt>
                <c:pt idx="255">
                  <c:v>3988.7263995327498</c:v>
                </c:pt>
                <c:pt idx="256">
                  <c:v>3985.0324451395913</c:v>
                </c:pt>
                <c:pt idx="257">
                  <c:v>3981.2338758141073</c:v>
                </c:pt>
                <c:pt idx="258">
                  <c:v>3977.3275027795084</c:v>
                </c:pt>
                <c:pt idx="259">
                  <c:v>3973.3100109491465</c:v>
                </c:pt>
                <c:pt idx="260">
                  <c:v>3969.177953502895</c:v>
                </c:pt>
                <c:pt idx="261">
                  <c:v>3964.9277462169512</c:v>
                </c:pt>
                <c:pt idx="262">
                  <c:v>3960.5556615267847</c:v>
                </c:pt>
                <c:pt idx="263">
                  <c:v>3956.0578223222797</c:v>
                </c:pt>
                <c:pt idx="264">
                  <c:v>3951.4301954551415</c:v>
                </c:pt>
                <c:pt idx="265">
                  <c:v>3946.6685849520309</c:v>
                </c:pt>
                <c:pt idx="266">
                  <c:v>3941.7686249206176</c:v>
                </c:pt>
                <c:pt idx="267">
                  <c:v>3936.7257721345068</c:v>
                </c:pt>
                <c:pt idx="268">
                  <c:v>3931.5352982880809</c:v>
                </c:pt>
                <c:pt idx="269">
                  <c:v>3926.1922819073698</c:v>
                </c:pt>
                <c:pt idx="270">
                  <c:v>3920.6915999046009</c:v>
                </c:pt>
                <c:pt idx="271">
                  <c:v>3915.0279187670335</c:v>
                </c:pt>
                <c:pt idx="272">
                  <c:v>3909.1956853656447</c:v>
                </c:pt>
                <c:pt idx="273">
                  <c:v>3903.1891173759927</c:v>
                </c:pt>
                <c:pt idx="274">
                  <c:v>3897.0021932974737</c:v>
                </c:pt>
                <c:pt idx="275">
                  <c:v>3890.62864206531</c:v>
                </c:pt>
                <c:pt idx="276">
                  <c:v>3884.0619322440803</c:v>
                </c:pt>
                <c:pt idx="277">
                  <c:v>3877.295260797694</c:v>
                </c:pt>
                <c:pt idx="278">
                  <c:v>3870.3215414295437</c:v>
                </c:pt>
                <c:pt idx="279">
                  <c:v>3863.133392490759</c:v>
                </c:pt>
                <c:pt idx="280">
                  <c:v>3855.7231244561876</c:v>
                </c:pt>
                <c:pt idx="281">
                  <c:v>3848.0827269700371</c:v>
                </c:pt>
                <c:pt idx="282">
                  <c:v>3840.2038554672545</c:v>
                </c:pt>
                <c:pt idx="283">
                  <c:v>3832.0778173828689</c:v>
                </c:pt>
                <c:pt idx="284">
                  <c:v>3823.6955579642727</c:v>
                </c:pt>
                <c:pt idx="285">
                  <c:v>3815.0476457067248</c:v>
                </c:pt>
                <c:pt idx="286">
                  <c:v>3806.1242574434741</c:v>
                </c:pt>
                <c:pt idx="287">
                  <c:v>3796.9151631260538</c:v>
                </c:pt>
                <c:pt idx="288">
                  <c:v>3787.4097103416748</c:v>
                </c:pt>
                <c:pt idx="289">
                  <c:v>3777.5968086238358</c:v>
                </c:pt>
                <c:pt idx="290">
                  <c:v>3767.464913629894</c:v>
                </c:pt>
                <c:pt idx="291">
                  <c:v>3757.0020112666061</c:v>
                </c:pt>
                <c:pt idx="292">
                  <c:v>3746.1956018679357</c:v>
                </c:pt>
                <c:pt idx="293">
                  <c:v>3735.0326845453046</c:v>
                </c:pt>
                <c:pt idx="294">
                  <c:v>3723.4997418541852</c:v>
                </c:pt>
                <c:pt idx="295">
                  <c:v>3711.5827249458675</c:v>
                </c:pt>
                <c:pt idx="296">
                  <c:v>3699.2670394005863</c:v>
                </c:pt>
                <c:pt idx="297">
                  <c:v>3686.537531973383</c:v>
                </c:pt>
                <c:pt idx="298">
                  <c:v>3673.3784785212538</c:v>
                </c:pt>
                <c:pt idx="299">
                  <c:v>3659.7735734183852</c:v>
                </c:pt>
                <c:pt idx="300">
                  <c:v>3645.7059208201831</c:v>
                </c:pt>
                <c:pt idx="301">
                  <c:v>3631.1580281832748</c:v>
                </c:pt>
                <c:pt idx="302">
                  <c:v>3616.1118025166343</c:v>
                </c:pt>
                <c:pt idx="303">
                  <c:v>3600.5485498985117</c:v>
                </c:pt>
                <c:pt idx="304">
                  <c:v>3584.4489788763435</c:v>
                </c:pt>
                <c:pt idx="305">
                  <c:v>3567.7932084441104</c:v>
                </c:pt>
                <c:pt idx="306">
                  <c:v>3550.5607813905399</c:v>
                </c:pt>
                <c:pt idx="307">
                  <c:v>3532.7306839092694</c:v>
                </c:pt>
                <c:pt idx="308">
                  <c:v>3514.2813724765247</c:v>
                </c:pt>
                <c:pt idx="309">
                  <c:v>3495.1908091270934</c:v>
                </c:pt>
                <c:pt idx="310">
                  <c:v>3475.4365063848186</c:v>
                </c:pt>
                <c:pt idx="311">
                  <c:v>3454.9955832605647</c:v>
                </c:pt>
                <c:pt idx="312">
                  <c:v>3433.844833868699</c:v>
                </c:pt>
                <c:pt idx="313">
                  <c:v>3411.9608103878218</c:v>
                </c:pt>
                <c:pt idx="314">
                  <c:v>3389.3199222538469</c:v>
                </c:pt>
                <c:pt idx="315">
                  <c:v>3365.8985536469536</c:v>
                </c:pt>
                <c:pt idx="316">
                  <c:v>3341.6732015137891</c:v>
                </c:pt>
                <c:pt idx="317">
                  <c:v>3316.6206365311759</c:v>
                </c:pt>
                <c:pt idx="318">
                  <c:v>3290.7180895823926</c:v>
                </c:pt>
                <c:pt idx="319">
                  <c:v>3263.943466462099</c:v>
                </c:pt>
                <c:pt idx="320">
                  <c:v>3236.2755936394706</c:v>
                </c:pt>
                <c:pt idx="321">
                  <c:v>3207.6944979870477</c:v>
                </c:pt>
                <c:pt idx="322">
                  <c:v>3178.1817234067712</c:v>
                </c:pt>
                <c:pt idx="323">
                  <c:v>3147.7206872284569</c:v>
                </c:pt>
                <c:pt idx="324">
                  <c:v>3116.297079117056</c:v>
                </c:pt>
                <c:pt idx="325">
                  <c:v>3083.8993049535306</c:v>
                </c:pt>
                <c:pt idx="326">
                  <c:v>3050.518977750497</c:v>
                </c:pt>
                <c:pt idx="327">
                  <c:v>3016.1514570652594</c:v>
                </c:pt>
                <c:pt idx="328">
                  <c:v>2980.7964375782217</c:v>
                </c:pt>
                <c:pt idx="329">
                  <c:v>2944.4585864503056</c:v>
                </c:pt>
                <c:pt idx="330">
                  <c:v>2907.1482277414502</c:v>
                </c:pt>
                <c:pt idx="331">
                  <c:v>2868.8820705245985</c:v>
                </c:pt>
                <c:pt idx="332">
                  <c:v>2829.683975339693</c:v>
                </c:pt>
                <c:pt idx="333">
                  <c:v>2789.5857512767047</c:v>
                </c:pt>
                <c:pt idx="334">
                  <c:v>2748.6279732702187</c:v>
                </c:pt>
                <c:pt idx="335">
                  <c:v>2706.8608061259629</c:v>
                </c:pt>
                <c:pt idx="336">
                  <c:v>2664.3448184510262</c:v>
                </c:pt>
                <c:pt idx="337">
                  <c:v>2621.1517660891313</c:v>
                </c:pt>
                <c:pt idx="338">
                  <c:v>2577.3653210238699</c:v>
                </c:pt>
                <c:pt idx="339">
                  <c:v>2533.081718141173</c:v>
                </c:pt>
                <c:pt idx="340">
                  <c:v>2488.4102890259533</c:v>
                </c:pt>
                <c:pt idx="341">
                  <c:v>2443.4738493420605</c:v>
                </c:pt>
                <c:pt idx="342">
                  <c:v>2398.4089046883059</c:v>
                </c:pt>
                <c:pt idx="343">
                  <c:v>2353.3656394915051</c:v>
                </c:pt>
                <c:pt idx="344">
                  <c:v>2308.5076548943998</c:v>
                </c:pt>
                <c:pt idx="345">
                  <c:v>2264.0114250932256</c:v>
                </c:pt>
                <c:pt idx="346">
                  <c:v>2220.0654474876674</c:v>
                </c:pt>
                <c:pt idx="347">
                  <c:v>2176.8690705352392</c:v>
                </c:pt>
                <c:pt idx="348">
                  <c:v>2134.6309943495421</c:v>
                </c:pt>
                <c:pt idx="349">
                  <c:v>2093.5674526551015</c:v>
                </c:pt>
                <c:pt idx="350">
                  <c:v>2053.9001002022173</c:v>
                </c:pt>
                <c:pt idx="351">
                  <c:v>2015.8536463424764</c:v>
                </c:pt>
                <c:pt idx="352">
                  <c:v>1979.6532920791246</c:v>
                </c:pt>
                <c:pt idx="353">
                  <c:v>1945.5220431797748</c:v>
                </c:pt>
                <c:pt idx="354">
                  <c:v>1913.6779844111882</c:v>
                </c:pt>
                <c:pt idx="355">
                  <c:v>1884.3316081631765</c:v>
                </c:pt>
                <c:pt idx="356">
                  <c:v>1857.6832934720205</c:v>
                </c:pt>
                <c:pt idx="357">
                  <c:v>1833.9210278868893</c:v>
                </c:pt>
                <c:pt idx="358">
                  <c:v>1813.2184545678374</c:v>
                </c:pt>
                <c:pt idx="359">
                  <c:v>1795.7333109189963</c:v>
                </c:pt>
                <c:pt idx="360">
                  <c:v>1781.606304120048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D-491D-9094-5ABB789EFBB5}"/>
            </c:ext>
          </c:extLst>
        </c:ser>
        <c:ser>
          <c:idx val="9"/>
          <c:order val="6"/>
          <c:tx>
            <c:strRef>
              <c:f>入力・結果!$J$3</c:f>
              <c:strCache>
                <c:ptCount val="1"/>
                <c:pt idx="0">
                  <c:v>角度を指定1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F18D-491D-9094-5ABB789EFBB5}"/>
              </c:ext>
            </c:extLst>
          </c:dPt>
          <c:xVal>
            <c:numRef>
              <c:f>演算!$AG$7:$AG$8</c:f>
              <c:numCache>
                <c:formatCode>General</c:formatCode>
                <c:ptCount val="2"/>
                <c:pt idx="0">
                  <c:v>207</c:v>
                </c:pt>
                <c:pt idx="1">
                  <c:v>207</c:v>
                </c:pt>
              </c:numCache>
            </c:numRef>
          </c:xVal>
          <c:yVal>
            <c:numRef>
              <c:f>演算!$AH$7:$AH$8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D-491D-9094-5ABB789EFBB5}"/>
            </c:ext>
          </c:extLst>
        </c:ser>
        <c:ser>
          <c:idx val="10"/>
          <c:order val="7"/>
          <c:tx>
            <c:strRef>
              <c:f>入力・結果!$J$7</c:f>
              <c:strCache>
                <c:ptCount val="1"/>
                <c:pt idx="0">
                  <c:v>角度を指定2</c:v>
                </c:pt>
              </c:strCache>
            </c:strRef>
          </c:tx>
          <c:spPr>
            <a:ln w="9525" cap="rnd">
              <a:solidFill>
                <a:srgbClr val="0070C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演算!$AG$9:$AG$10</c:f>
              <c:numCache>
                <c:formatCode>General</c:formatCode>
                <c:ptCount val="2"/>
                <c:pt idx="0">
                  <c:v>250</c:v>
                </c:pt>
                <c:pt idx="1">
                  <c:v>250</c:v>
                </c:pt>
              </c:numCache>
            </c:numRef>
          </c:xVal>
          <c:yVal>
            <c:numRef>
              <c:f>演算!$AH$9:$AH$10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8D-491D-9094-5ABB789EFBB5}"/>
            </c:ext>
          </c:extLst>
        </c:ser>
        <c:ser>
          <c:idx val="11"/>
          <c:order val="8"/>
          <c:tx>
            <c:v>3300</c:v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演算!$AG$11:$AG$12</c:f>
              <c:numCache>
                <c:formatCode>General</c:formatCode>
                <c:ptCount val="2"/>
                <c:pt idx="0">
                  <c:v>0</c:v>
                </c:pt>
                <c:pt idx="1">
                  <c:v>360</c:v>
                </c:pt>
              </c:numCache>
            </c:numRef>
          </c:xVal>
          <c:yVal>
            <c:numRef>
              <c:f>演算!$AH$11:$AH$12</c:f>
              <c:numCache>
                <c:formatCode>General</c:formatCode>
                <c:ptCount val="2"/>
                <c:pt idx="0">
                  <c:v>3300</c:v>
                </c:pt>
                <c:pt idx="1">
                  <c:v>3300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8D-491D-9094-5ABB789E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3766560"/>
        <c:axId val="-1303758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演算!$S$3</c15:sqref>
                        </c15:formulaRef>
                      </c:ext>
                    </c:extLst>
                    <c:strCache>
                      <c:ptCount val="1"/>
                      <c:pt idx="0">
                        <c:v>θ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1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演算!$S$4:$S$364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  <c:pt idx="360">
                        <c:v>360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F18D-491D-9094-5ABB789EFBB5}"/>
                  </c:ext>
                </c:extLst>
              </c15:ser>
            </c15:filteredScatterSeries>
            <c15:filteredScatterSeries>
              <c15:ser>
                <c:idx val="4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演算!$T$3</c15:sqref>
                        </c15:formulaRef>
                      </c:ext>
                    </c:extLst>
                    <c:strCache>
                      <c:ptCount val="1"/>
                      <c:pt idx="0">
                        <c:v>ψ</c:v>
                      </c:pt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none"/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演算!$T$4:$T$364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48.189685104221404</c:v>
                      </c:pt>
                      <c:pt idx="1">
                        <c:v>49.698665876035591</c:v>
                      </c:pt>
                      <c:pt idx="2">
                        <c:v>51.222398871387639</c:v>
                      </c:pt>
                      <c:pt idx="3">
                        <c:v>52.755866119454979</c:v>
                      </c:pt>
                      <c:pt idx="4">
                        <c:v>54.293842160022599</c:v>
                      </c:pt>
                      <c:pt idx="5">
                        <c:v>55.830979697615717</c:v>
                      </c:pt>
                      <c:pt idx="6">
                        <c:v>57.361898202647225</c:v>
                      </c:pt>
                      <c:pt idx="7">
                        <c:v>58.881271799450225</c:v>
                      </c:pt>
                      <c:pt idx="8">
                        <c:v>60.383912963781704</c:v>
                      </c:pt>
                      <c:pt idx="9">
                        <c:v>61.864848977744082</c:v>
                      </c:pt>
                      <c:pt idx="10">
                        <c:v>63.319388699426938</c:v>
                      </c:pt>
                      <c:pt idx="11">
                        <c:v>64.743177924920744</c:v>
                      </c:pt>
                      <c:pt idx="12">
                        <c:v>66.132242375779612</c:v>
                      </c:pt>
                      <c:pt idx="13">
                        <c:v>67.483018066968043</c:v>
                      </c:pt>
                      <c:pt idx="14">
                        <c:v>68.792369444908431</c:v>
                      </c:pt>
                      <c:pt idx="15">
                        <c:v>70.057596196953824</c:v>
                      </c:pt>
                      <c:pt idx="16">
                        <c:v>71.276430005652571</c:v>
                      </c:pt>
                      <c:pt idx="17">
                        <c:v>72.447022753245648</c:v>
                      </c:pt>
                      <c:pt idx="18">
                        <c:v>73.567927786202873</c:v>
                      </c:pt>
                      <c:pt idx="19">
                        <c:v>74.638075846683861</c:v>
                      </c:pt>
                      <c:pt idx="20">
                        <c:v>75.65674719198455</c:v>
                      </c:pt>
                      <c:pt idx="21">
                        <c:v>76.623541279153514</c:v>
                      </c:pt>
                      <c:pt idx="22">
                        <c:v>77.538345212906108</c:v>
                      </c:pt>
                      <c:pt idx="23">
                        <c:v>78.401301960095338</c:v>
                      </c:pt>
                      <c:pt idx="24">
                        <c:v>79.212779138513255</c:v>
                      </c:pt>
                      <c:pt idx="25">
                        <c:v>79.973339002700641</c:v>
                      </c:pt>
                      <c:pt idx="26">
                        <c:v>80.683710081923223</c:v>
                      </c:pt>
                      <c:pt idx="27">
                        <c:v>81.34476077953309</c:v>
                      </c:pt>
                      <c:pt idx="28">
                        <c:v>81.957475120071891</c:v>
                      </c:pt>
                      <c:pt idx="29">
                        <c:v>82.522930730384473</c:v>
                      </c:pt>
                      <c:pt idx="30">
                        <c:v>83.042279062160731</c:v>
                      </c:pt>
                      <c:pt idx="31">
                        <c:v>83.516727803468441</c:v>
                      </c:pt>
                      <c:pt idx="32">
                        <c:v>83.947525383380992</c:v>
                      </c:pt>
                      <c:pt idx="33">
                        <c:v>84.335947444072474</c:v>
                      </c:pt>
                      <c:pt idx="34">
                        <c:v>84.683285136205782</c:v>
                      </c:pt>
                      <c:pt idx="35">
                        <c:v>84.990835083736243</c:v>
                      </c:pt>
                      <c:pt idx="36">
                        <c:v>85.259890861363886</c:v>
                      </c:pt>
                      <c:pt idx="37">
                        <c:v>85.491735830041563</c:v>
                      </c:pt>
                      <c:pt idx="38">
                        <c:v>85.687637181747817</c:v>
                      </c:pt>
                      <c:pt idx="39">
                        <c:v>85.8488410529893</c:v>
                      </c:pt>
                      <c:pt idx="40">
                        <c:v>85.976568576290134</c:v>
                      </c:pt>
                      <c:pt idx="41">
                        <c:v>86.07201274953762</c:v>
                      </c:pt>
                      <c:pt idx="42">
                        <c:v>86.136336013949062</c:v>
                      </c:pt>
                      <c:pt idx="43">
                        <c:v>86.170668442217575</c:v>
                      </c:pt>
                      <c:pt idx="44">
                        <c:v>86.176106448800681</c:v>
                      </c:pt>
                      <c:pt idx="45">
                        <c:v>86.153711944159696</c:v>
                      </c:pt>
                      <c:pt idx="46">
                        <c:v>86.104511863922426</c:v>
                      </c:pt>
                      <c:pt idx="47">
                        <c:v>86.029498012367327</c:v>
                      </c:pt>
                      <c:pt idx="48">
                        <c:v>85.929627167296417</c:v>
                      </c:pt>
                      <c:pt idx="49">
                        <c:v>85.80582140028082</c:v>
                      </c:pt>
                      <c:pt idx="50">
                        <c:v>85.658968572458576</c:v>
                      </c:pt>
                      <c:pt idx="51">
                        <c:v>85.489922971576732</c:v>
                      </c:pt>
                      <c:pt idx="52">
                        <c:v>85.299506060846966</c:v>
                      </c:pt>
                      <c:pt idx="53">
                        <c:v>85.0885073144795</c:v>
                      </c:pt>
                      <c:pt idx="54">
                        <c:v>84.857685118524444</c:v>
                      </c:pt>
                      <c:pt idx="55">
                        <c:v>84.607767718937538</c:v>
                      </c:pt>
                      <c:pt idx="56">
                        <c:v>84.339454201645438</c:v>
                      </c:pt>
                      <c:pt idx="57">
                        <c:v>84.053415491865508</c:v>
                      </c:pt>
                      <c:pt idx="58">
                        <c:v>83.750295362074951</c:v>
                      </c:pt>
                      <c:pt idx="59">
                        <c:v>83.430711439870038</c:v>
                      </c:pt>
                      <c:pt idx="60">
                        <c:v>83.095256208537435</c:v>
                      </c:pt>
                      <c:pt idx="61">
                        <c:v>82.744497994517147</c:v>
                      </c:pt>
                      <c:pt idx="62">
                        <c:v>82.378981937090316</c:v>
                      </c:pt>
                      <c:pt idx="63">
                        <c:v>81.999230936610616</c:v>
                      </c:pt>
                      <c:pt idx="64">
                        <c:v>81.60574657842929</c:v>
                      </c:pt>
                      <c:pt idx="65">
                        <c:v>81.199010030368569</c:v>
                      </c:pt>
                      <c:pt idx="66">
                        <c:v>80.779482912188911</c:v>
                      </c:pt>
                      <c:pt idx="67">
                        <c:v>80.347608135991763</c:v>
                      </c:pt>
                      <c:pt idx="68">
                        <c:v>79.903810716910414</c:v>
                      </c:pt>
                      <c:pt idx="69">
                        <c:v>79.448498553785072</c:v>
                      </c:pt>
                      <c:pt idx="70">
                        <c:v>78.982063179797066</c:v>
                      </c:pt>
                      <c:pt idx="71">
                        <c:v>78.504880483268437</c:v>
                      </c:pt>
                      <c:pt idx="72">
                        <c:v>78.017311399016563</c:v>
                      </c:pt>
                      <c:pt idx="73">
                        <c:v>77.519702570802849</c:v>
                      </c:pt>
                      <c:pt idx="74">
                        <c:v>77.012386985529645</c:v>
                      </c:pt>
                      <c:pt idx="75">
                        <c:v>76.495684579930099</c:v>
                      </c:pt>
                      <c:pt idx="76">
                        <c:v>75.969902820562226</c:v>
                      </c:pt>
                      <c:pt idx="77">
                        <c:v>75.435337257967589</c:v>
                      </c:pt>
                      <c:pt idx="78">
                        <c:v>74.892272055886608</c:v>
                      </c:pt>
                      <c:pt idx="79">
                        <c:v>74.340980496444047</c:v>
                      </c:pt>
                      <c:pt idx="80">
                        <c:v>73.781725462225097</c:v>
                      </c:pt>
                      <c:pt idx="81">
                        <c:v>73.214759896164836</c:v>
                      </c:pt>
                      <c:pt idx="82">
                        <c:v>72.640327240165249</c:v>
                      </c:pt>
                      <c:pt idx="83">
                        <c:v>72.05866185334213</c:v>
                      </c:pt>
                      <c:pt idx="84">
                        <c:v>71.469989410786837</c:v>
                      </c:pt>
                      <c:pt idx="85">
                        <c:v>70.87452728370674</c:v>
                      </c:pt>
                      <c:pt idx="86">
                        <c:v>70.272484901784836</c:v>
                      </c:pt>
                      <c:pt idx="87">
                        <c:v>69.664064098573107</c:v>
                      </c:pt>
                      <c:pt idx="88">
                        <c:v>69.049459440707494</c:v>
                      </c:pt>
                      <c:pt idx="89">
                        <c:v>68.428858541703434</c:v>
                      </c:pt>
                      <c:pt idx="90">
                        <c:v>67.80244236106347</c:v>
                      </c:pt>
                      <c:pt idx="91">
                        <c:v>67.170385489398342</c:v>
                      </c:pt>
                      <c:pt idx="92">
                        <c:v>66.532856420234936</c:v>
                      </c:pt>
                      <c:pt idx="93">
                        <c:v>65.890017809155367</c:v>
                      </c:pt>
                      <c:pt idx="94">
                        <c:v>65.242026720883786</c:v>
                      </c:pt>
                      <c:pt idx="95">
                        <c:v>64.58903486490955</c:v>
                      </c:pt>
                      <c:pt idx="96">
                        <c:v>63.931188820208597</c:v>
                      </c:pt>
                      <c:pt idx="97">
                        <c:v>63.268630249598843</c:v>
                      </c:pt>
                      <c:pt idx="98">
                        <c:v>62.601496104240198</c:v>
                      </c:pt>
                      <c:pt idx="99">
                        <c:v>61.929918818765074</c:v>
                      </c:pt>
                      <c:pt idx="100">
                        <c:v>61.254026497502181</c:v>
                      </c:pt>
                      <c:pt idx="101">
                        <c:v>60.573943092233264</c:v>
                      </c:pt>
                      <c:pt idx="102">
                        <c:v>59.889788571901484</c:v>
                      </c:pt>
                      <c:pt idx="103">
                        <c:v>59.20167908466891</c:v>
                      </c:pt>
                      <c:pt idx="104">
                        <c:v>58.509727112700503</c:v>
                      </c:pt>
                      <c:pt idx="105">
                        <c:v>57.814041620033805</c:v>
                      </c:pt>
                      <c:pt idx="106">
                        <c:v>57.114728193875102</c:v>
                      </c:pt>
                      <c:pt idx="107">
                        <c:v>56.411889179645073</c:v>
                      </c:pt>
                      <c:pt idx="108">
                        <c:v>55.705623810081136</c:v>
                      </c:pt>
                      <c:pt idx="109">
                        <c:v>54.996028328689128</c:v>
                      </c:pt>
                      <c:pt idx="110">
                        <c:v>54.283196107818895</c:v>
                      </c:pt>
                      <c:pt idx="111">
                        <c:v>53.567217761628385</c:v>
                      </c:pt>
                      <c:pt idx="112">
                        <c:v>52.848181254184368</c:v>
                      </c:pt>
                      <c:pt idx="113">
                        <c:v>52.126172002936649</c:v>
                      </c:pt>
                      <c:pt idx="114">
                        <c:v>51.401272977790157</c:v>
                      </c:pt>
                      <c:pt idx="115">
                        <c:v>50.673564795988227</c:v>
                      </c:pt>
                      <c:pt idx="116">
                        <c:v>49.943125813009011</c:v>
                      </c:pt>
                      <c:pt idx="117">
                        <c:v>49.210032209667233</c:v>
                      </c:pt>
                      <c:pt idx="118">
                        <c:v>48.474358075603114</c:v>
                      </c:pt>
                      <c:pt idx="119">
                        <c:v>47.736175489332268</c:v>
                      </c:pt>
                      <c:pt idx="120">
                        <c:v>46.995554595020174</c:v>
                      </c:pt>
                      <c:pt idx="121">
                        <c:v>46.252563676137548</c:v>
                      </c:pt>
                      <c:pt idx="122">
                        <c:v>45.507269226144885</c:v>
                      </c:pt>
                      <c:pt idx="123">
                        <c:v>44.759736016346707</c:v>
                      </c:pt>
                      <c:pt idx="124">
                        <c:v>44.010027161049848</c:v>
                      </c:pt>
                      <c:pt idx="125">
                        <c:v>43.258204180152063</c:v>
                      </c:pt>
                      <c:pt idx="126">
                        <c:v>42.504327059282843</c:v>
                      </c:pt>
                      <c:pt idx="127">
                        <c:v>41.748454307610622</c:v>
                      </c:pt>
                      <c:pt idx="128">
                        <c:v>40.990643013425725</c:v>
                      </c:pt>
                      <c:pt idx="129">
                        <c:v>40.230948897602872</c:v>
                      </c:pt>
                      <c:pt idx="130">
                        <c:v>39.469426365043034</c:v>
                      </c:pt>
                      <c:pt idx="131">
                        <c:v>38.706128554187487</c:v>
                      </c:pt>
                      <c:pt idx="132">
                        <c:v>37.941107384694249</c:v>
                      </c:pt>
                      <c:pt idx="133">
                        <c:v>37.174413603361906</c:v>
                      </c:pt>
                      <c:pt idx="134">
                        <c:v>36.406096828383149</c:v>
                      </c:pt>
                      <c:pt idx="135">
                        <c:v>35.6362055920033</c:v>
                      </c:pt>
                      <c:pt idx="136">
                        <c:v>34.864787381659539</c:v>
                      </c:pt>
                      <c:pt idx="137">
                        <c:v>34.091888679670248</c:v>
                      </c:pt>
                      <c:pt idx="138">
                        <c:v>33.317555001541677</c:v>
                      </c:pt>
                      <c:pt idx="139">
                        <c:v>32.541830932955762</c:v>
                      </c:pt>
                      <c:pt idx="140">
                        <c:v>31.764760165500441</c:v>
                      </c:pt>
                      <c:pt idx="141">
                        <c:v>30.986385531200241</c:v>
                      </c:pt>
                      <c:pt idx="142">
                        <c:v>30.206749035903599</c:v>
                      </c:pt>
                      <c:pt idx="143">
                        <c:v>29.425891891579042</c:v>
                      </c:pt>
                      <c:pt idx="144">
                        <c:v>28.643854547572293</c:v>
                      </c:pt>
                      <c:pt idx="145">
                        <c:v>27.860676720871545</c:v>
                      </c:pt>
                      <c:pt idx="146">
                        <c:v>27.076397425428929</c:v>
                      </c:pt>
                      <c:pt idx="147">
                        <c:v>26.291055000580748</c:v>
                      </c:pt>
                      <c:pt idx="148">
                        <c:v>25.504687138611814</c:v>
                      </c:pt>
                      <c:pt idx="149">
                        <c:v>24.71733091150185</c:v>
                      </c:pt>
                      <c:pt idx="150">
                        <c:v>23.929022796895229</c:v>
                      </c:pt>
                      <c:pt idx="151">
                        <c:v>23.13979870333046</c:v>
                      </c:pt>
                      <c:pt idx="152">
                        <c:v>22.349693994766454</c:v>
                      </c:pt>
                      <c:pt idx="153">
                        <c:v>21.558743514439438</c:v>
                      </c:pt>
                      <c:pt idx="154">
                        <c:v>20.766981608083761</c:v>
                      </c:pt>
                      <c:pt idx="155">
                        <c:v>19.974442146549706</c:v>
                      </c:pt>
                      <c:pt idx="156">
                        <c:v>19.18115854784762</c:v>
                      </c:pt>
                      <c:pt idx="157">
                        <c:v>18.387163798649766</c:v>
                      </c:pt>
                      <c:pt idx="158">
                        <c:v>17.592490475276747</c:v>
                      </c:pt>
                      <c:pt idx="159">
                        <c:v>16.797170764197869</c:v>
                      </c:pt>
                      <c:pt idx="160">
                        <c:v>16.00123648207078</c:v>
                      </c:pt>
                      <c:pt idx="161">
                        <c:v>15.204719095346928</c:v>
                      </c:pt>
                      <c:pt idx="162">
                        <c:v>14.407649739468173</c:v>
                      </c:pt>
                      <c:pt idx="163">
                        <c:v>13.610059237676818</c:v>
                      </c:pt>
                      <c:pt idx="164">
                        <c:v>12.811978119465998</c:v>
                      </c:pt>
                      <c:pt idx="165">
                        <c:v>12.013436638688841</c:v>
                      </c:pt>
                      <c:pt idx="166">
                        <c:v>11.214464791353002</c:v>
                      </c:pt>
                      <c:pt idx="167">
                        <c:v>10.415092333119029</c:v>
                      </c:pt>
                      <c:pt idx="168">
                        <c:v>9.6153487965233957</c:v>
                      </c:pt>
                      <c:pt idx="169">
                        <c:v>8.8152635079505064</c:v>
                      </c:pt>
                      <c:pt idx="170">
                        <c:v>8.014865604368083</c:v>
                      </c:pt>
                      <c:pt idx="171">
                        <c:v>7.214184049851049</c:v>
                      </c:pt>
                      <c:pt idx="172">
                        <c:v>6.4132476519068664</c:v>
                      </c:pt>
                      <c:pt idx="173">
                        <c:v>5.6120850776306419</c:v>
                      </c:pt>
                      <c:pt idx="174">
                        <c:v>4.810724869695191</c:v>
                      </c:pt>
                      <c:pt idx="175">
                        <c:v>4.0091954622091368</c:v>
                      </c:pt>
                      <c:pt idx="176">
                        <c:v>3.2075251964474445</c:v>
                      </c:pt>
                      <c:pt idx="177">
                        <c:v>2.4057423364832058</c:v>
                      </c:pt>
                      <c:pt idx="178">
                        <c:v>1.6038750847288381</c:v>
                      </c:pt>
                      <c:pt idx="179">
                        <c:v>0.80195159741168287</c:v>
                      </c:pt>
                      <c:pt idx="180">
                        <c:v>0</c:v>
                      </c:pt>
                      <c:pt idx="181">
                        <c:v>5.19575471344354E-2</c:v>
                      </c:pt>
                      <c:pt idx="182">
                        <c:v>0.10392268645650182</c:v>
                      </c:pt>
                      <c:pt idx="183">
                        <c:v>0.15590301449630539</c:v>
                      </c:pt>
                      <c:pt idx="184">
                        <c:v>0.20790613647980449</c:v>
                      </c:pt>
                      <c:pt idx="185">
                        <c:v>0.25993967068639967</c:v>
                      </c:pt>
                      <c:pt idx="186">
                        <c:v>0.31201125282653441</c:v>
                      </c:pt>
                      <c:pt idx="187">
                        <c:v>0.3641285404349941</c:v>
                      </c:pt>
                      <c:pt idx="188">
                        <c:v>0.41629921729500863</c:v>
                      </c:pt>
                      <c:pt idx="189">
                        <c:v>0.46853099789321506</c:v>
                      </c:pt>
                      <c:pt idx="190">
                        <c:v>0.52083163190592119</c:v>
                      </c:pt>
                      <c:pt idx="191">
                        <c:v>0.57320890873611496</c:v>
                      </c:pt>
                      <c:pt idx="192">
                        <c:v>0.62567066209043443</c:v>
                      </c:pt>
                      <c:pt idx="193">
                        <c:v>0.67822477461372088</c:v>
                      </c:pt>
                      <c:pt idx="194">
                        <c:v>0.73087918258172113</c:v>
                      </c:pt>
                      <c:pt idx="195">
                        <c:v>0.78364188065809604</c:v>
                      </c:pt>
                      <c:pt idx="196">
                        <c:v>0.83652092672286482</c:v>
                      </c:pt>
                      <c:pt idx="197">
                        <c:v>0.88952444677776654</c:v>
                      </c:pt>
                      <c:pt idx="198">
                        <c:v>0.94266063993496996</c:v>
                      </c:pt>
                      <c:pt idx="199">
                        <c:v>0.99593778349533757</c:v>
                      </c:pt>
                      <c:pt idx="200">
                        <c:v>1.0493642381239461</c:v>
                      </c:pt>
                      <c:pt idx="201">
                        <c:v>1.1029484531274667</c:v>
                      </c:pt>
                      <c:pt idx="202">
                        <c:v>1.156698971843598</c:v>
                      </c:pt>
                      <c:pt idx="203">
                        <c:v>1.2106244371468229</c:v>
                      </c:pt>
                      <c:pt idx="204">
                        <c:v>1.2647335970797524</c:v>
                      </c:pt>
                      <c:pt idx="205">
                        <c:v>1.3190353106182204</c:v>
                      </c:pt>
                      <c:pt idx="206">
                        <c:v>1.3735385535762159</c:v>
                      </c:pt>
                      <c:pt idx="207">
                        <c:v>1.4282524246616148</c:v>
                      </c:pt>
                      <c:pt idx="208">
                        <c:v>1.48318615168896</c:v>
                      </c:pt>
                      <c:pt idx="209">
                        <c:v>1.5383490979606673</c:v>
                      </c:pt>
                      <c:pt idx="210">
                        <c:v>1.593750768824016</c:v>
                      </c:pt>
                      <c:pt idx="211">
                        <c:v>1.6494008184156161</c:v>
                      </c:pt>
                      <c:pt idx="212">
                        <c:v>1.7053090566019353</c:v>
                      </c:pt>
                      <c:pt idx="213">
                        <c:v>1.7614854561279003</c:v>
                      </c:pt>
                      <c:pt idx="214">
                        <c:v>1.8179401599836424</c:v>
                      </c:pt>
                      <c:pt idx="215">
                        <c:v>1.8746834890023738</c:v>
                      </c:pt>
                      <c:pt idx="216">
                        <c:v>1.9317259496999224</c:v>
                      </c:pt>
                      <c:pt idx="217">
                        <c:v>1.9890782423702849</c:v>
                      </c:pt>
                      <c:pt idx="218">
                        <c:v>2.0467512694493433</c:v>
                      </c:pt>
                      <c:pt idx="219">
                        <c:v>2.104756144161529</c:v>
                      </c:pt>
                      <c:pt idx="220">
                        <c:v>2.1631041994637048</c:v>
                      </c:pt>
                      <c:pt idx="221">
                        <c:v>2.221806997301524</c:v>
                      </c:pt>
                      <c:pt idx="222">
                        <c:v>2.2808763381953003</c:v>
                      </c:pt>
                      <c:pt idx="223">
                        <c:v>2.3403242711707861</c:v>
                      </c:pt>
                      <c:pt idx="224">
                        <c:v>2.4001631040544673</c:v>
                      </c:pt>
                      <c:pt idx="225">
                        <c:v>2.4604054141508271</c:v>
                      </c:pt>
                      <c:pt idx="226">
                        <c:v>2.5210640593213576</c:v>
                      </c:pt>
                      <c:pt idx="227">
                        <c:v>2.5821521894871182</c:v>
                      </c:pt>
                      <c:pt idx="228">
                        <c:v>2.6436832585755319</c:v>
                      </c:pt>
                      <c:pt idx="229">
                        <c:v>2.7056710369346675</c:v>
                      </c:pt>
                      <c:pt idx="230">
                        <c:v>2.7681296242397551</c:v>
                      </c:pt>
                      <c:pt idx="231">
                        <c:v>2.8310734629169829</c:v>
                      </c:pt>
                      <c:pt idx="232">
                        <c:v>2.8945173521115493</c:v>
                      </c:pt>
                      <c:pt idx="233">
                        <c:v>2.9584764622286848</c:v>
                      </c:pt>
                      <c:pt idx="234">
                        <c:v>3.0229663500774713</c:v>
                      </c:pt>
                      <c:pt idx="235">
                        <c:v>3.0880029746491893</c:v>
                      </c:pt>
                      <c:pt idx="236">
                        <c:v>3.1536027135636289</c:v>
                      </c:pt>
                      <c:pt idx="237">
                        <c:v>3.2197823802188168</c:v>
                      </c:pt>
                      <c:pt idx="238">
                        <c:v>3.2865592416821237</c:v>
                      </c:pt>
                      <c:pt idx="239">
                        <c:v>3.3539510373608863</c:v>
                      </c:pt>
                      <c:pt idx="240">
                        <c:v>3.4219759984965457</c:v>
                      </c:pt>
                      <c:pt idx="241">
                        <c:v>3.490652868524915</c:v>
                      </c:pt>
                      <c:pt idx="242">
                        <c:v>3.5600009243505539</c:v>
                      </c:pt>
                      <c:pt idx="243">
                        <c:v>3.6300399985846639</c:v>
                      </c:pt>
                      <c:pt idx="244">
                        <c:v>3.7007905027997232</c:v>
                      </c:pt>
                      <c:pt idx="245">
                        <c:v>3.7722734518563534</c:v>
                      </c:pt>
                      <c:pt idx="246">
                        <c:v>3.8445104893621398</c:v>
                      </c:pt>
                      <c:pt idx="247">
                        <c:v>3.9175239143255283</c:v>
                      </c:pt>
                      <c:pt idx="248">
                        <c:v>3.9913367090715717</c:v>
                      </c:pt>
                      <c:pt idx="249">
                        <c:v>4.065972568490821</c:v>
                      </c:pt>
                      <c:pt idx="250">
                        <c:v>4.1414559306964911</c:v>
                      </c:pt>
                      <c:pt idx="251">
                        <c:v>4.2178120091710198</c:v>
                      </c:pt>
                      <c:pt idx="252">
                        <c:v>4.2950668264867069</c:v>
                      </c:pt>
                      <c:pt idx="253">
                        <c:v>4.3732472496915413</c:v>
                      </c:pt>
                      <c:pt idx="254">
                        <c:v>4.4523810274571467</c:v>
                      </c:pt>
                      <c:pt idx="255">
                        <c:v>4.532496829091329</c:v>
                      </c:pt>
                      <c:pt idx="256">
                        <c:v>4.6136242855255141</c:v>
                      </c:pt>
                      <c:pt idx="257">
                        <c:v>4.6957940323932981</c:v>
                      </c:pt>
                      <c:pt idx="258">
                        <c:v>4.7790377553250281</c:v>
                      </c:pt>
                      <c:pt idx="259">
                        <c:v>4.8633882375909572</c:v>
                      </c:pt>
                      <c:pt idx="260">
                        <c:v>4.9488794102351825</c:v>
                      </c:pt>
                      <c:pt idx="261">
                        <c:v>5.0355464048503933</c:v>
                      </c:pt>
                      <c:pt idx="262">
                        <c:v>5.123425609156314</c:v>
                      </c:pt>
                      <c:pt idx="263">
                        <c:v>5.2125547255527032</c:v>
                      </c:pt>
                      <c:pt idx="264">
                        <c:v>5.3029728328321113</c:v>
                      </c:pt>
                      <c:pt idx="265">
                        <c:v>5.3947204512486131</c:v>
                      </c:pt>
                      <c:pt idx="266">
                        <c:v>5.4878396111529035</c:v>
                      </c:pt>
                      <c:pt idx="267">
                        <c:v>5.5823739254190095</c:v>
                      </c:pt>
                      <c:pt idx="268">
                        <c:v>5.6783686659030259</c:v>
                      </c:pt>
                      <c:pt idx="269">
                        <c:v>5.7758708441916511</c:v>
                      </c:pt>
                      <c:pt idx="270">
                        <c:v>5.8749292969164273</c:v>
                      </c:pt>
                      <c:pt idx="271">
                        <c:v>5.9755947759289363</c:v>
                      </c:pt>
                      <c:pt idx="272">
                        <c:v>6.0779200436535277</c:v>
                      </c:pt>
                      <c:pt idx="273">
                        <c:v>6.1819599739567401</c:v>
                      </c:pt>
                      <c:pt idx="274">
                        <c:v>6.287771658897146</c:v>
                      </c:pt>
                      <c:pt idx="275">
                        <c:v>6.3954145217454226</c:v>
                      </c:pt>
                      <c:pt idx="276">
                        <c:v>6.504950436692944</c:v>
                      </c:pt>
                      <c:pt idx="277">
                        <c:v>6.6164438556976961</c:v>
                      </c:pt>
                      <c:pt idx="278">
                        <c:v>6.7299619429491599</c:v>
                      </c:pt>
                      <c:pt idx="279">
                        <c:v>6.8455747174693116</c:v>
                      </c:pt>
                      <c:pt idx="280">
                        <c:v>6.9633552044044649</c:v>
                      </c:pt>
                      <c:pt idx="281">
                        <c:v>7.0833795956044838</c:v>
                      </c:pt>
                      <c:pt idx="282">
                        <c:v>7.2057274201295201</c:v>
                      </c:pt>
                      <c:pt idx="283">
                        <c:v>7.3304817253720245</c:v>
                      </c:pt>
                      <c:pt idx="284">
                        <c:v>7.4577292695326989</c:v>
                      </c:pt>
                      <c:pt idx="285">
                        <c:v>7.5875607262446678</c:v>
                      </c:pt>
                      <c:pt idx="286">
                        <c:v>7.7200709021982235</c:v>
                      </c:pt>
                      <c:pt idx="287">
                        <c:v>7.8553589686824381</c:v>
                      </c:pt>
                      <c:pt idx="288">
                        <c:v>7.9935287080278883</c:v>
                      </c:pt>
                      <c:pt idx="289">
                        <c:v>8.1346887760075859</c:v>
                      </c:pt>
                      <c:pt idx="290">
                        <c:v>8.2789529813306117</c:v>
                      </c:pt>
                      <c:pt idx="291">
                        <c:v>8.42644058344748</c:v>
                      </c:pt>
                      <c:pt idx="292">
                        <c:v>8.5772766099741062</c:v>
                      </c:pt>
                      <c:pt idx="293">
                        <c:v>8.7315921951365425</c:v>
                      </c:pt>
                      <c:pt idx="294">
                        <c:v>8.8895249407394701</c:v>
                      </c:pt>
                      <c:pt idx="295">
                        <c:v>9.0512193012675226</c:v>
                      </c:pt>
                      <c:pt idx="296">
                        <c:v>9.2168269948419663</c:v>
                      </c:pt>
                      <c:pt idx="297">
                        <c:v>9.3865074418737322</c:v>
                      </c:pt>
                      <c:pt idx="298">
                        <c:v>9.5604282333772872</c:v>
                      </c:pt>
                      <c:pt idx="299">
                        <c:v>9.7387656310405006</c:v>
                      </c:pt>
                      <c:pt idx="300">
                        <c:v>9.9217051012785475</c:v>
                      </c:pt>
                      <c:pt idx="301">
                        <c:v>10.109441885637914</c:v>
                      </c:pt>
                      <c:pt idx="302">
                        <c:v>10.302181610055698</c:v>
                      </c:pt>
                      <c:pt idx="303">
                        <c:v>10.500140935619264</c:v>
                      </c:pt>
                      <c:pt idx="304">
                        <c:v>10.703548253608737</c:v>
                      </c:pt>
                      <c:pt idx="305">
                        <c:v>10.912644427737007</c:v>
                      </c:pt>
                      <c:pt idx="306">
                        <c:v>11.127683586624059</c:v>
                      </c:pt>
                      <c:pt idx="307">
                        <c:v>11.34893396965051</c:v>
                      </c:pt>
                      <c:pt idx="308">
                        <c:v>11.576678829421006</c:v>
                      </c:pt>
                      <c:pt idx="309">
                        <c:v>11.811217394124597</c:v>
                      </c:pt>
                      <c:pt idx="310">
                        <c:v>12.05286589309631</c:v>
                      </c:pt>
                      <c:pt idx="311">
                        <c:v>12.301958648845854</c:v>
                      </c:pt>
                      <c:pt idx="312">
                        <c:v>12.558849238715133</c:v>
                      </c:pt>
                      <c:pt idx="313">
                        <c:v>12.823911729131225</c:v>
                      </c:pt>
                      <c:pt idx="314">
                        <c:v>13.097541985114958</c:v>
                      </c:pt>
                      <c:pt idx="315">
                        <c:v>13.380159057257359</c:v>
                      </c:pt>
                      <c:pt idx="316">
                        <c:v>13.672206647749469</c:v>
                      </c:pt>
                      <c:pt idx="317">
                        <c:v>13.974154656206835</c:v>
                      </c:pt>
                      <c:pt idx="318">
                        <c:v>14.286500804911348</c:v>
                      </c:pt>
                      <c:pt idx="319">
                        <c:v>14.609772341642355</c:v>
                      </c:pt>
                      <c:pt idx="320">
                        <c:v>14.944527816409895</c:v>
                      </c:pt>
                      <c:pt idx="321">
                        <c:v>15.291358926049242</c:v>
                      </c:pt>
                      <c:pt idx="322">
                        <c:v>15.650892417682591</c:v>
                      </c:pt>
                      <c:pt idx="323">
                        <c:v>16.023792038384691</c:v>
                      </c:pt>
                      <c:pt idx="324">
                        <c:v>16.410760513858179</c:v>
                      </c:pt>
                      <c:pt idx="325">
                        <c:v>16.812541533380248</c:v>
                      </c:pt>
                      <c:pt idx="326">
                        <c:v>17.229921711535923</c:v>
                      </c:pt>
                      <c:pt idx="327">
                        <c:v>17.663732489112569</c:v>
                      </c:pt>
                      <c:pt idx="328">
                        <c:v>18.114851925771113</c:v>
                      </c:pt>
                      <c:pt idx="329">
                        <c:v>18.58420632550569</c:v>
                      </c:pt>
                      <c:pt idx="330">
                        <c:v>19.072771622221051</c:v>
                      </c:pt>
                      <c:pt idx="331">
                        <c:v>19.581574436774911</c:v>
                      </c:pt>
                      <c:pt idx="332">
                        <c:v>20.111692698361946</c:v>
                      </c:pt>
                      <c:pt idx="333">
                        <c:v>20.664255702035778</c:v>
                      </c:pt>
                      <c:pt idx="334">
                        <c:v>21.240443450455711</c:v>
                      </c:pt>
                      <c:pt idx="335">
                        <c:v>21.841485101757392</c:v>
                      </c:pt>
                      <c:pt idx="336">
                        <c:v>22.468656317166946</c:v>
                      </c:pt>
                      <c:pt idx="337">
                        <c:v>23.123275272328446</c:v>
                      </c:pt>
                      <c:pt idx="338">
                        <c:v>23.806697066451779</c:v>
                      </c:pt>
                      <c:pt idx="339">
                        <c:v>24.520306235061348</c:v>
                      </c:pt>
                      <c:pt idx="340">
                        <c:v>25.265507047764096</c:v>
                      </c:pt>
                      <c:pt idx="341">
                        <c:v>26.043711255363878</c:v>
                      </c:pt>
                      <c:pt idx="342">
                        <c:v>26.856322945052185</c:v>
                      </c:pt>
                      <c:pt idx="343">
                        <c:v>27.704720173538327</c:v>
                      </c:pt>
                      <c:pt idx="344">
                        <c:v>28.59023308200198</c:v>
                      </c:pt>
                      <c:pt idx="345">
                        <c:v>29.514118260504667</c:v>
                      </c:pt>
                      <c:pt idx="346">
                        <c:v>30.477529230075742</c:v>
                      </c:pt>
                      <c:pt idx="347">
                        <c:v>31.481483054619634</c:v>
                      </c:pt>
                      <c:pt idx="348">
                        <c:v>32.52682328698323</c:v>
                      </c:pt>
                      <c:pt idx="349">
                        <c:v>33.614179695757471</c:v>
                      </c:pt>
                      <c:pt idx="350">
                        <c:v>34.743925508640729</c:v>
                      </c:pt>
                      <c:pt idx="351">
                        <c:v>35.916133234840672</c:v>
                      </c:pt>
                      <c:pt idx="352">
                        <c:v>37.130530475270987</c:v>
                      </c:pt>
                      <c:pt idx="353">
                        <c:v>38.386457468513626</c:v>
                      </c:pt>
                      <c:pt idx="354">
                        <c:v>39.682828417430585</c:v>
                      </c:pt>
                      <c:pt idx="355">
                        <c:v>41.018098854349375</c:v>
                      </c:pt>
                      <c:pt idx="356">
                        <c:v>42.390241388161179</c:v>
                      </c:pt>
                      <c:pt idx="357">
                        <c:v>43.796732094721975</c:v>
                      </c:pt>
                      <c:pt idx="358">
                        <c:v>45.23454953428805</c:v>
                      </c:pt>
                      <c:pt idx="359">
                        <c:v>46.700187896919928</c:v>
                      </c:pt>
                      <c:pt idx="360">
                        <c:v>48.189685104221404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18D-491D-9094-5ABB789EFBB5}"/>
                  </c:ext>
                </c:extLst>
              </c15:ser>
            </c15:filteredScatterSeries>
            <c15:filteredScatterSeries>
              <c15:ser>
                <c:idx val="5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演算!$U$3</c15:sqref>
                        </c15:formulaRef>
                      </c:ext>
                    </c:extLst>
                    <c:strCache>
                      <c:ptCount val="1"/>
                      <c:pt idx="0">
                        <c:v>β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6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6"/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演算!$U$4:$U$364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-131.81031489577859</c:v>
                      </c:pt>
                      <c:pt idx="1">
                        <c:v>-129.30133412396441</c:v>
                      </c:pt>
                      <c:pt idx="2">
                        <c:v>-126.77760112861236</c:v>
                      </c:pt>
                      <c:pt idx="3">
                        <c:v>-124.24413388054502</c:v>
                      </c:pt>
                      <c:pt idx="4">
                        <c:v>-121.70615783997741</c:v>
                      </c:pt>
                      <c:pt idx="5">
                        <c:v>-119.16902030238428</c:v>
                      </c:pt>
                      <c:pt idx="6">
                        <c:v>-116.63810179735277</c:v>
                      </c:pt>
                      <c:pt idx="7">
                        <c:v>-114.11872820054978</c:v>
                      </c:pt>
                      <c:pt idx="8">
                        <c:v>-111.61608703621829</c:v>
                      </c:pt>
                      <c:pt idx="9">
                        <c:v>-109.13515102225591</c:v>
                      </c:pt>
                      <c:pt idx="10">
                        <c:v>-106.68061130057306</c:v>
                      </c:pt>
                      <c:pt idx="11">
                        <c:v>-104.25682207507926</c:v>
                      </c:pt>
                      <c:pt idx="12">
                        <c:v>-101.86775762422039</c:v>
                      </c:pt>
                      <c:pt idx="13">
                        <c:v>-99.516981933031957</c:v>
                      </c:pt>
                      <c:pt idx="14">
                        <c:v>-97.207630555091569</c:v>
                      </c:pt>
                      <c:pt idx="15">
                        <c:v>-94.942403803046176</c:v>
                      </c:pt>
                      <c:pt idx="16">
                        <c:v>-92.723569994347429</c:v>
                      </c:pt>
                      <c:pt idx="17">
                        <c:v>-90.552977246754352</c:v>
                      </c:pt>
                      <c:pt idx="18">
                        <c:v>-88.432072213797127</c:v>
                      </c:pt>
                      <c:pt idx="19">
                        <c:v>-86.361924153316139</c:v>
                      </c:pt>
                      <c:pt idx="20">
                        <c:v>-84.34325280801545</c:v>
                      </c:pt>
                      <c:pt idx="21">
                        <c:v>-82.376458720846486</c:v>
                      </c:pt>
                      <c:pt idx="22">
                        <c:v>-80.461654787093892</c:v>
                      </c:pt>
                      <c:pt idx="23">
                        <c:v>-78.598698039904662</c:v>
                      </c:pt>
                      <c:pt idx="24">
                        <c:v>-76.787220861486745</c:v>
                      </c:pt>
                      <c:pt idx="25">
                        <c:v>-75.026660997299359</c:v>
                      </c:pt>
                      <c:pt idx="26">
                        <c:v>-73.316289918076777</c:v>
                      </c:pt>
                      <c:pt idx="27">
                        <c:v>-71.65523922046691</c:v>
                      </c:pt>
                      <c:pt idx="28">
                        <c:v>-70.042524879928109</c:v>
                      </c:pt>
                      <c:pt idx="29">
                        <c:v>-68.477069269615527</c:v>
                      </c:pt>
                      <c:pt idx="30">
                        <c:v>-66.957720937839269</c:v>
                      </c:pt>
                      <c:pt idx="31">
                        <c:v>-65.483272196531559</c:v>
                      </c:pt>
                      <c:pt idx="32">
                        <c:v>-64.052474616619008</c:v>
                      </c:pt>
                      <c:pt idx="33">
                        <c:v>-62.664052555927526</c:v>
                      </c:pt>
                      <c:pt idx="34">
                        <c:v>-61.316714863794218</c:v>
                      </c:pt>
                      <c:pt idx="35">
                        <c:v>-60.009164916263757</c:v>
                      </c:pt>
                      <c:pt idx="36">
                        <c:v>-58.740109138636114</c:v>
                      </c:pt>
                      <c:pt idx="37">
                        <c:v>-57.508264169958437</c:v>
                      </c:pt>
                      <c:pt idx="38">
                        <c:v>-56.312362818252183</c:v>
                      </c:pt>
                      <c:pt idx="39">
                        <c:v>-55.1511589470107</c:v>
                      </c:pt>
                      <c:pt idx="40">
                        <c:v>-54.023431423709866</c:v>
                      </c:pt>
                      <c:pt idx="41">
                        <c:v>-52.92798725046238</c:v>
                      </c:pt>
                      <c:pt idx="42">
                        <c:v>-51.863663986050938</c:v>
                      </c:pt>
                      <c:pt idx="43">
                        <c:v>-50.829331557782425</c:v>
                      </c:pt>
                      <c:pt idx="44">
                        <c:v>-49.823893551199319</c:v>
                      </c:pt>
                      <c:pt idx="45">
                        <c:v>-48.846288055840304</c:v>
                      </c:pt>
                      <c:pt idx="46">
                        <c:v>-47.895488136077574</c:v>
                      </c:pt>
                      <c:pt idx="47">
                        <c:v>-46.970501987632673</c:v>
                      </c:pt>
                      <c:pt idx="48">
                        <c:v>-46.070372832703583</c:v>
                      </c:pt>
                      <c:pt idx="49">
                        <c:v>-45.19417859971918</c:v>
                      </c:pt>
                      <c:pt idx="50">
                        <c:v>-44.341031427541424</c:v>
                      </c:pt>
                      <c:pt idx="51">
                        <c:v>-43.510077028423268</c:v>
                      </c:pt>
                      <c:pt idx="52">
                        <c:v>-42.700493939153034</c:v>
                      </c:pt>
                      <c:pt idx="53">
                        <c:v>-41.9114926855205</c:v>
                      </c:pt>
                      <c:pt idx="54">
                        <c:v>-41.142314881475556</c:v>
                      </c:pt>
                      <c:pt idx="55">
                        <c:v>-40.392232281062462</c:v>
                      </c:pt>
                      <c:pt idx="56">
                        <c:v>-39.660545798354562</c:v>
                      </c:pt>
                      <c:pt idx="57">
                        <c:v>-38.946584508134492</c:v>
                      </c:pt>
                      <c:pt idx="58">
                        <c:v>-38.249704637925049</c:v>
                      </c:pt>
                      <c:pt idx="59">
                        <c:v>-37.569288560129962</c:v>
                      </c:pt>
                      <c:pt idx="60">
                        <c:v>-36.904743791462565</c:v>
                      </c:pt>
                      <c:pt idx="61">
                        <c:v>-36.255502005482853</c:v>
                      </c:pt>
                      <c:pt idx="62">
                        <c:v>-35.621018062909684</c:v>
                      </c:pt>
                      <c:pt idx="63">
                        <c:v>-35.000769063389384</c:v>
                      </c:pt>
                      <c:pt idx="64">
                        <c:v>-34.39425342157071</c:v>
                      </c:pt>
                      <c:pt idx="65">
                        <c:v>-33.800989969631431</c:v>
                      </c:pt>
                      <c:pt idx="66">
                        <c:v>-33.220517087811089</c:v>
                      </c:pt>
                      <c:pt idx="67">
                        <c:v>-32.652391864008237</c:v>
                      </c:pt>
                      <c:pt idx="68">
                        <c:v>-32.096189283089586</c:v>
                      </c:pt>
                      <c:pt idx="69">
                        <c:v>-31.551501446214928</c:v>
                      </c:pt>
                      <c:pt idx="70">
                        <c:v>-31.017936820202934</c:v>
                      </c:pt>
                      <c:pt idx="71">
                        <c:v>-30.495119516731563</c:v>
                      </c:pt>
                      <c:pt idx="72">
                        <c:v>-29.982688600983437</c:v>
                      </c:pt>
                      <c:pt idx="73">
                        <c:v>-29.480297429197151</c:v>
                      </c:pt>
                      <c:pt idx="74">
                        <c:v>-28.987613014470355</c:v>
                      </c:pt>
                      <c:pt idx="75">
                        <c:v>-28.504315420069901</c:v>
                      </c:pt>
                      <c:pt idx="76">
                        <c:v>-28.030097179437774</c:v>
                      </c:pt>
                      <c:pt idx="77">
                        <c:v>-27.564662742032411</c:v>
                      </c:pt>
                      <c:pt idx="78">
                        <c:v>-27.107727944113392</c:v>
                      </c:pt>
                      <c:pt idx="79">
                        <c:v>-26.659019503555953</c:v>
                      </c:pt>
                      <c:pt idx="80">
                        <c:v>-26.218274537774903</c:v>
                      </c:pt>
                      <c:pt idx="81">
                        <c:v>-25.785240103835164</c:v>
                      </c:pt>
                      <c:pt idx="82">
                        <c:v>-25.359672759834751</c:v>
                      </c:pt>
                      <c:pt idx="83">
                        <c:v>-24.94133814665787</c:v>
                      </c:pt>
                      <c:pt idx="84">
                        <c:v>-24.530010589213163</c:v>
                      </c:pt>
                      <c:pt idx="85">
                        <c:v>-24.12547271629326</c:v>
                      </c:pt>
                      <c:pt idx="86">
                        <c:v>-23.727515098215164</c:v>
                      </c:pt>
                      <c:pt idx="87">
                        <c:v>-23.335935901426893</c:v>
                      </c:pt>
                      <c:pt idx="88">
                        <c:v>-22.950540559292506</c:v>
                      </c:pt>
                      <c:pt idx="89">
                        <c:v>-22.571141458296566</c:v>
                      </c:pt>
                      <c:pt idx="90">
                        <c:v>-22.19755763893653</c:v>
                      </c:pt>
                      <c:pt idx="91">
                        <c:v>-21.829614510601658</c:v>
                      </c:pt>
                      <c:pt idx="92">
                        <c:v>-21.467143579765064</c:v>
                      </c:pt>
                      <c:pt idx="93">
                        <c:v>-21.109982190844633</c:v>
                      </c:pt>
                      <c:pt idx="94">
                        <c:v>-20.757973279116214</c:v>
                      </c:pt>
                      <c:pt idx="95">
                        <c:v>-20.41096513509045</c:v>
                      </c:pt>
                      <c:pt idx="96">
                        <c:v>-20.068811179791403</c:v>
                      </c:pt>
                      <c:pt idx="97">
                        <c:v>-19.731369750401157</c:v>
                      </c:pt>
                      <c:pt idx="98">
                        <c:v>-19.398503895759802</c:v>
                      </c:pt>
                      <c:pt idx="99">
                        <c:v>-19.070081181234926</c:v>
                      </c:pt>
                      <c:pt idx="100">
                        <c:v>-18.745973502497819</c:v>
                      </c:pt>
                      <c:pt idx="101">
                        <c:v>-18.426056907766736</c:v>
                      </c:pt>
                      <c:pt idx="102">
                        <c:v>-18.110211428098516</c:v>
                      </c:pt>
                      <c:pt idx="103">
                        <c:v>-17.79832091533109</c:v>
                      </c:pt>
                      <c:pt idx="104">
                        <c:v>-17.490272887299497</c:v>
                      </c:pt>
                      <c:pt idx="105">
                        <c:v>-17.185958379966195</c:v>
                      </c:pt>
                      <c:pt idx="106">
                        <c:v>-16.885271806124898</c:v>
                      </c:pt>
                      <c:pt idx="107">
                        <c:v>-16.588110820354927</c:v>
                      </c:pt>
                      <c:pt idx="108">
                        <c:v>-16.294376189918864</c:v>
                      </c:pt>
                      <c:pt idx="109">
                        <c:v>-16.003971671310872</c:v>
                      </c:pt>
                      <c:pt idx="110">
                        <c:v>-15.716803892181105</c:v>
                      </c:pt>
                      <c:pt idx="111">
                        <c:v>-15.432782238371615</c:v>
                      </c:pt>
                      <c:pt idx="112">
                        <c:v>-15.151818745815632</c:v>
                      </c:pt>
                      <c:pt idx="113">
                        <c:v>-14.873827997063351</c:v>
                      </c:pt>
                      <c:pt idx="114">
                        <c:v>-14.598727022209843</c:v>
                      </c:pt>
                      <c:pt idx="115">
                        <c:v>-14.326435204011773</c:v>
                      </c:pt>
                      <c:pt idx="116">
                        <c:v>-14.056874186990989</c:v>
                      </c:pt>
                      <c:pt idx="117">
                        <c:v>-13.789967790332767</c:v>
                      </c:pt>
                      <c:pt idx="118">
                        <c:v>-13.525641924396886</c:v>
                      </c:pt>
                      <c:pt idx="119">
                        <c:v>-13.263824510667732</c:v>
                      </c:pt>
                      <c:pt idx="120">
                        <c:v>-13.004445404979826</c:v>
                      </c:pt>
                      <c:pt idx="121">
                        <c:v>-12.747436323862452</c:v>
                      </c:pt>
                      <c:pt idx="122">
                        <c:v>-12.492730773855115</c:v>
                      </c:pt>
                      <c:pt idx="123">
                        <c:v>-12.240263983653293</c:v>
                      </c:pt>
                      <c:pt idx="124">
                        <c:v>-11.989972838950152</c:v>
                      </c:pt>
                      <c:pt idx="125">
                        <c:v>-11.741795819847937</c:v>
                      </c:pt>
                      <c:pt idx="126">
                        <c:v>-11.495672940717157</c:v>
                      </c:pt>
                      <c:pt idx="127">
                        <c:v>-11.251545692389378</c:v>
                      </c:pt>
                      <c:pt idx="128">
                        <c:v>-11.009356986574275</c:v>
                      </c:pt>
                      <c:pt idx="129">
                        <c:v>-10.769051102397128</c:v>
                      </c:pt>
                      <c:pt idx="130">
                        <c:v>-10.530573634956966</c:v>
                      </c:pt>
                      <c:pt idx="131">
                        <c:v>-10.293871445812513</c:v>
                      </c:pt>
                      <c:pt idx="132">
                        <c:v>-10.058892615305751</c:v>
                      </c:pt>
                      <c:pt idx="133">
                        <c:v>-9.8255863966380943</c:v>
                      </c:pt>
                      <c:pt idx="134">
                        <c:v>-9.5939031716168515</c:v>
                      </c:pt>
                      <c:pt idx="135">
                        <c:v>-9.3637944079966999</c:v>
                      </c:pt>
                      <c:pt idx="136">
                        <c:v>-9.1352126183404607</c:v>
                      </c:pt>
                      <c:pt idx="137">
                        <c:v>-8.9081113203297519</c:v>
                      </c:pt>
                      <c:pt idx="138">
                        <c:v>-8.6824449984583225</c:v>
                      </c:pt>
                      <c:pt idx="139">
                        <c:v>-8.4581690670442384</c:v>
                      </c:pt>
                      <c:pt idx="140">
                        <c:v>-8.2352398344995592</c:v>
                      </c:pt>
                      <c:pt idx="141">
                        <c:v>-8.0136144687997586</c:v>
                      </c:pt>
                      <c:pt idx="142">
                        <c:v>-7.7932509640964014</c:v>
                      </c:pt>
                      <c:pt idx="143">
                        <c:v>-7.5741081084209583</c:v>
                      </c:pt>
                      <c:pt idx="144">
                        <c:v>-7.3561454524277075</c:v>
                      </c:pt>
                      <c:pt idx="145">
                        <c:v>-7.1393232791284547</c:v>
                      </c:pt>
                      <c:pt idx="146">
                        <c:v>-6.9236025745710705</c:v>
                      </c:pt>
                      <c:pt idx="147">
                        <c:v>-6.708944999419252</c:v>
                      </c:pt>
                      <c:pt idx="148">
                        <c:v>-6.4953128613881859</c:v>
                      </c:pt>
                      <c:pt idx="149">
                        <c:v>-6.2826690884981495</c:v>
                      </c:pt>
                      <c:pt idx="150">
                        <c:v>-6.0709772031047713</c:v>
                      </c:pt>
                      <c:pt idx="151">
                        <c:v>-5.8602012966695405</c:v>
                      </c:pt>
                      <c:pt idx="152">
                        <c:v>-5.6503060052335456</c:v>
                      </c:pt>
                      <c:pt idx="153">
                        <c:v>-5.4412564855605616</c:v>
                      </c:pt>
                      <c:pt idx="154">
                        <c:v>-5.2330183919162394</c:v>
                      </c:pt>
                      <c:pt idx="155">
                        <c:v>-5.0255578534502945</c:v>
                      </c:pt>
                      <c:pt idx="156">
                        <c:v>-4.8188414521523804</c:v>
                      </c:pt>
                      <c:pt idx="157">
                        <c:v>-4.612836201350234</c:v>
                      </c:pt>
                      <c:pt idx="158">
                        <c:v>-4.4075095247232525</c:v>
                      </c:pt>
                      <c:pt idx="159">
                        <c:v>-4.2028292358021311</c:v>
                      </c:pt>
                      <c:pt idx="160">
                        <c:v>-3.9987635179292198</c:v>
                      </c:pt>
                      <c:pt idx="161">
                        <c:v>-3.7952809046530724</c:v>
                      </c:pt>
                      <c:pt idx="162">
                        <c:v>-3.5923502605318269</c:v>
                      </c:pt>
                      <c:pt idx="163">
                        <c:v>-3.3899407623231816</c:v>
                      </c:pt>
                      <c:pt idx="164">
                        <c:v>-3.1880218805340022</c:v>
                      </c:pt>
                      <c:pt idx="165">
                        <c:v>-2.9865633613111591</c:v>
                      </c:pt>
                      <c:pt idx="166">
                        <c:v>-2.7855352086469978</c:v>
                      </c:pt>
                      <c:pt idx="167">
                        <c:v>-2.5849076668809712</c:v>
                      </c:pt>
                      <c:pt idx="168">
                        <c:v>-2.3846512034766043</c:v>
                      </c:pt>
                      <c:pt idx="169">
                        <c:v>-2.1847364920494936</c:v>
                      </c:pt>
                      <c:pt idx="170">
                        <c:v>-1.985134395631917</c:v>
                      </c:pt>
                      <c:pt idx="171">
                        <c:v>-1.785815950148951</c:v>
                      </c:pt>
                      <c:pt idx="172">
                        <c:v>-1.5867523480931336</c:v>
                      </c:pt>
                      <c:pt idx="173">
                        <c:v>-1.3879149223693581</c:v>
                      </c:pt>
                      <c:pt idx="174">
                        <c:v>-1.189275130304809</c:v>
                      </c:pt>
                      <c:pt idx="175">
                        <c:v>-0.99080453779086319</c:v>
                      </c:pt>
                      <c:pt idx="176">
                        <c:v>-0.79247480355255551</c:v>
                      </c:pt>
                      <c:pt idx="177">
                        <c:v>-0.59425766351679421</c:v>
                      </c:pt>
                      <c:pt idx="178">
                        <c:v>-0.39612491527116189</c:v>
                      </c:pt>
                      <c:pt idx="179">
                        <c:v>-0.19804840258831713</c:v>
                      </c:pt>
                      <c:pt idx="180">
                        <c:v>0</c:v>
                      </c:pt>
                      <c:pt idx="181">
                        <c:v>1.0519575471344353</c:v>
                      </c:pt>
                      <c:pt idx="182">
                        <c:v>2.1039226864565017</c:v>
                      </c:pt>
                      <c:pt idx="183">
                        <c:v>3.1559030144963054</c:v>
                      </c:pt>
                      <c:pt idx="184">
                        <c:v>4.2079061364798047</c:v>
                      </c:pt>
                      <c:pt idx="185">
                        <c:v>5.2599396706863999</c:v>
                      </c:pt>
                      <c:pt idx="186">
                        <c:v>6.3120112528265349</c:v>
                      </c:pt>
                      <c:pt idx="187">
                        <c:v>7.3641285404349937</c:v>
                      </c:pt>
                      <c:pt idx="188">
                        <c:v>8.4162992172950091</c:v>
                      </c:pt>
                      <c:pt idx="189">
                        <c:v>9.4685309978932146</c:v>
                      </c:pt>
                      <c:pt idx="190">
                        <c:v>10.520831631905921</c:v>
                      </c:pt>
                      <c:pt idx="191">
                        <c:v>11.573208908736115</c:v>
                      </c:pt>
                      <c:pt idx="192">
                        <c:v>12.625670662090435</c:v>
                      </c:pt>
                      <c:pt idx="193">
                        <c:v>13.678224774613721</c:v>
                      </c:pt>
                      <c:pt idx="194">
                        <c:v>14.73087918258172</c:v>
                      </c:pt>
                      <c:pt idx="195">
                        <c:v>15.783641880658095</c:v>
                      </c:pt>
                      <c:pt idx="196">
                        <c:v>16.836520926722866</c:v>
                      </c:pt>
                      <c:pt idx="197">
                        <c:v>17.889524446777767</c:v>
                      </c:pt>
                      <c:pt idx="198">
                        <c:v>18.942660639934971</c:v>
                      </c:pt>
                      <c:pt idx="199">
                        <c:v>19.995937783495336</c:v>
                      </c:pt>
                      <c:pt idx="200">
                        <c:v>21.049364238123946</c:v>
                      </c:pt>
                      <c:pt idx="201">
                        <c:v>22.102948453127468</c:v>
                      </c:pt>
                      <c:pt idx="202">
                        <c:v>23.156698971843596</c:v>
                      </c:pt>
                      <c:pt idx="203">
                        <c:v>24.210624437146823</c:v>
                      </c:pt>
                      <c:pt idx="204">
                        <c:v>25.264733597079754</c:v>
                      </c:pt>
                      <c:pt idx="205">
                        <c:v>26.319035310618219</c:v>
                      </c:pt>
                      <c:pt idx="206">
                        <c:v>27.373538553576218</c:v>
                      </c:pt>
                      <c:pt idx="207">
                        <c:v>28.428252424661615</c:v>
                      </c:pt>
                      <c:pt idx="208">
                        <c:v>29.483186151688962</c:v>
                      </c:pt>
                      <c:pt idx="209">
                        <c:v>30.538349097960669</c:v>
                      </c:pt>
                      <c:pt idx="210">
                        <c:v>31.593750768824016</c:v>
                      </c:pt>
                      <c:pt idx="211">
                        <c:v>32.649400818415614</c:v>
                      </c:pt>
                      <c:pt idx="212">
                        <c:v>33.705309056601934</c:v>
                      </c:pt>
                      <c:pt idx="213">
                        <c:v>34.7614854561279</c:v>
                      </c:pt>
                      <c:pt idx="214">
                        <c:v>35.817940159983642</c:v>
                      </c:pt>
                      <c:pt idx="215">
                        <c:v>36.874683489002372</c:v>
                      </c:pt>
                      <c:pt idx="216">
                        <c:v>37.931725949699924</c:v>
                      </c:pt>
                      <c:pt idx="217">
                        <c:v>38.989078242370283</c:v>
                      </c:pt>
                      <c:pt idx="218">
                        <c:v>40.046751269449345</c:v>
                      </c:pt>
                      <c:pt idx="219">
                        <c:v>41.104756144161527</c:v>
                      </c:pt>
                      <c:pt idx="220">
                        <c:v>42.163104199463703</c:v>
                      </c:pt>
                      <c:pt idx="221">
                        <c:v>43.221806997301528</c:v>
                      </c:pt>
                      <c:pt idx="222">
                        <c:v>44.280876338195299</c:v>
                      </c:pt>
                      <c:pt idx="223">
                        <c:v>45.340324271170786</c:v>
                      </c:pt>
                      <c:pt idx="224">
                        <c:v>46.400163104054471</c:v>
                      </c:pt>
                      <c:pt idx="225">
                        <c:v>47.460405414150827</c:v>
                      </c:pt>
                      <c:pt idx="226">
                        <c:v>48.521064059321361</c:v>
                      </c:pt>
                      <c:pt idx="227">
                        <c:v>49.582152189487118</c:v>
                      </c:pt>
                      <c:pt idx="228">
                        <c:v>50.643683258575535</c:v>
                      </c:pt>
                      <c:pt idx="229">
                        <c:v>51.705671036934667</c:v>
                      </c:pt>
                      <c:pt idx="230">
                        <c:v>52.768129624239755</c:v>
                      </c:pt>
                      <c:pt idx="231">
                        <c:v>53.831073462916983</c:v>
                      </c:pt>
                      <c:pt idx="232">
                        <c:v>54.894517352111549</c:v>
                      </c:pt>
                      <c:pt idx="233">
                        <c:v>55.958476462228688</c:v>
                      </c:pt>
                      <c:pt idx="234">
                        <c:v>57.022966350077468</c:v>
                      </c:pt>
                      <c:pt idx="235">
                        <c:v>58.088002974649186</c:v>
                      </c:pt>
                      <c:pt idx="236">
                        <c:v>59.153602713563629</c:v>
                      </c:pt>
                      <c:pt idx="237">
                        <c:v>60.219782380218817</c:v>
                      </c:pt>
                      <c:pt idx="238">
                        <c:v>61.286559241682127</c:v>
                      </c:pt>
                      <c:pt idx="239">
                        <c:v>62.353951037360886</c:v>
                      </c:pt>
                      <c:pt idx="240">
                        <c:v>63.421975998496549</c:v>
                      </c:pt>
                      <c:pt idx="241">
                        <c:v>64.490652868524919</c:v>
                      </c:pt>
                      <c:pt idx="242">
                        <c:v>65.560000924350561</c:v>
                      </c:pt>
                      <c:pt idx="243">
                        <c:v>66.630039998584664</c:v>
                      </c:pt>
                      <c:pt idx="244">
                        <c:v>67.70079050279972</c:v>
                      </c:pt>
                      <c:pt idx="245">
                        <c:v>68.77227345185635</c:v>
                      </c:pt>
                      <c:pt idx="246">
                        <c:v>69.844510489362136</c:v>
                      </c:pt>
                      <c:pt idx="247">
                        <c:v>70.917523914325528</c:v>
                      </c:pt>
                      <c:pt idx="248">
                        <c:v>71.991336709071575</c:v>
                      </c:pt>
                      <c:pt idx="249">
                        <c:v>73.065972568490821</c:v>
                      </c:pt>
                      <c:pt idx="250">
                        <c:v>74.141455930696495</c:v>
                      </c:pt>
                      <c:pt idx="251">
                        <c:v>75.217812009171013</c:v>
                      </c:pt>
                      <c:pt idx="252">
                        <c:v>76.295066826486703</c:v>
                      </c:pt>
                      <c:pt idx="253">
                        <c:v>77.373247249691545</c:v>
                      </c:pt>
                      <c:pt idx="254">
                        <c:v>78.45238102745715</c:v>
                      </c:pt>
                      <c:pt idx="255">
                        <c:v>79.532496829091329</c:v>
                      </c:pt>
                      <c:pt idx="256">
                        <c:v>80.613624285525518</c:v>
                      </c:pt>
                      <c:pt idx="257">
                        <c:v>81.695794032393295</c:v>
                      </c:pt>
                      <c:pt idx="258">
                        <c:v>82.779037755325021</c:v>
                      </c:pt>
                      <c:pt idx="259">
                        <c:v>83.863388237590954</c:v>
                      </c:pt>
                      <c:pt idx="260">
                        <c:v>84.948879410235179</c:v>
                      </c:pt>
                      <c:pt idx="261">
                        <c:v>86.035546404850393</c:v>
                      </c:pt>
                      <c:pt idx="262">
                        <c:v>87.123425609156314</c:v>
                      </c:pt>
                      <c:pt idx="263">
                        <c:v>88.212554725552707</c:v>
                      </c:pt>
                      <c:pt idx="264">
                        <c:v>89.302972832832111</c:v>
                      </c:pt>
                      <c:pt idx="265">
                        <c:v>90.394720451248617</c:v>
                      </c:pt>
                      <c:pt idx="266">
                        <c:v>91.487839611152907</c:v>
                      </c:pt>
                      <c:pt idx="267">
                        <c:v>92.582373925419006</c:v>
                      </c:pt>
                      <c:pt idx="268">
                        <c:v>93.678368665903022</c:v>
                      </c:pt>
                      <c:pt idx="269">
                        <c:v>94.775870844191644</c:v>
                      </c:pt>
                      <c:pt idx="270">
                        <c:v>95.874929296916434</c:v>
                      </c:pt>
                      <c:pt idx="271">
                        <c:v>96.97559477592894</c:v>
                      </c:pt>
                      <c:pt idx="272">
                        <c:v>98.077920043653535</c:v>
                      </c:pt>
                      <c:pt idx="273">
                        <c:v>99.181959973956737</c:v>
                      </c:pt>
                      <c:pt idx="274">
                        <c:v>100.28777165889714</c:v>
                      </c:pt>
                      <c:pt idx="275">
                        <c:v>101.39541452174542</c:v>
                      </c:pt>
                      <c:pt idx="276">
                        <c:v>102.50495043669295</c:v>
                      </c:pt>
                      <c:pt idx="277">
                        <c:v>103.6164438556977</c:v>
                      </c:pt>
                      <c:pt idx="278">
                        <c:v>104.72996194294916</c:v>
                      </c:pt>
                      <c:pt idx="279">
                        <c:v>105.8455747174693</c:v>
                      </c:pt>
                      <c:pt idx="280">
                        <c:v>106.96335520440446</c:v>
                      </c:pt>
                      <c:pt idx="281">
                        <c:v>108.08337959560448</c:v>
                      </c:pt>
                      <c:pt idx="282">
                        <c:v>109.20572742012952</c:v>
                      </c:pt>
                      <c:pt idx="283">
                        <c:v>110.33048172537202</c:v>
                      </c:pt>
                      <c:pt idx="284">
                        <c:v>111.45772926953271</c:v>
                      </c:pt>
                      <c:pt idx="285">
                        <c:v>112.58756072624467</c:v>
                      </c:pt>
                      <c:pt idx="286">
                        <c:v>113.72007090219822</c:v>
                      </c:pt>
                      <c:pt idx="287">
                        <c:v>114.85535896868244</c:v>
                      </c:pt>
                      <c:pt idx="288">
                        <c:v>115.9935287080279</c:v>
                      </c:pt>
                      <c:pt idx="289">
                        <c:v>117.13468877600758</c:v>
                      </c:pt>
                      <c:pt idx="290">
                        <c:v>118.2789529813306</c:v>
                      </c:pt>
                      <c:pt idx="291">
                        <c:v>119.42644058344749</c:v>
                      </c:pt>
                      <c:pt idx="292">
                        <c:v>120.57727660997411</c:v>
                      </c:pt>
                      <c:pt idx="293">
                        <c:v>121.73159219513654</c:v>
                      </c:pt>
                      <c:pt idx="294">
                        <c:v>122.88952494073948</c:v>
                      </c:pt>
                      <c:pt idx="295">
                        <c:v>124.05121930126752</c:v>
                      </c:pt>
                      <c:pt idx="296">
                        <c:v>125.21682699484197</c:v>
                      </c:pt>
                      <c:pt idx="297">
                        <c:v>126.38650744187373</c:v>
                      </c:pt>
                      <c:pt idx="298">
                        <c:v>127.56042823337728</c:v>
                      </c:pt>
                      <c:pt idx="299">
                        <c:v>128.73876563104051</c:v>
                      </c:pt>
                      <c:pt idx="300">
                        <c:v>129.92170510127855</c:v>
                      </c:pt>
                      <c:pt idx="301">
                        <c:v>131.10944188563792</c:v>
                      </c:pt>
                      <c:pt idx="302">
                        <c:v>132.3021816100557</c:v>
                      </c:pt>
                      <c:pt idx="303">
                        <c:v>133.50014093561927</c:v>
                      </c:pt>
                      <c:pt idx="304">
                        <c:v>134.70354825360874</c:v>
                      </c:pt>
                      <c:pt idx="305">
                        <c:v>135.91264442773701</c:v>
                      </c:pt>
                      <c:pt idx="306">
                        <c:v>137.12768358662407</c:v>
                      </c:pt>
                      <c:pt idx="307">
                        <c:v>138.34893396965052</c:v>
                      </c:pt>
                      <c:pt idx="308">
                        <c:v>139.57667882942101</c:v>
                      </c:pt>
                      <c:pt idx="309">
                        <c:v>140.81121739412458</c:v>
                      </c:pt>
                      <c:pt idx="310">
                        <c:v>142.05286589309631</c:v>
                      </c:pt>
                      <c:pt idx="311">
                        <c:v>143.30195864884587</c:v>
                      </c:pt>
                      <c:pt idx="312">
                        <c:v>144.55884923871514</c:v>
                      </c:pt>
                      <c:pt idx="313">
                        <c:v>145.82391172913123</c:v>
                      </c:pt>
                      <c:pt idx="314">
                        <c:v>147.09754198511496</c:v>
                      </c:pt>
                      <c:pt idx="315">
                        <c:v>148.38015905725734</c:v>
                      </c:pt>
                      <c:pt idx="316">
                        <c:v>149.67220664774948</c:v>
                      </c:pt>
                      <c:pt idx="317">
                        <c:v>150.97415465620685</c:v>
                      </c:pt>
                      <c:pt idx="318">
                        <c:v>152.28650080491136</c:v>
                      </c:pt>
                      <c:pt idx="319">
                        <c:v>153.60977234164235</c:v>
                      </c:pt>
                      <c:pt idx="320">
                        <c:v>154.9445278164099</c:v>
                      </c:pt>
                      <c:pt idx="321">
                        <c:v>156.29135892604924</c:v>
                      </c:pt>
                      <c:pt idx="322">
                        <c:v>157.6508924176826</c:v>
                      </c:pt>
                      <c:pt idx="323">
                        <c:v>159.0237920383847</c:v>
                      </c:pt>
                      <c:pt idx="324">
                        <c:v>160.41076051385818</c:v>
                      </c:pt>
                      <c:pt idx="325">
                        <c:v>161.81254153338026</c:v>
                      </c:pt>
                      <c:pt idx="326">
                        <c:v>163.22992171153592</c:v>
                      </c:pt>
                      <c:pt idx="327">
                        <c:v>164.66373248911256</c:v>
                      </c:pt>
                      <c:pt idx="328">
                        <c:v>166.11485192577112</c:v>
                      </c:pt>
                      <c:pt idx="329">
                        <c:v>167.5842063255057</c:v>
                      </c:pt>
                      <c:pt idx="330">
                        <c:v>169.07277162222104</c:v>
                      </c:pt>
                      <c:pt idx="331">
                        <c:v>170.5815744367749</c:v>
                      </c:pt>
                      <c:pt idx="332">
                        <c:v>172.11169269836194</c:v>
                      </c:pt>
                      <c:pt idx="333">
                        <c:v>173.66425570203577</c:v>
                      </c:pt>
                      <c:pt idx="334">
                        <c:v>175.2404434504557</c:v>
                      </c:pt>
                      <c:pt idx="335">
                        <c:v>176.8414851017574</c:v>
                      </c:pt>
                      <c:pt idx="336">
                        <c:v>178.46865631716696</c:v>
                      </c:pt>
                      <c:pt idx="337">
                        <c:v>180.12327527232844</c:v>
                      </c:pt>
                      <c:pt idx="338">
                        <c:v>181.80669706645179</c:v>
                      </c:pt>
                      <c:pt idx="339">
                        <c:v>183.52030623506135</c:v>
                      </c:pt>
                      <c:pt idx="340">
                        <c:v>185.26550704776409</c:v>
                      </c:pt>
                      <c:pt idx="341">
                        <c:v>187.04371125536389</c:v>
                      </c:pt>
                      <c:pt idx="342">
                        <c:v>188.85632294505217</c:v>
                      </c:pt>
                      <c:pt idx="343">
                        <c:v>190.70472017353833</c:v>
                      </c:pt>
                      <c:pt idx="344">
                        <c:v>192.59023308200199</c:v>
                      </c:pt>
                      <c:pt idx="345">
                        <c:v>194.51411826050466</c:v>
                      </c:pt>
                      <c:pt idx="346">
                        <c:v>196.47752923007573</c:v>
                      </c:pt>
                      <c:pt idx="347">
                        <c:v>198.48148305461964</c:v>
                      </c:pt>
                      <c:pt idx="348">
                        <c:v>200.52682328698324</c:v>
                      </c:pt>
                      <c:pt idx="349">
                        <c:v>202.61417969575746</c:v>
                      </c:pt>
                      <c:pt idx="350">
                        <c:v>204.74392550864073</c:v>
                      </c:pt>
                      <c:pt idx="351">
                        <c:v>206.91613323484069</c:v>
                      </c:pt>
                      <c:pt idx="352">
                        <c:v>209.13053047527097</c:v>
                      </c:pt>
                      <c:pt idx="353">
                        <c:v>211.38645746851364</c:v>
                      </c:pt>
                      <c:pt idx="354">
                        <c:v>213.68282841743058</c:v>
                      </c:pt>
                      <c:pt idx="355">
                        <c:v>216.01809885434938</c:v>
                      </c:pt>
                      <c:pt idx="356">
                        <c:v>218.39024138816117</c:v>
                      </c:pt>
                      <c:pt idx="357">
                        <c:v>220.79673209472196</c:v>
                      </c:pt>
                      <c:pt idx="358">
                        <c:v>223.23454953428805</c:v>
                      </c:pt>
                      <c:pt idx="359">
                        <c:v>225.70018789691994</c:v>
                      </c:pt>
                      <c:pt idx="360">
                        <c:v>228.18968510422141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18D-491D-9094-5ABB789EFBB5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演算!$V$3</c15:sqref>
                        </c15:formulaRef>
                      </c:ext>
                    </c:extLst>
                    <c:strCache>
                      <c:ptCount val="1"/>
                      <c:pt idx="0">
                        <c:v>角度変位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1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演算!$V$4:$V$364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2.4894972073014685</c:v>
                      </c:pt>
                      <c:pt idx="1">
                        <c:v>2.5089807718141799</c:v>
                      </c:pt>
                      <c:pt idx="2">
                        <c:v>2.5237329953520486</c:v>
                      </c:pt>
                      <c:pt idx="3">
                        <c:v>2.533467248067339</c:v>
                      </c:pt>
                      <c:pt idx="4">
                        <c:v>2.5379760405676137</c:v>
                      </c:pt>
                      <c:pt idx="5">
                        <c:v>2.5371375375931251</c:v>
                      </c:pt>
                      <c:pt idx="6">
                        <c:v>2.5309185050315079</c:v>
                      </c:pt>
                      <c:pt idx="7">
                        <c:v>2.5193735968029927</c:v>
                      </c:pt>
                      <c:pt idx="8">
                        <c:v>2.502641164331493</c:v>
                      </c:pt>
                      <c:pt idx="9">
                        <c:v>2.4809360139623777</c:v>
                      </c:pt>
                      <c:pt idx="10">
                        <c:v>2.4545397216828491</c:v>
                      </c:pt>
                      <c:pt idx="11">
                        <c:v>2.423789225493806</c:v>
                      </c:pt>
                      <c:pt idx="12">
                        <c:v>2.3890644508588679</c:v>
                      </c:pt>
                      <c:pt idx="13">
                        <c:v>2.3507756911884314</c:v>
                      </c:pt>
                      <c:pt idx="14">
                        <c:v>2.3093513779403878</c:v>
                      </c:pt>
                      <c:pt idx="15">
                        <c:v>2.2652267520453933</c:v>
                      </c:pt>
                      <c:pt idx="16">
                        <c:v>2.2188338086987471</c:v>
                      </c:pt>
                      <c:pt idx="17">
                        <c:v>2.1705927475930764</c:v>
                      </c:pt>
                      <c:pt idx="18">
                        <c:v>2.120905032957225</c:v>
                      </c:pt>
                      <c:pt idx="19">
                        <c:v>2.0701480604809888</c:v>
                      </c:pt>
                      <c:pt idx="20">
                        <c:v>2.0186713453006888</c:v>
                      </c:pt>
                      <c:pt idx="21">
                        <c:v>1.9667940871689638</c:v>
                      </c:pt>
                      <c:pt idx="22">
                        <c:v>1.9148039337525944</c:v>
                      </c:pt>
                      <c:pt idx="23">
                        <c:v>1.8629567471892301</c:v>
                      </c:pt>
                      <c:pt idx="24">
                        <c:v>1.8114771784179169</c:v>
                      </c:pt>
                      <c:pt idx="25">
                        <c:v>1.7605598641873854</c:v>
                      </c:pt>
                      <c:pt idx="26">
                        <c:v>1.7103710792225826</c:v>
                      </c:pt>
                      <c:pt idx="27">
                        <c:v>1.6610506976098662</c:v>
                      </c:pt>
                      <c:pt idx="28">
                        <c:v>1.6127143405388011</c:v>
                      </c:pt>
                      <c:pt idx="29">
                        <c:v>1.5654556103125827</c:v>
                      </c:pt>
                      <c:pt idx="30">
                        <c:v>1.5193483317762571</c:v>
                      </c:pt>
                      <c:pt idx="31">
                        <c:v>1.474448741307711</c:v>
                      </c:pt>
                      <c:pt idx="32">
                        <c:v>1.4307975799125501</c:v>
                      </c:pt>
                      <c:pt idx="33">
                        <c:v>1.3884220606914823</c:v>
                      </c:pt>
                      <c:pt idx="34">
                        <c:v>1.3473376921333085</c:v>
                      </c:pt>
                      <c:pt idx="35">
                        <c:v>1.3075499475304611</c:v>
                      </c:pt>
                      <c:pt idx="36">
                        <c:v>1.2690557776276421</c:v>
                      </c:pt>
                      <c:pt idx="37">
                        <c:v>1.2318449686776773</c:v>
                      </c:pt>
                      <c:pt idx="38">
                        <c:v>1.1959013517062544</c:v>
                      </c:pt>
                      <c:pt idx="39">
                        <c:v>1.1612038712414829</c:v>
                      </c:pt>
                      <c:pt idx="40">
                        <c:v>1.1277275233008339</c:v>
                      </c:pt>
                      <c:pt idx="41">
                        <c:v>1.0954441732474862</c:v>
                      </c:pt>
                      <c:pt idx="42">
                        <c:v>1.064323264411442</c:v>
                      </c:pt>
                      <c:pt idx="43">
                        <c:v>1.0343324282685131</c:v>
                      </c:pt>
                      <c:pt idx="44">
                        <c:v>1.0054380065831054</c:v>
                      </c:pt>
                      <c:pt idx="45">
                        <c:v>0.97760549535901475</c:v>
                      </c:pt>
                      <c:pt idx="46">
                        <c:v>0.95079991976272993</c:v>
                      </c:pt>
                      <c:pt idx="47">
                        <c:v>0.92498614844490135</c:v>
                      </c:pt>
                      <c:pt idx="48">
                        <c:v>0.90012915492908974</c:v>
                      </c:pt>
                      <c:pt idx="49">
                        <c:v>0.87619423298440324</c:v>
                      </c:pt>
                      <c:pt idx="50">
                        <c:v>0.85314717217775637</c:v>
                      </c:pt>
                      <c:pt idx="51">
                        <c:v>0.83095439911815561</c:v>
                      </c:pt>
                      <c:pt idx="52">
                        <c:v>0.80958308927023381</c:v>
                      </c:pt>
                      <c:pt idx="53">
                        <c:v>0.78900125363253437</c:v>
                      </c:pt>
                      <c:pt idx="54">
                        <c:v>0.76917780404494351</c:v>
                      </c:pt>
                      <c:pt idx="55">
                        <c:v>0.75008260041309427</c:v>
                      </c:pt>
                      <c:pt idx="56">
                        <c:v>0.73168648270790015</c:v>
                      </c:pt>
                      <c:pt idx="57">
                        <c:v>0.7139612902200696</c:v>
                      </c:pt>
                      <c:pt idx="58">
                        <c:v>0.6968798702094432</c:v>
                      </c:pt>
                      <c:pt idx="59">
                        <c:v>0.68041607779508695</c:v>
                      </c:pt>
                      <c:pt idx="60">
                        <c:v>0.66454476866739753</c:v>
                      </c:pt>
                      <c:pt idx="61">
                        <c:v>0.64924178597971149</c:v>
                      </c:pt>
                      <c:pt idx="62">
                        <c:v>0.6344839425731692</c:v>
                      </c:pt>
                      <c:pt idx="63">
                        <c:v>0.62024899952029955</c:v>
                      </c:pt>
                      <c:pt idx="64">
                        <c:v>0.60651564181867457</c:v>
                      </c:pt>
                      <c:pt idx="65">
                        <c:v>0.59326345193927921</c:v>
                      </c:pt>
                      <c:pt idx="66">
                        <c:v>0.58047288182034151</c:v>
                      </c:pt>
                      <c:pt idx="67">
                        <c:v>0.56812522380285202</c:v>
                      </c:pt>
                      <c:pt idx="68">
                        <c:v>0.55620258091865082</c:v>
                      </c:pt>
                      <c:pt idx="69">
                        <c:v>0.54468783687465816</c:v>
                      </c:pt>
                      <c:pt idx="70">
                        <c:v>0.53356462601199439</c:v>
                      </c:pt>
                      <c:pt idx="71">
                        <c:v>0.52281730347137056</c:v>
                      </c:pt>
                      <c:pt idx="72">
                        <c:v>0.51243091574812638</c:v>
                      </c:pt>
                      <c:pt idx="73">
                        <c:v>0.50239117178628589</c:v>
                      </c:pt>
                      <c:pt idx="74">
                        <c:v>0.49268441472679569</c:v>
                      </c:pt>
                      <c:pt idx="75">
                        <c:v>0.4832975944004545</c:v>
                      </c:pt>
                      <c:pt idx="76">
                        <c:v>0.47421824063212625</c:v>
                      </c:pt>
                      <c:pt idx="77">
                        <c:v>0.46543443740536361</c:v>
                      </c:pt>
                      <c:pt idx="78">
                        <c:v>0.45693479791901837</c:v>
                      </c:pt>
                      <c:pt idx="79">
                        <c:v>0.4487084405574393</c:v>
                      </c:pt>
                      <c:pt idx="80">
                        <c:v>0.44074496578105027</c:v>
                      </c:pt>
                      <c:pt idx="81">
                        <c:v>0.43303443393973851</c:v>
                      </c:pt>
                      <c:pt idx="82">
                        <c:v>0.42556734400041307</c:v>
                      </c:pt>
                      <c:pt idx="83">
                        <c:v>0.41833461317688148</c:v>
                      </c:pt>
                      <c:pt idx="84">
                        <c:v>0.41132755744470728</c:v>
                      </c:pt>
                      <c:pt idx="85">
                        <c:v>0.40453787291990295</c:v>
                      </c:pt>
                      <c:pt idx="86">
                        <c:v>0.39795761807809527</c:v>
                      </c:pt>
                      <c:pt idx="87">
                        <c:v>0.39157919678827113</c:v>
                      </c:pt>
                      <c:pt idx="88">
                        <c:v>0.38539534213438742</c:v>
                      </c:pt>
                      <c:pt idx="89">
                        <c:v>0.37939910099593988</c:v>
                      </c:pt>
                      <c:pt idx="90">
                        <c:v>0.37358381936003582</c:v>
                      </c:pt>
                      <c:pt idx="91">
                        <c:v>0.36794312833487197</c:v>
                      </c:pt>
                      <c:pt idx="92">
                        <c:v>0.36247093083659365</c:v>
                      </c:pt>
                      <c:pt idx="93">
                        <c:v>0.35716138892043148</c:v>
                      </c:pt>
                      <c:pt idx="94">
                        <c:v>0.35200891172841864</c:v>
                      </c:pt>
                      <c:pt idx="95">
                        <c:v>0.34700814402576441</c:v>
                      </c:pt>
                      <c:pt idx="96">
                        <c:v>0.34215395529904669</c:v>
                      </c:pt>
                      <c:pt idx="97">
                        <c:v>0.33744142939024613</c:v>
                      </c:pt>
                      <c:pt idx="98">
                        <c:v>0.33286585464135499</c:v>
                      </c:pt>
                      <c:pt idx="99">
                        <c:v>0.32842271452487637</c:v>
                      </c:pt>
                      <c:pt idx="100">
                        <c:v>0.32410767873710711</c:v>
                      </c:pt>
                      <c:pt idx="101">
                        <c:v>0.31991659473108314</c:v>
                      </c:pt>
                      <c:pt idx="102">
                        <c:v>0.3158454796682193</c:v>
                      </c:pt>
                      <c:pt idx="103">
                        <c:v>0.31189051276742674</c:v>
                      </c:pt>
                      <c:pt idx="104">
                        <c:v>0.30804802803159248</c:v>
                      </c:pt>
                      <c:pt idx="105">
                        <c:v>0.30431450733330223</c:v>
                      </c:pt>
                      <c:pt idx="106">
                        <c:v>0.30068657384129693</c:v>
                      </c:pt>
                      <c:pt idx="107">
                        <c:v>0.29716098576997041</c:v>
                      </c:pt>
                      <c:pt idx="108">
                        <c:v>0.29373463043606307</c:v>
                      </c:pt>
                      <c:pt idx="109">
                        <c:v>0.29040451860799266</c:v>
                      </c:pt>
                      <c:pt idx="110">
                        <c:v>0.2871677791297671</c:v>
                      </c:pt>
                      <c:pt idx="111">
                        <c:v>0.28402165380948929</c:v>
                      </c:pt>
                      <c:pt idx="112">
                        <c:v>0.28096349255598341</c:v>
                      </c:pt>
                      <c:pt idx="113">
                        <c:v>0.27799074875228058</c:v>
                      </c:pt>
                      <c:pt idx="114">
                        <c:v>0.27510097485350826</c:v>
                      </c:pt>
                      <c:pt idx="115">
                        <c:v>0.27229181819807025</c:v>
                      </c:pt>
                      <c:pt idx="116">
                        <c:v>0.26956101702078428</c:v>
                      </c:pt>
                      <c:pt idx="117">
                        <c:v>0.26690639665822147</c:v>
                      </c:pt>
                      <c:pt idx="118">
                        <c:v>0.2643258659358807</c:v>
                      </c:pt>
                      <c:pt idx="119">
                        <c:v>0.26181741372915468</c:v>
                      </c:pt>
                      <c:pt idx="120">
                        <c:v>0.25937910568790556</c:v>
                      </c:pt>
                      <c:pt idx="121">
                        <c:v>0.25700908111737419</c:v>
                      </c:pt>
                      <c:pt idx="122">
                        <c:v>0.25470555000733697</c:v>
                      </c:pt>
                      <c:pt idx="123">
                        <c:v>0.25246679020182228</c:v>
                      </c:pt>
                      <c:pt idx="124">
                        <c:v>0.25029114470314084</c:v>
                      </c:pt>
                      <c:pt idx="125">
                        <c:v>0.24817701910221501</c:v>
                      </c:pt>
                      <c:pt idx="126">
                        <c:v>0.24612287913078035</c:v>
                      </c:pt>
                      <c:pt idx="127">
                        <c:v>0.24412724832777855</c:v>
                      </c:pt>
                      <c:pt idx="128">
                        <c:v>0.24218870581510288</c:v>
                      </c:pt>
                      <c:pt idx="129">
                        <c:v>0.24030588417714682</c:v>
                      </c:pt>
                      <c:pt idx="130">
                        <c:v>0.23847746744016263</c:v>
                      </c:pt>
                      <c:pt idx="131">
                        <c:v>0.23670218914445229</c:v>
                      </c:pt>
                      <c:pt idx="132">
                        <c:v>0.23497883050676194</c:v>
                      </c:pt>
                      <c:pt idx="133">
                        <c:v>0.23330621866765711</c:v>
                      </c:pt>
                      <c:pt idx="134">
                        <c:v>0.23168322502124283</c:v>
                      </c:pt>
                      <c:pt idx="135">
                        <c:v>0.23010876362015154</c:v>
                      </c:pt>
                      <c:pt idx="136">
                        <c:v>0.22858178965623921</c:v>
                      </c:pt>
                      <c:pt idx="137">
                        <c:v>0.22710129801070877</c:v>
                      </c:pt>
                      <c:pt idx="138">
                        <c:v>0.22566632187142943</c:v>
                      </c:pt>
                      <c:pt idx="139">
                        <c:v>0.22427593141408408</c:v>
                      </c:pt>
                      <c:pt idx="140">
                        <c:v>0.22292923254467922</c:v>
                      </c:pt>
                      <c:pt idx="141">
                        <c:v>0.22162536569980062</c:v>
                      </c:pt>
                      <c:pt idx="142">
                        <c:v>0.22036350470335719</c:v>
                      </c:pt>
                      <c:pt idx="143">
                        <c:v>0.21914285567544312</c:v>
                      </c:pt>
                      <c:pt idx="144">
                        <c:v>0.21796265599325082</c:v>
                      </c:pt>
                      <c:pt idx="145">
                        <c:v>0.2168221732992528</c:v>
                      </c:pt>
                      <c:pt idx="146">
                        <c:v>0.21572070455738412</c:v>
                      </c:pt>
                      <c:pt idx="147">
                        <c:v>0.21465757515181849</c:v>
                      </c:pt>
                      <c:pt idx="148">
                        <c:v>0.21363213803106618</c:v>
                      </c:pt>
                      <c:pt idx="149">
                        <c:v>0.21264377289003633</c:v>
                      </c:pt>
                      <c:pt idx="150">
                        <c:v>0.21169188539337824</c:v>
                      </c:pt>
                      <c:pt idx="151">
                        <c:v>0.21077590643523081</c:v>
                      </c:pt>
                      <c:pt idx="152">
                        <c:v>0.20989529143599484</c:v>
                      </c:pt>
                      <c:pt idx="153">
                        <c:v>0.20904951967298402</c:v>
                      </c:pt>
                      <c:pt idx="154">
                        <c:v>0.20823809364432222</c:v>
                      </c:pt>
                      <c:pt idx="155">
                        <c:v>0.20746053846594492</c:v>
                      </c:pt>
                      <c:pt idx="156">
                        <c:v>0.20671640129791413</c:v>
                      </c:pt>
                      <c:pt idx="157">
                        <c:v>0.20600525080214638</c:v>
                      </c:pt>
                      <c:pt idx="158">
                        <c:v>0.20532667662698145</c:v>
                      </c:pt>
                      <c:pt idx="159">
                        <c:v>0.20468028892112144</c:v>
                      </c:pt>
                      <c:pt idx="160">
                        <c:v>0.20406571787291128</c:v>
                      </c:pt>
                      <c:pt idx="161">
                        <c:v>0.20348261327614736</c:v>
                      </c:pt>
                      <c:pt idx="162">
                        <c:v>0.20293064412124551</c:v>
                      </c:pt>
                      <c:pt idx="163">
                        <c:v>0.20240949820864529</c:v>
                      </c:pt>
                      <c:pt idx="164">
                        <c:v>0.20191888178917949</c:v>
                      </c:pt>
                      <c:pt idx="165">
                        <c:v>0.20145851922284308</c:v>
                      </c:pt>
                      <c:pt idx="166">
                        <c:v>0.2010281526641613</c:v>
                      </c:pt>
                      <c:pt idx="167">
                        <c:v>0.2006275417660266</c:v>
                      </c:pt>
                      <c:pt idx="168">
                        <c:v>0.20025646340436687</c:v>
                      </c:pt>
                      <c:pt idx="169">
                        <c:v>0.1999147114271107</c:v>
                      </c:pt>
                      <c:pt idx="170">
                        <c:v>0.19960209641757665</c:v>
                      </c:pt>
                      <c:pt idx="171">
                        <c:v>0.19931844548296596</c:v>
                      </c:pt>
                      <c:pt idx="172">
                        <c:v>0.19906360205581741</c:v>
                      </c:pt>
                      <c:pt idx="173">
                        <c:v>0.1988374257237755</c:v>
                      </c:pt>
                      <c:pt idx="174">
                        <c:v>0.19863979206454907</c:v>
                      </c:pt>
                      <c:pt idx="175">
                        <c:v>0.19847059251394583</c:v>
                      </c:pt>
                      <c:pt idx="176">
                        <c:v>0.19832973423830769</c:v>
                      </c:pt>
                      <c:pt idx="177">
                        <c:v>0.1982171400357613</c:v>
                      </c:pt>
                      <c:pt idx="178">
                        <c:v>0.19813274824563232</c:v>
                      </c:pt>
                      <c:pt idx="179">
                        <c:v>0.19807651268284476</c:v>
                      </c:pt>
                      <c:pt idx="180">
                        <c:v>0.19804840258831713</c:v>
                      </c:pt>
                      <c:pt idx="181">
                        <c:v>1.0519575471344353</c:v>
                      </c:pt>
                      <c:pt idx="182">
                        <c:v>1.0519651393220664</c:v>
                      </c:pt>
                      <c:pt idx="183">
                        <c:v>1.0519803280398037</c:v>
                      </c:pt>
                      <c:pt idx="184">
                        <c:v>1.0520031219834993</c:v>
                      </c:pt>
                      <c:pt idx="185">
                        <c:v>1.0520335342065952</c:v>
                      </c:pt>
                      <c:pt idx="186">
                        <c:v>1.052071582140135</c:v>
                      </c:pt>
                      <c:pt idx="187">
                        <c:v>1.0521172876084588</c:v>
                      </c:pt>
                      <c:pt idx="188">
                        <c:v>1.0521706768600154</c:v>
                      </c:pt>
                      <c:pt idx="189">
                        <c:v>1.0522317805982055</c:v>
                      </c:pt>
                      <c:pt idx="190">
                        <c:v>1.0523006340127061</c:v>
                      </c:pt>
                      <c:pt idx="191">
                        <c:v>1.0523772768301942</c:v>
                      </c:pt>
                      <c:pt idx="192">
                        <c:v>1.0524617533543204</c:v>
                      </c:pt>
                      <c:pt idx="193">
                        <c:v>1.0525541125232856</c:v>
                      </c:pt>
                      <c:pt idx="194">
                        <c:v>1.0526544079679994</c:v>
                      </c:pt>
                      <c:pt idx="195">
                        <c:v>1.0527626980763749</c:v>
                      </c:pt>
                      <c:pt idx="196">
                        <c:v>1.0528790460647706</c:v>
                      </c:pt>
                      <c:pt idx="197">
                        <c:v>1.0530035200549008</c:v>
                      </c:pt>
                      <c:pt idx="198">
                        <c:v>1.0531361931572043</c:v>
                      </c:pt>
                      <c:pt idx="199">
                        <c:v>1.0532771435603649</c:v>
                      </c:pt>
                      <c:pt idx="200">
                        <c:v>1.0534264546286103</c:v>
                      </c:pt>
                      <c:pt idx="201">
                        <c:v>1.0535842150035215</c:v>
                      </c:pt>
                      <c:pt idx="202">
                        <c:v>1.0537505187161287</c:v>
                      </c:pt>
                      <c:pt idx="203">
                        <c:v>1.0539254653032266</c:v>
                      </c:pt>
                      <c:pt idx="204">
                        <c:v>1.0541091599329313</c:v>
                      </c:pt>
                      <c:pt idx="205">
                        <c:v>1.0543017135384645</c:v>
                      </c:pt>
                      <c:pt idx="206">
                        <c:v>1.054503242957999</c:v>
                      </c:pt>
                      <c:pt idx="207">
                        <c:v>1.0547138710853972</c:v>
                      </c:pt>
                      <c:pt idx="208">
                        <c:v>1.0549337270273469</c:v>
                      </c:pt>
                      <c:pt idx="209">
                        <c:v>1.0551629462717074</c:v>
                      </c:pt>
                      <c:pt idx="210">
                        <c:v>1.0554016708633469</c:v>
                      </c:pt>
                      <c:pt idx="211">
                        <c:v>1.0556500495915984</c:v>
                      </c:pt>
                      <c:pt idx="212">
                        <c:v>1.0559082381863192</c:v>
                      </c:pt>
                      <c:pt idx="213">
                        <c:v>1.0561763995259668</c:v>
                      </c:pt>
                      <c:pt idx="214">
                        <c:v>1.0564547038557421</c:v>
                      </c:pt>
                      <c:pt idx="215">
                        <c:v>1.0567433290187296</c:v>
                      </c:pt>
                      <c:pt idx="216">
                        <c:v>1.0570424606975521</c:v>
                      </c:pt>
                      <c:pt idx="217">
                        <c:v>1.0573522926703589</c:v>
                      </c:pt>
                      <c:pt idx="218">
                        <c:v>1.057673027079062</c:v>
                      </c:pt>
                      <c:pt idx="219">
                        <c:v>1.0580048747121822</c:v>
                      </c:pt>
                      <c:pt idx="220">
                        <c:v>1.0583480553021758</c:v>
                      </c:pt>
                      <c:pt idx="221">
                        <c:v>1.0587027978378245</c:v>
                      </c:pt>
                      <c:pt idx="222">
                        <c:v>1.059069340893771</c:v>
                      </c:pt>
                      <c:pt idx="223">
                        <c:v>1.0594479329754876</c:v>
                      </c:pt>
                      <c:pt idx="224">
                        <c:v>1.0598388328836847</c:v>
                      </c:pt>
                      <c:pt idx="225">
                        <c:v>1.0602423100963563</c:v>
                      </c:pt>
                      <c:pt idx="226">
                        <c:v>1.060658645170534</c:v>
                      </c:pt>
                      <c:pt idx="227">
                        <c:v>1.0610881301657571</c:v>
                      </c:pt>
                      <c:pt idx="228">
                        <c:v>1.0615310690884172</c:v>
                      </c:pt>
                      <c:pt idx="229">
                        <c:v>1.0619877783591321</c:v>
                      </c:pt>
                      <c:pt idx="230">
                        <c:v>1.0624585873050876</c:v>
                      </c:pt>
                      <c:pt idx="231">
                        <c:v>1.0629438386772279</c:v>
                      </c:pt>
                      <c:pt idx="232">
                        <c:v>1.0634438891945663</c:v>
                      </c:pt>
                      <c:pt idx="233">
                        <c:v>1.0639591101171391</c:v>
                      </c:pt>
                      <c:pt idx="234">
                        <c:v>1.0644898878487794</c:v>
                      </c:pt>
                      <c:pt idx="235">
                        <c:v>1.065036624571718</c:v>
                      </c:pt>
                      <c:pt idx="236">
                        <c:v>1.0655997389144432</c:v>
                      </c:pt>
                      <c:pt idx="237">
                        <c:v>1.0661796666551879</c:v>
                      </c:pt>
                      <c:pt idx="238">
                        <c:v>1.0667768614633104</c:v>
                      </c:pt>
                      <c:pt idx="239">
                        <c:v>1.0673917956787591</c:v>
                      </c:pt>
                      <c:pt idx="240">
                        <c:v>1.0680249611356629</c:v>
                      </c:pt>
                      <c:pt idx="241">
                        <c:v>1.0686768700283693</c:v>
                      </c:pt>
                      <c:pt idx="242">
                        <c:v>1.0693480558256425</c:v>
                      </c:pt>
                      <c:pt idx="243">
                        <c:v>1.0700390742341028</c:v>
                      </c:pt>
                      <c:pt idx="244">
                        <c:v>1.0707505042150558</c:v>
                      </c:pt>
                      <c:pt idx="245">
                        <c:v>1.0714829490566302</c:v>
                      </c:pt>
                      <c:pt idx="246">
                        <c:v>1.0722370375057864</c:v>
                      </c:pt>
                      <c:pt idx="247">
                        <c:v>1.073013424963392</c:v>
                      </c:pt>
                      <c:pt idx="248">
                        <c:v>1.073812794746047</c:v>
                      </c:pt>
                      <c:pt idx="249">
                        <c:v>1.0746358594192458</c:v>
                      </c:pt>
                      <c:pt idx="250">
                        <c:v>1.0754833622056736</c:v>
                      </c:pt>
                      <c:pt idx="251">
                        <c:v>1.0763560784745181</c:v>
                      </c:pt>
                      <c:pt idx="252">
                        <c:v>1.0772548173156906</c:v>
                      </c:pt>
                      <c:pt idx="253">
                        <c:v>1.0781804232048415</c:v>
                      </c:pt>
                      <c:pt idx="254">
                        <c:v>1.0791337777656054</c:v>
                      </c:pt>
                      <c:pt idx="255">
                        <c:v>1.0801158016341788</c:v>
                      </c:pt>
                      <c:pt idx="256">
                        <c:v>1.0811274564341886</c:v>
                      </c:pt>
                      <c:pt idx="257">
                        <c:v>1.0821697468677769</c:v>
                      </c:pt>
                      <c:pt idx="258">
                        <c:v>1.0832437229317264</c:v>
                      </c:pt>
                      <c:pt idx="259">
                        <c:v>1.0843504822659327</c:v>
                      </c:pt>
                      <c:pt idx="260">
                        <c:v>1.0854911726442253</c:v>
                      </c:pt>
                      <c:pt idx="261">
                        <c:v>1.0866669946152143</c:v>
                      </c:pt>
                      <c:pt idx="262">
                        <c:v>1.0878792043059207</c:v>
                      </c:pt>
                      <c:pt idx="263">
                        <c:v>1.0891291163963928</c:v>
                      </c:pt>
                      <c:pt idx="264">
                        <c:v>1.0904181072794046</c:v>
                      </c:pt>
                      <c:pt idx="265">
                        <c:v>1.0917476184165054</c:v>
                      </c:pt>
                      <c:pt idx="266">
                        <c:v>1.0931191599042904</c:v>
                      </c:pt>
                      <c:pt idx="267">
                        <c:v>1.0945343142660988</c:v>
                      </c:pt>
                      <c:pt idx="268">
                        <c:v>1.0959947404840165</c:v>
                      </c:pt>
                      <c:pt idx="269">
                        <c:v>1.0975021782886216</c:v>
                      </c:pt>
                      <c:pt idx="270">
                        <c:v>1.0990584527247904</c:v>
                      </c:pt>
                      <c:pt idx="271">
                        <c:v>1.1006654790125054</c:v>
                      </c:pt>
                      <c:pt idx="272">
                        <c:v>1.1023252677245949</c:v>
                      </c:pt>
                      <c:pt idx="273">
                        <c:v>1.1040399303032018</c:v>
                      </c:pt>
                      <c:pt idx="274">
                        <c:v>1.1058116849404058</c:v>
                      </c:pt>
                      <c:pt idx="275">
                        <c:v>1.1076428628482802</c:v>
                      </c:pt>
                      <c:pt idx="276">
                        <c:v>1.1095359149475286</c:v>
                      </c:pt>
                      <c:pt idx="277">
                        <c:v>1.111493419004745</c:v>
                      </c:pt>
                      <c:pt idx="278">
                        <c:v>1.1135180872514638</c:v>
                      </c:pt>
                      <c:pt idx="279">
                        <c:v>1.1156127745201445</c:v>
                      </c:pt>
                      <c:pt idx="280">
                        <c:v>1.1177804869351604</c:v>
                      </c:pt>
                      <c:pt idx="281">
                        <c:v>1.120024391200019</c:v>
                      </c:pt>
                      <c:pt idx="282">
                        <c:v>1.1223478245250362</c:v>
                      </c:pt>
                      <c:pt idx="283">
                        <c:v>1.1247543052425044</c:v>
                      </c:pt>
                      <c:pt idx="284">
                        <c:v>1.1272475441606815</c:v>
                      </c:pt>
                      <c:pt idx="285">
                        <c:v>1.1298314567119689</c:v>
                      </c:pt>
                      <c:pt idx="286">
                        <c:v>1.1325101759535414</c:v>
                      </c:pt>
                      <c:pt idx="287">
                        <c:v>1.1352880664842218</c:v>
                      </c:pt>
                      <c:pt idx="288">
                        <c:v>1.1381697393454573</c:v>
                      </c:pt>
                      <c:pt idx="289">
                        <c:v>1.1411600679796834</c:v>
                      </c:pt>
                      <c:pt idx="290">
                        <c:v>1.1442642053230259</c:v>
                      </c:pt>
                      <c:pt idx="291">
                        <c:v>1.1474876021168825</c:v>
                      </c:pt>
                      <c:pt idx="292">
                        <c:v>1.1508360265266191</c:v>
                      </c:pt>
                      <c:pt idx="293">
                        <c:v>1.1543155851624363</c:v>
                      </c:pt>
                      <c:pt idx="294">
                        <c:v>1.1579327456029347</c:v>
                      </c:pt>
                      <c:pt idx="295">
                        <c:v>1.1616943605280454</c:v>
                      </c:pt>
                      <c:pt idx="296">
                        <c:v>1.1656076935744437</c:v>
                      </c:pt>
                      <c:pt idx="297">
                        <c:v>1.1696804470317659</c:v>
                      </c:pt>
                      <c:pt idx="298">
                        <c:v>1.1739207915035479</c:v>
                      </c:pt>
                      <c:pt idx="299">
                        <c:v>1.1783373976632276</c:v>
                      </c:pt>
                      <c:pt idx="300">
                        <c:v>1.1829394702380398</c:v>
                      </c:pt>
                      <c:pt idx="301">
                        <c:v>1.1877367843593731</c:v>
                      </c:pt>
                      <c:pt idx="302">
                        <c:v>1.1927397244177769</c:v>
                      </c:pt>
                      <c:pt idx="303">
                        <c:v>1.1979593255635734</c:v>
                      </c:pt>
                      <c:pt idx="304">
                        <c:v>1.2034073179894733</c:v>
                      </c:pt>
                      <c:pt idx="305">
                        <c:v>1.2090961741282626</c:v>
                      </c:pt>
                      <c:pt idx="306">
                        <c:v>1.2150391588870662</c:v>
                      </c:pt>
                      <c:pt idx="307">
                        <c:v>1.2212503830264438</c:v>
                      </c:pt>
                      <c:pt idx="308">
                        <c:v>1.2277448597704961</c:v>
                      </c:pt>
                      <c:pt idx="309">
                        <c:v>1.2345385647035698</c:v>
                      </c:pt>
                      <c:pt idx="310">
                        <c:v>1.2416484989717276</c:v>
                      </c:pt>
                      <c:pt idx="311">
                        <c:v>1.2490927557495581</c:v>
                      </c:pt>
                      <c:pt idx="312">
                        <c:v>1.2568905898692719</c:v>
                      </c:pt>
                      <c:pt idx="313">
                        <c:v>1.265062490416085</c:v>
                      </c:pt>
                      <c:pt idx="314">
                        <c:v>1.2736302559837327</c:v>
                      </c:pt>
                      <c:pt idx="315">
                        <c:v>1.2826170721423864</c:v>
                      </c:pt>
                      <c:pt idx="316">
                        <c:v>1.2920475904921318</c:v>
                      </c:pt>
                      <c:pt idx="317">
                        <c:v>1.3019480084573729</c:v>
                      </c:pt>
                      <c:pt idx="318">
                        <c:v>1.3123461487045063</c:v>
                      </c:pt>
                      <c:pt idx="319">
                        <c:v>1.3232715367309993</c:v>
                      </c:pt>
                      <c:pt idx="320">
                        <c:v>1.3347554747675474</c:v>
                      </c:pt>
                      <c:pt idx="321">
                        <c:v>1.3468311096393393</c:v>
                      </c:pt>
                      <c:pt idx="322">
                        <c:v>1.359533491633357</c:v>
                      </c:pt>
                      <c:pt idx="323">
                        <c:v>1.3728996207020998</c:v>
                      </c:pt>
                      <c:pt idx="324">
                        <c:v>1.3869684754734806</c:v>
                      </c:pt>
                      <c:pt idx="325">
                        <c:v>1.4017810195220761</c:v>
                      </c:pt>
                      <c:pt idx="326">
                        <c:v>1.4173801781556676</c:v>
                      </c:pt>
                      <c:pt idx="327">
                        <c:v>1.4338107775766389</c:v>
                      </c:pt>
                      <c:pt idx="328">
                        <c:v>1.4511194366585585</c:v>
                      </c:pt>
                      <c:pt idx="329">
                        <c:v>1.4693543997345841</c:v>
                      </c:pt>
                      <c:pt idx="330">
                        <c:v>1.4885652967153362</c:v>
                      </c:pt>
                      <c:pt idx="331">
                        <c:v>1.5088028145538601</c:v>
                      </c:pt>
                      <c:pt idx="332">
                        <c:v>1.5301182615870346</c:v>
                      </c:pt>
                      <c:pt idx="333">
                        <c:v>1.5525630036738391</c:v>
                      </c:pt>
                      <c:pt idx="334">
                        <c:v>1.576187748419926</c:v>
                      </c:pt>
                      <c:pt idx="335">
                        <c:v>1.6010416513016992</c:v>
                      </c:pt>
                      <c:pt idx="336">
                        <c:v>1.627171215409561</c:v>
                      </c:pt>
                      <c:pt idx="337">
                        <c:v>1.6546189551614816</c:v>
                      </c:pt>
                      <c:pt idx="338">
                        <c:v>1.6834217941233476</c:v>
                      </c:pt>
                      <c:pt idx="339">
                        <c:v>1.7136091686095654</c:v>
                      </c:pt>
                      <c:pt idx="340">
                        <c:v>1.7452008127027341</c:v>
                      </c:pt>
                      <c:pt idx="341">
                        <c:v>1.7782042075997992</c:v>
                      </c:pt>
                      <c:pt idx="342">
                        <c:v>1.812611689688282</c:v>
                      </c:pt>
                      <c:pt idx="343">
                        <c:v>1.8483972284861636</c:v>
                      </c:pt>
                      <c:pt idx="344">
                        <c:v>1.885512908463653</c:v>
                      </c:pt>
                      <c:pt idx="345">
                        <c:v>1.9238851785026725</c:v>
                      </c:pt>
                      <c:pt idx="346">
                        <c:v>1.963410969571072</c:v>
                      </c:pt>
                      <c:pt idx="347">
                        <c:v>2.0039538245439132</c:v>
                      </c:pt>
                      <c:pt idx="348">
                        <c:v>2.0453402323635999</c:v>
                      </c:pt>
                      <c:pt idx="349">
                        <c:v>2.0873564087742125</c:v>
                      </c:pt>
                      <c:pt idx="350">
                        <c:v>2.1297458128832716</c:v>
                      </c:pt>
                      <c:pt idx="351">
                        <c:v>2.1722077261999573</c:v>
                      </c:pt>
                      <c:pt idx="352">
                        <c:v>2.2143972404302872</c:v>
                      </c:pt>
                      <c:pt idx="353">
                        <c:v>2.2559269932426673</c:v>
                      </c:pt>
                      <c:pt idx="354">
                        <c:v>2.2963709489169446</c:v>
                      </c:pt>
                      <c:pt idx="355">
                        <c:v>2.3352704369187904</c:v>
                      </c:pt>
                      <c:pt idx="356">
                        <c:v>2.3721425338117967</c:v>
                      </c:pt>
                      <c:pt idx="357">
                        <c:v>2.4064907065607883</c:v>
                      </c:pt>
                      <c:pt idx="358">
                        <c:v>2.4378174395660892</c:v>
                      </c:pt>
                      <c:pt idx="359">
                        <c:v>2.4656383626318927</c:v>
                      </c:pt>
                      <c:pt idx="360">
                        <c:v>2.4894972073014685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18D-491D-9094-5ABB789EFBB5}"/>
                  </c:ext>
                </c:extLst>
              </c15:ser>
            </c15:filteredScatterSeries>
            <c15:filteredScatterSeries>
              <c15:ser>
                <c:idx val="7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演算!$W$3</c15:sqref>
                        </c15:formulaRef>
                      </c:ext>
                    </c:extLst>
                    <c:strCache>
                      <c:ptCount val="1"/>
                      <c:pt idx="0">
                        <c:v>出力トルク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marker>
                  <c:symbol val="circle"/>
                  <c:size val="6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 w="9525" cap="rnd">
                      <a:solidFill>
                        <a:schemeClr val="accent2">
                          <a:lumMod val="60000"/>
                        </a:schemeClr>
                      </a:solidFill>
                      <a:round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</c:marker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演算!$W$4:$W$364</c15:sqref>
                        </c15:formulaRef>
                      </c:ext>
                    </c:extLst>
                    <c:numCache>
                      <c:formatCode>General</c:formatCode>
                      <c:ptCount val="361"/>
                      <c:pt idx="0">
                        <c:v>138934.07832938203</c:v>
                      </c:pt>
                      <c:pt idx="1">
                        <c:v>137855.18162815808</c:v>
                      </c:pt>
                      <c:pt idx="2">
                        <c:v>137049.36323969247</c:v>
                      </c:pt>
                      <c:pt idx="3">
                        <c:v>136522.78325833983</c:v>
                      </c:pt>
                      <c:pt idx="4">
                        <c:v>136280.24633465233</c:v>
                      </c:pt>
                      <c:pt idx="5">
                        <c:v>136325.28582905201</c:v>
                      </c:pt>
                      <c:pt idx="6">
                        <c:v>136660.26753227841</c:v>
                      </c:pt>
                      <c:pt idx="7">
                        <c:v>137286.5066296265</c:v>
                      </c:pt>
                      <c:pt idx="8">
                        <c:v>138204.39179597312</c:v>
                      </c:pt>
                      <c:pt idx="9">
                        <c:v>139413.51089002533</c:v>
                      </c:pt>
                      <c:pt idx="10">
                        <c:v>140912.7735618249</c:v>
                      </c:pt>
                      <c:pt idx="11">
                        <c:v>142700.52707637299</c:v>
                      </c:pt>
                      <c:pt idx="12">
                        <c:v>144774.66268256502</c:v>
                      </c:pt>
                      <c:pt idx="13">
                        <c:v>147132.71083092698</c:v>
                      </c:pt>
                      <c:pt idx="14">
                        <c:v>149771.92440436329</c:v>
                      </c:pt>
                      <c:pt idx="15">
                        <c:v>152689.34983559162</c:v>
                      </c:pt>
                      <c:pt idx="16">
                        <c:v>155881.88653157477</c:v>
                      </c:pt>
                      <c:pt idx="17">
                        <c:v>159346.33541162175</c:v>
                      </c:pt>
                      <c:pt idx="18">
                        <c:v>163079.43761052677</c:v>
                      </c:pt>
                      <c:pt idx="19">
                        <c:v>167077.90452419978</c:v>
                      </c:pt>
                      <c:pt idx="20">
                        <c:v>171338.44040793102</c:v>
                      </c:pt>
                      <c:pt idx="21">
                        <c:v>175857.75870307791</c:v>
                      </c:pt>
                      <c:pt idx="22">
                        <c:v>180632.59318783577</c:v>
                      </c:pt>
                      <c:pt idx="23">
                        <c:v>185659.70494046452</c:v>
                      </c:pt>
                      <c:pt idx="24">
                        <c:v>190935.88598343614</c:v>
                      </c:pt>
                      <c:pt idx="25">
                        <c:v>196457.96035435842</c:v>
                      </c:pt>
                      <c:pt idx="26">
                        <c:v>202222.78323205249</c:v>
                      </c:pt>
                      <c:pt idx="27">
                        <c:v>208227.23863738231</c:v>
                      </c:pt>
                      <c:pt idx="28">
                        <c:v>214468.23613191428</c:v>
                      </c:pt>
                      <c:pt idx="29">
                        <c:v>220942.70685256744</c:v>
                      </c:pt>
                      <c:pt idx="30">
                        <c:v>227647.5991490637</c:v>
                      </c:pt>
                      <c:pt idx="31">
                        <c:v>234579.87403023406</c:v>
                      </c:pt>
                      <c:pt idx="32">
                        <c:v>241736.50057553203</c:v>
                      </c:pt>
                      <c:pt idx="33">
                        <c:v>249114.45142822189</c:v>
                      </c:pt>
                      <c:pt idx="34">
                        <c:v>256710.69845330081</c:v>
                      </c:pt>
                      <c:pt idx="35">
                        <c:v>264522.20861868252</c:v>
                      </c:pt>
                      <c:pt idx="36">
                        <c:v>272545.94013714395</c:v>
                      </c:pt>
                      <c:pt idx="37">
                        <c:v>280778.83889178053</c:v>
                      </c:pt>
                      <c:pt idx="38">
                        <c:v>289217.83515548403</c:v>
                      </c:pt>
                      <c:pt idx="39">
                        <c:v>297859.84060681099</c:v>
                      </c:pt>
                      <c:pt idx="40">
                        <c:v>306701.74563765939</c:v>
                      </c:pt>
                      <c:pt idx="41">
                        <c:v>315740.41694396653</c:v>
                      </c:pt>
                      <c:pt idx="42">
                        <c:v>324972.69538805512</c:v>
                      </c:pt>
                      <c:pt idx="43">
                        <c:v>334395.39411811851</c:v>
                      </c:pt>
                      <c:pt idx="44">
                        <c:v>344005.29693066789</c:v>
                      </c:pt>
                      <c:pt idx="45">
                        <c:v>353799.15686028433</c:v>
                      </c:pt>
                      <c:pt idx="46">
                        <c:v>363773.69498128758</c:v>
                      </c:pt>
                      <c:pt idx="47">
                        <c:v>373925.59940653294</c:v>
                      </c:pt>
                      <c:pt idx="48">
                        <c:v>384251.52446844964</c:v>
                      </c:pt>
                      <c:pt idx="49">
                        <c:v>394748.09006892517</c:v>
                      </c:pt>
                      <c:pt idx="50">
                        <c:v>405411.88118471013</c:v>
                      </c:pt>
                      <c:pt idx="51">
                        <c:v>416239.44751608319</c:v>
                      </c:pt>
                      <c:pt idx="52">
                        <c:v>427227.30326763127</c:v>
                      </c:pt>
                      <c:pt idx="53">
                        <c:v>438371.92705030431</c:v>
                      </c:pt>
                      <c:pt idx="54">
                        <c:v>449669.76189524867</c:v>
                      </c:pt>
                      <c:pt idx="55">
                        <c:v>461117.2153700341</c:v>
                      </c:pt>
                      <c:pt idx="56">
                        <c:v>472710.65978962294</c:v>
                      </c:pt>
                      <c:pt idx="57">
                        <c:v>484446.43251371244</c:v>
                      </c:pt>
                      <c:pt idx="58">
                        <c:v>496320.83632441412</c:v>
                      </c:pt>
                      <c:pt idx="59">
                        <c:v>508330.13987679972</c:v>
                      </c:pt>
                      <c:pt idx="60">
                        <c:v>520470.5782178985</c:v>
                      </c:pt>
                      <c:pt idx="61">
                        <c:v>532738.35336718219</c:v>
                      </c:pt>
                      <c:pt idx="62">
                        <c:v>545129.63495543983</c:v>
                      </c:pt>
                      <c:pt idx="63">
                        <c:v>557640.56091585872</c:v>
                      </c:pt>
                      <c:pt idx="64">
                        <c:v>570267.23822467215</c:v>
                      </c:pt>
                      <c:pt idx="65">
                        <c:v>583005.74368670292</c:v>
                      </c:pt>
                      <c:pt idx="66">
                        <c:v>595852.12476308225</c:v>
                      </c:pt>
                      <c:pt idx="67">
                        <c:v>608802.40043702791</c:v>
                      </c:pt>
                      <c:pt idx="68">
                        <c:v>621852.56211636891</c:v>
                      </c:pt>
                      <c:pt idx="69">
                        <c:v>634998.5745681189</c:v>
                      </c:pt>
                      <c:pt idx="70">
                        <c:v>648236.3768849714</c:v>
                      </c:pt>
                      <c:pt idx="71">
                        <c:v>661561.88347913034</c:v>
                      </c:pt>
                      <c:pt idx="72">
                        <c:v>674970.98510349717</c:v>
                      </c:pt>
                      <c:pt idx="73">
                        <c:v>688459.54989657644</c:v>
                      </c:pt>
                      <c:pt idx="74">
                        <c:v>702023.42445071216</c:v>
                      </c:pt>
                      <c:pt idx="75">
                        <c:v>715658.43490090163</c:v>
                      </c:pt>
                      <c:pt idx="76">
                        <c:v>729360.38803347619</c:v>
                      </c:pt>
                      <c:pt idx="77">
                        <c:v>743125.07241221634</c:v>
                      </c:pt>
                      <c:pt idx="78">
                        <c:v>756948.25952235516</c:v>
                      </c:pt>
                      <c:pt idx="79">
                        <c:v>770825.70492837497</c:v>
                      </c:pt>
                      <c:pt idx="80">
                        <c:v>784753.14944793156</c:v>
                      </c:pt>
                      <c:pt idx="81">
                        <c:v>798726.32033722394</c:v>
                      </c:pt>
                      <c:pt idx="82">
                        <c:v>812740.93248955742</c:v>
                      </c:pt>
                      <c:pt idx="83">
                        <c:v>826792.68964472634</c:v>
                      </c:pt>
                      <c:pt idx="84">
                        <c:v>840877.28560830595</c:v>
                      </c:pt>
                      <c:pt idx="85">
                        <c:v>854990.4054804832</c:v>
                      </c:pt>
                      <c:pt idx="86">
                        <c:v>869127.72689308145</c:v>
                      </c:pt>
                      <c:pt idx="87">
                        <c:v>883284.92125442741</c:v>
                      </c:pt>
                      <c:pt idx="88">
                        <c:v>897457.65500038909</c:v>
                      </c:pt>
                      <c:pt idx="89">
                        <c:v>911641.59085263987</c:v>
                      </c:pt>
                      <c:pt idx="90">
                        <c:v>925832.38908071443</c:v>
                      </c:pt>
                      <c:pt idx="91">
                        <c:v>940025.70876989374</c:v>
                      </c:pt>
                      <c:pt idx="92">
                        <c:v>954217.20909234823</c:v>
                      </c:pt>
                      <c:pt idx="93">
                        <c:v>968402.5505821245</c:v>
                      </c:pt>
                      <c:pt idx="94">
                        <c:v>982577.39641219564</c:v>
                      </c:pt>
                      <c:pt idx="95">
                        <c:v>996737.41367384058</c:v>
                      </c:pt>
                      <c:pt idx="96">
                        <c:v>1010878.2746576762</c:v>
                      </c:pt>
                      <c:pt idx="97">
                        <c:v>1024995.6581353839</c:v>
                      </c:pt>
                      <c:pt idx="98">
                        <c:v>1039085.2506414716</c:v>
                      </c:pt>
                      <c:pt idx="99">
                        <c:v>1053142.7477553524</c:v>
                      </c:pt>
                      <c:pt idx="100">
                        <c:v>1067163.8553819943</c:v>
                      </c:pt>
                      <c:pt idx="101">
                        <c:v>1081144.2910322859</c:v>
                      </c:pt>
                      <c:pt idx="102">
                        <c:v>1095079.78510038</c:v>
                      </c:pt>
                      <c:pt idx="103">
                        <c:v>1108966.0821389456</c:v>
                      </c:pt>
                      <c:pt idx="104">
                        <c:v>1122798.9421329065</c:v>
                      </c:pt>
                      <c:pt idx="105">
                        <c:v>1136574.1417683295</c:v>
                      </c:pt>
                      <c:pt idx="106">
                        <c:v>1150287.4756973824</c:v>
                      </c:pt>
                      <c:pt idx="107">
                        <c:v>1163934.7578007411</c:v>
                      </c:pt>
                      <c:pt idx="108">
                        <c:v>1177511.8224450776</c:v>
                      </c:pt>
                      <c:pt idx="109">
                        <c:v>1191014.52573087</c:v>
                      </c:pt>
                      <c:pt idx="110">
                        <c:v>1204438.7467429049</c:v>
                      </c:pt>
                      <c:pt idx="111">
                        <c:v>1217780.3887868361</c:v>
                      </c:pt>
                      <c:pt idx="112">
                        <c:v>1231035.3806236319</c:v>
                      </c:pt>
                      <c:pt idx="113">
                        <c:v>1244199.6776957943</c:v>
                      </c:pt>
                      <c:pt idx="114">
                        <c:v>1257269.2633465931</c:v>
                      </c:pt>
                      <c:pt idx="115">
                        <c:v>1270240.1500305207</c:v>
                      </c:pt>
                      <c:pt idx="116">
                        <c:v>1283108.3805167996</c:v>
                      </c:pt>
                      <c:pt idx="117">
                        <c:v>1295870.0290832689</c:v>
                      </c:pt>
                      <c:pt idx="118">
                        <c:v>1308521.2027032627</c:v>
                      </c:pt>
                      <c:pt idx="119">
                        <c:v>1321058.0422194621</c:v>
                      </c:pt>
                      <c:pt idx="120">
                        <c:v>1333476.7235113019</c:v>
                      </c:pt>
                      <c:pt idx="121">
                        <c:v>1345773.4586508286</c:v>
                      </c:pt>
                      <c:pt idx="122">
                        <c:v>1357944.4970478138</c:v>
                      </c:pt>
                      <c:pt idx="123">
                        <c:v>1369986.1265852284</c:v>
                      </c:pt>
                      <c:pt idx="124">
                        <c:v>1381894.674740603</c:v>
                      </c:pt>
                      <c:pt idx="125">
                        <c:v>1393666.509700265</c:v>
                      </c:pt>
                      <c:pt idx="126">
                        <c:v>1405298.0414560104</c:v>
                      </c:pt>
                      <c:pt idx="127">
                        <c:v>1416785.7228932022</c:v>
                      </c:pt>
                      <c:pt idx="128">
                        <c:v>1428126.0508657095</c:v>
                      </c:pt>
                      <c:pt idx="129">
                        <c:v>1439315.5672585603</c:v>
                      </c:pt>
                      <c:pt idx="130">
                        <c:v>1450350.8600316094</c:v>
                      </c:pt>
                      <c:pt idx="131">
                        <c:v>1461228.5642568441</c:v>
                      </c:pt>
                      <c:pt idx="132">
                        <c:v>1471945.3631379222</c:v>
                      </c:pt>
                      <c:pt idx="133">
                        <c:v>1482497.9890171622</c:v>
                      </c:pt>
                      <c:pt idx="134">
                        <c:v>1492883.2243607061</c:v>
                      </c:pt>
                      <c:pt idx="135">
                        <c:v>1503097.902741981</c:v>
                      </c:pt>
                      <c:pt idx="136">
                        <c:v>1513138.9097974857</c:v>
                      </c:pt>
                      <c:pt idx="137">
                        <c:v>1523003.1841724238</c:v>
                      </c:pt>
                      <c:pt idx="138">
                        <c:v>1532687.7184494482</c:v>
                      </c:pt>
                      <c:pt idx="139">
                        <c:v>1542189.560062082</c:v>
                      </c:pt>
                      <c:pt idx="140">
                        <c:v>1551505.8121894351</c:v>
                      </c:pt>
                      <c:pt idx="141">
                        <c:v>1560633.6346377484</c:v>
                      </c:pt>
                      <c:pt idx="142">
                        <c:v>1569570.2446991017</c:v>
                      </c:pt>
                      <c:pt idx="143">
                        <c:v>1578312.9180001759</c:v>
                      </c:pt>
                      <c:pt idx="144">
                        <c:v>1586858.9893248044</c:v>
                      </c:pt>
                      <c:pt idx="145">
                        <c:v>1595205.8534282385</c:v>
                      </c:pt>
                      <c:pt idx="146">
                        <c:v>1603350.965822537</c:v>
                      </c:pt>
                      <c:pt idx="147">
                        <c:v>1611291.843557704</c:v>
                      </c:pt>
                      <c:pt idx="148">
                        <c:v>1619026.0659643966</c:v>
                      </c:pt>
                      <c:pt idx="149">
                        <c:v>1626551.2753992639</c:v>
                      </c:pt>
                      <c:pt idx="150">
                        <c:v>1633865.1779555602</c:v>
                      </c:pt>
                      <c:pt idx="151">
                        <c:v>1640965.5441632937</c:v>
                      </c:pt>
                      <c:pt idx="152">
                        <c:v>1647850.209662616</c:v>
                      </c:pt>
                      <c:pt idx="153">
                        <c:v>1654517.0758634296</c:v>
                      </c:pt>
                      <c:pt idx="154">
                        <c:v>1660964.110585684</c:v>
                      </c:pt>
                      <c:pt idx="155">
                        <c:v>1667189.3486711269</c:v>
                      </c:pt>
                      <c:pt idx="156">
                        <c:v>1673190.8925868575</c:v>
                      </c:pt>
                      <c:pt idx="157">
                        <c:v>1678966.9129948036</c:v>
                      </c:pt>
                      <c:pt idx="158">
                        <c:v>1684515.6493150452</c:v>
                      </c:pt>
                      <c:pt idx="159">
                        <c:v>1689835.4102543395</c:v>
                      </c:pt>
                      <c:pt idx="160">
                        <c:v>1694924.5743246584</c:v>
                      </c:pt>
                      <c:pt idx="161">
                        <c:v>1699781.5903347468</c:v>
                      </c:pt>
                      <c:pt idx="162">
                        <c:v>1704404.9778571075</c:v>
                      </c:pt>
                      <c:pt idx="163">
                        <c:v>1708793.3276899306</c:v>
                      </c:pt>
                      <c:pt idx="164">
                        <c:v>1712945.302268086</c:v>
                      </c:pt>
                      <c:pt idx="165">
                        <c:v>1716859.6360892027</c:v>
                      </c:pt>
                      <c:pt idx="166">
                        <c:v>1720535.1360802797</c:v>
                      </c:pt>
                      <c:pt idx="167">
                        <c:v>1723970.6819682978</c:v>
                      </c:pt>
                      <c:pt idx="168">
                        <c:v>1727165.2266303715</c:v>
                      </c:pt>
                      <c:pt idx="169">
                        <c:v>1730117.796388922</c:v>
                      </c:pt>
                      <c:pt idx="170">
                        <c:v>1732827.4913326146</c:v>
                      </c:pt>
                      <c:pt idx="171">
                        <c:v>1735293.4855673409</c:v>
                      </c:pt>
                      <c:pt idx="172">
                        <c:v>1737515.0274986806</c:v>
                      </c:pt>
                      <c:pt idx="173">
                        <c:v>1739491.4400093378</c:v>
                      </c:pt>
                      <c:pt idx="174">
                        <c:v>1741222.1207299982</c:v>
                      </c:pt>
                      <c:pt idx="175">
                        <c:v>1742706.5421578591</c:v>
                      </c:pt>
                      <c:pt idx="176">
                        <c:v>1743944.2518710012</c:v>
                      </c:pt>
                      <c:pt idx="177">
                        <c:v>1744934.8726230178</c:v>
                      </c:pt>
                      <c:pt idx="178">
                        <c:v>1745678.1024972461</c:v>
                      </c:pt>
                      <c:pt idx="179">
                        <c:v>1746173.7149714874</c:v>
                      </c:pt>
                      <c:pt idx="180">
                        <c:v>1746421.5589709745</c:v>
                      </c:pt>
                      <c:pt idx="181">
                        <c:v>328792.73592568148</c:v>
                      </c:pt>
                      <c:pt idx="182">
                        <c:v>328790.36297999194</c:v>
                      </c:pt>
                      <c:pt idx="183">
                        <c:v>328785.61583417095</c:v>
                      </c:pt>
                      <c:pt idx="184">
                        <c:v>328778.49197621021</c:v>
                      </c:pt>
                      <c:pt idx="185">
                        <c:v>328768.98763578566</c:v>
                      </c:pt>
                      <c:pt idx="186">
                        <c:v>328757.09777885594</c:v>
                      </c:pt>
                      <c:pt idx="187">
                        <c:v>328742.81610389845</c:v>
                      </c:pt>
                      <c:pt idx="188">
                        <c:v>328726.13503371429</c:v>
                      </c:pt>
                      <c:pt idx="189">
                        <c:v>328707.04570752045</c:v>
                      </c:pt>
                      <c:pt idx="190">
                        <c:v>328685.53797319456</c:v>
                      </c:pt>
                      <c:pt idx="191">
                        <c:v>328661.60037376848</c:v>
                      </c:pt>
                      <c:pt idx="192">
                        <c:v>328635.22013759852</c:v>
                      </c:pt>
                      <c:pt idx="193">
                        <c:v>328606.38316336274</c:v>
                      </c:pt>
                      <c:pt idx="194">
                        <c:v>328575.07400521386</c:v>
                      </c:pt>
                      <c:pt idx="195">
                        <c:v>328541.2758563637</c:v>
                      </c:pt>
                      <c:pt idx="196">
                        <c:v>328504.97053079592</c:v>
                      </c:pt>
                      <c:pt idx="197">
                        <c:v>328466.13844364637</c:v>
                      </c:pt>
                      <c:pt idx="198">
                        <c:v>328424.75858995592</c:v>
                      </c:pt>
                      <c:pt idx="199">
                        <c:v>328380.80852190952</c:v>
                      </c:pt>
                      <c:pt idx="200">
                        <c:v>328334.26432407182</c:v>
                      </c:pt>
                      <c:pt idx="201">
                        <c:v>328285.10058765823</c:v>
                      </c:pt>
                      <c:pt idx="202">
                        <c:v>328233.29038206243</c:v>
                      </c:pt>
                      <c:pt idx="203">
                        <c:v>328178.80522555497</c:v>
                      </c:pt>
                      <c:pt idx="204">
                        <c:v>328121.61505361239</c:v>
                      </c:pt>
                      <c:pt idx="205">
                        <c:v>328061.68818522105</c:v>
                      </c:pt>
                      <c:pt idx="206">
                        <c:v>327998.99128785921</c:v>
                      </c:pt>
                      <c:pt idx="207">
                        <c:v>327933.48933968408</c:v>
                      </c:pt>
                      <c:pt idx="208">
                        <c:v>327865.14559035795</c:v>
                      </c:pt>
                      <c:pt idx="209">
                        <c:v>327793.92151905224</c:v>
                      </c:pt>
                      <c:pt idx="210">
                        <c:v>327719.77679082518</c:v>
                      </c:pt>
                      <c:pt idx="211">
                        <c:v>327642.66921013244</c:v>
                      </c:pt>
                      <c:pt idx="212">
                        <c:v>327562.55467245326</c:v>
                      </c:pt>
                      <c:pt idx="213">
                        <c:v>327479.38711302023</c:v>
                      </c:pt>
                      <c:pt idx="214">
                        <c:v>327393.11845331045</c:v>
                      </c:pt>
                      <c:pt idx="215">
                        <c:v>327303.69854444545</c:v>
                      </c:pt>
                      <c:pt idx="216">
                        <c:v>327211.07510832936</c:v>
                      </c:pt>
                      <c:pt idx="217">
                        <c:v>327115.19367540692</c:v>
                      </c:pt>
                      <c:pt idx="218">
                        <c:v>327015.99751975661</c:v>
                      </c:pt>
                      <c:pt idx="219">
                        <c:v>326913.42759086203</c:v>
                      </c:pt>
                      <c:pt idx="220">
                        <c:v>326807.42244218203</c:v>
                      </c:pt>
                      <c:pt idx="221">
                        <c:v>326697.91815642524</c:v>
                      </c:pt>
                      <c:pt idx="222">
                        <c:v>326584.84826697741</c:v>
                      </c:pt>
                      <c:pt idx="223">
                        <c:v>326468.14367611072</c:v>
                      </c:pt>
                      <c:pt idx="224">
                        <c:v>326347.73256884352</c:v>
                      </c:pt>
                      <c:pt idx="225">
                        <c:v>326223.54032312322</c:v>
                      </c:pt>
                      <c:pt idx="226">
                        <c:v>326095.48941581446</c:v>
                      </c:pt>
                      <c:pt idx="227">
                        <c:v>325963.49932400923</c:v>
                      </c:pt>
                      <c:pt idx="228">
                        <c:v>325827.48642205895</c:v>
                      </c:pt>
                      <c:pt idx="229">
                        <c:v>325687.36387381965</c:v>
                      </c:pt>
                      <c:pt idx="230">
                        <c:v>325543.04151967936</c:v>
                      </c:pt>
                      <c:pt idx="231">
                        <c:v>325394.4257585826</c:v>
                      </c:pt>
                      <c:pt idx="232">
                        <c:v>325241.41942454566</c:v>
                      </c:pt>
                      <c:pt idx="233">
                        <c:v>325083.92165740277</c:v>
                      </c:pt>
                      <c:pt idx="234">
                        <c:v>324921.82776764419</c:v>
                      </c:pt>
                      <c:pt idx="235">
                        <c:v>324755.02909497288</c:v>
                      </c:pt>
                      <c:pt idx="236">
                        <c:v>324583.41286039894</c:v>
                      </c:pt>
                      <c:pt idx="237">
                        <c:v>324406.86201142817</c:v>
                      </c:pt>
                      <c:pt idx="238">
                        <c:v>324225.25505995488</c:v>
                      </c:pt>
                      <c:pt idx="239">
                        <c:v>324038.46591312421</c:v>
                      </c:pt>
                      <c:pt idx="240">
                        <c:v>323846.36369567591</c:v>
                      </c:pt>
                      <c:pt idx="241">
                        <c:v>323648.81256466074</c:v>
                      </c:pt>
                      <c:pt idx="242">
                        <c:v>323445.67151520139</c:v>
                      </c:pt>
                      <c:pt idx="243">
                        <c:v>323236.79417741462</c:v>
                      </c:pt>
                      <c:pt idx="244">
                        <c:v>323022.02860371687</c:v>
                      </c:pt>
                      <c:pt idx="245">
                        <c:v>322801.21704645036</c:v>
                      </c:pt>
                      <c:pt idx="246">
                        <c:v>322574.19572501333</c:v>
                      </c:pt>
                      <c:pt idx="247">
                        <c:v>322340.79458213696</c:v>
                      </c:pt>
                      <c:pt idx="248">
                        <c:v>322100.83702885889</c:v>
                      </c:pt>
                      <c:pt idx="249">
                        <c:v>321854.13967752591</c:v>
                      </c:pt>
                      <c:pt idx="250">
                        <c:v>321600.51206245925</c:v>
                      </c:pt>
                      <c:pt idx="251">
                        <c:v>321339.75634735858</c:v>
                      </c:pt>
                      <c:pt idx="252">
                        <c:v>321071.66701918835</c:v>
                      </c:pt>
                      <c:pt idx="253">
                        <c:v>320796.03056777787</c:v>
                      </c:pt>
                      <c:pt idx="254">
                        <c:v>320512.62515028648</c:v>
                      </c:pt>
                      <c:pt idx="255">
                        <c:v>320221.22024018283</c:v>
                      </c:pt>
                      <c:pt idx="256">
                        <c:v>319921.57625963917</c:v>
                      </c:pt>
                      <c:pt idx="257">
                        <c:v>319613.44419496169</c:v>
                      </c:pt>
                      <c:pt idx="258">
                        <c:v>319296.56519394345</c:v>
                      </c:pt>
                      <c:pt idx="259">
                        <c:v>318970.67014461407</c:v>
                      </c:pt>
                      <c:pt idx="260">
                        <c:v>318635.47923421249</c:v>
                      </c:pt>
                      <c:pt idx="261">
                        <c:v>318290.7014880614</c:v>
                      </c:pt>
                      <c:pt idx="262">
                        <c:v>317936.0342867045</c:v>
                      </c:pt>
                      <c:pt idx="263">
                        <c:v>317571.16286120581</c:v>
                      </c:pt>
                      <c:pt idx="264">
                        <c:v>317195.7597649963</c:v>
                      </c:pt>
                      <c:pt idx="265">
                        <c:v>316809.4843217209</c:v>
                      </c:pt>
                      <c:pt idx="266">
                        <c:v>316411.98204803548</c:v>
                      </c:pt>
                      <c:pt idx="267">
                        <c:v>316002.88405020442</c:v>
                      </c:pt>
                      <c:pt idx="268">
                        <c:v>315581.80639375444</c:v>
                      </c:pt>
                      <c:pt idx="269">
                        <c:v>315148.34944504447</c:v>
                      </c:pt>
                      <c:pt idx="270">
                        <c:v>314702.09718373278</c:v>
                      </c:pt>
                      <c:pt idx="271">
                        <c:v>314242.61648535833</c:v>
                      </c:pt>
                      <c:pt idx="272">
                        <c:v>313769.45637284772</c:v>
                      </c:pt>
                      <c:pt idx="273">
                        <c:v>313282.14723629813</c:v>
                      </c:pt>
                      <c:pt idx="274">
                        <c:v>312780.20001989749</c:v>
                      </c:pt>
                      <c:pt idx="275">
                        <c:v>312263.10537548823</c:v>
                      </c:pt>
                      <c:pt idx="276">
                        <c:v>311730.33278184326</c:v>
                      </c:pt>
                      <c:pt idx="277">
                        <c:v>311181.32962919812</c:v>
                      </c:pt>
                      <c:pt idx="278">
                        <c:v>310615.52026850142</c:v>
                      </c:pt>
                      <c:pt idx="279">
                        <c:v>310032.30502516491</c:v>
                      </c:pt>
                      <c:pt idx="280">
                        <c:v>309431.05917724199</c:v>
                      </c:pt>
                      <c:pt idx="281">
                        <c:v>308811.13189813733</c:v>
                      </c:pt>
                      <c:pt idx="282">
                        <c:v>308171.84516428359</c:v>
                      </c:pt>
                      <c:pt idx="283">
                        <c:v>307512.49262871401</c:v>
                      </c:pt>
                      <c:pt idx="284">
                        <c:v>306832.33846167306</c:v>
                      </c:pt>
                      <c:pt idx="285">
                        <c:v>306130.61615983589</c:v>
                      </c:pt>
                      <c:pt idx="286">
                        <c:v>305406.52732659312</c:v>
                      </c:pt>
                      <c:pt idx="287">
                        <c:v>304659.24042618921</c:v>
                      </c:pt>
                      <c:pt idx="288">
                        <c:v>303887.88951541414</c:v>
                      </c:pt>
                      <c:pt idx="289">
                        <c:v>303091.57295728102</c:v>
                      </c:pt>
                      <c:pt idx="290">
                        <c:v>302269.35212253639</c:v>
                      </c:pt>
                      <c:pt idx="291">
                        <c:v>301420.250085429</c:v>
                      </c:pt>
                      <c:pt idx="292">
                        <c:v>300543.25032202998</c:v>
                      </c:pt>
                      <c:pt idx="293">
                        <c:v>299637.2954206696</c:v>
                      </c:pt>
                      <c:pt idx="294">
                        <c:v>298701.28581595869</c:v>
                      </c:pt>
                      <c:pt idx="295">
                        <c:v>297734.07855985709</c:v>
                      </c:pt>
                      <c:pt idx="296">
                        <c:v>296734.4861454537</c:v>
                      </c:pt>
                      <c:pt idx="297">
                        <c:v>295701.27540193615</c:v>
                      </c:pt>
                      <c:pt idx="298">
                        <c:v>294633.16648221633</c:v>
                      </c:pt>
                      <c:pt idx="299">
                        <c:v>293528.83196774544</c:v>
                      </c:pt>
                      <c:pt idx="300">
                        <c:v>292386.89611937647</c:v>
                      </c:pt>
                      <c:pt idx="301">
                        <c:v>291205.93430686271</c:v>
                      </c:pt>
                      <c:pt idx="302">
                        <c:v>289984.47265503433</c:v>
                      </c:pt>
                      <c:pt idx="303">
                        <c:v>288720.98794947361</c:v>
                      </c:pt>
                      <c:pt idx="304">
                        <c:v>287413.90785112837</c:v>
                      </c:pt>
                      <c:pt idx="305">
                        <c:v>286061.61147550616</c:v>
                      </c:pt>
                      <c:pt idx="306">
                        <c:v>284662.43040002964</c:v>
                      </c:pt>
                      <c:pt idx="307">
                        <c:v>283214.65017097211</c:v>
                      </c:pt>
                      <c:pt idx="308">
                        <c:v>281716.5123905752</c:v>
                      </c:pt>
                      <c:pt idx="309">
                        <c:v>280166.21747498808</c:v>
                      </c:pt>
                      <c:pt idx="310">
                        <c:v>278561.92818373116</c:v>
                      </c:pt>
                      <c:pt idx="311">
                        <c:v>276901.77403394354</c:v>
                      </c:pt>
                      <c:pt idx="312">
                        <c:v>275183.85672373779</c:v>
                      </c:pt>
                      <c:pt idx="313">
                        <c:v>273406.25670297106</c:v>
                      </c:pt>
                      <c:pt idx="314">
                        <c:v>271567.04104273231</c:v>
                      </c:pt>
                      <c:pt idx="315">
                        <c:v>269664.27276870323</c:v>
                      </c:pt>
                      <c:pt idx="316">
                        <c:v>267696.02183790947</c:v>
                      </c:pt>
                      <c:pt idx="317">
                        <c:v>265660.37795150891</c:v>
                      </c:pt>
                      <c:pt idx="318">
                        <c:v>263555.46540936205</c:v>
                      </c:pt>
                      <c:pt idx="319">
                        <c:v>261379.46022359829</c:v>
                      </c:pt>
                      <c:pt idx="320">
                        <c:v>259130.60971728593</c:v>
                      </c:pt>
                      <c:pt idx="321">
                        <c:v>256807.25484030458</c:v>
                      </c:pt>
                      <c:pt idx="322">
                        <c:v>254407.85543610342</c:v>
                      </c:pt>
                      <c:pt idx="323">
                        <c:v>251931.01868811011</c:v>
                      </c:pt>
                      <c:pt idx="324">
                        <c:v>249375.53096289773</c:v>
                      </c:pt>
                      <c:pt idx="325">
                        <c:v>246740.39324481876</c:v>
                      </c:pt>
                      <c:pt idx="326">
                        <c:v>244024.86032368743</c:v>
                      </c:pt>
                      <c:pt idx="327">
                        <c:v>241228.48384818513</c:v>
                      </c:pt>
                      <c:pt idx="328">
                        <c:v>238351.15929288114</c:v>
                      </c:pt>
                      <c:pt idx="329">
                        <c:v>235393.17680096583</c:v>
                      </c:pt>
                      <c:pt idx="330">
                        <c:v>232355.27575660197</c:v>
                      </c:pt>
                      <c:pt idx="331">
                        <c:v>229238.70280708119</c:v>
                      </c:pt>
                      <c:pt idx="332">
                        <c:v>226045.27289365095</c:v>
                      </c:pt>
                      <c:pt idx="333">
                        <c:v>222777.43265912659</c:v>
                      </c:pt>
                      <c:pt idx="334">
                        <c:v>219438.32538143301</c:v>
                      </c:pt>
                      <c:pt idx="335">
                        <c:v>216031.85633477525</c:v>
                      </c:pt>
                      <c:pt idx="336">
                        <c:v>212562.75720987516</c:v>
                      </c:pt>
                      <c:pt idx="337">
                        <c:v>209036.64793701365</c:v>
                      </c:pt>
                      <c:pt idx="338">
                        <c:v>205460.09396303265</c:v>
                      </c:pt>
                      <c:pt idx="339">
                        <c:v>201840.6567470961</c:v>
                      </c:pt>
                      <c:pt idx="340">
                        <c:v>198186.93498334638</c:v>
                      </c:pt>
                      <c:pt idx="341">
                        <c:v>194508.59385090516</c:v>
                      </c:pt>
                      <c:pt idx="342">
                        <c:v>190816.37946375646</c:v>
                      </c:pt>
                      <c:pt idx="343">
                        <c:v>187122.11567384368</c:v>
                      </c:pt>
                      <c:pt idx="344">
                        <c:v>183438.68050302847</c:v>
                      </c:pt>
                      <c:pt idx="345">
                        <c:v>179779.95977347749</c:v>
                      </c:pt>
                      <c:pt idx="346">
                        <c:v>176160.77599666273</c:v>
                      </c:pt>
                      <c:pt idx="347">
                        <c:v>172596.79128520793</c:v>
                      </c:pt>
                      <c:pt idx="348">
                        <c:v>169104.38396858057</c:v>
                      </c:pt>
                      <c:pt idx="349">
                        <c:v>165700.49970676241</c:v>
                      </c:pt>
                      <c:pt idx="350">
                        <c:v>162402.47916334652</c:v>
                      </c:pt>
                      <c:pt idx="351">
                        <c:v>159227.86565402412</c:v>
                      </c:pt>
                      <c:pt idx="352">
                        <c:v>156194.19753828435</c:v>
                      </c:pt>
                      <c:pt idx="353">
                        <c:v>153318.79135983836</c:v>
                      </c:pt>
                      <c:pt idx="354">
                        <c:v>150618.52274482403</c:v>
                      </c:pt>
                      <c:pt idx="355">
                        <c:v>148109.61271635705</c:v>
                      </c:pt>
                      <c:pt idx="356">
                        <c:v>145807.4272814508</c:v>
                      </c:pt>
                      <c:pt idx="357">
                        <c:v>143726.2978232337</c:v>
                      </c:pt>
                      <c:pt idx="358">
                        <c:v>141879.36897422597</c:v>
                      </c:pt>
                      <c:pt idx="359">
                        <c:v>140278.47929442584</c:v>
                      </c:pt>
                      <c:pt idx="360">
                        <c:v>138934.07832938203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18D-491D-9094-5ABB789EFBB5}"/>
                  </c:ext>
                </c:extLst>
              </c15:ser>
            </c15:filteredScatterSeries>
          </c:ext>
        </c:extLst>
      </c:scatterChart>
      <c:valAx>
        <c:axId val="-1303766560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3758400"/>
        <c:crosses val="autoZero"/>
        <c:crossBetween val="midCat"/>
        <c:majorUnit val="30"/>
      </c:valAx>
      <c:valAx>
        <c:axId val="-1303758400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3766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 altLang="en-US"/>
              <a:t>先端軌跡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7497355411898913E-2"/>
          <c:y val="0.12955379599441078"/>
          <c:w val="0.86984339890068108"/>
          <c:h val="0.85045265307584827"/>
        </c:manualLayout>
      </c:layout>
      <c:scatterChart>
        <c:scatterStyle val="smoothMarker"/>
        <c:varyColors val="0"/>
        <c:ser>
          <c:idx val="0"/>
          <c:order val="0"/>
          <c:tx>
            <c:v>先端軌跡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演算!$O$4:$O$364</c:f>
              <c:numCache>
                <c:formatCode>General</c:formatCode>
                <c:ptCount val="361"/>
                <c:pt idx="0">
                  <c:v>514.38242786636499</c:v>
                </c:pt>
                <c:pt idx="1">
                  <c:v>513.74220040695025</c:v>
                </c:pt>
                <c:pt idx="2">
                  <c:v>512.15849168464842</c:v>
                </c:pt>
                <c:pt idx="3">
                  <c:v>509.62626845648316</c:v>
                </c:pt>
                <c:pt idx="4">
                  <c:v>506.15010406308778</c:v>
                </c:pt>
                <c:pt idx="5">
                  <c:v>501.7443406161359</c:v>
                </c:pt>
                <c:pt idx="6">
                  <c:v>496.43293264020861</c:v>
                </c:pt>
                <c:pt idx="7">
                  <c:v>490.24897945803048</c:v>
                </c:pt>
                <c:pt idx="8">
                  <c:v>483.23397334337454</c:v>
                </c:pt>
                <c:pt idx="9">
                  <c:v>475.43680726267559</c:v>
                </c:pt>
                <c:pt idx="10">
                  <c:v>466.91259834740885</c:v>
                </c:pt>
                <c:pt idx="11">
                  <c:v>457.72139022017933</c:v>
                </c:pt>
                <c:pt idx="12">
                  <c:v>447.92679880117373</c:v>
                </c:pt>
                <c:pt idx="13">
                  <c:v>437.59466276397802</c:v>
                </c:pt>
                <c:pt idx="14">
                  <c:v>426.79175239085583</c:v>
                </c:pt>
                <c:pt idx="15">
                  <c:v>415.58458046637071</c:v>
                </c:pt>
                <c:pt idx="16">
                  <c:v>404.03834736921425</c:v>
                </c:pt>
                <c:pt idx="17">
                  <c:v>392.21604087935185</c:v>
                </c:pt>
                <c:pt idx="18">
                  <c:v>380.17770037775756</c:v>
                </c:pt>
                <c:pt idx="19">
                  <c:v>367.97984575263217</c:v>
                </c:pt>
                <c:pt idx="20">
                  <c:v>355.67506381773239</c:v>
                </c:pt>
                <c:pt idx="21">
                  <c:v>343.31173951550414</c:v>
                </c:pt>
                <c:pt idx="22">
                  <c:v>330.9339155397127</c:v>
                </c:pt>
                <c:pt idx="23">
                  <c:v>318.58126205268695</c:v>
                </c:pt>
                <c:pt idx="24">
                  <c:v>306.28913759895772</c:v>
                </c:pt>
                <c:pt idx="25">
                  <c:v>294.08872281164543</c:v>
                </c:pt>
                <c:pt idx="26">
                  <c:v>282.00720976262841</c:v>
                </c:pt>
                <c:pt idx="27">
                  <c:v>270.06803154830527</c:v>
                </c:pt>
                <c:pt idx="28">
                  <c:v>258.29111870183442</c:v>
                </c:pt>
                <c:pt idx="29">
                  <c:v>246.6931711020936</c:v>
                </c:pt>
                <c:pt idx="30">
                  <c:v>235.28793607907028</c:v>
                </c:pt>
                <c:pt idx="31">
                  <c:v>224.08648530673412</c:v>
                </c:pt>
                <c:pt idx="32">
                  <c:v>213.09748477433197</c:v>
                </c:pt>
                <c:pt idx="33">
                  <c:v>202.32745360927296</c:v>
                </c:pt>
                <c:pt idx="34">
                  <c:v>191.78100878311687</c:v>
                </c:pt>
                <c:pt idx="35">
                  <c:v>181.4610937744215</c:v>
                </c:pt>
                <c:pt idx="36">
                  <c:v>171.36919010480889</c:v>
                </c:pt>
                <c:pt idx="37">
                  <c:v>161.50551132912489</c:v>
                </c:pt>
                <c:pt idx="38">
                  <c:v>151.86917957049485</c:v>
                </c:pt>
                <c:pt idx="39">
                  <c:v>142.4583850701087</c:v>
                </c:pt>
                <c:pt idx="40">
                  <c:v>133.2705294920143</c:v>
                </c:pt>
                <c:pt idx="41">
                  <c:v>124.30235390549477</c:v>
                </c:pt>
                <c:pt idx="42">
                  <c:v>115.5500524797169</c:v>
                </c:pt>
                <c:pt idx="43">
                  <c:v>107.00937298269621</c:v>
                </c:pt>
                <c:pt idx="44">
                  <c:v>98.675705192329815</c:v>
                </c:pt>
                <c:pt idx="45">
                  <c:v>90.544158312031271</c:v>
                </c:pt>
                <c:pt idx="46">
                  <c:v>82.609628446119714</c:v>
                </c:pt>
                <c:pt idx="47">
                  <c:v>74.866857137586607</c:v>
                </c:pt>
                <c:pt idx="48">
                  <c:v>67.310481908652832</c:v>
                </c:pt>
                <c:pt idx="49">
                  <c:v>59.93507967689159</c:v>
                </c:pt>
                <c:pt idx="50">
                  <c:v>52.735203849820955</c:v>
                </c:pt>
                <c:pt idx="51">
                  <c:v>45.70541583112545</c:v>
                </c:pt>
                <c:pt idx="52">
                  <c:v>38.840311603768775</c:v>
                </c:pt>
                <c:pt idx="53">
                  <c:v>32.134543990335629</c:v>
                </c:pt>
                <c:pt idx="54">
                  <c:v>25.582841129794168</c:v>
                </c:pt>
                <c:pt idx="55">
                  <c:v>19.180021652902113</c:v>
                </c:pt>
                <c:pt idx="56">
                  <c:v>12.921006985939069</c:v>
                </c:pt>
                <c:pt idx="57">
                  <c:v>6.800831164330857</c:v>
                </c:pt>
                <c:pt idx="58">
                  <c:v>0.81464849399646633</c:v>
                </c:pt>
                <c:pt idx="59">
                  <c:v>-5.0422606413315529</c:v>
                </c:pt>
                <c:pt idx="60">
                  <c:v>-10.774485564157125</c:v>
                </c:pt>
                <c:pt idx="61">
                  <c:v>-16.386482447912051</c:v>
                </c:pt>
                <c:pt idx="62">
                  <c:v>-21.882572620048581</c:v>
                </c:pt>
                <c:pt idx="63">
                  <c:v>-27.266941846682244</c:v>
                </c:pt>
                <c:pt idx="64">
                  <c:v>-32.543640444434118</c:v>
                </c:pt>
                <c:pt idx="65">
                  <c:v>-37.716584085074679</c:v>
                </c:pt>
                <c:pt idx="66">
                  <c:v>-42.789555176178347</c:v>
                </c:pt>
                <c:pt idx="67">
                  <c:v>-47.766204716527469</c:v>
                </c:pt>
                <c:pt idx="68">
                  <c:v>-52.650054538657351</c:v>
                </c:pt>
                <c:pt idx="69">
                  <c:v>-57.444499862937612</c:v>
                </c:pt>
                <c:pt idx="70">
                  <c:v>-62.152812098097648</c:v>
                </c:pt>
                <c:pt idx="71">
                  <c:v>-66.77814183231159</c:v>
                </c:pt>
                <c:pt idx="72">
                  <c:v>-71.323521967008404</c:v>
                </c:pt>
                <c:pt idx="73">
                  <c:v>-75.791870952590173</c:v>
                </c:pt>
                <c:pt idx="74">
                  <c:v>-80.185996091364615</c:v>
                </c:pt>
                <c:pt idx="75">
                  <c:v>-84.508596878323544</c:v>
                </c:pt>
                <c:pt idx="76">
                  <c:v>-88.762268355019842</c:v>
                </c:pt>
                <c:pt idx="77">
                  <c:v>-92.949504455820602</c:v>
                </c:pt>
                <c:pt idx="78">
                  <c:v>-97.072701329272306</c:v>
                </c:pt>
                <c:pt idx="79">
                  <c:v>-101.13416062034192</c:v>
                </c:pt>
                <c:pt idx="80">
                  <c:v>-105.13609270186623</c:v>
                </c:pt>
                <c:pt idx="81">
                  <c:v>-109.08061984579949</c:v>
                </c:pt>
                <c:pt idx="82">
                  <c:v>-112.96977932675355</c:v>
                </c:pt>
                <c:pt idx="83">
                  <c:v>-116.80552645197588</c:v>
                </c:pt>
                <c:pt idx="84">
                  <c:v>-120.58973751332388</c:v>
                </c:pt>
                <c:pt idx="85">
                  <c:v>-124.32421265798484</c:v>
                </c:pt>
                <c:pt idx="86">
                  <c:v>-128.01067867572036</c:v>
                </c:pt>
                <c:pt idx="87">
                  <c:v>-131.65079170127009</c:v>
                </c:pt>
                <c:pt idx="88">
                  <c:v>-135.24613983128557</c:v>
                </c:pt>
                <c:pt idx="89">
                  <c:v>-138.79824565576411</c:v>
                </c:pt>
                <c:pt idx="90">
                  <c:v>-142.30856870447391</c:v>
                </c:pt>
                <c:pt idx="91">
                  <c:v>-145.77850780927366</c:v>
                </c:pt>
                <c:pt idx="92">
                  <c:v>-149.20940338357499</c:v>
                </c:pt>
                <c:pt idx="93">
                  <c:v>-152.60253962048083</c:v>
                </c:pt>
                <c:pt idx="94">
                  <c:v>-155.95914661135271</c:v>
                </c:pt>
                <c:pt idx="95">
                  <c:v>-159.28040238673475</c:v>
                </c:pt>
                <c:pt idx="96">
                  <c:v>-162.56743488170127</c:v>
                </c:pt>
                <c:pt idx="97">
                  <c:v>-165.82132382778619</c:v>
                </c:pt>
                <c:pt idx="98">
                  <c:v>-169.04310257373407</c:v>
                </c:pt>
                <c:pt idx="99">
                  <c:v>-172.2337598373451</c:v>
                </c:pt>
                <c:pt idx="100">
                  <c:v>-175.39424139071437</c:v>
                </c:pt>
                <c:pt idx="101">
                  <c:v>-178.52545168117624</c:v>
                </c:pt>
                <c:pt idx="102">
                  <c:v>-181.62825539024479</c:v>
                </c:pt>
                <c:pt idx="103">
                  <c:v>-184.70347893282826</c:v>
                </c:pt>
                <c:pt idx="104">
                  <c:v>-187.75191189895901</c:v>
                </c:pt>
                <c:pt idx="105">
                  <c:v>-190.77430844023857</c:v>
                </c:pt>
                <c:pt idx="106">
                  <c:v>-193.77138860315898</c:v>
                </c:pt>
                <c:pt idx="107">
                  <c:v>-196.7438396113964</c:v>
                </c:pt>
                <c:pt idx="108">
                  <c:v>-199.69231709912538</c:v>
                </c:pt>
                <c:pt idx="109">
                  <c:v>-202.6174462973494</c:v>
                </c:pt>
                <c:pt idx="110">
                  <c:v>-205.51982317515893</c:v>
                </c:pt>
                <c:pt idx="111">
                  <c:v>-208.40001553779427</c:v>
                </c:pt>
                <c:pt idx="112">
                  <c:v>-211.25856408330526</c:v>
                </c:pt>
                <c:pt idx="113">
                  <c:v>-214.09598341954555</c:v>
                </c:pt>
                <c:pt idx="114">
                  <c:v>-216.91276304317387</c:v>
                </c:pt>
                <c:pt idx="115">
                  <c:v>-219.70936828227374</c:v>
                </c:pt>
                <c:pt idx="116">
                  <c:v>-222.48624120413322</c:v>
                </c:pt>
                <c:pt idx="117">
                  <c:v>-225.24380148967666</c:v>
                </c:pt>
                <c:pt idx="118">
                  <c:v>-227.98244727596628</c:v>
                </c:pt>
                <c:pt idx="119">
                  <c:v>-230.70255596815056</c:v>
                </c:pt>
                <c:pt idx="120">
                  <c:v>-233.4044850221604</c:v>
                </c:pt>
                <c:pt idx="121">
                  <c:v>-236.08857269941251</c:v>
                </c:pt>
                <c:pt idx="122">
                  <c:v>-238.75513879472049</c:v>
                </c:pt>
                <c:pt idx="123">
                  <c:v>-241.40448533855954</c:v>
                </c:pt>
                <c:pt idx="124">
                  <c:v>-244.0368972747905</c:v>
                </c:pt>
                <c:pt idx="125">
                  <c:v>-246.65264311488349</c:v>
                </c:pt>
                <c:pt idx="126">
                  <c:v>-249.25197556965506</c:v>
                </c:pt>
                <c:pt idx="127">
                  <c:v>-251.83513215947315</c:v>
                </c:pt>
                <c:pt idx="128">
                  <c:v>-254.40233580384222</c:v>
                </c:pt>
                <c:pt idx="129">
                  <c:v>-256.9537953912473</c:v>
                </c:pt>
                <c:pt idx="130">
                  <c:v>-259.4897063300935</c:v>
                </c:pt>
                <c:pt idx="131">
                  <c:v>-262.01025108153095</c:v>
                </c:pt>
                <c:pt idx="132">
                  <c:v>-264.51559967493017</c:v>
                </c:pt>
                <c:pt idx="133">
                  <c:v>-267.00591020672607</c:v>
                </c:pt>
                <c:pt idx="134">
                  <c:v>-269.48132932333573</c:v>
                </c:pt>
                <c:pt idx="135">
                  <c:v>-271.94199268878992</c:v>
                </c:pt>
                <c:pt idx="136">
                  <c:v>-274.3880254377242</c:v>
                </c:pt>
                <c:pt idx="137">
                  <c:v>-276.81954261431753</c:v>
                </c:pt>
                <c:pt idx="138">
                  <c:v>-279.2366495977563</c:v>
                </c:pt>
                <c:pt idx="139">
                  <c:v>-281.63944251476556</c:v>
                </c:pt>
                <c:pt idx="140">
                  <c:v>-284.02800863972584</c:v>
                </c:pt>
                <c:pt idx="141">
                  <c:v>-286.40242678287075</c:v>
                </c:pt>
                <c:pt idx="142">
                  <c:v>-288.76276766703836</c:v>
                </c:pt>
                <c:pt idx="143">
                  <c:v>-291.10909429342229</c:v>
                </c:pt>
                <c:pt idx="144">
                  <c:v>-293.44146229675397</c:v>
                </c:pt>
                <c:pt idx="145">
                  <c:v>-295.75992029031823</c:v>
                </c:pt>
                <c:pt idx="146">
                  <c:v>-298.0645102011988</c:v>
                </c:pt>
                <c:pt idx="147">
                  <c:v>-300.3552675961094</c:v>
                </c:pt>
                <c:pt idx="148">
                  <c:v>-302.63222199818279</c:v>
                </c:pt>
                <c:pt idx="149">
                  <c:v>-304.89539719503341</c:v>
                </c:pt>
                <c:pt idx="150">
                  <c:v>-307.14481153842382</c:v>
                </c:pt>
                <c:pt idx="151">
                  <c:v>-309.38047823583457</c:v>
                </c:pt>
                <c:pt idx="152">
                  <c:v>-311.6024056342319</c:v>
                </c:pt>
                <c:pt idx="153">
                  <c:v>-313.81059749630452</c:v>
                </c:pt>
                <c:pt idx="154">
                  <c:v>-316.00505326942641</c:v>
                </c:pt>
                <c:pt idx="155">
                  <c:v>-318.18576834761086</c:v>
                </c:pt>
                <c:pt idx="156">
                  <c:v>-320.35273432667299</c:v>
                </c:pt>
                <c:pt idx="157">
                  <c:v>-322.50593925284511</c:v>
                </c:pt>
                <c:pt idx="158">
                  <c:v>-324.64536786504453</c:v>
                </c:pt>
                <c:pt idx="159">
                  <c:v>-326.77100183100856</c:v>
                </c:pt>
                <c:pt idx="160">
                  <c:v>-328.88281997748254</c:v>
                </c:pt>
                <c:pt idx="161">
                  <c:v>-330.98079851465235</c:v>
                </c:pt>
                <c:pt idx="162">
                  <c:v>-333.06491125499178</c:v>
                </c:pt>
                <c:pt idx="163">
                  <c:v>-335.1351298266876</c:v>
                </c:pt>
                <c:pt idx="164">
                  <c:v>-337.19142388181376</c:v>
                </c:pt>
                <c:pt idx="165">
                  <c:v>-339.23376129938322</c:v>
                </c:pt>
                <c:pt idx="166">
                  <c:v>-341.26210838344144</c:v>
                </c:pt>
                <c:pt idx="167">
                  <c:v>-343.27643005632223</c:v>
                </c:pt>
                <c:pt idx="168">
                  <c:v>-345.2766900471857</c:v>
                </c:pt>
                <c:pt idx="169">
                  <c:v>-347.26285107598994</c:v>
                </c:pt>
                <c:pt idx="170">
                  <c:v>-349.23487503296701</c:v>
                </c:pt>
                <c:pt idx="171">
                  <c:v>-351.19272315375059</c:v>
                </c:pt>
                <c:pt idx="172">
                  <c:v>-353.1363561902175</c:v>
                </c:pt>
                <c:pt idx="173">
                  <c:v>-355.06573457719293</c:v>
                </c:pt>
                <c:pt idx="174">
                  <c:v>-356.98081859502946</c:v>
                </c:pt>
                <c:pt idx="175">
                  <c:v>-358.88156852823801</c:v>
                </c:pt>
                <c:pt idx="176">
                  <c:v>-360.7679448201593</c:v>
                </c:pt>
                <c:pt idx="177">
                  <c:v>-362.63990822382351</c:v>
                </c:pt>
                <c:pt idx="178">
                  <c:v>-364.49741994900501</c:v>
                </c:pt>
                <c:pt idx="179">
                  <c:v>-366.34044180558465</c:v>
                </c:pt>
                <c:pt idx="180">
                  <c:v>-368.16893634326863</c:v>
                </c:pt>
                <c:pt idx="181">
                  <c:v>-375.07424283033959</c:v>
                </c:pt>
                <c:pt idx="182">
                  <c:v>-381.85430981451901</c:v>
                </c:pt>
                <c:pt idx="183">
                  <c:v>-388.50691244683679</c:v>
                </c:pt>
                <c:pt idx="184">
                  <c:v>-395.02986502250184</c:v>
                </c:pt>
                <c:pt idx="185">
                  <c:v>-401.42102160285231</c:v>
                </c:pt>
                <c:pt idx="186">
                  <c:v>-407.67827662550133</c:v>
                </c:pt>
                <c:pt idx="187">
                  <c:v>-413.79956550239746</c:v>
                </c:pt>
                <c:pt idx="188">
                  <c:v>-419.78286520563597</c:v>
                </c:pt>
                <c:pt idx="189">
                  <c:v>-425.62619484076572</c:v>
                </c:pt>
                <c:pt idx="190">
                  <c:v>-431.32761620736551</c:v>
                </c:pt>
                <c:pt idx="191">
                  <c:v>-436.8852343467392</c:v>
                </c:pt>
                <c:pt idx="192">
                  <c:v>-442.29719807645256</c:v>
                </c:pt>
                <c:pt idx="193">
                  <c:v>-447.56170051156175</c:v>
                </c:pt>
                <c:pt idx="194">
                  <c:v>-452.67697957231832</c:v>
                </c:pt>
                <c:pt idx="195">
                  <c:v>-457.64131847815509</c:v>
                </c:pt>
                <c:pt idx="196">
                  <c:v>-462.45304622777041</c:v>
                </c:pt>
                <c:pt idx="197">
                  <c:v>-467.11053806512575</c:v>
                </c:pt>
                <c:pt idx="198">
                  <c:v>-471.61221593117239</c:v>
                </c:pt>
                <c:pt idx="199">
                  <c:v>-475.9565489011361</c:v>
                </c:pt>
                <c:pt idx="200">
                  <c:v>-480.14205360718586</c:v>
                </c:pt>
                <c:pt idx="201">
                  <c:v>-484.16729464631504</c:v>
                </c:pt>
                <c:pt idx="202">
                  <c:v>-488.03088497328025</c:v>
                </c:pt>
                <c:pt idx="203">
                  <c:v>-491.7314862784275</c:v>
                </c:pt>
                <c:pt idx="204">
                  <c:v>-495.26780935025948</c:v>
                </c:pt>
                <c:pt idx="205">
                  <c:v>-498.63861442258843</c:v>
                </c:pt>
                <c:pt idx="206">
                  <c:v>-501.8427115061254</c:v>
                </c:pt>
                <c:pt idx="207">
                  <c:v>-504.87896070436875</c:v>
                </c:pt>
                <c:pt idx="208">
                  <c:v>-507.74627251364558</c:v>
                </c:pt>
                <c:pt idx="209">
                  <c:v>-510.44360810717825</c:v>
                </c:pt>
                <c:pt idx="210">
                  <c:v>-512.96997960303736</c:v>
                </c:pt>
                <c:pt idx="211">
                  <c:v>-515.32445031586258</c:v>
                </c:pt>
                <c:pt idx="212">
                  <c:v>-517.50613499221993</c:v>
                </c:pt>
                <c:pt idx="213">
                  <c:v>-519.51420002948225</c:v>
                </c:pt>
                <c:pt idx="214">
                  <c:v>-521.34786367811387</c:v>
                </c:pt>
                <c:pt idx="215">
                  <c:v>-523.00639622725168</c:v>
                </c:pt>
                <c:pt idx="216">
                  <c:v>-524.48912017347118</c:v>
                </c:pt>
                <c:pt idx="217">
                  <c:v>-525.79541037263596</c:v>
                </c:pt>
                <c:pt idx="218">
                  <c:v>-526.92469417472955</c:v>
                </c:pt>
                <c:pt idx="219">
                  <c:v>-527.87645154157508</c:v>
                </c:pt>
                <c:pt idx="220">
                  <c:v>-528.65021514734667</c:v>
                </c:pt>
                <c:pt idx="221">
                  <c:v>-529.24557046178609</c:v>
                </c:pt>
                <c:pt idx="222">
                  <c:v>-529.66215581603967</c:v>
                </c:pt>
                <c:pt idx="223">
                  <c:v>-529.89966245102937</c:v>
                </c:pt>
                <c:pt idx="224">
                  <c:v>-529.9578345482845</c:v>
                </c:pt>
                <c:pt idx="225">
                  <c:v>-529.83646924315474</c:v>
                </c:pt>
                <c:pt idx="226">
                  <c:v>-529.53541662033513</c:v>
                </c:pt>
                <c:pt idx="227">
                  <c:v>-529.05457969163308</c:v>
                </c:pt>
                <c:pt idx="228">
                  <c:v>-528.39391435591119</c:v>
                </c:pt>
                <c:pt idx="229">
                  <c:v>-527.55342934114628</c:v>
                </c:pt>
                <c:pt idx="230">
                  <c:v>-526.53318612854218</c:v>
                </c:pt>
                <c:pt idx="231">
                  <c:v>-525.33329885864214</c:v>
                </c:pt>
                <c:pt idx="232">
                  <c:v>-523.95393421938741</c:v>
                </c:pt>
                <c:pt idx="233">
                  <c:v>-522.39531131606907</c:v>
                </c:pt>
                <c:pt idx="234">
                  <c:v>-520.6577015231303</c:v>
                </c:pt>
                <c:pt idx="235">
                  <c:v>-518.74142831776942</c:v>
                </c:pt>
                <c:pt idx="236">
                  <c:v>-516.64686709530474</c:v>
                </c:pt>
                <c:pt idx="237">
                  <c:v>-514.37444496625994</c:v>
                </c:pt>
                <c:pt idx="238">
                  <c:v>-511.92464053513532</c:v>
                </c:pt>
                <c:pt idx="239">
                  <c:v>-509.29798366082906</c:v>
                </c:pt>
                <c:pt idx="240">
                  <c:v>-506.49505519867643</c:v>
                </c:pt>
                <c:pt idx="241">
                  <c:v>-503.51648672407953</c:v>
                </c:pt>
                <c:pt idx="242">
                  <c:v>-500.36296023770166</c:v>
                </c:pt>
                <c:pt idx="243">
                  <c:v>-497.03520785219928</c:v>
                </c:pt>
                <c:pt idx="244">
                  <c:v>-493.5340114604731</c:v>
                </c:pt>
                <c:pt idx="245">
                  <c:v>-489.8602023854192</c:v>
                </c:pt>
                <c:pt idx="246">
                  <c:v>-486.014661011165</c:v>
                </c:pt>
                <c:pt idx="247">
                  <c:v>-481.99831639577394</c:v>
                </c:pt>
                <c:pt idx="248">
                  <c:v>-477.81214586541427</c:v>
                </c:pt>
                <c:pt idx="249">
                  <c:v>-473.45717458998109</c:v>
                </c:pt>
                <c:pt idx="250">
                  <c:v>-468.9344751401718</c:v>
                </c:pt>
                <c:pt idx="251">
                  <c:v>-464.24516702601176</c:v>
                </c:pt>
                <c:pt idx="252">
                  <c:v>-459.39041621684061</c:v>
                </c:pt>
                <c:pt idx="253">
                  <c:v>-454.37143464276267</c:v>
                </c:pt>
                <c:pt idx="254">
                  <c:v>-449.18947967758214</c:v>
                </c:pt>
                <c:pt idx="255">
                  <c:v>-443.84585360324024</c:v>
                </c:pt>
                <c:pt idx="256">
                  <c:v>-438.34190305577977</c:v>
                </c:pt>
                <c:pt idx="257">
                  <c:v>-432.67901845287639</c:v>
                </c:pt>
                <c:pt idx="258">
                  <c:v>-426.85863340297658</c:v>
                </c:pt>
                <c:pt idx="259">
                  <c:v>-420.88222409609466</c:v>
                </c:pt>
                <c:pt idx="260">
                  <c:v>-414.75130867633237</c:v>
                </c:pt>
                <c:pt idx="261">
                  <c:v>-408.46744659620009</c:v>
                </c:pt>
                <c:pt idx="262">
                  <c:v>-402.03223795282435</c:v>
                </c:pt>
                <c:pt idx="263">
                  <c:v>-395.44732280615818</c:v>
                </c:pt>
                <c:pt idx="264">
                  <c:v>-388.71438047930849</c:v>
                </c:pt>
                <c:pt idx="265">
                  <c:v>-381.83512884114162</c:v>
                </c:pt>
                <c:pt idx="266">
                  <c:v>-374.81132357132958</c:v>
                </c:pt>
                <c:pt idx="267">
                  <c:v>-367.64475740804647</c:v>
                </c:pt>
                <c:pt idx="268">
                  <c:v>-360.33725937855132</c:v>
                </c:pt>
                <c:pt idx="269">
                  <c:v>-352.89069401292414</c:v>
                </c:pt>
                <c:pt idx="270">
                  <c:v>-345.30696054128344</c:v>
                </c:pt>
                <c:pt idx="271">
                  <c:v>-337.58799207484697</c:v>
                </c:pt>
                <c:pt idx="272">
                  <c:v>-329.73575477126678</c:v>
                </c:pt>
                <c:pt idx="273">
                  <c:v>-321.75224698473033</c:v>
                </c:pt>
                <c:pt idx="274">
                  <c:v>-313.6394984013981</c:v>
                </c:pt>
                <c:pt idx="275">
                  <c:v>-305.39956916083696</c:v>
                </c:pt>
                <c:pt idx="276">
                  <c:v>-297.03454896421016</c:v>
                </c:pt>
                <c:pt idx="277">
                  <c:v>-288.54655617009098</c:v>
                </c:pt>
                <c:pt idx="278">
                  <c:v>-279.93773687891905</c:v>
                </c:pt>
                <c:pt idx="279">
                  <c:v>-271.21026400724134</c:v>
                </c:pt>
                <c:pt idx="280">
                  <c:v>-262.36633635309039</c:v>
                </c:pt>
                <c:pt idx="281">
                  <c:v>-253.40817765401351</c:v>
                </c:pt>
                <c:pt idx="282">
                  <c:v>-244.33803563952299</c:v>
                </c:pt>
                <c:pt idx="283">
                  <c:v>-235.15818107998538</c:v>
                </c:pt>
                <c:pt idx="284">
                  <c:v>-225.87090683427087</c:v>
                </c:pt>
                <c:pt idx="285">
                  <c:v>-216.47852689883038</c:v>
                </c:pt>
                <c:pt idx="286">
                  <c:v>-206.98337546124597</c:v>
                </c:pt>
                <c:pt idx="287">
                  <c:v>-197.38780596177776</c:v>
                </c:pt>
                <c:pt idx="288">
                  <c:v>-187.69419016691285</c:v>
                </c:pt>
                <c:pt idx="289">
                  <c:v>-177.90491725954294</c:v>
                </c:pt>
                <c:pt idx="290">
                  <c:v>-168.02239295104982</c:v>
                </c:pt>
                <c:pt idx="291">
                  <c:v>-158.04903862136737</c:v>
                </c:pt>
                <c:pt idx="292">
                  <c:v>-147.98729049397727</c:v>
                </c:pt>
                <c:pt idx="293">
                  <c:v>-137.83959885380207</c:v>
                </c:pt>
                <c:pt idx="294">
                  <c:v>-127.60842731713907</c:v>
                </c:pt>
                <c:pt idx="295">
                  <c:v>-117.29625216411412</c:v>
                </c:pt>
                <c:pt idx="296">
                  <c:v>-106.90556174566039</c:v>
                </c:pt>
                <c:pt idx="297">
                  <c:v>-96.438855978800092</c:v>
                </c:pt>
                <c:pt idx="298">
                  <c:v>-85.898645946015577</c:v>
                </c:pt>
                <c:pt idx="299">
                  <c:v>-75.287453616814261</c:v>
                </c:pt>
                <c:pt idx="300">
                  <c:v>-64.607811712249969</c:v>
                </c:pt>
                <c:pt idx="301">
                  <c:v>-53.862263736203786</c:v>
                </c:pt>
                <c:pt idx="302">
                  <c:v>-43.053364200729078</c:v>
                </c:pt>
                <c:pt idx="303">
                  <c:v>-32.183679076772464</c:v>
                </c:pt>
                <c:pt idx="304">
                  <c:v>-21.255786506177817</c:v>
                </c:pt>
                <c:pt idx="305">
                  <c:v>-10.272277816157866</c:v>
                </c:pt>
                <c:pt idx="306">
                  <c:v>0.764241116526859</c:v>
                </c:pt>
                <c:pt idx="307">
                  <c:v>11.851148097531272</c:v>
                </c:pt>
                <c:pt idx="308">
                  <c:v>22.985802380910261</c:v>
                </c:pt>
                <c:pt idx="309">
                  <c:v>34.165541897927604</c:v>
                </c:pt>
                <c:pt idx="310">
                  <c:v>45.387679867085488</c:v>
                </c:pt>
                <c:pt idx="311">
                  <c:v>56.64950069185592</c:v>
                </c:pt>
                <c:pt idx="312">
                  <c:v>67.948255039033668</c:v>
                </c:pt>
                <c:pt idx="313">
                  <c:v>79.281153975112787</c:v>
                </c:pt>
                <c:pt idx="314">
                  <c:v>90.645362020459913</c:v>
                </c:pt>
                <c:pt idx="315">
                  <c:v>102.03798896100507</c:v>
                </c:pt>
                <c:pt idx="316">
                  <c:v>113.45608023444616</c:v>
                </c:pt>
                <c:pt idx="317">
                  <c:v>124.89660568227372</c:v>
                </c:pt>
                <c:pt idx="318">
                  <c:v>136.35644642997894</c:v>
                </c:pt>
                <c:pt idx="319">
                  <c:v>147.83237962535443</c:v>
                </c:pt>
                <c:pt idx="320">
                  <c:v>159.32106072854981</c:v>
                </c:pt>
                <c:pt idx="321">
                  <c:v>170.81900300734659</c:v>
                </c:pt>
                <c:pt idx="322">
                  <c:v>182.32255384687136</c:v>
                </c:pt>
                <c:pt idx="323">
                  <c:v>193.8278674346852</c:v>
                </c:pt>
                <c:pt idx="324">
                  <c:v>205.33087333013611</c:v>
                </c:pt>
                <c:pt idx="325">
                  <c:v>216.82724037166489</c:v>
                </c:pt>
                <c:pt idx="326">
                  <c:v>228.31233531820962</c:v>
                </c:pt>
                <c:pt idx="327">
                  <c:v>239.78117556271414</c:v>
                </c:pt>
                <c:pt idx="328">
                  <c:v>251.22837519906406</c:v>
                </c:pt>
                <c:pt idx="329">
                  <c:v>262.64808367200391</c:v>
                </c:pt>
                <c:pt idx="330">
                  <c:v>274.03391619711249</c:v>
                </c:pt>
                <c:pt idx="331">
                  <c:v>285.37887511099564</c:v>
                </c:pt>
                <c:pt idx="332">
                  <c:v>296.67526130852826</c:v>
                </c:pt>
                <c:pt idx="333">
                  <c:v>307.91457495494728</c:v>
                </c:pt>
                <c:pt idx="334">
                  <c:v>319.08740473923484</c:v>
                </c:pt>
                <c:pt idx="335">
                  <c:v>330.18330507850436</c:v>
                </c:pt>
                <c:pt idx="336">
                  <c:v>341.19066091144691</c:v>
                </c:pt>
                <c:pt idx="337">
                  <c:v>352.09654005682813</c:v>
                </c:pt>
                <c:pt idx="338">
                  <c:v>362.88653358861069</c:v>
                </c:pt>
                <c:pt idx="339">
                  <c:v>373.54458532362685</c:v>
                </c:pt>
                <c:pt idx="340">
                  <c:v>384.05281236334599</c:v>
                </c:pt>
                <c:pt idx="341">
                  <c:v>394.39131970927554</c:v>
                </c:pt>
                <c:pt idx="342">
                  <c:v>404.53801330756284</c:v>
                </c:pt>
                <c:pt idx="343">
                  <c:v>414.46841748609592</c:v>
                </c:pt>
                <c:pt idx="344">
                  <c:v>424.15550462058189</c:v>
                </c:pt>
                <c:pt idx="345">
                  <c:v>433.56954696767872</c:v>
                </c:pt>
                <c:pt idx="346">
                  <c:v>442.67800285344549</c:v>
                </c:pt>
                <c:pt idx="347">
                  <c:v>451.4454516685272</c:v>
                </c:pt>
                <c:pt idx="348">
                  <c:v>459.83359419507218</c:v>
                </c:pt>
                <c:pt idx="349">
                  <c:v>467.80133639822117</c:v>
                </c:pt>
                <c:pt idx="350">
                  <c:v>475.30497561010515</c:v>
                </c:pt>
                <c:pt idx="351">
                  <c:v>482.29850761550944</c:v>
                </c:pt>
                <c:pt idx="352">
                  <c:v>488.73407109629005</c:v>
                </c:pt>
                <c:pt idx="353">
                  <c:v>494.56254182626242</c:v>
                </c:pt>
                <c:pt idx="354">
                  <c:v>499.73428266749625</c:v>
                </c:pt>
                <c:pt idx="355">
                  <c:v>504.20004675060278</c:v>
                </c:pt>
                <c:pt idx="356">
                  <c:v>507.91202047402538</c:v>
                </c:pt>
                <c:pt idx="357">
                  <c:v>510.82498074690085</c:v>
                </c:pt>
                <c:pt idx="358">
                  <c:v>512.8975282288194</c:v>
                </c:pt>
                <c:pt idx="359">
                  <c:v>514.09334652135226</c:v>
                </c:pt>
                <c:pt idx="360">
                  <c:v>514.38242786636499</c:v>
                </c:pt>
              </c:numCache>
            </c:numRef>
          </c:xVal>
          <c:yVal>
            <c:numRef>
              <c:f>演算!$P$4:$P$364</c:f>
              <c:numCache>
                <c:formatCode>General</c:formatCode>
                <c:ptCount val="361"/>
                <c:pt idx="0">
                  <c:v>17.627192127612823</c:v>
                </c:pt>
                <c:pt idx="1">
                  <c:v>-3.9640059246652743</c:v>
                </c:pt>
                <c:pt idx="2">
                  <c:v>-25.613197668945137</c:v>
                </c:pt>
                <c:pt idx="3">
                  <c:v>-47.236277474299555</c:v>
                </c:pt>
                <c:pt idx="4">
                  <c:v>-68.747650872327668</c:v>
                </c:pt>
                <c:pt idx="5">
                  <c:v>-90.061918843143928</c:v>
                </c:pt>
                <c:pt idx="6">
                  <c:v>-111.09557373840252</c:v>
                </c:pt>
                <c:pt idx="7">
                  <c:v>-131.76862743232689</c:v>
                </c:pt>
                <c:pt idx="8">
                  <c:v>-152.00609819842481</c:v>
                </c:pt>
                <c:pt idx="9">
                  <c:v>-171.73929445367548</c:v>
                </c:pt>
                <c:pt idx="10">
                  <c:v>-190.9068493723662</c:v>
                </c:pt>
                <c:pt idx="11">
                  <c:v>-209.45547854070168</c:v>
                </c:pt>
                <c:pt idx="12">
                  <c:v>-227.34045132078538</c:v>
                </c:pt>
                <c:pt idx="13">
                  <c:v>-244.52578365277066</c:v>
                </c:pt>
                <c:pt idx="14">
                  <c:v>-260.98417430168007</c:v>
                </c:pt>
                <c:pt idx="15">
                  <c:v>-276.69671723050061</c:v>
                </c:pt>
                <c:pt idx="16">
                  <c:v>-291.65242956218771</c:v>
                </c:pt>
                <c:pt idx="17">
                  <c:v>-305.84763764323594</c:v>
                </c:pt>
                <c:pt idx="18">
                  <c:v>-319.28526353639427</c:v>
                </c:pt>
                <c:pt idx="19">
                  <c:v>-331.97405154226715</c:v>
                </c:pt>
                <c:pt idx="20">
                  <c:v>-343.92776984142722</c:v>
                </c:pt>
                <c:pt idx="21">
                  <c:v>-355.16441679247652</c:v>
                </c:pt>
                <c:pt idx="22">
                  <c:v>-365.70545545175736</c:v>
                </c:pt>
                <c:pt idx="23">
                  <c:v>-375.57509399816519</c:v>
                </c:pt>
                <c:pt idx="24">
                  <c:v>-384.7996243097698</c:v>
                </c:pt>
                <c:pt idx="25">
                  <c:v>-393.40682617212383</c:v>
                </c:pt>
                <c:pt idx="26">
                  <c:v>-401.4254406123901</c:v>
                </c:pt>
                <c:pt idx="27">
                  <c:v>-408.8847126721991</c:v>
                </c:pt>
                <c:pt idx="28">
                  <c:v>-415.81400151659346</c:v>
                </c:pt>
                <c:pt idx="29">
                  <c:v>-422.24245404838535</c:v>
                </c:pt>
                <c:pt idx="30">
                  <c:v>-428.19873705779639</c:v>
                </c:pt>
                <c:pt idx="31">
                  <c:v>-433.71082228087232</c:v>
                </c:pt>
                <c:pt idx="32">
                  <c:v>-438.80581846440447</c:v>
                </c:pt>
                <c:pt idx="33">
                  <c:v>-443.50984454669236</c:v>
                </c:pt>
                <c:pt idx="34">
                  <c:v>-447.84793828167011</c:v>
                </c:pt>
                <c:pt idx="35">
                  <c:v>-451.84399499138999</c:v>
                </c:pt>
                <c:pt idx="36">
                  <c:v>-455.52073157468976</c:v>
                </c:pt>
                <c:pt idx="37">
                  <c:v>-458.89967138628032</c:v>
                </c:pt>
                <c:pt idx="38">
                  <c:v>-462.00114609930824</c:v>
                </c:pt>
                <c:pt idx="39">
                  <c:v>-464.84431115338595</c:v>
                </c:pt>
                <c:pt idx="40">
                  <c:v>-467.44717185406068</c:v>
                </c:pt>
                <c:pt idx="41">
                  <c:v>-469.82661761923248</c:v>
                </c:pt>
                <c:pt idx="42">
                  <c:v>-471.99846225798046</c:v>
                </c:pt>
                <c:pt idx="43">
                  <c:v>-473.97748851559373</c:v>
                </c:pt>
                <c:pt idx="44">
                  <c:v>-475.77749542554983</c:v>
                </c:pt>
                <c:pt idx="45">
                  <c:v>-477.41134727647369</c:v>
                </c:pt>
                <c:pt idx="46">
                  <c:v>-478.89102323243225</c:v>
                </c:pt>
                <c:pt idx="47">
                  <c:v>-480.22766684148536</c:v>
                </c:pt>
                <c:pt idx="48">
                  <c:v>-481.43163483368534</c:v>
                </c:pt>
                <c:pt idx="49">
                  <c:v>-482.51254474916215</c:v>
                </c:pt>
                <c:pt idx="50">
                  <c:v>-483.47932105290056</c:v>
                </c:pt>
                <c:pt idx="51">
                  <c:v>-484.34023948844879</c:v>
                </c:pt>
                <c:pt idx="52">
                  <c:v>-485.10296950097177</c:v>
                </c:pt>
                <c:pt idx="53">
                  <c:v>-485.7746146233585</c:v>
                </c:pt>
                <c:pt idx="54">
                  <c:v>-486.36175076981567</c:v>
                </c:pt>
                <c:pt idx="55">
                  <c:v>-486.87046242154395</c:v>
                </c:pt>
                <c:pt idx="56">
                  <c:v>-487.30637672045214</c:v>
                </c:pt>
                <c:pt idx="57">
                  <c:v>-487.6746955109204</c:v>
                </c:pt>
                <c:pt idx="58">
                  <c:v>-487.98022538768322</c:v>
                </c:pt>
                <c:pt idx="59">
                  <c:v>-488.22740582104825</c:v>
                </c:pt>
                <c:pt idx="60">
                  <c:v>-488.42033543983234</c:v>
                </c:pt>
                <c:pt idx="61">
                  <c:v>-488.56279655835681</c:v>
                </c:pt>
                <c:pt idx="62">
                  <c:v>-488.65827803725148</c:v>
                </c:pt>
                <c:pt idx="63">
                  <c:v>-488.70999656920554</c:v>
                </c:pt>
                <c:pt idx="64">
                  <c:v>-488.72091648062298</c:v>
                </c:pt>
                <c:pt idx="65">
                  <c:v>-488.69376813875908</c:v>
                </c:pt>
                <c:pt idx="66">
                  <c:v>-488.63106505162062</c:v>
                </c:pt>
                <c:pt idx="67">
                  <c:v>-488.53511974496263</c:v>
                </c:pt>
                <c:pt idx="68">
                  <c:v>-488.40805849729924</c:v>
                </c:pt>
                <c:pt idx="69">
                  <c:v>-488.2518350101152</c:v>
                </c:pt>
                <c:pt idx="70">
                  <c:v>-488.06824308655689</c:v>
                </c:pt>
                <c:pt idx="71">
                  <c:v>-487.85892838788374</c:v>
                </c:pt>
                <c:pt idx="72">
                  <c:v>-487.62539933295636</c:v>
                </c:pt>
                <c:pt idx="73">
                  <c:v>-487.36903720207874</c:v>
                </c:pt>
                <c:pt idx="74">
                  <c:v>-487.09110550264893</c:v>
                </c:pt>
                <c:pt idx="75">
                  <c:v>-486.79275865033412</c:v>
                </c:pt>
                <c:pt idx="76">
                  <c:v>-486.47505001589587</c:v>
                </c:pt>
                <c:pt idx="77">
                  <c:v>-486.13893938436127</c:v>
                </c:pt>
                <c:pt idx="78">
                  <c:v>-485.7852998699878</c:v>
                </c:pt>
                <c:pt idx="79">
                  <c:v>-485.41492432738426</c:v>
                </c:pt>
                <c:pt idx="80">
                  <c:v>-485.02853129626072</c:v>
                </c:pt>
                <c:pt idx="81">
                  <c:v>-484.62677051454926</c:v>
                </c:pt>
                <c:pt idx="82">
                  <c:v>-484.21022803209735</c:v>
                </c:pt>
                <c:pt idx="83">
                  <c:v>-483.77943095474467</c:v>
                </c:pt>
                <c:pt idx="84">
                  <c:v>-483.33485184637948</c:v>
                </c:pt>
                <c:pt idx="85">
                  <c:v>-482.87691281449867</c:v>
                </c:pt>
                <c:pt idx="86">
                  <c:v>-482.40598930287496</c:v>
                </c:pt>
                <c:pt idx="87">
                  <c:v>-481.92241361314905</c:v>
                </c:pt>
                <c:pt idx="88">
                  <c:v>-481.42647817550909</c:v>
                </c:pt>
                <c:pt idx="89">
                  <c:v>-480.91843858708972</c:v>
                </c:pt>
                <c:pt idx="90">
                  <c:v>-480.39851643529755</c:v>
                </c:pt>
                <c:pt idx="91">
                  <c:v>-479.86690192196221</c:v>
                </c:pt>
                <c:pt idx="92">
                  <c:v>-479.32375630299742</c:v>
                </c:pt>
                <c:pt idx="93">
                  <c:v>-478.76921415713173</c:v>
                </c:pt>
                <c:pt idx="94">
                  <c:v>-478.20338549623648</c:v>
                </c:pt>
                <c:pt idx="95">
                  <c:v>-477.62635772882027</c:v>
                </c:pt>
                <c:pt idx="96">
                  <c:v>-477.03819748737686</c:v>
                </c:pt>
                <c:pt idx="97">
                  <c:v>-476.4389523294596</c:v>
                </c:pt>
                <c:pt idx="98">
                  <c:v>-475.8286523216002</c:v>
                </c:pt>
                <c:pt idx="99">
                  <c:v>-475.20731151450417</c:v>
                </c:pt>
                <c:pt idx="100">
                  <c:v>-474.57492931730604</c:v>
                </c:pt>
                <c:pt idx="101">
                  <c:v>-473.93149177808601</c:v>
                </c:pt>
                <c:pt idx="102">
                  <c:v>-473.27697277730033</c:v>
                </c:pt>
                <c:pt idx="103">
                  <c:v>-472.61133514027671</c:v>
                </c:pt>
                <c:pt idx="104">
                  <c:v>-471.93453167446728</c:v>
                </c:pt>
                <c:pt idx="105">
                  <c:v>-471.24650613671838</c:v>
                </c:pt>
                <c:pt idx="106">
                  <c:v>-470.54719413542603</c:v>
                </c:pt>
                <c:pt idx="107">
                  <c:v>-469.83652397208317</c:v>
                </c:pt>
                <c:pt idx="108">
                  <c:v>-469.11441742638965</c:v>
                </c:pt>
                <c:pt idx="109">
                  <c:v>-468.38079048877847</c:v>
                </c:pt>
                <c:pt idx="110">
                  <c:v>-467.63555404394117</c:v>
                </c:pt>
                <c:pt idx="111">
                  <c:v>-466.87861450865699</c:v>
                </c:pt>
                <c:pt idx="112">
                  <c:v>-466.10987442699457</c:v>
                </c:pt>
                <c:pt idx="113">
                  <c:v>-465.32923302572777</c:v>
                </c:pt>
                <c:pt idx="114">
                  <c:v>-464.53658673260117</c:v>
                </c:pt>
                <c:pt idx="115">
                  <c:v>-463.73182965988337</c:v>
                </c:pt>
                <c:pt idx="116">
                  <c:v>-462.91485405547905</c:v>
                </c:pt>
                <c:pt idx="117">
                  <c:v>-462.08555072369165</c:v>
                </c:pt>
                <c:pt idx="118">
                  <c:v>-461.24380941759574</c:v>
                </c:pt>
                <c:pt idx="119">
                  <c:v>-460.38951920481696</c:v>
                </c:pt>
                <c:pt idx="120">
                  <c:v>-459.52256880840633</c:v>
                </c:pt>
                <c:pt idx="121">
                  <c:v>-458.64284692436325</c:v>
                </c:pt>
                <c:pt idx="122">
                  <c:v>-457.75024251725415</c:v>
                </c:pt>
                <c:pt idx="123">
                  <c:v>-456.84464509527481</c:v>
                </c:pt>
                <c:pt idx="124">
                  <c:v>-455.92594496599969</c:v>
                </c:pt>
                <c:pt idx="125">
                  <c:v>-454.99403347398516</c:v>
                </c:pt>
                <c:pt idx="126">
                  <c:v>-454.04880322129873</c:v>
                </c:pt>
                <c:pt idx="127">
                  <c:v>-453.09014827198149</c:v>
                </c:pt>
                <c:pt idx="128">
                  <c:v>-452.11796434137523</c:v>
                </c:pt>
                <c:pt idx="129">
                  <c:v>-451.13214897118155</c:v>
                </c:pt>
                <c:pt idx="130">
                  <c:v>-450.13260169105757</c:v>
                </c:pt>
                <c:pt idx="131">
                  <c:v>-449.11922416749877</c:v>
                </c:pt>
                <c:pt idx="132">
                  <c:v>-448.09192034071179</c:v>
                </c:pt>
                <c:pt idx="133">
                  <c:v>-447.05059655012127</c:v>
                </c:pt>
                <c:pt idx="134">
                  <c:v>-445.99516164911444</c:v>
                </c:pt>
                <c:pt idx="135">
                  <c:v>-444.92552710959416</c:v>
                </c:pt>
                <c:pt idx="136">
                  <c:v>-443.84160711685456</c:v>
                </c:pt>
                <c:pt idx="137">
                  <c:v>-442.74331865527421</c:v>
                </c:pt>
                <c:pt idx="138">
                  <c:v>-441.63058158527537</c:v>
                </c:pt>
                <c:pt idx="139">
                  <c:v>-440.50331871197596</c:v>
                </c:pt>
                <c:pt idx="140">
                  <c:v>-439.36145584592481</c:v>
                </c:pt>
                <c:pt idx="141">
                  <c:v>-438.20492185628848</c:v>
                </c:pt>
                <c:pt idx="142">
                  <c:v>-437.03364871682851</c:v>
                </c:pt>
                <c:pt idx="143">
                  <c:v>-435.84757154498794</c:v>
                </c:pt>
                <c:pt idx="144">
                  <c:v>-434.64662863437979</c:v>
                </c:pt>
                <c:pt idx="145">
                  <c:v>-433.43076148095622</c:v>
                </c:pt>
                <c:pt idx="146">
                  <c:v>-432.19991480310779</c:v>
                </c:pt>
                <c:pt idx="147">
                  <c:v>-430.95403655593816</c:v>
                </c:pt>
                <c:pt idx="148">
                  <c:v>-429.69307793992505</c:v>
                </c:pt>
                <c:pt idx="149">
                  <c:v>-428.41699340417944</c:v>
                </c:pt>
                <c:pt idx="150">
                  <c:v>-427.12574064449205</c:v>
                </c:pt>
                <c:pt idx="151">
                  <c:v>-425.81928059634197</c:v>
                </c:pt>
                <c:pt idx="152">
                  <c:v>-424.49757742302842</c:v>
                </c:pt>
                <c:pt idx="153">
                  <c:v>-423.1605984990822</c:v>
                </c:pt>
                <c:pt idx="154">
                  <c:v>-421.80831438909638</c:v>
                </c:pt>
                <c:pt idx="155">
                  <c:v>-420.44069882209533</c:v>
                </c:pt>
                <c:pt idx="156">
                  <c:v>-419.05772866157815</c:v>
                </c:pt>
                <c:pt idx="157">
                  <c:v>-417.65938387132871</c:v>
                </c:pt>
                <c:pt idx="158">
                  <c:v>-416.24564747710576</c:v>
                </c:pt>
                <c:pt idx="159">
                  <c:v>-414.81650552429642</c:v>
                </c:pt>
                <c:pt idx="160">
                  <c:v>-413.37194703162282</c:v>
                </c:pt>
                <c:pt idx="161">
                  <c:v>-411.91196394097454</c:v>
                </c:pt>
                <c:pt idx="162">
                  <c:v>-410.43655106343499</c:v>
                </c:pt>
                <c:pt idx="163">
                  <c:v>-408.94570602157307</c:v>
                </c:pt>
                <c:pt idx="164">
                  <c:v>-407.43942918803754</c:v>
                </c:pt>
                <c:pt idx="165">
                  <c:v>-405.91772362052569</c:v>
                </c:pt>
                <c:pt idx="166">
                  <c:v>-404.3805949931496</c:v>
                </c:pt>
                <c:pt idx="167">
                  <c:v>-402.82805152424555</c:v>
                </c:pt>
                <c:pt idx="168">
                  <c:v>-401.26010390067069</c:v>
                </c:pt>
                <c:pt idx="169">
                  <c:v>-399.6767651985823</c:v>
                </c:pt>
                <c:pt idx="170">
                  <c:v>-398.07805080075832</c:v>
                </c:pt>
                <c:pt idx="171">
                  <c:v>-396.46397831044163</c:v>
                </c:pt>
                <c:pt idx="172">
                  <c:v>-394.83456746175477</c:v>
                </c:pt>
                <c:pt idx="173">
                  <c:v>-393.18984002663979</c:v>
                </c:pt>
                <c:pt idx="174">
                  <c:v>-391.52981971839665</c:v>
                </c:pt>
                <c:pt idx="175">
                  <c:v>-389.85453209173755</c:v>
                </c:pt>
                <c:pt idx="176">
                  <c:v>-388.16400443942399</c:v>
                </c:pt>
                <c:pt idx="177">
                  <c:v>-386.45826568541054</c:v>
                </c:pt>
                <c:pt idx="178">
                  <c:v>-384.73734627453706</c:v>
                </c:pt>
                <c:pt idx="179">
                  <c:v>-383.0012780586996</c:v>
                </c:pt>
                <c:pt idx="180">
                  <c:v>-381.25009417948507</c:v>
                </c:pt>
                <c:pt idx="181">
                  <c:v>-374.45866611558279</c:v>
                </c:pt>
                <c:pt idx="182">
                  <c:v>-367.54211611707007</c:v>
                </c:pt>
                <c:pt idx="183">
                  <c:v>-360.50270635075634</c:v>
                </c:pt>
                <c:pt idx="184">
                  <c:v>-353.34273691533588</c:v>
                </c:pt>
                <c:pt idx="185">
                  <c:v>-346.06454518512965</c:v>
                </c:pt>
                <c:pt idx="186">
                  <c:v>-338.67050514299228</c:v>
                </c:pt>
                <c:pt idx="187">
                  <c:v>-331.16302670269437</c:v>
                </c:pt>
                <c:pt idx="188">
                  <c:v>-323.54455502096482</c:v>
                </c:pt>
                <c:pt idx="189">
                  <c:v>-315.81756979948921</c:v>
                </c:pt>
                <c:pt idx="190">
                  <c:v>-307.9845845771473</c:v>
                </c:pt>
                <c:pt idx="191">
                  <c:v>-300.04814601267623</c:v>
                </c:pt>
                <c:pt idx="192">
                  <c:v>-292.01083315811962</c:v>
                </c:pt>
                <c:pt idx="193">
                  <c:v>-283.87525672327439</c:v>
                </c:pt>
                <c:pt idx="194">
                  <c:v>-275.6440583314324</c:v>
                </c:pt>
                <c:pt idx="195">
                  <c:v>-267.31990976670789</c:v>
                </c:pt>
                <c:pt idx="196">
                  <c:v>-258.90551221322346</c:v>
                </c:pt>
                <c:pt idx="197">
                  <c:v>-250.40359548645412</c:v>
                </c:pt>
                <c:pt idx="198">
                  <c:v>-241.8169172570249</c:v>
                </c:pt>
                <c:pt idx="199">
                  <c:v>-233.14826226725665</c:v>
                </c:pt>
                <c:pt idx="200">
                  <c:v>-224.40044154077356</c:v>
                </c:pt>
                <c:pt idx="201">
                  <c:v>-215.57629158547724</c:v>
                </c:pt>
                <c:pt idx="202">
                  <c:v>-206.67867359020039</c:v>
                </c:pt>
                <c:pt idx="203">
                  <c:v>-197.71047261536523</c:v>
                </c:pt>
                <c:pt idx="204">
                  <c:v>-188.67459677796802</c:v>
                </c:pt>
                <c:pt idx="205">
                  <c:v>-179.57397643121215</c:v>
                </c:pt>
                <c:pt idx="206">
                  <c:v>-170.41156333914071</c:v>
                </c:pt>
                <c:pt idx="207">
                  <c:v>-161.19032984658762</c:v>
                </c:pt>
                <c:pt idx="208">
                  <c:v>-151.91326804481153</c:v>
                </c:pt>
                <c:pt idx="209">
                  <c:v>-142.58338893314675</c:v>
                </c:pt>
                <c:pt idx="210">
                  <c:v>-133.20372157703912</c:v>
                </c:pt>
                <c:pt idx="211">
                  <c:v>-123.77731226281691</c:v>
                </c:pt>
                <c:pt idx="212">
                  <c:v>-114.30722364957622</c:v>
                </c:pt>
                <c:pt idx="213">
                  <c:v>-104.79653391854458</c:v>
                </c:pt>
                <c:pt idx="214">
                  <c:v>-95.24833592030889</c:v>
                </c:pt>
                <c:pt idx="215">
                  <c:v>-85.665736320285006</c:v>
                </c:pt>
                <c:pt idx="216">
                  <c:v>-76.051854742833356</c:v>
                </c:pt>
                <c:pt idx="217">
                  <c:v>-66.409822914411478</c:v>
                </c:pt>
                <c:pt idx="218">
                  <c:v>-56.742783806173357</c:v>
                </c:pt>
                <c:pt idx="219">
                  <c:v>-47.053890776427231</c:v>
                </c:pt>
                <c:pt idx="220">
                  <c:v>-37.346306713379889</c:v>
                </c:pt>
                <c:pt idx="221">
                  <c:v>-27.623203178593041</c:v>
                </c:pt>
                <c:pt idx="222">
                  <c:v>-17.887759551585766</c:v>
                </c:pt>
                <c:pt idx="223">
                  <c:v>-8.143162176045351</c:v>
                </c:pt>
                <c:pt idx="224">
                  <c:v>1.6073964919159089</c:v>
                </c:pt>
                <c:pt idx="225">
                  <c:v>11.36071873297314</c:v>
                </c:pt>
                <c:pt idx="226">
                  <c:v>21.113602410805555</c:v>
                </c:pt>
                <c:pt idx="227">
                  <c:v>30.86284181482517</c:v>
                </c:pt>
                <c:pt idx="228">
                  <c:v>40.605228498918024</c:v>
                </c:pt>
                <c:pt idx="229">
                  <c:v>50.337552115686471</c:v>
                </c:pt>
                <c:pt idx="230">
                  <c:v>60.056601245669277</c:v>
                </c:pt>
                <c:pt idx="231">
                  <c:v>69.759164221002465</c:v>
                </c:pt>
                <c:pt idx="232">
                  <c:v>79.442029942964595</c:v>
                </c:pt>
                <c:pt idx="233">
                  <c:v>89.101988692844188</c:v>
                </c:pt>
                <c:pt idx="234">
                  <c:v>98.73583293554529</c:v>
                </c:pt>
                <c:pt idx="235">
                  <c:v>108.34035811532617</c:v>
                </c:pt>
                <c:pt idx="236">
                  <c:v>117.91236344305781</c:v>
                </c:pt>
                <c:pt idx="237">
                  <c:v>127.44865267435927</c:v>
                </c:pt>
                <c:pt idx="238">
                  <c:v>136.94603487795743</c:v>
                </c:pt>
                <c:pt idx="239">
                  <c:v>146.40132519358056</c:v>
                </c:pt>
                <c:pt idx="240">
                  <c:v>155.81134557869365</c:v>
                </c:pt>
                <c:pt idx="241">
                  <c:v>165.1729255433346</c:v>
                </c:pt>
                <c:pt idx="242">
                  <c:v>174.48290287230088</c:v>
                </c:pt>
                <c:pt idx="243">
                  <c:v>183.73812433390242</c:v>
                </c:pt>
                <c:pt idx="244">
                  <c:v>192.93544637446266</c:v>
                </c:pt>
                <c:pt idx="245">
                  <c:v>202.07173579771924</c:v>
                </c:pt>
                <c:pt idx="246">
                  <c:v>211.14387042824237</c:v>
                </c:pt>
                <c:pt idx="247">
                  <c:v>220.14873975794919</c:v>
                </c:pt>
                <c:pt idx="248">
                  <c:v>229.08324557475225</c:v>
                </c:pt>
                <c:pt idx="249">
                  <c:v>237.94430257233765</c:v>
                </c:pt>
                <c:pt idx="250">
                  <c:v>246.72883894001728</c:v>
                </c:pt>
                <c:pt idx="251">
                  <c:v>255.43379693156365</c:v>
                </c:pt>
                <c:pt idx="252">
                  <c:v>264.05613341185978</c:v>
                </c:pt>
                <c:pt idx="253">
                  <c:v>272.59282038016119</c:v>
                </c:pt>
                <c:pt idx="254">
                  <c:v>281.04084546868961</c:v>
                </c:pt>
                <c:pt idx="255">
                  <c:v>289.39721241521653</c:v>
                </c:pt>
                <c:pt idx="256">
                  <c:v>297.65894150823215</c:v>
                </c:pt>
                <c:pt idx="257">
                  <c:v>305.82307000319184</c:v>
                </c:pt>
                <c:pt idx="258">
                  <c:v>313.88665250828603</c:v>
                </c:pt>
                <c:pt idx="259">
                  <c:v>321.84676133805033</c:v>
                </c:pt>
                <c:pt idx="260">
                  <c:v>329.70048683307328</c:v>
                </c:pt>
                <c:pt idx="261">
                  <c:v>337.4449376439195</c:v>
                </c:pt>
                <c:pt idx="262">
                  <c:v>345.07724097730647</c:v>
                </c:pt>
                <c:pt idx="263">
                  <c:v>352.59454280242034</c:v>
                </c:pt>
                <c:pt idx="264">
                  <c:v>359.99400801515446</c:v>
                </c:pt>
                <c:pt idx="265">
                  <c:v>367.27282055788572</c:v>
                </c:pt>
                <c:pt idx="266">
                  <c:v>374.428183492274</c:v>
                </c:pt>
                <c:pt idx="267">
                  <c:v>381.45731902238623</c:v>
                </c:pt>
                <c:pt idx="268">
                  <c:v>388.35746846527667</c:v>
                </c:pt>
                <c:pt idx="269">
                  <c:v>395.12589216596484</c:v>
                </c:pt>
                <c:pt idx="270">
                  <c:v>401.75986935353103</c:v>
                </c:pt>
                <c:pt idx="271">
                  <c:v>408.25669793483564</c:v>
                </c:pt>
                <c:pt idx="272">
                  <c:v>414.61369422211737</c:v>
                </c:pt>
                <c:pt idx="273">
                  <c:v>420.82819259045806</c:v>
                </c:pt>
                <c:pt idx="274">
                  <c:v>426.8975450608217</c:v>
                </c:pt>
                <c:pt idx="275">
                  <c:v>432.81912080405442</c:v>
                </c:pt>
                <c:pt idx="276">
                  <c:v>438.59030556090659</c:v>
                </c:pt>
                <c:pt idx="277">
                  <c:v>444.20850097276241</c:v>
                </c:pt>
                <c:pt idx="278">
                  <c:v>449.67112381737422</c:v>
                </c:pt>
                <c:pt idx="279">
                  <c:v>454.97560514346748</c:v>
                </c:pt>
                <c:pt idx="280">
                  <c:v>460.11938929761669</c:v>
                </c:pt>
                <c:pt idx="281">
                  <c:v>465.09993283629308</c:v>
                </c:pt>
                <c:pt idx="282">
                  <c:v>469.91470331543655</c:v>
                </c:pt>
                <c:pt idx="283">
                  <c:v>474.56117794931578</c:v>
                </c:pt>
                <c:pt idx="284">
                  <c:v>479.03684212979994</c:v>
                </c:pt>
                <c:pt idx="285">
                  <c:v>483.33918779647001</c:v>
                </c:pt>
                <c:pt idx="286">
                  <c:v>487.46571164726032</c:v>
                </c:pt>
                <c:pt idx="287">
                  <c:v>491.41391317848701</c:v>
                </c:pt>
                <c:pt idx="288">
                  <c:v>495.18129254226977</c:v>
                </c:pt>
                <c:pt idx="289">
                  <c:v>498.76534820838202</c:v>
                </c:pt>
                <c:pt idx="290">
                  <c:v>502.16357441655771</c:v>
                </c:pt>
                <c:pt idx="291">
                  <c:v>505.37345840416936</c:v>
                </c:pt>
                <c:pt idx="292">
                  <c:v>508.39247739300436</c:v>
                </c:pt>
                <c:pt idx="293">
                  <c:v>511.21809531758913</c:v>
                </c:pt>
                <c:pt idx="294">
                  <c:v>513.84775927613566</c:v>
                </c:pt>
                <c:pt idx="295">
                  <c:v>516.27889568370142</c:v>
                </c:pt>
                <c:pt idx="296">
                  <c:v>518.50890610559543</c:v>
                </c:pt>
                <c:pt idx="297">
                  <c:v>520.53516274736171</c:v>
                </c:pt>
                <c:pt idx="298">
                  <c:v>522.35500357589785</c:v>
                </c:pt>
                <c:pt idx="299">
                  <c:v>523.96572704436483</c:v>
                </c:pt>
                <c:pt idx="300">
                  <c:v>525.3645863915566</c:v>
                </c:pt>
                <c:pt idx="301">
                  <c:v>526.54878348429941</c:v>
                </c:pt>
                <c:pt idx="302">
                  <c:v>527.51546216928477</c:v>
                </c:pt>
                <c:pt idx="303">
                  <c:v>528.2617010984909</c:v>
                </c:pt>
                <c:pt idx="304">
                  <c:v>528.78450599006715</c:v>
                </c:pt>
                <c:pt idx="305">
                  <c:v>529.08080128425604</c:v>
                </c:pt>
                <c:pt idx="306">
                  <c:v>529.14742115166246</c:v>
                </c:pt>
                <c:pt idx="307">
                  <c:v>528.98109980901086</c:v>
                </c:pt>
                <c:pt idx="308">
                  <c:v>528.57846109552213</c:v>
                </c:pt>
                <c:pt idx="309">
                  <c:v>527.93600726130865</c:v>
                </c:pt>
                <c:pt idx="310">
                  <c:v>527.05010691783525</c:v>
                </c:pt>
                <c:pt idx="311">
                  <c:v>525.91698209971287</c:v>
                </c:pt>
                <c:pt idx="312">
                  <c:v>524.5326943870474</c:v>
                </c:pt>
                <c:pt idx="313">
                  <c:v>522.89313003855568</c:v>
                </c:pt>
                <c:pt idx="314">
                  <c:v>520.9939840879656</c:v>
                </c:pt>
                <c:pt idx="315">
                  <c:v>518.830743360258</c:v>
                </c:pt>
                <c:pt idx="316">
                  <c:v>516.39866837056354</c:v>
                </c:pt>
                <c:pt idx="317">
                  <c:v>513.69277407760546</c:v>
                </c:pt>
                <c:pt idx="318">
                  <c:v>510.70780947621893</c:v>
                </c:pt>
                <c:pt idx="319">
                  <c:v>507.43823603058519</c:v>
                </c:pt>
                <c:pt idx="320">
                  <c:v>503.8782049724806</c:v>
                </c:pt>
                <c:pt idx="321">
                  <c:v>500.02153351841019</c:v>
                </c:pt>
                <c:pt idx="322">
                  <c:v>495.86168009751151</c:v>
                </c:pt>
                <c:pt idx="323">
                  <c:v>491.39171873053732</c:v>
                </c:pt>
                <c:pt idx="324">
                  <c:v>486.60431276124399</c:v>
                </c:pt>
                <c:pt idx="325">
                  <c:v>481.49168821776436</c:v>
                </c:pt>
                <c:pt idx="326">
                  <c:v>476.04560717611787</c:v>
                </c:pt>
                <c:pt idx="327">
                  <c:v>470.25734161428863</c:v>
                </c:pt>
                <c:pt idx="328">
                  <c:v>464.1176483873117</c:v>
                </c:pt>
                <c:pt idx="329">
                  <c:v>457.61674612572773</c:v>
                </c:pt>
                <c:pt idx="330">
                  <c:v>450.74429506626336</c:v>
                </c:pt>
                <c:pt idx="331">
                  <c:v>443.48938106929626</c:v>
                </c:pt>
                <c:pt idx="332">
                  <c:v>435.84050536708259</c:v>
                </c:pt>
                <c:pt idx="333">
                  <c:v>427.78558192366819</c:v>
                </c:pt>
                <c:pt idx="334">
                  <c:v>419.31194467439042</c:v>
                </c:pt>
                <c:pt idx="335">
                  <c:v>410.40636735010429</c:v>
                </c:pt>
                <c:pt idx="336">
                  <c:v>401.05509907544774</c:v>
                </c:pt>
                <c:pt idx="337">
                  <c:v>391.24391945302591</c:v>
                </c:pt>
                <c:pt idx="338">
                  <c:v>380.95821739051524</c:v>
                </c:pt>
                <c:pt idx="339">
                  <c:v>370.18309846965371</c:v>
                </c:pt>
                <c:pt idx="340">
                  <c:v>358.90352615634356</c:v>
                </c:pt>
                <c:pt idx="341">
                  <c:v>347.10450255540655</c:v>
                </c:pt>
                <c:pt idx="342">
                  <c:v>334.77129464862423</c:v>
                </c:pt>
                <c:pt idx="343">
                  <c:v>321.88971192665491</c:v>
                </c:pt>
                <c:pt idx="344">
                  <c:v>308.4464409186993</c:v>
                </c:pt>
                <c:pt idx="345">
                  <c:v>294.4294412040511</c:v>
                </c:pt>
                <c:pt idx="346">
                  <c:v>279.82840591017305</c:v>
                </c:pt>
                <c:pt idx="347">
                  <c:v>264.6352873167254</c:v>
                </c:pt>
                <c:pt idx="348">
                  <c:v>248.84488486869503</c:v>
                </c:pt>
                <c:pt idx="349">
                  <c:v>232.4554885786367</c:v>
                </c:pt>
                <c:pt idx="350">
                  <c:v>215.46956547767536</c:v>
                </c:pt>
                <c:pt idx="351">
                  <c:v>197.89447059330649</c:v>
                </c:pt>
                <c:pt idx="352">
                  <c:v>179.74315719098783</c:v>
                </c:pt>
                <c:pt idx="353">
                  <c:v>161.03485421239785</c:v>
                </c:pt>
                <c:pt idx="354">
                  <c:v>141.79567267263204</c:v>
                </c:pt>
                <c:pt idx="355">
                  <c:v>122.05909810779794</c:v>
                </c:pt>
                <c:pt idx="356">
                  <c:v>101.86632395273919</c:v>
                </c:pt>
                <c:pt idx="357">
                  <c:v>81.266381901143745</c:v>
                </c:pt>
                <c:pt idx="358">
                  <c:v>60.316030582097405</c:v>
                </c:pt>
                <c:pt idx="359">
                  <c:v>39.079373620048621</c:v>
                </c:pt>
                <c:pt idx="360">
                  <c:v>17.62719212761316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AB-43BF-BE1D-2E0B90ABD72B}"/>
            </c:ext>
          </c:extLst>
        </c:ser>
        <c:ser>
          <c:idx val="1"/>
          <c:order val="1"/>
          <c:tx>
            <c:v>参考円</c:v>
          </c:tx>
          <c:spPr>
            <a:ln w="9525" cap="rnd">
              <a:solidFill>
                <a:schemeClr val="bg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演算!$Q$4:$Q$364</c:f>
              <c:numCache>
                <c:formatCode>General</c:formatCode>
                <c:ptCount val="361"/>
                <c:pt idx="0">
                  <c:v>500</c:v>
                </c:pt>
                <c:pt idx="1">
                  <c:v>499.92384757819565</c:v>
                </c:pt>
                <c:pt idx="2">
                  <c:v>499.6954135095479</c:v>
                </c:pt>
                <c:pt idx="3">
                  <c:v>499.3147673772869</c:v>
                </c:pt>
                <c:pt idx="4">
                  <c:v>498.78202512991209</c:v>
                </c:pt>
                <c:pt idx="5">
                  <c:v>498.09734904587276</c:v>
                </c:pt>
                <c:pt idx="6">
                  <c:v>497.26094768413662</c:v>
                </c:pt>
                <c:pt idx="7">
                  <c:v>496.27307582066101</c:v>
                </c:pt>
                <c:pt idx="8">
                  <c:v>495.13403437078517</c:v>
                </c:pt>
                <c:pt idx="9">
                  <c:v>493.84417029756889</c:v>
                </c:pt>
                <c:pt idx="10">
                  <c:v>492.40387650610398</c:v>
                </c:pt>
                <c:pt idx="11">
                  <c:v>490.81359172383196</c:v>
                </c:pt>
                <c:pt idx="12">
                  <c:v>489.07380036690284</c:v>
                </c:pt>
                <c:pt idx="13">
                  <c:v>487.18503239261764</c:v>
                </c:pt>
                <c:pt idx="14">
                  <c:v>485.14786313799823</c:v>
                </c:pt>
                <c:pt idx="15">
                  <c:v>482.96291314453418</c:v>
                </c:pt>
                <c:pt idx="16">
                  <c:v>480.63084796915945</c:v>
                </c:pt>
                <c:pt idx="17">
                  <c:v>478.1523779815177</c:v>
                </c:pt>
                <c:pt idx="18">
                  <c:v>475.52825814757676</c:v>
                </c:pt>
                <c:pt idx="19">
                  <c:v>472.75928779965841</c:v>
                </c:pt>
                <c:pt idx="20">
                  <c:v>469.84631039295419</c:v>
                </c:pt>
                <c:pt idx="21">
                  <c:v>466.79021324860088</c:v>
                </c:pt>
                <c:pt idx="22">
                  <c:v>463.59192728339372</c:v>
                </c:pt>
                <c:pt idx="23">
                  <c:v>460.25242672622016</c:v>
                </c:pt>
                <c:pt idx="24">
                  <c:v>456.77272882130046</c:v>
                </c:pt>
                <c:pt idx="25">
                  <c:v>453.15389351832499</c:v>
                </c:pt>
                <c:pt idx="26">
                  <c:v>449.3970231495835</c:v>
                </c:pt>
                <c:pt idx="27">
                  <c:v>445.50326209418392</c:v>
                </c:pt>
                <c:pt idx="28">
                  <c:v>441.4737964294635</c:v>
                </c:pt>
                <c:pt idx="29">
                  <c:v>437.30985356969785</c:v>
                </c:pt>
                <c:pt idx="30">
                  <c:v>433.01270189221935</c:v>
                </c:pt>
                <c:pt idx="31">
                  <c:v>428.58365035105618</c:v>
                </c:pt>
                <c:pt idx="32">
                  <c:v>424.02404807821296</c:v>
                </c:pt>
                <c:pt idx="33">
                  <c:v>419.33528397271203</c:v>
                </c:pt>
                <c:pt idx="34">
                  <c:v>414.5187862775208</c:v>
                </c:pt>
                <c:pt idx="35">
                  <c:v>409.57602214449588</c:v>
                </c:pt>
                <c:pt idx="36">
                  <c:v>404.50849718747372</c:v>
                </c:pt>
                <c:pt idx="37">
                  <c:v>399.31775502364644</c:v>
                </c:pt>
                <c:pt idx="38">
                  <c:v>394.00537680336095</c:v>
                </c:pt>
                <c:pt idx="39">
                  <c:v>388.57298072848545</c:v>
                </c:pt>
                <c:pt idx="40">
                  <c:v>383.02222155948903</c:v>
                </c:pt>
                <c:pt idx="41">
                  <c:v>377.35479011138602</c:v>
                </c:pt>
                <c:pt idx="42">
                  <c:v>371.5724127386971</c:v>
                </c:pt>
                <c:pt idx="43">
                  <c:v>365.67685080958523</c:v>
                </c:pt>
                <c:pt idx="44">
                  <c:v>359.66990016932562</c:v>
                </c:pt>
                <c:pt idx="45">
                  <c:v>353.55339059327378</c:v>
                </c:pt>
                <c:pt idx="46">
                  <c:v>347.32918522949865</c:v>
                </c:pt>
                <c:pt idx="47">
                  <c:v>340.99918003124924</c:v>
                </c:pt>
                <c:pt idx="48">
                  <c:v>334.56530317942912</c:v>
                </c:pt>
                <c:pt idx="49">
                  <c:v>328.02951449525364</c:v>
                </c:pt>
                <c:pt idx="50">
                  <c:v>321.39380484326966</c:v>
                </c:pt>
                <c:pt idx="51">
                  <c:v>314.66019552491878</c:v>
                </c:pt>
                <c:pt idx="52">
                  <c:v>307.83073766282916</c:v>
                </c:pt>
                <c:pt idx="53">
                  <c:v>300.90751157602421</c:v>
                </c:pt>
                <c:pt idx="54">
                  <c:v>293.89262614623658</c:v>
                </c:pt>
                <c:pt idx="55">
                  <c:v>286.78821817552307</c:v>
                </c:pt>
                <c:pt idx="56">
                  <c:v>279.59645173537342</c:v>
                </c:pt>
                <c:pt idx="57">
                  <c:v>272.31951750751352</c:v>
                </c:pt>
                <c:pt idx="58">
                  <c:v>264.95963211660245</c:v>
                </c:pt>
                <c:pt idx="59">
                  <c:v>257.5190374550271</c:v>
                </c:pt>
                <c:pt idx="60">
                  <c:v>250.00000000000006</c:v>
                </c:pt>
                <c:pt idx="61">
                  <c:v>242.40481012316855</c:v>
                </c:pt>
                <c:pt idx="62">
                  <c:v>234.73578139294543</c:v>
                </c:pt>
                <c:pt idx="63">
                  <c:v>226.9952498697734</c:v>
                </c:pt>
                <c:pt idx="64">
                  <c:v>219.18557339453872</c:v>
                </c:pt>
                <c:pt idx="65">
                  <c:v>211.30913087034972</c:v>
                </c:pt>
                <c:pt idx="66">
                  <c:v>203.3683215379001</c:v>
                </c:pt>
                <c:pt idx="67">
                  <c:v>195.36556424463686</c:v>
                </c:pt>
                <c:pt idx="68">
                  <c:v>187.30329670795598</c:v>
                </c:pt>
                <c:pt idx="69">
                  <c:v>179.1839747726502</c:v>
                </c:pt>
                <c:pt idx="70">
                  <c:v>171.01007166283441</c:v>
                </c:pt>
                <c:pt idx="71">
                  <c:v>162.78407722857838</c:v>
                </c:pt>
                <c:pt idx="72">
                  <c:v>154.50849718747372</c:v>
                </c:pt>
                <c:pt idx="73">
                  <c:v>146.18585236136838</c:v>
                </c:pt>
                <c:pt idx="74">
                  <c:v>137.81867790849958</c:v>
                </c:pt>
                <c:pt idx="75">
                  <c:v>129.40952255126038</c:v>
                </c:pt>
                <c:pt idx="76">
                  <c:v>120.96094779983383</c:v>
                </c:pt>
                <c:pt idx="77">
                  <c:v>112.47552717193246</c:v>
                </c:pt>
                <c:pt idx="78">
                  <c:v>103.95584540887972</c:v>
                </c:pt>
                <c:pt idx="79">
                  <c:v>95.404497688272457</c:v>
                </c:pt>
                <c:pt idx="80">
                  <c:v>86.824088833465211</c:v>
                </c:pt>
                <c:pt idx="81">
                  <c:v>78.217232520115459</c:v>
                </c:pt>
                <c:pt idx="82">
                  <c:v>69.586550480032727</c:v>
                </c:pt>
                <c:pt idx="83">
                  <c:v>60.934671702573745</c:v>
                </c:pt>
                <c:pt idx="84">
                  <c:v>52.264231633826725</c:v>
                </c:pt>
                <c:pt idx="85">
                  <c:v>43.577871373829069</c:v>
                </c:pt>
                <c:pt idx="86">
                  <c:v>34.878236872062615</c:v>
                </c:pt>
                <c:pt idx="87">
                  <c:v>26.167978121471982</c:v>
                </c:pt>
                <c:pt idx="88">
                  <c:v>17.449748351250541</c:v>
                </c:pt>
                <c:pt idx="89">
                  <c:v>8.7262032186417997</c:v>
                </c:pt>
                <c:pt idx="90">
                  <c:v>3.06287113727155E-14</c:v>
                </c:pt>
                <c:pt idx="91">
                  <c:v>-8.7262032186417393</c:v>
                </c:pt>
                <c:pt idx="92">
                  <c:v>-17.449748351250477</c:v>
                </c:pt>
                <c:pt idx="93">
                  <c:v>-26.167978121471922</c:v>
                </c:pt>
                <c:pt idx="94">
                  <c:v>-34.878236872062665</c:v>
                </c:pt>
                <c:pt idx="95">
                  <c:v>-43.577871373829119</c:v>
                </c:pt>
                <c:pt idx="96">
                  <c:v>-52.264231633826775</c:v>
                </c:pt>
                <c:pt idx="97">
                  <c:v>-60.934671702573681</c:v>
                </c:pt>
                <c:pt idx="98">
                  <c:v>-69.58655048003267</c:v>
                </c:pt>
                <c:pt idx="99">
                  <c:v>-78.217232520115402</c:v>
                </c:pt>
                <c:pt idx="100">
                  <c:v>-86.824088833465154</c:v>
                </c:pt>
                <c:pt idx="101">
                  <c:v>-95.4044976882724</c:v>
                </c:pt>
                <c:pt idx="102">
                  <c:v>-103.95584540887967</c:v>
                </c:pt>
                <c:pt idx="103">
                  <c:v>-112.47552717193251</c:v>
                </c:pt>
                <c:pt idx="104">
                  <c:v>-120.96094779983389</c:v>
                </c:pt>
                <c:pt idx="105">
                  <c:v>-129.40952255126044</c:v>
                </c:pt>
                <c:pt idx="106">
                  <c:v>-137.81867790849952</c:v>
                </c:pt>
                <c:pt idx="107">
                  <c:v>-146.18585236136832</c:v>
                </c:pt>
                <c:pt idx="108">
                  <c:v>-154.50849718747367</c:v>
                </c:pt>
                <c:pt idx="109">
                  <c:v>-162.78407722857833</c:v>
                </c:pt>
                <c:pt idx="110">
                  <c:v>-171.01007166283435</c:v>
                </c:pt>
                <c:pt idx="111">
                  <c:v>-179.18397477265015</c:v>
                </c:pt>
                <c:pt idx="112">
                  <c:v>-187.30329670795604</c:v>
                </c:pt>
                <c:pt idx="113">
                  <c:v>-195.36556424463689</c:v>
                </c:pt>
                <c:pt idx="114">
                  <c:v>-203.36832153790013</c:v>
                </c:pt>
                <c:pt idx="115">
                  <c:v>-211.30913087034966</c:v>
                </c:pt>
                <c:pt idx="116">
                  <c:v>-219.18557339453875</c:v>
                </c:pt>
                <c:pt idx="117">
                  <c:v>-226.99524986977335</c:v>
                </c:pt>
                <c:pt idx="118">
                  <c:v>-234.73578139294546</c:v>
                </c:pt>
                <c:pt idx="119">
                  <c:v>-242.40481012316849</c:v>
                </c:pt>
                <c:pt idx="120">
                  <c:v>-249.99999999999989</c:v>
                </c:pt>
                <c:pt idx="121">
                  <c:v>-257.51903745502716</c:v>
                </c:pt>
                <c:pt idx="122">
                  <c:v>-264.95963211660239</c:v>
                </c:pt>
                <c:pt idx="123">
                  <c:v>-272.31951750751352</c:v>
                </c:pt>
                <c:pt idx="124">
                  <c:v>-279.59645173537336</c:v>
                </c:pt>
                <c:pt idx="125">
                  <c:v>-286.78821817552307</c:v>
                </c:pt>
                <c:pt idx="126">
                  <c:v>-293.89262614623652</c:v>
                </c:pt>
                <c:pt idx="127">
                  <c:v>-300.90751157602421</c:v>
                </c:pt>
                <c:pt idx="128">
                  <c:v>-307.83073766282916</c:v>
                </c:pt>
                <c:pt idx="129">
                  <c:v>-314.66019552491866</c:v>
                </c:pt>
                <c:pt idx="130">
                  <c:v>-321.39380484326966</c:v>
                </c:pt>
                <c:pt idx="131">
                  <c:v>-328.02951449525358</c:v>
                </c:pt>
                <c:pt idx="132">
                  <c:v>-334.56530317942912</c:v>
                </c:pt>
                <c:pt idx="133">
                  <c:v>-340.99918003124918</c:v>
                </c:pt>
                <c:pt idx="134">
                  <c:v>-347.32918522949871</c:v>
                </c:pt>
                <c:pt idx="135">
                  <c:v>-353.55339059327372</c:v>
                </c:pt>
                <c:pt idx="136">
                  <c:v>-359.66990016932562</c:v>
                </c:pt>
                <c:pt idx="137">
                  <c:v>-365.67685080958523</c:v>
                </c:pt>
                <c:pt idx="138">
                  <c:v>-371.57241273869704</c:v>
                </c:pt>
                <c:pt idx="139">
                  <c:v>-377.35479011138602</c:v>
                </c:pt>
                <c:pt idx="140">
                  <c:v>-383.02222155948897</c:v>
                </c:pt>
                <c:pt idx="141">
                  <c:v>-388.57298072848545</c:v>
                </c:pt>
                <c:pt idx="142">
                  <c:v>-394.00537680336095</c:v>
                </c:pt>
                <c:pt idx="143">
                  <c:v>-399.3177550236465</c:v>
                </c:pt>
                <c:pt idx="144">
                  <c:v>-404.50849718747367</c:v>
                </c:pt>
                <c:pt idx="145">
                  <c:v>-409.57602214449594</c:v>
                </c:pt>
                <c:pt idx="146">
                  <c:v>-414.5187862775208</c:v>
                </c:pt>
                <c:pt idx="147">
                  <c:v>-419.33528397271198</c:v>
                </c:pt>
                <c:pt idx="148">
                  <c:v>-424.02404807821296</c:v>
                </c:pt>
                <c:pt idx="149">
                  <c:v>-428.58365035105612</c:v>
                </c:pt>
                <c:pt idx="150">
                  <c:v>-433.01270189221935</c:v>
                </c:pt>
                <c:pt idx="151">
                  <c:v>-437.30985356969785</c:v>
                </c:pt>
                <c:pt idx="152">
                  <c:v>-441.4737964294635</c:v>
                </c:pt>
                <c:pt idx="153">
                  <c:v>-445.50326209418387</c:v>
                </c:pt>
                <c:pt idx="154">
                  <c:v>-449.3970231495835</c:v>
                </c:pt>
                <c:pt idx="155">
                  <c:v>-453.15389351832499</c:v>
                </c:pt>
                <c:pt idx="156">
                  <c:v>-456.7727288213004</c:v>
                </c:pt>
                <c:pt idx="157">
                  <c:v>-460.25242672622016</c:v>
                </c:pt>
                <c:pt idx="158">
                  <c:v>-463.59192728339366</c:v>
                </c:pt>
                <c:pt idx="159">
                  <c:v>-466.79021324860088</c:v>
                </c:pt>
                <c:pt idx="160">
                  <c:v>-469.84631039295414</c:v>
                </c:pt>
                <c:pt idx="161">
                  <c:v>-472.75928779965841</c:v>
                </c:pt>
                <c:pt idx="162">
                  <c:v>-475.52825814757676</c:v>
                </c:pt>
                <c:pt idx="163">
                  <c:v>-478.15237798151776</c:v>
                </c:pt>
                <c:pt idx="164">
                  <c:v>-480.63084796915945</c:v>
                </c:pt>
                <c:pt idx="165">
                  <c:v>-482.96291314453413</c:v>
                </c:pt>
                <c:pt idx="166">
                  <c:v>-485.14786313799823</c:v>
                </c:pt>
                <c:pt idx="167">
                  <c:v>-487.18503239261759</c:v>
                </c:pt>
                <c:pt idx="168">
                  <c:v>-489.07380036690284</c:v>
                </c:pt>
                <c:pt idx="169">
                  <c:v>-490.81359172383196</c:v>
                </c:pt>
                <c:pt idx="170">
                  <c:v>-492.40387650610398</c:v>
                </c:pt>
                <c:pt idx="171">
                  <c:v>-493.84417029756884</c:v>
                </c:pt>
                <c:pt idx="172">
                  <c:v>-495.13403437078517</c:v>
                </c:pt>
                <c:pt idx="173">
                  <c:v>-496.27307582066101</c:v>
                </c:pt>
                <c:pt idx="174">
                  <c:v>-497.26094768413662</c:v>
                </c:pt>
                <c:pt idx="175">
                  <c:v>-498.09734904587276</c:v>
                </c:pt>
                <c:pt idx="176">
                  <c:v>-498.78202512991209</c:v>
                </c:pt>
                <c:pt idx="177">
                  <c:v>-499.3147673772869</c:v>
                </c:pt>
                <c:pt idx="178">
                  <c:v>-499.6954135095479</c:v>
                </c:pt>
                <c:pt idx="179">
                  <c:v>-499.92384757819565</c:v>
                </c:pt>
                <c:pt idx="180">
                  <c:v>-500</c:v>
                </c:pt>
                <c:pt idx="181">
                  <c:v>-499.92384757819565</c:v>
                </c:pt>
                <c:pt idx="182">
                  <c:v>-499.6954135095479</c:v>
                </c:pt>
                <c:pt idx="183">
                  <c:v>-499.3147673772869</c:v>
                </c:pt>
                <c:pt idx="184">
                  <c:v>-498.78202512991209</c:v>
                </c:pt>
                <c:pt idx="185">
                  <c:v>-498.09734904587276</c:v>
                </c:pt>
                <c:pt idx="186">
                  <c:v>-497.26094768413662</c:v>
                </c:pt>
                <c:pt idx="187">
                  <c:v>-496.27307582066106</c:v>
                </c:pt>
                <c:pt idx="188">
                  <c:v>-495.13403437078512</c:v>
                </c:pt>
                <c:pt idx="189">
                  <c:v>-493.84417029756889</c:v>
                </c:pt>
                <c:pt idx="190">
                  <c:v>-492.40387650610398</c:v>
                </c:pt>
                <c:pt idx="191">
                  <c:v>-490.81359172383196</c:v>
                </c:pt>
                <c:pt idx="192">
                  <c:v>-489.07380036690279</c:v>
                </c:pt>
                <c:pt idx="193">
                  <c:v>-487.18503239261764</c:v>
                </c:pt>
                <c:pt idx="194">
                  <c:v>-485.14786313799823</c:v>
                </c:pt>
                <c:pt idx="195">
                  <c:v>-482.96291314453418</c:v>
                </c:pt>
                <c:pt idx="196">
                  <c:v>-480.63084796915945</c:v>
                </c:pt>
                <c:pt idx="197">
                  <c:v>-478.1523779815177</c:v>
                </c:pt>
                <c:pt idx="198">
                  <c:v>-475.52825814757682</c:v>
                </c:pt>
                <c:pt idx="199">
                  <c:v>-472.75928779965835</c:v>
                </c:pt>
                <c:pt idx="200">
                  <c:v>-469.84631039295419</c:v>
                </c:pt>
                <c:pt idx="201">
                  <c:v>-466.79021324860088</c:v>
                </c:pt>
                <c:pt idx="202">
                  <c:v>-463.59192728339372</c:v>
                </c:pt>
                <c:pt idx="203">
                  <c:v>-460.25242672622016</c:v>
                </c:pt>
                <c:pt idx="204">
                  <c:v>-456.77272882130046</c:v>
                </c:pt>
                <c:pt idx="205">
                  <c:v>-453.15389351832505</c:v>
                </c:pt>
                <c:pt idx="206">
                  <c:v>-449.39702314958345</c:v>
                </c:pt>
                <c:pt idx="207">
                  <c:v>-445.50326209418392</c:v>
                </c:pt>
                <c:pt idx="208">
                  <c:v>-441.47379642946345</c:v>
                </c:pt>
                <c:pt idx="209">
                  <c:v>-437.30985356969791</c:v>
                </c:pt>
                <c:pt idx="210">
                  <c:v>-433.0127018922193</c:v>
                </c:pt>
                <c:pt idx="211">
                  <c:v>-428.58365035105618</c:v>
                </c:pt>
                <c:pt idx="212">
                  <c:v>-424.02404807821301</c:v>
                </c:pt>
                <c:pt idx="213">
                  <c:v>-419.33528397271203</c:v>
                </c:pt>
                <c:pt idx="214">
                  <c:v>-414.51878627752092</c:v>
                </c:pt>
                <c:pt idx="215">
                  <c:v>-409.57602214449588</c:v>
                </c:pt>
                <c:pt idx="216">
                  <c:v>-404.50849718747378</c:v>
                </c:pt>
                <c:pt idx="217">
                  <c:v>-399.31775502364644</c:v>
                </c:pt>
                <c:pt idx="218">
                  <c:v>-394.005376803361</c:v>
                </c:pt>
                <c:pt idx="219">
                  <c:v>-388.57298072848539</c:v>
                </c:pt>
                <c:pt idx="220">
                  <c:v>-383.02222155948903</c:v>
                </c:pt>
                <c:pt idx="221">
                  <c:v>-377.35479011138608</c:v>
                </c:pt>
                <c:pt idx="222">
                  <c:v>-371.5724127386971</c:v>
                </c:pt>
                <c:pt idx="223">
                  <c:v>-365.67685080958529</c:v>
                </c:pt>
                <c:pt idx="224">
                  <c:v>-359.66990016932556</c:v>
                </c:pt>
                <c:pt idx="225">
                  <c:v>-353.55339059327383</c:v>
                </c:pt>
                <c:pt idx="226">
                  <c:v>-347.32918522949865</c:v>
                </c:pt>
                <c:pt idx="227">
                  <c:v>-340.9991800312493</c:v>
                </c:pt>
                <c:pt idx="228">
                  <c:v>-334.56530317942907</c:v>
                </c:pt>
                <c:pt idx="229">
                  <c:v>-328.02951449525364</c:v>
                </c:pt>
                <c:pt idx="230">
                  <c:v>-321.39380484326972</c:v>
                </c:pt>
                <c:pt idx="231">
                  <c:v>-314.66019552491889</c:v>
                </c:pt>
                <c:pt idx="232">
                  <c:v>-307.83073766282905</c:v>
                </c:pt>
                <c:pt idx="233">
                  <c:v>-300.90751157602415</c:v>
                </c:pt>
                <c:pt idx="234">
                  <c:v>-293.89262614623664</c:v>
                </c:pt>
                <c:pt idx="235">
                  <c:v>-286.78821817552318</c:v>
                </c:pt>
                <c:pt idx="236">
                  <c:v>-279.59645173537331</c:v>
                </c:pt>
                <c:pt idx="237">
                  <c:v>-272.31951750751347</c:v>
                </c:pt>
                <c:pt idx="238">
                  <c:v>-264.95963211660251</c:v>
                </c:pt>
                <c:pt idx="239">
                  <c:v>-257.51903745502722</c:v>
                </c:pt>
                <c:pt idx="240">
                  <c:v>-250.00000000000023</c:v>
                </c:pt>
                <c:pt idx="241">
                  <c:v>-242.40481012316843</c:v>
                </c:pt>
                <c:pt idx="242">
                  <c:v>-234.73578139294537</c:v>
                </c:pt>
                <c:pt idx="243">
                  <c:v>-226.99524986977346</c:v>
                </c:pt>
                <c:pt idx="244">
                  <c:v>-219.18557339453886</c:v>
                </c:pt>
                <c:pt idx="245">
                  <c:v>-211.30913087034958</c:v>
                </c:pt>
                <c:pt idx="246">
                  <c:v>-203.36832153790004</c:v>
                </c:pt>
                <c:pt idx="247">
                  <c:v>-195.36556424463691</c:v>
                </c:pt>
                <c:pt idx="248">
                  <c:v>-187.30329670795615</c:v>
                </c:pt>
                <c:pt idx="249">
                  <c:v>-179.18397477265034</c:v>
                </c:pt>
                <c:pt idx="250">
                  <c:v>-171.01007166283426</c:v>
                </c:pt>
                <c:pt idx="251">
                  <c:v>-162.78407722857833</c:v>
                </c:pt>
                <c:pt idx="252">
                  <c:v>-154.50849718747378</c:v>
                </c:pt>
                <c:pt idx="253">
                  <c:v>-146.18585236136855</c:v>
                </c:pt>
                <c:pt idx="254">
                  <c:v>-137.81867790849944</c:v>
                </c:pt>
                <c:pt idx="255">
                  <c:v>-129.40952255126032</c:v>
                </c:pt>
                <c:pt idx="256">
                  <c:v>-120.96094779983389</c:v>
                </c:pt>
                <c:pt idx="257">
                  <c:v>-112.47552717193263</c:v>
                </c:pt>
                <c:pt idx="258">
                  <c:v>-103.9558454088799</c:v>
                </c:pt>
                <c:pt idx="259">
                  <c:v>-95.404497688272301</c:v>
                </c:pt>
                <c:pt idx="260">
                  <c:v>-86.824088833465169</c:v>
                </c:pt>
                <c:pt idx="261">
                  <c:v>-78.217232520115516</c:v>
                </c:pt>
                <c:pt idx="262">
                  <c:v>-69.586550480032912</c:v>
                </c:pt>
                <c:pt idx="263">
                  <c:v>-60.934671702573588</c:v>
                </c:pt>
                <c:pt idx="264">
                  <c:v>-52.264231633826682</c:v>
                </c:pt>
                <c:pt idx="265">
                  <c:v>-43.577871373829126</c:v>
                </c:pt>
                <c:pt idx="266">
                  <c:v>-34.878236872062793</c:v>
                </c:pt>
                <c:pt idx="267">
                  <c:v>-26.167978121472153</c:v>
                </c:pt>
                <c:pt idx="268">
                  <c:v>-17.449748351250381</c:v>
                </c:pt>
                <c:pt idx="269">
                  <c:v>-8.7262032186417482</c:v>
                </c:pt>
                <c:pt idx="270">
                  <c:v>-9.1886134118146501E-14</c:v>
                </c:pt>
                <c:pt idx="271">
                  <c:v>8.7262032186415652</c:v>
                </c:pt>
                <c:pt idx="272">
                  <c:v>17.449748351250641</c:v>
                </c:pt>
                <c:pt idx="273">
                  <c:v>26.167978121471972</c:v>
                </c:pt>
                <c:pt idx="274">
                  <c:v>34.878236872062608</c:v>
                </c:pt>
                <c:pt idx="275">
                  <c:v>43.577871373828941</c:v>
                </c:pt>
                <c:pt idx="276">
                  <c:v>52.264231633826491</c:v>
                </c:pt>
                <c:pt idx="277">
                  <c:v>60.934671702573844</c:v>
                </c:pt>
                <c:pt idx="278">
                  <c:v>69.586550480032727</c:v>
                </c:pt>
                <c:pt idx="279">
                  <c:v>78.217232520115331</c:v>
                </c:pt>
                <c:pt idx="280">
                  <c:v>86.824088833464984</c:v>
                </c:pt>
                <c:pt idx="281">
                  <c:v>95.404497688272556</c:v>
                </c:pt>
                <c:pt idx="282">
                  <c:v>103.95584540887971</c:v>
                </c:pt>
                <c:pt idx="283">
                  <c:v>112.47552717193246</c:v>
                </c:pt>
                <c:pt idx="284">
                  <c:v>120.96094779983373</c:v>
                </c:pt>
                <c:pt idx="285">
                  <c:v>129.40952255126015</c:v>
                </c:pt>
                <c:pt idx="286">
                  <c:v>137.81867790849969</c:v>
                </c:pt>
                <c:pt idx="287">
                  <c:v>146.18585236136835</c:v>
                </c:pt>
                <c:pt idx="288">
                  <c:v>154.50849718747361</c:v>
                </c:pt>
                <c:pt idx="289">
                  <c:v>162.78407722857816</c:v>
                </c:pt>
                <c:pt idx="290">
                  <c:v>171.01007166283449</c:v>
                </c:pt>
                <c:pt idx="291">
                  <c:v>179.1839747726502</c:v>
                </c:pt>
                <c:pt idx="292">
                  <c:v>187.30329670795598</c:v>
                </c:pt>
                <c:pt idx="293">
                  <c:v>195.36556424463674</c:v>
                </c:pt>
                <c:pt idx="294">
                  <c:v>203.36832153789987</c:v>
                </c:pt>
                <c:pt idx="295">
                  <c:v>211.3091308703498</c:v>
                </c:pt>
                <c:pt idx="296">
                  <c:v>219.18557339453869</c:v>
                </c:pt>
                <c:pt idx="297">
                  <c:v>226.99524986977332</c:v>
                </c:pt>
                <c:pt idx="298">
                  <c:v>234.7357813929452</c:v>
                </c:pt>
                <c:pt idx="299">
                  <c:v>242.40481012316863</c:v>
                </c:pt>
                <c:pt idx="300">
                  <c:v>250.00000000000006</c:v>
                </c:pt>
                <c:pt idx="301">
                  <c:v>257.5190374550271</c:v>
                </c:pt>
                <c:pt idx="302">
                  <c:v>264.95963211660234</c:v>
                </c:pt>
                <c:pt idx="303">
                  <c:v>272.3195175075133</c:v>
                </c:pt>
                <c:pt idx="304">
                  <c:v>279.59645173537353</c:v>
                </c:pt>
                <c:pt idx="305">
                  <c:v>286.78821817552301</c:v>
                </c:pt>
                <c:pt idx="306">
                  <c:v>293.89262614623647</c:v>
                </c:pt>
                <c:pt idx="307">
                  <c:v>300.90751157602398</c:v>
                </c:pt>
                <c:pt idx="308">
                  <c:v>307.83073766282928</c:v>
                </c:pt>
                <c:pt idx="309">
                  <c:v>314.66019552491878</c:v>
                </c:pt>
                <c:pt idx="310">
                  <c:v>321.39380484326961</c:v>
                </c:pt>
                <c:pt idx="311">
                  <c:v>328.02951449525352</c:v>
                </c:pt>
                <c:pt idx="312">
                  <c:v>334.56530317942889</c:v>
                </c:pt>
                <c:pt idx="313">
                  <c:v>340.9991800312493</c:v>
                </c:pt>
                <c:pt idx="314">
                  <c:v>347.32918522949865</c:v>
                </c:pt>
                <c:pt idx="315">
                  <c:v>353.55339059327366</c:v>
                </c:pt>
                <c:pt idx="316">
                  <c:v>359.66990016932544</c:v>
                </c:pt>
                <c:pt idx="317">
                  <c:v>365.67685080958535</c:v>
                </c:pt>
                <c:pt idx="318">
                  <c:v>371.5724127386971</c:v>
                </c:pt>
                <c:pt idx="319">
                  <c:v>377.35479011138597</c:v>
                </c:pt>
                <c:pt idx="320">
                  <c:v>383.02222155948891</c:v>
                </c:pt>
                <c:pt idx="321">
                  <c:v>388.57298072848528</c:v>
                </c:pt>
                <c:pt idx="322">
                  <c:v>394.005376803361</c:v>
                </c:pt>
                <c:pt idx="323">
                  <c:v>399.31775502364644</c:v>
                </c:pt>
                <c:pt idx="324">
                  <c:v>404.50849718747367</c:v>
                </c:pt>
                <c:pt idx="325">
                  <c:v>409.57602214449577</c:v>
                </c:pt>
                <c:pt idx="326">
                  <c:v>414.51878627752092</c:v>
                </c:pt>
                <c:pt idx="327">
                  <c:v>419.33528397271203</c:v>
                </c:pt>
                <c:pt idx="328">
                  <c:v>424.02404807821296</c:v>
                </c:pt>
                <c:pt idx="329">
                  <c:v>428.58365035105606</c:v>
                </c:pt>
                <c:pt idx="330">
                  <c:v>433.01270189221918</c:v>
                </c:pt>
                <c:pt idx="331">
                  <c:v>437.30985356969791</c:v>
                </c:pt>
                <c:pt idx="332">
                  <c:v>441.47379642946345</c:v>
                </c:pt>
                <c:pt idx="333">
                  <c:v>445.50326209418387</c:v>
                </c:pt>
                <c:pt idx="334">
                  <c:v>449.39702314958339</c:v>
                </c:pt>
                <c:pt idx="335">
                  <c:v>453.15389351832505</c:v>
                </c:pt>
                <c:pt idx="336">
                  <c:v>456.77272882130046</c:v>
                </c:pt>
                <c:pt idx="337">
                  <c:v>460.25242672622011</c:v>
                </c:pt>
                <c:pt idx="338">
                  <c:v>463.59192728339366</c:v>
                </c:pt>
                <c:pt idx="339">
                  <c:v>466.79021324860076</c:v>
                </c:pt>
                <c:pt idx="340">
                  <c:v>469.84631039295419</c:v>
                </c:pt>
                <c:pt idx="341">
                  <c:v>472.75928779965841</c:v>
                </c:pt>
                <c:pt idx="342">
                  <c:v>475.52825814757676</c:v>
                </c:pt>
                <c:pt idx="343">
                  <c:v>478.15237798151765</c:v>
                </c:pt>
                <c:pt idx="344">
                  <c:v>480.63084796915945</c:v>
                </c:pt>
                <c:pt idx="345">
                  <c:v>482.96291314453418</c:v>
                </c:pt>
                <c:pt idx="346">
                  <c:v>485.14786313799823</c:v>
                </c:pt>
                <c:pt idx="347">
                  <c:v>487.18503239261759</c:v>
                </c:pt>
                <c:pt idx="348">
                  <c:v>489.07380036690279</c:v>
                </c:pt>
                <c:pt idx="349">
                  <c:v>490.81359172383196</c:v>
                </c:pt>
                <c:pt idx="350">
                  <c:v>492.40387650610398</c:v>
                </c:pt>
                <c:pt idx="351">
                  <c:v>493.84417029756884</c:v>
                </c:pt>
                <c:pt idx="352">
                  <c:v>495.13403437078512</c:v>
                </c:pt>
                <c:pt idx="353">
                  <c:v>496.27307582066106</c:v>
                </c:pt>
                <c:pt idx="354">
                  <c:v>497.26094768413662</c:v>
                </c:pt>
                <c:pt idx="355">
                  <c:v>498.09734904587276</c:v>
                </c:pt>
                <c:pt idx="356">
                  <c:v>498.78202512991209</c:v>
                </c:pt>
                <c:pt idx="357">
                  <c:v>499.3147673772869</c:v>
                </c:pt>
                <c:pt idx="358">
                  <c:v>499.6954135095479</c:v>
                </c:pt>
                <c:pt idx="359">
                  <c:v>499.92384757819565</c:v>
                </c:pt>
                <c:pt idx="360">
                  <c:v>500</c:v>
                </c:pt>
              </c:numCache>
            </c:numRef>
          </c:xVal>
          <c:yVal>
            <c:numRef>
              <c:f>演算!$R$4:$R$364</c:f>
              <c:numCache>
                <c:formatCode>General</c:formatCode>
                <c:ptCount val="361"/>
                <c:pt idx="0">
                  <c:v>0</c:v>
                </c:pt>
                <c:pt idx="1">
                  <c:v>8.7262032186417553</c:v>
                </c:pt>
                <c:pt idx="2">
                  <c:v>17.449748351250484</c:v>
                </c:pt>
                <c:pt idx="3">
                  <c:v>26.167978121471918</c:v>
                </c:pt>
                <c:pt idx="4">
                  <c:v>34.878236872062651</c:v>
                </c:pt>
                <c:pt idx="5">
                  <c:v>43.577871373829083</c:v>
                </c:pt>
                <c:pt idx="6">
                  <c:v>52.264231633826732</c:v>
                </c:pt>
                <c:pt idx="7">
                  <c:v>60.934671702573738</c:v>
                </c:pt>
                <c:pt idx="8">
                  <c:v>69.586550480032713</c:v>
                </c:pt>
                <c:pt idx="9">
                  <c:v>78.217232520115431</c:v>
                </c:pt>
                <c:pt idx="10">
                  <c:v>86.824088833465169</c:v>
                </c:pt>
                <c:pt idx="11">
                  <c:v>95.4044976882724</c:v>
                </c:pt>
                <c:pt idx="12">
                  <c:v>103.95584540887967</c:v>
                </c:pt>
                <c:pt idx="13">
                  <c:v>112.4755271719325</c:v>
                </c:pt>
                <c:pt idx="14">
                  <c:v>120.96094779983386</c:v>
                </c:pt>
                <c:pt idx="15">
                  <c:v>129.40952255126038</c:v>
                </c:pt>
                <c:pt idx="16">
                  <c:v>137.81867790849958</c:v>
                </c:pt>
                <c:pt idx="17">
                  <c:v>146.18585236136838</c:v>
                </c:pt>
                <c:pt idx="18">
                  <c:v>154.50849718747369</c:v>
                </c:pt>
                <c:pt idx="19">
                  <c:v>162.78407722857835</c:v>
                </c:pt>
                <c:pt idx="20">
                  <c:v>171.01007166283435</c:v>
                </c:pt>
                <c:pt idx="21">
                  <c:v>179.18397477265015</c:v>
                </c:pt>
                <c:pt idx="22">
                  <c:v>187.30329670795601</c:v>
                </c:pt>
                <c:pt idx="23">
                  <c:v>195.36556424463689</c:v>
                </c:pt>
                <c:pt idx="24">
                  <c:v>203.3683215379001</c:v>
                </c:pt>
                <c:pt idx="25">
                  <c:v>211.30913087034972</c:v>
                </c:pt>
                <c:pt idx="26">
                  <c:v>219.18557339453869</c:v>
                </c:pt>
                <c:pt idx="27">
                  <c:v>226.99524986977337</c:v>
                </c:pt>
                <c:pt idx="28">
                  <c:v>234.7357813929454</c:v>
                </c:pt>
                <c:pt idx="29">
                  <c:v>242.40481012316852</c:v>
                </c:pt>
                <c:pt idx="30">
                  <c:v>249.99999999999997</c:v>
                </c:pt>
                <c:pt idx="31">
                  <c:v>257.5190374550271</c:v>
                </c:pt>
                <c:pt idx="32">
                  <c:v>264.95963211660245</c:v>
                </c:pt>
                <c:pt idx="33">
                  <c:v>272.31951750751352</c:v>
                </c:pt>
                <c:pt idx="34">
                  <c:v>279.59645173537348</c:v>
                </c:pt>
                <c:pt idx="35">
                  <c:v>286.78821817552301</c:v>
                </c:pt>
                <c:pt idx="36">
                  <c:v>293.89262614623658</c:v>
                </c:pt>
                <c:pt idx="37">
                  <c:v>300.90751157602415</c:v>
                </c:pt>
                <c:pt idx="38">
                  <c:v>307.83073766282916</c:v>
                </c:pt>
                <c:pt idx="39">
                  <c:v>314.66019552491872</c:v>
                </c:pt>
                <c:pt idx="40">
                  <c:v>321.39380484326961</c:v>
                </c:pt>
                <c:pt idx="41">
                  <c:v>328.02951449525364</c:v>
                </c:pt>
                <c:pt idx="42">
                  <c:v>334.56530317942912</c:v>
                </c:pt>
                <c:pt idx="43">
                  <c:v>340.99918003124924</c:v>
                </c:pt>
                <c:pt idx="44">
                  <c:v>347.32918522949865</c:v>
                </c:pt>
                <c:pt idx="45">
                  <c:v>353.55339059327372</c:v>
                </c:pt>
                <c:pt idx="46">
                  <c:v>359.66990016932556</c:v>
                </c:pt>
                <c:pt idx="47">
                  <c:v>365.67685080958523</c:v>
                </c:pt>
                <c:pt idx="48">
                  <c:v>371.5724127386971</c:v>
                </c:pt>
                <c:pt idx="49">
                  <c:v>377.35479011138602</c:v>
                </c:pt>
                <c:pt idx="50">
                  <c:v>383.02222155948903</c:v>
                </c:pt>
                <c:pt idx="51">
                  <c:v>388.57298072848545</c:v>
                </c:pt>
                <c:pt idx="52">
                  <c:v>394.005376803361</c:v>
                </c:pt>
                <c:pt idx="53">
                  <c:v>399.31775502364644</c:v>
                </c:pt>
                <c:pt idx="54">
                  <c:v>404.50849718747372</c:v>
                </c:pt>
                <c:pt idx="55">
                  <c:v>409.57602214449588</c:v>
                </c:pt>
                <c:pt idx="56">
                  <c:v>414.51878627752086</c:v>
                </c:pt>
                <c:pt idx="57">
                  <c:v>419.33528397271203</c:v>
                </c:pt>
                <c:pt idx="58">
                  <c:v>424.02404807821296</c:v>
                </c:pt>
                <c:pt idx="59">
                  <c:v>428.58365035105618</c:v>
                </c:pt>
                <c:pt idx="60">
                  <c:v>433.0127018922193</c:v>
                </c:pt>
                <c:pt idx="61">
                  <c:v>437.30985356969785</c:v>
                </c:pt>
                <c:pt idx="62">
                  <c:v>441.47379642946345</c:v>
                </c:pt>
                <c:pt idx="63">
                  <c:v>445.50326209418387</c:v>
                </c:pt>
                <c:pt idx="64">
                  <c:v>449.3970231495835</c:v>
                </c:pt>
                <c:pt idx="65">
                  <c:v>453.15389351832499</c:v>
                </c:pt>
                <c:pt idx="66">
                  <c:v>456.77272882130046</c:v>
                </c:pt>
                <c:pt idx="67">
                  <c:v>460.25242672622016</c:v>
                </c:pt>
                <c:pt idx="68">
                  <c:v>463.59192728339372</c:v>
                </c:pt>
                <c:pt idx="69">
                  <c:v>466.79021324860088</c:v>
                </c:pt>
                <c:pt idx="70">
                  <c:v>469.84631039295414</c:v>
                </c:pt>
                <c:pt idx="71">
                  <c:v>472.75928779965835</c:v>
                </c:pt>
                <c:pt idx="72">
                  <c:v>475.52825814757676</c:v>
                </c:pt>
                <c:pt idx="73">
                  <c:v>478.1523779815177</c:v>
                </c:pt>
                <c:pt idx="74">
                  <c:v>480.63084796915945</c:v>
                </c:pt>
                <c:pt idx="75">
                  <c:v>482.96291314453418</c:v>
                </c:pt>
                <c:pt idx="76">
                  <c:v>485.14786313799823</c:v>
                </c:pt>
                <c:pt idx="77">
                  <c:v>487.18503239261764</c:v>
                </c:pt>
                <c:pt idx="78">
                  <c:v>489.07380036690279</c:v>
                </c:pt>
                <c:pt idx="79">
                  <c:v>490.81359172383196</c:v>
                </c:pt>
                <c:pt idx="80">
                  <c:v>492.40387650610398</c:v>
                </c:pt>
                <c:pt idx="81">
                  <c:v>493.84417029756889</c:v>
                </c:pt>
                <c:pt idx="82">
                  <c:v>495.13403437078517</c:v>
                </c:pt>
                <c:pt idx="83">
                  <c:v>496.27307582066101</c:v>
                </c:pt>
                <c:pt idx="84">
                  <c:v>497.26094768413662</c:v>
                </c:pt>
                <c:pt idx="85">
                  <c:v>498.09734904587276</c:v>
                </c:pt>
                <c:pt idx="86">
                  <c:v>498.78202512991209</c:v>
                </c:pt>
                <c:pt idx="87">
                  <c:v>499.3147673772869</c:v>
                </c:pt>
                <c:pt idx="88">
                  <c:v>499.6954135095479</c:v>
                </c:pt>
                <c:pt idx="89">
                  <c:v>499.92384757819565</c:v>
                </c:pt>
                <c:pt idx="90">
                  <c:v>500</c:v>
                </c:pt>
                <c:pt idx="91">
                  <c:v>499.92384757819565</c:v>
                </c:pt>
                <c:pt idx="92">
                  <c:v>499.6954135095479</c:v>
                </c:pt>
                <c:pt idx="93">
                  <c:v>499.3147673772869</c:v>
                </c:pt>
                <c:pt idx="94">
                  <c:v>498.78202512991209</c:v>
                </c:pt>
                <c:pt idx="95">
                  <c:v>498.09734904587276</c:v>
                </c:pt>
                <c:pt idx="96">
                  <c:v>497.26094768413662</c:v>
                </c:pt>
                <c:pt idx="97">
                  <c:v>496.27307582066106</c:v>
                </c:pt>
                <c:pt idx="98">
                  <c:v>495.13403437078517</c:v>
                </c:pt>
                <c:pt idx="99">
                  <c:v>493.84417029756889</c:v>
                </c:pt>
                <c:pt idx="100">
                  <c:v>492.40387650610398</c:v>
                </c:pt>
                <c:pt idx="101">
                  <c:v>490.81359172383196</c:v>
                </c:pt>
                <c:pt idx="102">
                  <c:v>489.07380036690284</c:v>
                </c:pt>
                <c:pt idx="103">
                  <c:v>487.18503239261764</c:v>
                </c:pt>
                <c:pt idx="104">
                  <c:v>485.14786313799823</c:v>
                </c:pt>
                <c:pt idx="105">
                  <c:v>482.96291314453418</c:v>
                </c:pt>
                <c:pt idx="106">
                  <c:v>480.63084796915945</c:v>
                </c:pt>
                <c:pt idx="107">
                  <c:v>478.15237798151776</c:v>
                </c:pt>
                <c:pt idx="108">
                  <c:v>475.52825814757682</c:v>
                </c:pt>
                <c:pt idx="109">
                  <c:v>472.75928779965841</c:v>
                </c:pt>
                <c:pt idx="110">
                  <c:v>469.84631039295419</c:v>
                </c:pt>
                <c:pt idx="111">
                  <c:v>466.79021324860088</c:v>
                </c:pt>
                <c:pt idx="112">
                  <c:v>463.59192728339372</c:v>
                </c:pt>
                <c:pt idx="113">
                  <c:v>460.25242672622011</c:v>
                </c:pt>
                <c:pt idx="114">
                  <c:v>456.77272882130046</c:v>
                </c:pt>
                <c:pt idx="115">
                  <c:v>453.15389351832505</c:v>
                </c:pt>
                <c:pt idx="116">
                  <c:v>449.39702314958345</c:v>
                </c:pt>
                <c:pt idx="117">
                  <c:v>445.50326209418392</c:v>
                </c:pt>
                <c:pt idx="118">
                  <c:v>441.47379642946345</c:v>
                </c:pt>
                <c:pt idx="119">
                  <c:v>437.30985356969791</c:v>
                </c:pt>
                <c:pt idx="120">
                  <c:v>433.01270189221935</c:v>
                </c:pt>
                <c:pt idx="121">
                  <c:v>428.58365035105618</c:v>
                </c:pt>
                <c:pt idx="122">
                  <c:v>424.02404807821301</c:v>
                </c:pt>
                <c:pt idx="123">
                  <c:v>419.33528397271198</c:v>
                </c:pt>
                <c:pt idx="124">
                  <c:v>414.51878627752086</c:v>
                </c:pt>
                <c:pt idx="125">
                  <c:v>409.57602214449582</c:v>
                </c:pt>
                <c:pt idx="126">
                  <c:v>404.50849718747372</c:v>
                </c:pt>
                <c:pt idx="127">
                  <c:v>399.31775502364638</c:v>
                </c:pt>
                <c:pt idx="128">
                  <c:v>394.005376803361</c:v>
                </c:pt>
                <c:pt idx="129">
                  <c:v>388.5729807284855</c:v>
                </c:pt>
                <c:pt idx="130">
                  <c:v>383.02222155948903</c:v>
                </c:pt>
                <c:pt idx="131">
                  <c:v>377.35479011138608</c:v>
                </c:pt>
                <c:pt idx="132">
                  <c:v>371.5724127386971</c:v>
                </c:pt>
                <c:pt idx="133">
                  <c:v>365.67685080958529</c:v>
                </c:pt>
                <c:pt idx="134">
                  <c:v>359.66990016932556</c:v>
                </c:pt>
                <c:pt idx="135">
                  <c:v>353.55339059327378</c:v>
                </c:pt>
                <c:pt idx="136">
                  <c:v>347.32918522949859</c:v>
                </c:pt>
                <c:pt idx="137">
                  <c:v>340.9991800312493</c:v>
                </c:pt>
                <c:pt idx="138">
                  <c:v>334.56530317942918</c:v>
                </c:pt>
                <c:pt idx="139">
                  <c:v>328.02951449525364</c:v>
                </c:pt>
                <c:pt idx="140">
                  <c:v>321.39380484326972</c:v>
                </c:pt>
                <c:pt idx="141">
                  <c:v>314.66019552491872</c:v>
                </c:pt>
                <c:pt idx="142">
                  <c:v>307.83073766282922</c:v>
                </c:pt>
                <c:pt idx="143">
                  <c:v>300.90751157602409</c:v>
                </c:pt>
                <c:pt idx="144">
                  <c:v>293.89262614623664</c:v>
                </c:pt>
                <c:pt idx="145">
                  <c:v>286.78821817552296</c:v>
                </c:pt>
                <c:pt idx="146">
                  <c:v>279.59645173537348</c:v>
                </c:pt>
                <c:pt idx="147">
                  <c:v>272.31951750751364</c:v>
                </c:pt>
                <c:pt idx="148">
                  <c:v>264.95963211660245</c:v>
                </c:pt>
                <c:pt idx="149">
                  <c:v>257.51903745502722</c:v>
                </c:pt>
                <c:pt idx="150">
                  <c:v>249.99999999999997</c:v>
                </c:pt>
                <c:pt idx="151">
                  <c:v>242.40481012316857</c:v>
                </c:pt>
                <c:pt idx="152">
                  <c:v>234.73578139294534</c:v>
                </c:pt>
                <c:pt idx="153">
                  <c:v>226.99524986977343</c:v>
                </c:pt>
                <c:pt idx="154">
                  <c:v>219.18557339453864</c:v>
                </c:pt>
                <c:pt idx="155">
                  <c:v>211.30913087034975</c:v>
                </c:pt>
                <c:pt idx="156">
                  <c:v>203.36832153790021</c:v>
                </c:pt>
                <c:pt idx="157">
                  <c:v>195.36556424463689</c:v>
                </c:pt>
                <c:pt idx="158">
                  <c:v>187.30329670795612</c:v>
                </c:pt>
                <c:pt idx="159">
                  <c:v>179.18397477265012</c:v>
                </c:pt>
                <c:pt idx="160">
                  <c:v>171.01007166283443</c:v>
                </c:pt>
                <c:pt idx="161">
                  <c:v>162.7840772285783</c:v>
                </c:pt>
                <c:pt idx="162">
                  <c:v>154.50849718747375</c:v>
                </c:pt>
                <c:pt idx="163">
                  <c:v>146.18585236136829</c:v>
                </c:pt>
                <c:pt idx="164">
                  <c:v>137.81867790849961</c:v>
                </c:pt>
                <c:pt idx="165">
                  <c:v>129.40952255126052</c:v>
                </c:pt>
                <c:pt idx="166">
                  <c:v>120.96094779983386</c:v>
                </c:pt>
                <c:pt idx="167">
                  <c:v>112.4755271719326</c:v>
                </c:pt>
                <c:pt idx="168">
                  <c:v>103.95584540887965</c:v>
                </c:pt>
                <c:pt idx="169">
                  <c:v>95.404497688272485</c:v>
                </c:pt>
                <c:pt idx="170">
                  <c:v>86.82408883346514</c:v>
                </c:pt>
                <c:pt idx="171">
                  <c:v>78.217232520115488</c:v>
                </c:pt>
                <c:pt idx="172">
                  <c:v>69.58655048003267</c:v>
                </c:pt>
                <c:pt idx="173">
                  <c:v>60.934671702573773</c:v>
                </c:pt>
                <c:pt idx="174">
                  <c:v>52.264231633826867</c:v>
                </c:pt>
                <c:pt idx="175">
                  <c:v>43.577871373829097</c:v>
                </c:pt>
                <c:pt idx="176">
                  <c:v>34.878236872062764</c:v>
                </c:pt>
                <c:pt idx="177">
                  <c:v>26.167978121471904</c:v>
                </c:pt>
                <c:pt idx="178">
                  <c:v>17.44974835125057</c:v>
                </c:pt>
                <c:pt idx="179">
                  <c:v>8.7262032186417198</c:v>
                </c:pt>
                <c:pt idx="180">
                  <c:v>6.1257422745431001E-14</c:v>
                </c:pt>
                <c:pt idx="181">
                  <c:v>-8.7262032186418175</c:v>
                </c:pt>
                <c:pt idx="182">
                  <c:v>-17.449748351250449</c:v>
                </c:pt>
                <c:pt idx="183">
                  <c:v>-26.16797812147178</c:v>
                </c:pt>
                <c:pt idx="184">
                  <c:v>-34.878236872062637</c:v>
                </c:pt>
                <c:pt idx="185">
                  <c:v>-43.57787137382897</c:v>
                </c:pt>
                <c:pt idx="186">
                  <c:v>-52.264231633826746</c:v>
                </c:pt>
                <c:pt idx="187">
                  <c:v>-60.934671702573652</c:v>
                </c:pt>
                <c:pt idx="188">
                  <c:v>-69.586550480032756</c:v>
                </c:pt>
                <c:pt idx="189">
                  <c:v>-78.21723252011536</c:v>
                </c:pt>
                <c:pt idx="190">
                  <c:v>-86.82408883346524</c:v>
                </c:pt>
                <c:pt idx="191">
                  <c:v>-95.404497688272357</c:v>
                </c:pt>
                <c:pt idx="192">
                  <c:v>-103.95584540887975</c:v>
                </c:pt>
                <c:pt idx="193">
                  <c:v>-112.47552717193248</c:v>
                </c:pt>
                <c:pt idx="194">
                  <c:v>-120.96094779983376</c:v>
                </c:pt>
                <c:pt idx="195">
                  <c:v>-129.40952255126041</c:v>
                </c:pt>
                <c:pt idx="196">
                  <c:v>-137.8186779084995</c:v>
                </c:pt>
                <c:pt idx="197">
                  <c:v>-146.18585236136838</c:v>
                </c:pt>
                <c:pt idx="198">
                  <c:v>-154.50849718747364</c:v>
                </c:pt>
                <c:pt idx="199">
                  <c:v>-162.78407722857838</c:v>
                </c:pt>
                <c:pt idx="200">
                  <c:v>-171.01007166283432</c:v>
                </c:pt>
                <c:pt idx="201">
                  <c:v>-179.18397477265023</c:v>
                </c:pt>
                <c:pt idx="202">
                  <c:v>-187.30329670795601</c:v>
                </c:pt>
                <c:pt idx="203">
                  <c:v>-195.36556424463677</c:v>
                </c:pt>
                <c:pt idx="204">
                  <c:v>-203.3683215379001</c:v>
                </c:pt>
                <c:pt idx="205">
                  <c:v>-211.30913087034963</c:v>
                </c:pt>
                <c:pt idx="206">
                  <c:v>-219.18557339453872</c:v>
                </c:pt>
                <c:pt idx="207">
                  <c:v>-226.99524986977335</c:v>
                </c:pt>
                <c:pt idx="208">
                  <c:v>-234.73578139294543</c:v>
                </c:pt>
                <c:pt idx="209">
                  <c:v>-242.40481012316846</c:v>
                </c:pt>
                <c:pt idx="210">
                  <c:v>-250.00000000000006</c:v>
                </c:pt>
                <c:pt idx="211">
                  <c:v>-257.5190374550271</c:v>
                </c:pt>
                <c:pt idx="212">
                  <c:v>-264.95963211660239</c:v>
                </c:pt>
                <c:pt idx="213">
                  <c:v>-272.31951750751352</c:v>
                </c:pt>
                <c:pt idx="214">
                  <c:v>-279.59645173537336</c:v>
                </c:pt>
                <c:pt idx="215">
                  <c:v>-286.78821817552307</c:v>
                </c:pt>
                <c:pt idx="216">
                  <c:v>-293.89262614623652</c:v>
                </c:pt>
                <c:pt idx="217">
                  <c:v>-300.90751157602421</c:v>
                </c:pt>
                <c:pt idx="218">
                  <c:v>-307.83073766282911</c:v>
                </c:pt>
                <c:pt idx="219">
                  <c:v>-314.66019552491883</c:v>
                </c:pt>
                <c:pt idx="220">
                  <c:v>-321.39380484326961</c:v>
                </c:pt>
                <c:pt idx="221">
                  <c:v>-328.02951449525352</c:v>
                </c:pt>
                <c:pt idx="222">
                  <c:v>-334.56530317942912</c:v>
                </c:pt>
                <c:pt idx="223">
                  <c:v>-340.99918003124918</c:v>
                </c:pt>
                <c:pt idx="224">
                  <c:v>-347.32918522949871</c:v>
                </c:pt>
                <c:pt idx="225">
                  <c:v>-353.55339059327372</c:v>
                </c:pt>
                <c:pt idx="226">
                  <c:v>-359.66990016932562</c:v>
                </c:pt>
                <c:pt idx="227">
                  <c:v>-365.67685080958523</c:v>
                </c:pt>
                <c:pt idx="228">
                  <c:v>-371.57241273869715</c:v>
                </c:pt>
                <c:pt idx="229">
                  <c:v>-377.35479011138602</c:v>
                </c:pt>
                <c:pt idx="230">
                  <c:v>-383.02222155948897</c:v>
                </c:pt>
                <c:pt idx="231">
                  <c:v>-388.57298072848528</c:v>
                </c:pt>
                <c:pt idx="232">
                  <c:v>-394.00537680336106</c:v>
                </c:pt>
                <c:pt idx="233">
                  <c:v>-399.31775502364644</c:v>
                </c:pt>
                <c:pt idx="234">
                  <c:v>-404.50849718747367</c:v>
                </c:pt>
                <c:pt idx="235">
                  <c:v>-409.57602214449577</c:v>
                </c:pt>
                <c:pt idx="236">
                  <c:v>-414.51878627752092</c:v>
                </c:pt>
                <c:pt idx="237">
                  <c:v>-419.33528397271203</c:v>
                </c:pt>
                <c:pt idx="238">
                  <c:v>-424.02404807821296</c:v>
                </c:pt>
                <c:pt idx="239">
                  <c:v>-428.58365035105606</c:v>
                </c:pt>
                <c:pt idx="240">
                  <c:v>-433.01270189221918</c:v>
                </c:pt>
                <c:pt idx="241">
                  <c:v>-437.30985356969796</c:v>
                </c:pt>
                <c:pt idx="242">
                  <c:v>-441.4737964294635</c:v>
                </c:pt>
                <c:pt idx="243">
                  <c:v>-445.50326209418387</c:v>
                </c:pt>
                <c:pt idx="244">
                  <c:v>-449.39702314958339</c:v>
                </c:pt>
                <c:pt idx="245">
                  <c:v>-453.15389351832505</c:v>
                </c:pt>
                <c:pt idx="246">
                  <c:v>-456.77272882130046</c:v>
                </c:pt>
                <c:pt idx="247">
                  <c:v>-460.25242672622011</c:v>
                </c:pt>
                <c:pt idx="248">
                  <c:v>-463.59192728339366</c:v>
                </c:pt>
                <c:pt idx="249">
                  <c:v>-466.79021324860082</c:v>
                </c:pt>
                <c:pt idx="250">
                  <c:v>-469.84631039295419</c:v>
                </c:pt>
                <c:pt idx="251">
                  <c:v>-472.75928779965841</c:v>
                </c:pt>
                <c:pt idx="252">
                  <c:v>-475.52825814757676</c:v>
                </c:pt>
                <c:pt idx="253">
                  <c:v>-478.15237798151765</c:v>
                </c:pt>
                <c:pt idx="254">
                  <c:v>-480.6308479691595</c:v>
                </c:pt>
                <c:pt idx="255">
                  <c:v>-482.96291314453418</c:v>
                </c:pt>
                <c:pt idx="256">
                  <c:v>-485.14786313799823</c:v>
                </c:pt>
                <c:pt idx="257">
                  <c:v>-487.18503239261759</c:v>
                </c:pt>
                <c:pt idx="258">
                  <c:v>-489.07380036690279</c:v>
                </c:pt>
                <c:pt idx="259">
                  <c:v>-490.81359172383196</c:v>
                </c:pt>
                <c:pt idx="260">
                  <c:v>-492.40387650610398</c:v>
                </c:pt>
                <c:pt idx="261">
                  <c:v>-493.84417029756884</c:v>
                </c:pt>
                <c:pt idx="262">
                  <c:v>-495.13403437078512</c:v>
                </c:pt>
                <c:pt idx="263">
                  <c:v>-496.27307582066106</c:v>
                </c:pt>
                <c:pt idx="264">
                  <c:v>-497.26094768413668</c:v>
                </c:pt>
                <c:pt idx="265">
                  <c:v>-498.09734904587276</c:v>
                </c:pt>
                <c:pt idx="266">
                  <c:v>-498.78202512991209</c:v>
                </c:pt>
                <c:pt idx="267">
                  <c:v>-499.3147673772869</c:v>
                </c:pt>
                <c:pt idx="268">
                  <c:v>-499.6954135095479</c:v>
                </c:pt>
                <c:pt idx="269">
                  <c:v>-499.92384757819565</c:v>
                </c:pt>
                <c:pt idx="270">
                  <c:v>-500</c:v>
                </c:pt>
                <c:pt idx="271">
                  <c:v>-499.92384757819565</c:v>
                </c:pt>
                <c:pt idx="272">
                  <c:v>-499.6954135095479</c:v>
                </c:pt>
                <c:pt idx="273">
                  <c:v>-499.3147673772869</c:v>
                </c:pt>
                <c:pt idx="274">
                  <c:v>-498.78202512991214</c:v>
                </c:pt>
                <c:pt idx="275">
                  <c:v>-498.09734904587276</c:v>
                </c:pt>
                <c:pt idx="276">
                  <c:v>-497.26094768413668</c:v>
                </c:pt>
                <c:pt idx="277">
                  <c:v>-496.27307582066101</c:v>
                </c:pt>
                <c:pt idx="278">
                  <c:v>-495.13403437078517</c:v>
                </c:pt>
                <c:pt idx="279">
                  <c:v>-493.84417029756889</c:v>
                </c:pt>
                <c:pt idx="280">
                  <c:v>-492.40387650610404</c:v>
                </c:pt>
                <c:pt idx="281">
                  <c:v>-490.81359172383191</c:v>
                </c:pt>
                <c:pt idx="282">
                  <c:v>-489.07380036690279</c:v>
                </c:pt>
                <c:pt idx="283">
                  <c:v>-487.18503239261764</c:v>
                </c:pt>
                <c:pt idx="284">
                  <c:v>-485.14786313799829</c:v>
                </c:pt>
                <c:pt idx="285">
                  <c:v>-482.96291314453418</c:v>
                </c:pt>
                <c:pt idx="286">
                  <c:v>-480.63084796915939</c:v>
                </c:pt>
                <c:pt idx="287">
                  <c:v>-478.1523779815177</c:v>
                </c:pt>
                <c:pt idx="288">
                  <c:v>-475.52825814757682</c:v>
                </c:pt>
                <c:pt idx="289">
                  <c:v>-472.75928779965847</c:v>
                </c:pt>
                <c:pt idx="290">
                  <c:v>-469.84631039295414</c:v>
                </c:pt>
                <c:pt idx="291">
                  <c:v>-466.79021324860088</c:v>
                </c:pt>
                <c:pt idx="292">
                  <c:v>-463.59192728339372</c:v>
                </c:pt>
                <c:pt idx="293">
                  <c:v>-460.25242672622022</c:v>
                </c:pt>
                <c:pt idx="294">
                  <c:v>-456.77272882130052</c:v>
                </c:pt>
                <c:pt idx="295">
                  <c:v>-453.15389351832499</c:v>
                </c:pt>
                <c:pt idx="296">
                  <c:v>-449.3970231495835</c:v>
                </c:pt>
                <c:pt idx="297">
                  <c:v>-445.50326209418392</c:v>
                </c:pt>
                <c:pt idx="298">
                  <c:v>-441.47379642946356</c:v>
                </c:pt>
                <c:pt idx="299">
                  <c:v>-437.30985356969779</c:v>
                </c:pt>
                <c:pt idx="300">
                  <c:v>-433.0127018922193</c:v>
                </c:pt>
                <c:pt idx="301">
                  <c:v>-428.58365035105618</c:v>
                </c:pt>
                <c:pt idx="302">
                  <c:v>-424.02404807821307</c:v>
                </c:pt>
                <c:pt idx="303">
                  <c:v>-419.33528397271215</c:v>
                </c:pt>
                <c:pt idx="304">
                  <c:v>-414.5187862775208</c:v>
                </c:pt>
                <c:pt idx="305">
                  <c:v>-409.57602214449588</c:v>
                </c:pt>
                <c:pt idx="306">
                  <c:v>-404.50849718747378</c:v>
                </c:pt>
                <c:pt idx="307">
                  <c:v>-399.3177550236465</c:v>
                </c:pt>
                <c:pt idx="308">
                  <c:v>-394.00537680336089</c:v>
                </c:pt>
                <c:pt idx="309">
                  <c:v>-388.57298072848539</c:v>
                </c:pt>
                <c:pt idx="310">
                  <c:v>-383.02222155948908</c:v>
                </c:pt>
                <c:pt idx="311">
                  <c:v>-377.35479011138614</c:v>
                </c:pt>
                <c:pt idx="312">
                  <c:v>-371.57241273869727</c:v>
                </c:pt>
                <c:pt idx="313">
                  <c:v>-365.67685080958518</c:v>
                </c:pt>
                <c:pt idx="314">
                  <c:v>-359.66990016932562</c:v>
                </c:pt>
                <c:pt idx="315">
                  <c:v>-353.55339059327383</c:v>
                </c:pt>
                <c:pt idx="316">
                  <c:v>-347.32918522949882</c:v>
                </c:pt>
                <c:pt idx="317">
                  <c:v>-340.99918003124913</c:v>
                </c:pt>
                <c:pt idx="318">
                  <c:v>-334.56530317942907</c:v>
                </c:pt>
                <c:pt idx="319">
                  <c:v>-328.02951449525369</c:v>
                </c:pt>
                <c:pt idx="320">
                  <c:v>-321.39380484326978</c:v>
                </c:pt>
                <c:pt idx="321">
                  <c:v>-314.66019552491889</c:v>
                </c:pt>
                <c:pt idx="322">
                  <c:v>-307.83073766282911</c:v>
                </c:pt>
                <c:pt idx="323">
                  <c:v>-300.90751157602415</c:v>
                </c:pt>
                <c:pt idx="324">
                  <c:v>-293.89262614623669</c:v>
                </c:pt>
                <c:pt idx="325">
                  <c:v>-286.78821817552324</c:v>
                </c:pt>
                <c:pt idx="326">
                  <c:v>-279.59645173537331</c:v>
                </c:pt>
                <c:pt idx="327">
                  <c:v>-272.31951750751347</c:v>
                </c:pt>
                <c:pt idx="328">
                  <c:v>-264.95963211660251</c:v>
                </c:pt>
                <c:pt idx="329">
                  <c:v>-257.51903745502722</c:v>
                </c:pt>
                <c:pt idx="330">
                  <c:v>-250.00000000000023</c:v>
                </c:pt>
                <c:pt idx="331">
                  <c:v>-242.40481012316846</c:v>
                </c:pt>
                <c:pt idx="332">
                  <c:v>-234.7357813929454</c:v>
                </c:pt>
                <c:pt idx="333">
                  <c:v>-226.99524986977349</c:v>
                </c:pt>
                <c:pt idx="334">
                  <c:v>-219.18557339453889</c:v>
                </c:pt>
                <c:pt idx="335">
                  <c:v>-211.30913087034961</c:v>
                </c:pt>
                <c:pt idx="336">
                  <c:v>-203.36832153790007</c:v>
                </c:pt>
                <c:pt idx="337">
                  <c:v>-195.36556424463694</c:v>
                </c:pt>
                <c:pt idx="338">
                  <c:v>-187.30329670795618</c:v>
                </c:pt>
                <c:pt idx="339">
                  <c:v>-179.18397477265037</c:v>
                </c:pt>
                <c:pt idx="340">
                  <c:v>-171.01007166283429</c:v>
                </c:pt>
                <c:pt idx="341">
                  <c:v>-162.78407722857835</c:v>
                </c:pt>
                <c:pt idx="342">
                  <c:v>-154.50849718747381</c:v>
                </c:pt>
                <c:pt idx="343">
                  <c:v>-146.18585236136857</c:v>
                </c:pt>
                <c:pt idx="344">
                  <c:v>-137.81867790849947</c:v>
                </c:pt>
                <c:pt idx="345">
                  <c:v>-129.40952255126035</c:v>
                </c:pt>
                <c:pt idx="346">
                  <c:v>-120.96094779983393</c:v>
                </c:pt>
                <c:pt idx="347">
                  <c:v>-112.47552717193267</c:v>
                </c:pt>
                <c:pt idx="348">
                  <c:v>-103.95584540887994</c:v>
                </c:pt>
                <c:pt idx="349">
                  <c:v>-95.404497688272329</c:v>
                </c:pt>
                <c:pt idx="350">
                  <c:v>-86.824088833465197</c:v>
                </c:pt>
                <c:pt idx="351">
                  <c:v>-78.217232520115559</c:v>
                </c:pt>
                <c:pt idx="352">
                  <c:v>-69.58655048003294</c:v>
                </c:pt>
                <c:pt idx="353">
                  <c:v>-60.93467170257361</c:v>
                </c:pt>
                <c:pt idx="354">
                  <c:v>-52.264231633826711</c:v>
                </c:pt>
                <c:pt idx="355">
                  <c:v>-43.577871373829161</c:v>
                </c:pt>
                <c:pt idx="356">
                  <c:v>-34.878236872062814</c:v>
                </c:pt>
                <c:pt idx="357">
                  <c:v>-26.167978121472185</c:v>
                </c:pt>
                <c:pt idx="358">
                  <c:v>-17.449748351250413</c:v>
                </c:pt>
                <c:pt idx="359">
                  <c:v>-8.7262032186417802</c:v>
                </c:pt>
                <c:pt idx="360">
                  <c:v>-1.22514845490862E-13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AB-43BF-BE1D-2E0B90ABD72B}"/>
            </c:ext>
          </c:extLst>
        </c:ser>
        <c:ser>
          <c:idx val="2"/>
          <c:order val="2"/>
          <c:tx>
            <c:v>地面</c:v>
          </c:tx>
          <c:spPr>
            <a:ln w="95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演算!$AG$13:$AG$14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xVal>
          <c:yVal>
            <c:numRef>
              <c:f>演算!$AH$13:$AH$14</c:f>
              <c:numCache>
                <c:formatCode>General</c:formatCode>
                <c:ptCount val="2"/>
                <c:pt idx="0">
                  <c:v>-95</c:v>
                </c:pt>
                <c:pt idx="1">
                  <c:v>-95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AB-43BF-BE1D-2E0B90ABD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50097760"/>
        <c:axId val="-1302032928"/>
      </c:scatterChart>
      <c:valAx>
        <c:axId val="-1950097760"/>
        <c:scaling>
          <c:orientation val="minMax"/>
          <c:max val="800"/>
          <c:min val="-8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32928"/>
        <c:crossesAt val="0"/>
        <c:crossBetween val="midCat"/>
        <c:majorUnit val="200"/>
        <c:minorUnit val="40"/>
      </c:valAx>
      <c:valAx>
        <c:axId val="-1302032928"/>
        <c:scaling>
          <c:orientation val="minMax"/>
          <c:max val="800"/>
          <c:min val="-8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50097760"/>
        <c:crossesAt val="0"/>
        <c:crossBetween val="midCat"/>
        <c:majorUnit val="200"/>
        <c:minorUnit val="4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933000000000002"/>
          <c:y val="3.939858474041897E-2"/>
          <c:w val="0.23833666666666667"/>
          <c:h val="0.155269950255727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機構減速比グラフ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演算!$AJ$3:$AJ$363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cat>
          <c:val>
            <c:numRef>
              <c:f>演算!$AK$3:$AK$363</c:f>
              <c:numCache>
                <c:formatCode>General</c:formatCode>
                <c:ptCount val="361"/>
                <c:pt idx="0">
                  <c:v>0.40168753636962962</c:v>
                </c:pt>
                <c:pt idx="1">
                  <c:v>0.39856821990585667</c:v>
                </c:pt>
                <c:pt idx="2">
                  <c:v>0.39623843007231624</c:v>
                </c:pt>
                <c:pt idx="3">
                  <c:v>0.39471597699273681</c:v>
                </c:pt>
                <c:pt idx="4">
                  <c:v>0.39401475191875801</c:v>
                </c:pt>
                <c:pt idx="5">
                  <c:v>0.39414497053583369</c:v>
                </c:pt>
                <c:pt idx="6">
                  <c:v>0.3951134728407823</c:v>
                </c:pt>
                <c:pt idx="7">
                  <c:v>0.3969240613099102</c:v>
                </c:pt>
                <c:pt idx="8">
                  <c:v>0.3995778596837396</c:v>
                </c:pt>
                <c:pt idx="9">
                  <c:v>0.40307367637542163</c:v>
                </c:pt>
                <c:pt idx="10">
                  <c:v>0.40740835895472621</c:v>
                </c:pt>
                <c:pt idx="11">
                  <c:v>0.41257712901841409</c:v>
                </c:pt>
                <c:pt idx="12">
                  <c:v>0.41857388972511828</c:v>
                </c:pt>
                <c:pt idx="13">
                  <c:v>0.42539150108977491</c:v>
                </c:pt>
                <c:pt idx="14">
                  <c:v>0.43302202062115702</c:v>
                </c:pt>
                <c:pt idx="15">
                  <c:v>0.44145690893728279</c:v>
                </c:pt>
                <c:pt idx="16">
                  <c:v>0.45068720157390157</c:v>
                </c:pt>
                <c:pt idx="17">
                  <c:v>0.4607036493183157</c:v>
                </c:pt>
                <c:pt idx="18">
                  <c:v>0.47149683010826648</c:v>
                </c:pt>
                <c:pt idx="19">
                  <c:v>0.48305723590014854</c:v>
                </c:pt>
                <c:pt idx="20">
                  <c:v>0.49537533800532851</c:v>
                </c:pt>
                <c:pt idx="21">
                  <c:v>0.50844163429401834</c:v>
                </c:pt>
                <c:pt idx="22">
                  <c:v>0.52224668143449027</c:v>
                </c:pt>
                <c:pt idx="23">
                  <c:v>0.53678111502522441</c:v>
                </c:pt>
                <c:pt idx="24">
                  <c:v>0.55203566013090288</c:v>
                </c:pt>
                <c:pt idx="25">
                  <c:v>0.5680011343786745</c:v>
                </c:pt>
                <c:pt idx="26">
                  <c:v>0.58466844543146246</c:v>
                </c:pt>
                <c:pt idx="27">
                  <c:v>0.6020285843405796</c:v>
                </c:pt>
                <c:pt idx="28">
                  <c:v>0.62007261600086239</c:v>
                </c:pt>
                <c:pt idx="29">
                  <c:v>0.63879166768601303</c:v>
                </c:pt>
                <c:pt idx="30">
                  <c:v>0.65817691643555409</c:v>
                </c:pt>
                <c:pt idx="31">
                  <c:v>0.67821957588914539</c:v>
                </c:pt>
                <c:pt idx="32">
                  <c:v>0.6989108830203079</c:v>
                </c:pt>
                <c:pt idx="33">
                  <c:v>0.72024208510628629</c:v>
                </c:pt>
                <c:pt idx="34">
                  <c:v>0.74220442717419199</c:v>
                </c:pt>
                <c:pt idx="35">
                  <c:v>0.76478914009264165</c:v>
                </c:pt>
                <c:pt idx="36">
                  <c:v>0.78798742941731703</c:v>
                </c:pt>
                <c:pt idx="37">
                  <c:v>0.81179046505620667</c:v>
                </c:pt>
                <c:pt idx="38">
                  <c:v>0.83618937178492869</c:v>
                </c:pt>
                <c:pt idx="39">
                  <c:v>0.861175220618982</c:v>
                </c:pt>
                <c:pt idx="40">
                  <c:v>0.88673902102967372</c:v>
                </c:pt>
                <c:pt idx="41">
                  <c:v>0.91287171397832323</c:v>
                </c:pt>
                <c:pt idx="42">
                  <c:v>0.93956416573585655</c:v>
                </c:pt>
                <c:pt idx="43">
                  <c:v>0.96680716244584342</c:v>
                </c:pt>
                <c:pt idx="44">
                  <c:v>0.99459140538998914</c:v>
                </c:pt>
                <c:pt idx="45">
                  <c:v>1.0229075069108129</c:v>
                </c:pt>
                <c:pt idx="46">
                  <c:v>1.0517459869470203</c:v>
                </c:pt>
                <c:pt idx="47">
                  <c:v>1.0810972701388155</c:v>
                </c:pt>
                <c:pt idx="48">
                  <c:v>1.1109516834601119</c:v>
                </c:pt>
                <c:pt idx="49">
                  <c:v>1.141299454338911</c:v>
                </c:pt>
                <c:pt idx="50">
                  <c:v>1.1721307092273245</c:v>
                </c:pt>
                <c:pt idx="51">
                  <c:v>1.2034354725857914</c:v>
                </c:pt>
                <c:pt idx="52">
                  <c:v>1.2352036662492665</c:v>
                </c:pt>
                <c:pt idx="53">
                  <c:v>1.2674251091440409</c:v>
                </c:pt>
                <c:pt idx="54">
                  <c:v>1.300089517327738</c:v>
                </c:pt>
                <c:pt idx="55">
                  <c:v>1.3331865043253481</c:v>
                </c:pt>
                <c:pt idx="56">
                  <c:v>1.3667055817391867</c:v>
                </c:pt>
                <c:pt idx="57">
                  <c:v>1.4006361601085719</c:v>
                </c:pt>
                <c:pt idx="58">
                  <c:v>1.4349675500017756</c:v>
                </c:pt>
                <c:pt idx="59">
                  <c:v>1.4696889633186452</c:v>
                </c:pt>
                <c:pt idx="60">
                  <c:v>1.5047895147911348</c:v>
                </c:pt>
                <c:pt idx="61">
                  <c:v>1.5402582236616076</c:v>
                </c:pt>
                <c:pt idx="62">
                  <c:v>1.5760840155299582</c:v>
                </c:pt>
                <c:pt idx="63">
                  <c:v>1.6122557243516713</c:v>
                </c:pt>
                <c:pt idx="64">
                  <c:v>1.6487620945791905</c:v>
                </c:pt>
                <c:pt idx="65">
                  <c:v>1.6855917834330885</c:v>
                </c:pt>
                <c:pt idx="66">
                  <c:v>1.7227333632951758</c:v>
                </c:pt>
                <c:pt idx="67">
                  <c:v>1.7601753242116478</c:v>
                </c:pt>
                <c:pt idx="68">
                  <c:v>1.7979060765024717</c:v>
                </c:pt>
                <c:pt idx="69">
                  <c:v>1.8359139534634346</c:v>
                </c:pt>
                <c:pt idx="70">
                  <c:v>1.8741872141604834</c:v>
                </c:pt>
                <c:pt idx="71">
                  <c:v>1.912714046303098</c:v>
                </c:pt>
                <c:pt idx="72">
                  <c:v>1.9514825691967559</c:v>
                </c:pt>
                <c:pt idx="73">
                  <c:v>1.9904808367639746</c:v>
                </c:pt>
                <c:pt idx="74">
                  <c:v>2.0296968406328055</c:v>
                </c:pt>
                <c:pt idx="75">
                  <c:v>2.0691185132848235</c:v>
                </c:pt>
                <c:pt idx="76">
                  <c:v>2.1087337312605565</c:v>
                </c:pt>
                <c:pt idx="77">
                  <c:v>2.1485303184153173</c:v>
                </c:pt>
                <c:pt idx="78">
                  <c:v>2.1884960492267607</c:v>
                </c:pt>
                <c:pt idx="79">
                  <c:v>2.2286186521423139</c:v>
                </c:pt>
                <c:pt idx="80">
                  <c:v>2.2688858129732377</c:v>
                </c:pt>
                <c:pt idx="81">
                  <c:v>2.3092851783217796</c:v>
                </c:pt>
                <c:pt idx="82">
                  <c:v>2.3498043590464719</c:v>
                </c:pt>
                <c:pt idx="83">
                  <c:v>2.3904309337587062</c:v>
                </c:pt>
                <c:pt idx="84">
                  <c:v>2.4311524523479684</c:v>
                </c:pt>
                <c:pt idx="85">
                  <c:v>2.4719564395346403</c:v>
                </c:pt>
                <c:pt idx="86">
                  <c:v>2.5128303984464995</c:v>
                </c:pt>
                <c:pt idx="87">
                  <c:v>2.5537618142178915</c:v>
                </c:pt>
                <c:pt idx="88">
                  <c:v>2.594738157606741</c:v>
                </c:pt>
                <c:pt idx="89">
                  <c:v>2.6357468886324575</c:v>
                </c:pt>
                <c:pt idx="90">
                  <c:v>2.6767754602248042</c:v>
                </c:pt>
                <c:pt idx="91">
                  <c:v>2.7178113218896187</c:v>
                </c:pt>
                <c:pt idx="92">
                  <c:v>2.7588419233839536</c:v>
                </c:pt>
                <c:pt idx="93">
                  <c:v>2.7998547184023308</c:v>
                </c:pt>
                <c:pt idx="94">
                  <c:v>2.8408371682689624</c:v>
                </c:pt>
                <c:pt idx="95">
                  <c:v>2.8817767456367038</c:v>
                </c:pt>
                <c:pt idx="96">
                  <c:v>2.922660938190786</c:v>
                </c:pt>
                <c:pt idx="97">
                  <c:v>2.9634772523545543</c:v>
                </c:pt>
                <c:pt idx="98">
                  <c:v>3.0042132169953151</c:v>
                </c:pt>
                <c:pt idx="99">
                  <c:v>3.0448563871310887</c:v>
                </c:pt>
                <c:pt idx="100">
                  <c:v>3.0853943476332391</c:v>
                </c:pt>
                <c:pt idx="101">
                  <c:v>3.1258147169282804</c:v>
                </c:pt>
                <c:pt idx="102">
                  <c:v>3.166105150690941</c:v>
                </c:pt>
                <c:pt idx="103">
                  <c:v>3.2062533455311888</c:v>
                </c:pt>
                <c:pt idx="104">
                  <c:v>3.2462470426768744</c:v>
                </c:pt>
                <c:pt idx="105">
                  <c:v>3.2860740316423502</c:v>
                </c:pt>
                <c:pt idx="106">
                  <c:v>3.3257221538857347</c:v>
                </c:pt>
                <c:pt idx="107">
                  <c:v>3.365179306458792</c:v>
                </c:pt>
                <c:pt idx="108">
                  <c:v>3.4044334456425935</c:v>
                </c:pt>
                <c:pt idx="109">
                  <c:v>3.4434725905551993</c:v>
                </c:pt>
                <c:pt idx="110">
                  <c:v>3.4822848267671214</c:v>
                </c:pt>
                <c:pt idx="111">
                  <c:v>3.5208583098764756</c:v>
                </c:pt>
                <c:pt idx="112">
                  <c:v>3.5591812690780276</c:v>
                </c:pt>
                <c:pt idx="113">
                  <c:v>3.5972420107084453</c:v>
                </c:pt>
                <c:pt idx="114">
                  <c:v>3.6350289217713665</c:v>
                </c:pt>
                <c:pt idx="115">
                  <c:v>3.6725304734370718</c:v>
                </c:pt>
                <c:pt idx="116">
                  <c:v>3.7097352245220825</c:v>
                </c:pt>
                <c:pt idx="117">
                  <c:v>3.7466318249409301</c:v>
                </c:pt>
                <c:pt idx="118">
                  <c:v>3.7832090191376757</c:v>
                </c:pt>
                <c:pt idx="119">
                  <c:v>3.819455649479762</c:v>
                </c:pt>
                <c:pt idx="120">
                  <c:v>3.8553606596332268</c:v>
                </c:pt>
                <c:pt idx="121">
                  <c:v>3.8909130979045337</c:v>
                </c:pt>
                <c:pt idx="122">
                  <c:v>3.9261021205513358</c:v>
                </c:pt>
                <c:pt idx="123">
                  <c:v>3.9609169950653658</c:v>
                </c:pt>
                <c:pt idx="124">
                  <c:v>3.9953471034145269</c:v>
                </c:pt>
                <c:pt idx="125">
                  <c:v>4.0293819452643866</c:v>
                </c:pt>
                <c:pt idx="126">
                  <c:v>4.0630111411488814</c:v>
                </c:pt>
                <c:pt idx="127">
                  <c:v>4.0962244356162385</c:v>
                </c:pt>
                <c:pt idx="128">
                  <c:v>4.1290117003368536</c:v>
                </c:pt>
                <c:pt idx="129">
                  <c:v>4.1613629371756362</c:v>
                </c:pt>
                <c:pt idx="130">
                  <c:v>4.1932682812094777</c:v>
                </c:pt>
                <c:pt idx="131">
                  <c:v>4.224718003726319</c:v>
                </c:pt>
                <c:pt idx="132">
                  <c:v>4.2557025151728434</c:v>
                </c:pt>
                <c:pt idx="133">
                  <c:v>4.286212368065903</c:v>
                </c:pt>
                <c:pt idx="134">
                  <c:v>4.3162382598408273</c:v>
                </c:pt>
                <c:pt idx="135">
                  <c:v>4.3457710356948178</c:v>
                </c:pt>
                <c:pt idx="136">
                  <c:v>4.3748016913503269</c:v>
                </c:pt>
                <c:pt idx="137">
                  <c:v>4.4033213757890799</c:v>
                </c:pt>
                <c:pt idx="138">
                  <c:v>4.4313213939372726</c:v>
                </c:pt>
                <c:pt idx="139">
                  <c:v>4.4587932093064619</c:v>
                </c:pt>
                <c:pt idx="140">
                  <c:v>4.4857284465803788</c:v>
                </c:pt>
                <c:pt idx="141">
                  <c:v>4.5121188941636552</c:v>
                </c:pt>
                <c:pt idx="142">
                  <c:v>4.537956506664532</c:v>
                </c:pt>
                <c:pt idx="143">
                  <c:v>4.5632334073488066</c:v>
                </c:pt>
                <c:pt idx="144">
                  <c:v>4.5879418905180014</c:v>
                </c:pt>
                <c:pt idx="145">
                  <c:v>4.6120744238635769</c:v>
                </c:pt>
                <c:pt idx="146">
                  <c:v>4.6356236507376547</c:v>
                </c:pt>
                <c:pt idx="147">
                  <c:v>4.6585823924114536</c:v>
                </c:pt>
                <c:pt idx="148">
                  <c:v>4.6809436502226127</c:v>
                </c:pt>
                <c:pt idx="149">
                  <c:v>4.7027006077301223</c:v>
                </c:pt>
                <c:pt idx="150">
                  <c:v>4.7238466327688542</c:v>
                </c:pt>
                <c:pt idx="151">
                  <c:v>4.7443752794738394</c:v>
                </c:pt>
                <c:pt idx="152">
                  <c:v>4.7642802902271804</c:v>
                </c:pt>
                <c:pt idx="153">
                  <c:v>4.7835555975651083</c:v>
                </c:pt>
                <c:pt idx="154">
                  <c:v>4.8021953260292243</c:v>
                </c:pt>
                <c:pt idx="155">
                  <c:v>4.8201937939351875</c:v>
                </c:pt>
                <c:pt idx="156">
                  <c:v>4.8375455151177231</c:v>
                </c:pt>
                <c:pt idx="157">
                  <c:v>4.854245200577096</c:v>
                </c:pt>
                <c:pt idx="158">
                  <c:v>4.8702877601078001</c:v>
                </c:pt>
                <c:pt idx="159">
                  <c:v>4.8856683038266304</c:v>
                </c:pt>
                <c:pt idx="160">
                  <c:v>4.90038214367189</c:v>
                </c:pt>
                <c:pt idx="161">
                  <c:v>4.9144247948245807</c:v>
                </c:pt>
                <c:pt idx="162">
                  <c:v>4.927791977058563</c:v>
                </c:pt>
                <c:pt idx="163">
                  <c:v>4.9404796160760807</c:v>
                </c:pt>
                <c:pt idx="164">
                  <c:v>4.9524838446960358</c:v>
                </c:pt>
                <c:pt idx="165">
                  <c:v>4.9638010040858651</c:v>
                </c:pt>
                <c:pt idx="166">
                  <c:v>4.9744276448214961</c:v>
                </c:pt>
                <c:pt idx="167">
                  <c:v>4.9843605279588576</c:v>
                </c:pt>
                <c:pt idx="168">
                  <c:v>4.9935966260462461</c:v>
                </c:pt>
                <c:pt idx="169">
                  <c:v>5.0021331239777318</c:v>
                </c:pt>
                <c:pt idx="170">
                  <c:v>5.009967419921054</c:v>
                </c:pt>
                <c:pt idx="171">
                  <c:v>5.0170971260432662</c:v>
                </c:pt>
                <c:pt idx="172">
                  <c:v>5.0235200693273905</c:v>
                </c:pt>
                <c:pt idx="173">
                  <c:v>5.0292342920854232</c:v>
                </c:pt>
                <c:pt idx="174">
                  <c:v>5.0342380527414399</c:v>
                </c:pt>
                <c:pt idx="175">
                  <c:v>5.0385298261742912</c:v>
                </c:pt>
                <c:pt idx="176">
                  <c:v>5.042108304337396</c:v>
                </c:pt>
                <c:pt idx="177">
                  <c:v>5.0449723965323345</c:v>
                </c:pt>
                <c:pt idx="178">
                  <c:v>5.0471212298547634</c:v>
                </c:pt>
                <c:pt idx="179">
                  <c:v>5.048554149381534</c:v>
                </c:pt>
                <c:pt idx="180">
                  <c:v>5.0492707183238341</c:v>
                </c:pt>
                <c:pt idx="181">
                  <c:v>0.95060870348240833</c:v>
                </c:pt>
                <c:pt idx="182">
                  <c:v>0.95060184279913018</c:v>
                </c:pt>
                <c:pt idx="183">
                  <c:v>0.95058811780571917</c:v>
                </c:pt>
                <c:pt idx="184">
                  <c:v>0.95056752123943322</c:v>
                </c:pt>
                <c:pt idx="185">
                  <c:v>0.95054004219947519</c:v>
                </c:pt>
                <c:pt idx="186">
                  <c:v>0.95050566613137633</c:v>
                </c:pt>
                <c:pt idx="187">
                  <c:v>0.95046437481611457</c:v>
                </c:pt>
                <c:pt idx="188">
                  <c:v>0.9504161463464198</c:v>
                </c:pt>
                <c:pt idx="189">
                  <c:v>0.95036095510391139</c:v>
                </c:pt>
                <c:pt idx="190">
                  <c:v>0.95029877173667598</c:v>
                </c:pt>
                <c:pt idx="191">
                  <c:v>0.95022956312021789</c:v>
                </c:pt>
                <c:pt idx="192">
                  <c:v>0.95015329232903856</c:v>
                </c:pt>
                <c:pt idx="193">
                  <c:v>0.95006991859326095</c:v>
                </c:pt>
                <c:pt idx="194">
                  <c:v>0.94997939725570402</c:v>
                </c:pt>
                <c:pt idx="195">
                  <c:v>0.9498816797244205</c:v>
                </c:pt>
                <c:pt idx="196">
                  <c:v>0.94977671341982661</c:v>
                </c:pt>
                <c:pt idx="197">
                  <c:v>0.94966444171797515</c:v>
                </c:pt>
                <c:pt idx="198">
                  <c:v>0.94954480388912765</c:v>
                </c:pt>
                <c:pt idx="199">
                  <c:v>0.94941773503194649</c:v>
                </c:pt>
                <c:pt idx="200">
                  <c:v>0.94928316600189622</c:v>
                </c:pt>
                <c:pt idx="201">
                  <c:v>0.94914102333685546</c:v>
                </c:pt>
                <c:pt idx="202">
                  <c:v>0.94899122917479806</c:v>
                </c:pt>
                <c:pt idx="203">
                  <c:v>0.94883370116907495</c:v>
                </c:pt>
                <c:pt idx="204">
                  <c:v>0.94866835239684844</c:v>
                </c:pt>
                <c:pt idx="205">
                  <c:v>0.94849509126166909</c:v>
                </c:pt>
                <c:pt idx="206">
                  <c:v>0.94831382139223075</c:v>
                </c:pt>
                <c:pt idx="207">
                  <c:v>0.94812444153304676</c:v>
                </c:pt>
                <c:pt idx="208">
                  <c:v>0.94792684543118899</c:v>
                </c:pt>
                <c:pt idx="209">
                  <c:v>0.94772092171486966</c:v>
                </c:pt>
                <c:pt idx="210">
                  <c:v>0.94750655376731885</c:v>
                </c:pt>
                <c:pt idx="211">
                  <c:v>0.9472836195923755</c:v>
                </c:pt>
                <c:pt idx="212">
                  <c:v>0.94705199167462695</c:v>
                </c:pt>
                <c:pt idx="213">
                  <c:v>0.94681153683117725</c:v>
                </c:pt>
                <c:pt idx="214">
                  <c:v>0.94656211605694074</c:v>
                </c:pt>
                <c:pt idx="215">
                  <c:v>0.94630358436100059</c:v>
                </c:pt>
                <c:pt idx="216">
                  <c:v>0.94603579059642573</c:v>
                </c:pt>
                <c:pt idx="217">
                  <c:v>0.94575857728031698</c:v>
                </c:pt>
                <c:pt idx="218">
                  <c:v>0.94547178040614732</c:v>
                </c:pt>
                <c:pt idx="219">
                  <c:v>0.94517522924649877</c:v>
                </c:pt>
                <c:pt idx="220">
                  <c:v>0.94486874614654393</c:v>
                </c:pt>
                <c:pt idx="221">
                  <c:v>0.94455214630799833</c:v>
                </c:pt>
                <c:pt idx="222">
                  <c:v>0.9442252375619512</c:v>
                </c:pt>
                <c:pt idx="223">
                  <c:v>0.94388782013239059</c:v>
                </c:pt>
                <c:pt idx="224">
                  <c:v>0.94353968638715469</c:v>
                </c:pt>
                <c:pt idx="225">
                  <c:v>0.94318062057825125</c:v>
                </c:pt>
                <c:pt idx="226">
                  <c:v>0.94281039857004967</c:v>
                </c:pt>
                <c:pt idx="227">
                  <c:v>0.94242878755394777</c:v>
                </c:pt>
                <c:pt idx="228">
                  <c:v>0.94203554575067072</c:v>
                </c:pt>
                <c:pt idx="229">
                  <c:v>0.94163042209872805</c:v>
                </c:pt>
                <c:pt idx="230">
                  <c:v>0.94121315592778731</c:v>
                </c:pt>
                <c:pt idx="231">
                  <c:v>0.94078347661758144</c:v>
                </c:pt>
                <c:pt idx="232">
                  <c:v>0.94034110324088882</c:v>
                </c:pt>
                <c:pt idx="233">
                  <c:v>0.93988574418983328</c:v>
                </c:pt>
                <c:pt idx="234">
                  <c:v>0.93941709678510277</c:v>
                </c:pt>
                <c:pt idx="235">
                  <c:v>0.9389348468670069</c:v>
                </c:pt>
                <c:pt idx="236">
                  <c:v>0.93843866836785128</c:v>
                </c:pt>
                <c:pt idx="237">
                  <c:v>0.93792822286434485</c:v>
                </c:pt>
                <c:pt idx="238">
                  <c:v>0.93740315910891447</c:v>
                </c:pt>
                <c:pt idx="239">
                  <c:v>0.93686311254069143</c:v>
                </c:pt>
                <c:pt idx="240">
                  <c:v>0.93630770477187164</c:v>
                </c:pt>
                <c:pt idx="241">
                  <c:v>0.93573654305202081</c:v>
                </c:pt>
                <c:pt idx="242">
                  <c:v>0.93514921970648845</c:v>
                </c:pt>
                <c:pt idx="243">
                  <c:v>0.93454531154926801</c:v>
                </c:pt>
                <c:pt idx="244">
                  <c:v>0.93392437926805227</c:v>
                </c:pt>
                <c:pt idx="245">
                  <c:v>0.93328596678130415</c:v>
                </c:pt>
                <c:pt idx="246">
                  <c:v>0.9326296005649809</c:v>
                </c:pt>
                <c:pt idx="247">
                  <c:v>0.93195478894788009</c:v>
                </c:pt>
                <c:pt idx="248">
                  <c:v>0.93126102137430444</c:v>
                </c:pt>
                <c:pt idx="249">
                  <c:v>0.93054776763211633</c:v>
                </c:pt>
                <c:pt idx="250">
                  <c:v>0.92981447704512388</c:v>
                </c:pt>
                <c:pt idx="251">
                  <c:v>0.92906057762712235</c:v>
                </c:pt>
                <c:pt idx="252">
                  <c:v>0.92828547519685767</c:v>
                </c:pt>
                <c:pt idx="253">
                  <c:v>0.92748855245168171</c:v>
                </c:pt>
                <c:pt idx="254">
                  <c:v>0.92666916799745125</c:v>
                </c:pt>
                <c:pt idx="255">
                  <c:v>0.92582665533365383</c:v>
                </c:pt>
                <c:pt idx="256">
                  <c:v>0.92496032179058152</c:v>
                </c:pt>
                <c:pt idx="257">
                  <c:v>0.92406944741746078</c:v>
                </c:pt>
                <c:pt idx="258">
                  <c:v>0.92315328381831474</c:v>
                </c:pt>
                <c:pt idx="259">
                  <c:v>0.92221105293404015</c:v>
                </c:pt>
                <c:pt idx="260">
                  <c:v>0.92124194576730523</c:v>
                </c:pt>
                <c:pt idx="261">
                  <c:v>0.92024512104933964</c:v>
                </c:pt>
                <c:pt idx="262">
                  <c:v>0.91921970384387608</c:v>
                </c:pt>
                <c:pt idx="263">
                  <c:v>0.91816478408795577</c:v>
                </c:pt>
                <c:pt idx="264">
                  <c:v>0.91707941506492596</c:v>
                </c:pt>
                <c:pt idx="265">
                  <c:v>0.9159626118080495</c:v>
                </c:pt>
                <c:pt idx="266">
                  <c:v>0.9148133494316909</c:v>
                </c:pt>
                <c:pt idx="267">
                  <c:v>0.91363056138675247</c:v>
                </c:pt>
                <c:pt idx="268">
                  <c:v>0.91241313763821263</c:v>
                </c:pt>
                <c:pt idx="269">
                  <c:v>0.91115992276146496</c:v>
                </c:pt>
                <c:pt idx="270">
                  <c:v>0.90986971395451777</c:v>
                </c:pt>
                <c:pt idx="271">
                  <c:v>0.90854125896378579</c:v>
                </c:pt>
                <c:pt idx="272">
                  <c:v>0.90717325392004</c:v>
                </c:pt>
                <c:pt idx="273">
                  <c:v>0.90576434108263693</c:v>
                </c:pt>
                <c:pt idx="274">
                  <c:v>0.90431310648873442</c:v>
                </c:pt>
                <c:pt idx="275">
                  <c:v>0.90281807750606646</c:v>
                </c:pt>
                <c:pt idx="276">
                  <c:v>0.90127772028658604</c:v>
                </c:pt>
                <c:pt idx="277">
                  <c:v>0.89969043711965602</c:v>
                </c:pt>
                <c:pt idx="278">
                  <c:v>0.89805456368323167</c:v>
                </c:pt>
                <c:pt idx="279">
                  <c:v>0.8963683661924069</c:v>
                </c:pt>
                <c:pt idx="280">
                  <c:v>0.89463003844511324</c:v>
                </c:pt>
                <c:pt idx="281">
                  <c:v>0.8928376987652723</c:v>
                </c:pt>
                <c:pt idx="282">
                  <c:v>0.89098938684465989</c:v>
                </c:pt>
                <c:pt idx="283">
                  <c:v>0.88908306048616847</c:v>
                </c:pt>
                <c:pt idx="284">
                  <c:v>0.88711659225176964</c:v>
                </c:pt>
                <c:pt idx="285">
                  <c:v>0.88508776601971773</c:v>
                </c:pt>
                <c:pt idx="286">
                  <c:v>0.882994273458098</c:v>
                </c:pt>
                <c:pt idx="287">
                  <c:v>0.88083371042277925</c:v>
                </c:pt>
                <c:pt idx="288">
                  <c:v>0.87860357329046856</c:v>
                </c:pt>
                <c:pt idx="289">
                  <c:v>0.87630125523968427</c:v>
                </c:pt>
                <c:pt idx="290">
                  <c:v>0.87392404249654909</c:v>
                </c:pt>
                <c:pt idx="291">
                  <c:v>0.87146911056398546</c:v>
                </c:pt>
                <c:pt idx="292">
                  <c:v>0.86893352045828554</c:v>
                </c:pt>
                <c:pt idx="293">
                  <c:v>0.86631421498071448</c:v>
                </c:pt>
                <c:pt idx="294">
                  <c:v>0.8636080150573</c:v>
                </c:pt>
                <c:pt idx="295">
                  <c:v>0.86081161618573443</c:v>
                </c:pt>
                <c:pt idx="296">
                  <c:v>0.8579215850346763</c:v>
                </c:pt>
                <c:pt idx="297">
                  <c:v>0.85493435624887582</c:v>
                </c:pt>
                <c:pt idx="298">
                  <c:v>0.85184622952218814</c:v>
                </c:pt>
                <c:pt idx="299">
                  <c:v>0.84865336700940641</c:v>
                </c:pt>
                <c:pt idx="300">
                  <c:v>0.84535179116034787</c:v>
                </c:pt>
                <c:pt idx="301">
                  <c:v>0.84193738307041466</c:v>
                </c:pt>
                <c:pt idx="302">
                  <c:v>0.83840588145761585</c:v>
                </c:pt>
                <c:pt idx="303">
                  <c:v>0.83475288238985534</c:v>
                </c:pt>
                <c:pt idx="304">
                  <c:v>0.83097383990542373</c:v>
                </c:pt>
                <c:pt idx="305">
                  <c:v>0.82706406768757057</c:v>
                </c:pt>
                <c:pt idx="306">
                  <c:v>0.82301874197697911</c:v>
                </c:pt>
                <c:pt idx="307">
                  <c:v>0.81883290592863378</c:v>
                </c:pt>
                <c:pt idx="308">
                  <c:v>0.81450147564611375</c:v>
                </c:pt>
                <c:pt idx="309">
                  <c:v>0.81001924815537385</c:v>
                </c:pt>
                <c:pt idx="310">
                  <c:v>0.80538091160916392</c:v>
                </c:pt>
                <c:pt idx="311">
                  <c:v>0.80058105804954249</c:v>
                </c:pt>
                <c:pt idx="312">
                  <c:v>0.79561419908793263</c:v>
                </c:pt>
                <c:pt idx="313">
                  <c:v>0.79047478490259826</c:v>
                </c:pt>
                <c:pt idx="314">
                  <c:v>0.78515722699098034</c:v>
                </c:pt>
                <c:pt idx="315">
                  <c:v>0.77965592515439996</c:v>
                </c:pt>
                <c:pt idx="316">
                  <c:v>0.77396529923414592</c:v>
                </c:pt>
                <c:pt idx="317">
                  <c:v>0.76807982615593129</c:v>
                </c:pt>
                <c:pt idx="318">
                  <c:v>0.76199408287756898</c:v>
                </c:pt>
                <c:pt idx="319">
                  <c:v>0.75570279586787836</c:v>
                </c:pt>
                <c:pt idx="320">
                  <c:v>0.74920089777054755</c:v>
                </c:pt>
                <c:pt idx="321">
                  <c:v>0.7424835919239976</c:v>
                </c:pt>
                <c:pt idx="322">
                  <c:v>0.73554642541287463</c:v>
                </c:pt>
                <c:pt idx="323">
                  <c:v>0.72838537131258052</c:v>
                </c:pt>
                <c:pt idx="324">
                  <c:v>0.72099692075454125</c:v>
                </c:pt>
                <c:pt idx="325">
                  <c:v>0.71337818537515973</c:v>
                </c:pt>
                <c:pt idx="326">
                  <c:v>0.70552701061561784</c:v>
                </c:pt>
                <c:pt idx="327">
                  <c:v>0.697442100198294</c:v>
                </c:pt>
                <c:pt idx="328">
                  <c:v>0.68912315191826301</c:v>
                </c:pt>
                <c:pt idx="329">
                  <c:v>0.68057100464029263</c:v>
                </c:pt>
                <c:pt idx="330">
                  <c:v>0.67178779607894734</c:v>
                </c:pt>
                <c:pt idx="331">
                  <c:v>0.66277713055280274</c:v>
                </c:pt>
                <c:pt idx="332">
                  <c:v>0.65354425543735595</c:v>
                </c:pt>
                <c:pt idx="333">
                  <c:v>0.64409624448972058</c:v>
                </c:pt>
                <c:pt idx="334">
                  <c:v>0.63444218558510279</c:v>
                </c:pt>
                <c:pt idx="335">
                  <c:v>0.62459336968964385</c:v>
                </c:pt>
                <c:pt idx="336">
                  <c:v>0.61456347711282411</c:v>
                </c:pt>
                <c:pt idx="337">
                  <c:v>0.60436875625083453</c:v>
                </c:pt>
                <c:pt idx="338">
                  <c:v>0.59402818918639233</c:v>
                </c:pt>
                <c:pt idx="339">
                  <c:v>0.58356363768256858</c:v>
                </c:pt>
                <c:pt idx="340">
                  <c:v>0.57299996236612649</c:v>
                </c:pt>
                <c:pt idx="341">
                  <c:v>0.56236510729540401</c:v>
                </c:pt>
                <c:pt idx="342">
                  <c:v>0.55169014173795372</c:v>
                </c:pt>
                <c:pt idx="343">
                  <c:v>0.54100925092762631</c:v>
                </c:pt>
                <c:pt idx="344">
                  <c:v>0.53035966792442513</c:v>
                </c:pt>
                <c:pt idx="345">
                  <c:v>0.5197815395502362</c:v>
                </c:pt>
                <c:pt idx="346">
                  <c:v>0.50931772079202586</c:v>
                </c:pt>
                <c:pt idx="347">
                  <c:v>0.49901349409964246</c:v>
                </c:pt>
                <c:pt idx="348">
                  <c:v>0.48891621265592461</c:v>
                </c:pt>
                <c:pt idx="349">
                  <c:v>0.47907486991512099</c:v>
                </c:pt>
                <c:pt idx="350">
                  <c:v>0.46953960136970047</c:v>
                </c:pt>
                <c:pt idx="351">
                  <c:v>0.46036112842181626</c:v>
                </c:pt>
                <c:pt idx="352">
                  <c:v>0.45159015814420295</c:v>
                </c:pt>
                <c:pt idx="353">
                  <c:v>0.44327675629369589</c:v>
                </c:pt>
                <c:pt idx="354">
                  <c:v>0.43546971384202443</c:v>
                </c:pt>
                <c:pt idx="355">
                  <c:v>0.42821592916639795</c:v>
                </c:pt>
                <c:pt idx="356">
                  <c:v>0.42155982861329144</c:v>
                </c:pt>
                <c:pt idx="357">
                  <c:v>0.41554284721470619</c:v>
                </c:pt>
                <c:pt idx="358">
                  <c:v>0.41020298885793166</c:v>
                </c:pt>
                <c:pt idx="359">
                  <c:v>0.40557448130088775</c:v>
                </c:pt>
                <c:pt idx="360">
                  <c:v>0.40168753636962962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1-468C-967C-19751664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302036192"/>
        <c:axId val="-1302047616"/>
      </c:lineChart>
      <c:catAx>
        <c:axId val="-130203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47616"/>
        <c:crosses val="autoZero"/>
        <c:auto val="1"/>
        <c:lblAlgn val="ctr"/>
        <c:lblOffset val="100"/>
        <c:noMultiLvlLbl val="0"/>
      </c:catAx>
      <c:valAx>
        <c:axId val="-13020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30203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63501</xdr:rowOff>
    </xdr:from>
    <xdr:to>
      <xdr:col>7</xdr:col>
      <xdr:colOff>2564</xdr:colOff>
      <xdr:row>30</xdr:row>
      <xdr:rowOff>134939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595624</xdr:colOff>
      <xdr:row>13</xdr:row>
      <xdr:rowOff>1594</xdr:rowOff>
    </xdr:from>
    <xdr:to>
      <xdr:col>12</xdr:col>
      <xdr:colOff>1322158</xdr:colOff>
      <xdr:row>37</xdr:row>
      <xdr:rowOff>114356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92497</xdr:rowOff>
    </xdr:from>
    <xdr:to>
      <xdr:col>7</xdr:col>
      <xdr:colOff>37142</xdr:colOff>
      <xdr:row>47</xdr:row>
      <xdr:rowOff>145933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43542</xdr:colOff>
      <xdr:row>0</xdr:row>
      <xdr:rowOff>119743</xdr:rowOff>
    </xdr:from>
    <xdr:to>
      <xdr:col>4</xdr:col>
      <xdr:colOff>593096</xdr:colOff>
      <xdr:row>12</xdr:row>
      <xdr:rowOff>54428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5" t="6111" r="11292" b="5556"/>
        <a:stretch/>
      </xdr:blipFill>
      <xdr:spPr>
        <a:xfrm>
          <a:off x="43542" y="119743"/>
          <a:ext cx="2998840" cy="1970314"/>
        </a:xfrm>
        <a:prstGeom prst="rect">
          <a:avLst/>
        </a:prstGeom>
      </xdr:spPr>
    </xdr:pic>
    <xdr:clientData/>
  </xdr:twoCellAnchor>
  <xdr:twoCellAnchor>
    <xdr:from>
      <xdr:col>13</xdr:col>
      <xdr:colOff>498354</xdr:colOff>
      <xdr:row>14</xdr:row>
      <xdr:rowOff>128606</xdr:rowOff>
    </xdr:from>
    <xdr:to>
      <xdr:col>20</xdr:col>
      <xdr:colOff>450127</xdr:colOff>
      <xdr:row>24</xdr:row>
      <xdr:rowOff>96455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815293-CF3E-4CCC-B927-A2DB3E62B640}"/>
            </a:ext>
          </a:extLst>
        </xdr:cNvPr>
        <xdr:cNvSpPr txBox="1"/>
      </xdr:nvSpPr>
      <xdr:spPr>
        <a:xfrm>
          <a:off x="10320759" y="2491771"/>
          <a:ext cx="4895127" cy="16558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メモ</a:t>
          </a:r>
          <a:endParaRPr kumimoji="1" lang="en-US" altLang="ja-JP" sz="1100"/>
        </a:p>
        <a:p>
          <a:r>
            <a:rPr kumimoji="1" lang="ja-JP" altLang="en-US" sz="1100"/>
            <a:t>角度</a:t>
          </a:r>
          <a:r>
            <a:rPr kumimoji="1" lang="en-US" altLang="ja-JP" sz="1100"/>
            <a:t>207</a:t>
          </a:r>
          <a:r>
            <a:rPr kumimoji="1" lang="ja-JP" altLang="en-US" sz="1100"/>
            <a:t>度の時　　アーム先端が設置している状態での角度</a:t>
          </a:r>
          <a:endParaRPr kumimoji="1" lang="en-US" altLang="ja-JP" sz="1100"/>
        </a:p>
        <a:p>
          <a:r>
            <a:rPr kumimoji="1" lang="ja-JP" altLang="en-US" sz="1100"/>
            <a:t>角度</a:t>
          </a:r>
          <a:r>
            <a:rPr kumimoji="1" lang="en-US" altLang="ja-JP" sz="1100"/>
            <a:t>250</a:t>
          </a:r>
          <a:r>
            <a:rPr kumimoji="1" lang="ja-JP" altLang="en-US" sz="1100"/>
            <a:t>度</a:t>
          </a:r>
          <a:r>
            <a:rPr kumimoji="1" lang="en-US" altLang="ja-JP" sz="1100"/>
            <a:t>(</a:t>
          </a:r>
          <a:r>
            <a:rPr kumimoji="1" lang="ja-JP" altLang="en-US" sz="1100"/>
            <a:t>大体</a:t>
          </a:r>
          <a:r>
            <a:rPr kumimoji="1" lang="en-US" altLang="ja-JP" sz="1100"/>
            <a:t>) </a:t>
          </a:r>
          <a:r>
            <a:rPr kumimoji="1" lang="ja-JP" altLang="en-US" sz="1100"/>
            <a:t>　機体が転倒した場合、復帰するときのアーム角度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先端長さ</a:t>
          </a:r>
          <a:r>
            <a:rPr kumimoji="1" lang="en-US" altLang="ja-JP" sz="1100"/>
            <a:t>BE  </a:t>
          </a:r>
          <a:r>
            <a:rPr kumimoji="1" lang="ja-JP" altLang="en-US" sz="1100"/>
            <a:t>通常時　</a:t>
          </a:r>
          <a:r>
            <a:rPr kumimoji="1" lang="en-US" altLang="ja-JP" sz="1100"/>
            <a:t>550 mm</a:t>
          </a:r>
          <a:r>
            <a:rPr kumimoji="1" lang="en-US" altLang="ja-JP" sz="1100" baseline="0"/>
            <a:t>   </a:t>
          </a:r>
          <a:r>
            <a:rPr kumimoji="1" lang="ja-JP" altLang="en-US" sz="1100" baseline="0"/>
            <a:t>ミドルツイン時　</a:t>
          </a:r>
          <a:r>
            <a:rPr kumimoji="1" lang="en-US" altLang="ja-JP" sz="1100" baseline="0"/>
            <a:t>480mm</a:t>
          </a:r>
        </a:p>
        <a:p>
          <a:r>
            <a:rPr kumimoji="1" lang="ja-JP" altLang="en-US" sz="1100" baseline="0"/>
            <a:t>他の値は機体の整備性を考えつつ、軽量化のために</a:t>
          </a:r>
          <a:endParaRPr kumimoji="1" lang="en-US" altLang="ja-JP" sz="1100" baseline="0"/>
        </a:p>
        <a:p>
          <a:r>
            <a:rPr kumimoji="1" lang="en-US" altLang="ja-JP" sz="1100" baseline="0"/>
            <a:t>4</a:t>
          </a:r>
          <a:r>
            <a:rPr kumimoji="1" lang="ja-JP" altLang="en-US" sz="1100" baseline="0"/>
            <a:t>節リンクのそれぞれの長さがなるべく短くなるように設定した。</a:t>
          </a:r>
          <a:endParaRPr kumimoji="1" lang="en-US" altLang="ja-JP" sz="1100" baseline="0"/>
        </a:p>
        <a:p>
          <a:endParaRPr kumimoji="1" lang="en-US" altLang="ja-JP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160021</xdr:colOff>
      <xdr:row>3</xdr:row>
      <xdr:rowOff>30480</xdr:rowOff>
    </xdr:from>
    <xdr:to>
      <xdr:col>10</xdr:col>
      <xdr:colOff>373381</xdr:colOff>
      <xdr:row>24</xdr:row>
      <xdr:rowOff>87770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1" y="533400"/>
          <a:ext cx="6309360" cy="361583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F1:T636"/>
  <sheetViews>
    <sheetView tabSelected="1" zoomScale="79" zoomScaleNormal="79" workbookViewId="0">
      <selection activeCell="G9" sqref="G9"/>
    </sheetView>
  </sheetViews>
  <sheetFormatPr defaultRowHeight="13" x14ac:dyDescent="0.2"/>
  <cols>
    <col min="1" max="1" width="9" customWidth="1"/>
    <col min="6" max="6" width="12.453125" bestFit="1" customWidth="1"/>
    <col min="8" max="8" width="12.453125" customWidth="1"/>
    <col min="10" max="10" width="11.81640625" bestFit="1" customWidth="1"/>
    <col min="11" max="12" width="9" customWidth="1"/>
    <col min="13" max="13" width="24.453125" customWidth="1"/>
    <col min="14" max="14" width="14.81640625" customWidth="1"/>
    <col min="15" max="15" width="11.08984375" customWidth="1"/>
    <col min="16" max="26" width="9" customWidth="1"/>
  </cols>
  <sheetData>
    <row r="1" spans="6:20" ht="13.5" thickBot="1" x14ac:dyDescent="0.25">
      <c r="N1" t="s">
        <v>53</v>
      </c>
      <c r="O1" t="s">
        <v>52</v>
      </c>
      <c r="P1" t="s">
        <v>54</v>
      </c>
      <c r="R1" t="s">
        <v>48</v>
      </c>
      <c r="T1" t="s">
        <v>49</v>
      </c>
    </row>
    <row r="2" spans="6:20" ht="13.5" thickBot="1" x14ac:dyDescent="0.25">
      <c r="F2" s="62" t="s">
        <v>46</v>
      </c>
      <c r="G2" s="63"/>
      <c r="H2" s="62" t="s">
        <v>47</v>
      </c>
      <c r="I2" s="63"/>
      <c r="J2" s="64"/>
      <c r="K2" s="64"/>
      <c r="L2" t="s">
        <v>56</v>
      </c>
      <c r="N2">
        <f>演算!AJ3</f>
        <v>0</v>
      </c>
      <c r="O2">
        <f>演算!AK3</f>
        <v>0.40168753636962962</v>
      </c>
      <c r="P2">
        <f>演算!X4</f>
        <v>1781.606304120048</v>
      </c>
    </row>
    <row r="3" spans="6:20" x14ac:dyDescent="0.2">
      <c r="F3" s="6" t="s">
        <v>89</v>
      </c>
      <c r="G3" s="23">
        <v>30</v>
      </c>
      <c r="H3" s="19" t="s">
        <v>5</v>
      </c>
      <c r="I3" s="23">
        <v>4</v>
      </c>
      <c r="J3" s="29" t="s">
        <v>44</v>
      </c>
      <c r="K3" s="5">
        <f>360-153</f>
        <v>207</v>
      </c>
      <c r="L3" s="35" t="s">
        <v>55</v>
      </c>
      <c r="M3" s="49" t="s">
        <v>57</v>
      </c>
      <c r="N3">
        <f>演算!AJ4</f>
        <v>1</v>
      </c>
      <c r="O3">
        <f>演算!AK4</f>
        <v>0.39856821990585667</v>
      </c>
      <c r="P3">
        <f>演算!X5</f>
        <v>1770.9604449249939</v>
      </c>
      <c r="R3" s="23">
        <v>30</v>
      </c>
      <c r="T3" s="23">
        <v>20</v>
      </c>
    </row>
    <row r="4" spans="6:20" x14ac:dyDescent="0.2">
      <c r="F4" s="7" t="s">
        <v>90</v>
      </c>
      <c r="G4" s="21">
        <v>50</v>
      </c>
      <c r="H4" s="8" t="s">
        <v>6</v>
      </c>
      <c r="I4" s="21">
        <v>370</v>
      </c>
      <c r="J4" s="24" t="s">
        <v>14</v>
      </c>
      <c r="K4" s="30">
        <f>INDEX(演算!$S$4:$X$364,MATCH($K$3,演算!$S$4:$S$364,0),6)</f>
        <v>4083.8084593076328</v>
      </c>
      <c r="L4" s="36">
        <v>1</v>
      </c>
      <c r="M4" s="37">
        <v>530</v>
      </c>
      <c r="N4">
        <f>演算!AJ5</f>
        <v>2</v>
      </c>
      <c r="O4">
        <f>演算!AK5</f>
        <v>0.39623843007231624</v>
      </c>
      <c r="P4">
        <f>演算!X6</f>
        <v>1763.9008362259463</v>
      </c>
      <c r="R4" s="21">
        <v>50</v>
      </c>
      <c r="T4" s="21">
        <v>45</v>
      </c>
    </row>
    <row r="5" spans="6:20" x14ac:dyDescent="0.2">
      <c r="F5" s="7" t="s">
        <v>92</v>
      </c>
      <c r="G5" s="21">
        <v>45</v>
      </c>
      <c r="H5" s="8" t="s">
        <v>93</v>
      </c>
      <c r="I5" s="3">
        <f>I3*I4</f>
        <v>1480</v>
      </c>
      <c r="J5" s="24" t="s">
        <v>15</v>
      </c>
      <c r="K5" s="30">
        <f>$I$6/INDEX(演算!$S$4:$X$364,MATCH($K$3,演算!$S$4:$S$364,0),4)</f>
        <v>221.57668198627303</v>
      </c>
      <c r="L5" s="36">
        <v>2</v>
      </c>
      <c r="M5" s="37">
        <v>500</v>
      </c>
      <c r="N5">
        <f>演算!AJ6</f>
        <v>3</v>
      </c>
      <c r="O5">
        <f>演算!AK6</f>
        <v>0.39471597699273681</v>
      </c>
      <c r="P5">
        <f>演算!X7</f>
        <v>1760.5148892960726</v>
      </c>
      <c r="R5" s="21">
        <v>45</v>
      </c>
      <c r="T5" s="21">
        <v>40</v>
      </c>
    </row>
    <row r="6" spans="6:20" ht="13.5" thickBot="1" x14ac:dyDescent="0.25">
      <c r="F6" s="7" t="s">
        <v>91</v>
      </c>
      <c r="G6" s="21">
        <v>35</v>
      </c>
      <c r="H6" s="8" t="s">
        <v>9</v>
      </c>
      <c r="I6" s="2">
        <f>Sheet1!E7</f>
        <v>233.70000000000002</v>
      </c>
      <c r="J6" s="9" t="s">
        <v>42</v>
      </c>
      <c r="K6" s="31">
        <f>INDEX(演算!$I$4:$X$364,MATCH($K$3,演算!$S$4:$S$364,0),1)</f>
        <v>529.98593132079952</v>
      </c>
      <c r="L6" s="36">
        <v>3</v>
      </c>
      <c r="M6" s="37">
        <v>430</v>
      </c>
      <c r="N6">
        <f>演算!AJ7</f>
        <v>4</v>
      </c>
      <c r="O6">
        <f>演算!AK7</f>
        <v>0.39401475191875801</v>
      </c>
      <c r="P6">
        <f>演算!X8</f>
        <v>1760.8729205049833</v>
      </c>
      <c r="R6" s="21">
        <v>35</v>
      </c>
      <c r="T6" s="21">
        <v>45</v>
      </c>
    </row>
    <row r="7" spans="6:20" x14ac:dyDescent="0.2">
      <c r="F7" s="7" t="s">
        <v>34</v>
      </c>
      <c r="G7" s="21">
        <v>-46</v>
      </c>
      <c r="H7" s="8" t="s">
        <v>30</v>
      </c>
      <c r="I7" s="3">
        <f>I6*I5</f>
        <v>345876</v>
      </c>
      <c r="J7" s="29" t="s">
        <v>45</v>
      </c>
      <c r="K7" s="5">
        <v>250</v>
      </c>
      <c r="L7" s="36">
        <v>4</v>
      </c>
      <c r="M7" s="37">
        <v>370</v>
      </c>
      <c r="N7">
        <f>演算!AJ8</f>
        <v>5</v>
      </c>
      <c r="O7">
        <f>演算!AK8</f>
        <v>0.39414497053583369</v>
      </c>
      <c r="P7">
        <f>演算!X9</f>
        <v>1765.0290661343363</v>
      </c>
      <c r="R7" s="21">
        <v>-50</v>
      </c>
      <c r="T7" s="21">
        <v>-50</v>
      </c>
    </row>
    <row r="8" spans="6:20" ht="13.5" thickBot="1" x14ac:dyDescent="0.25">
      <c r="F8" s="8" t="s">
        <v>35</v>
      </c>
      <c r="G8" s="21">
        <v>480</v>
      </c>
      <c r="H8" s="8" t="s">
        <v>8</v>
      </c>
      <c r="I8" s="21">
        <v>0.66</v>
      </c>
      <c r="J8" s="24" t="s">
        <v>16</v>
      </c>
      <c r="K8" s="30">
        <f>INDEX(演算!$S$4:$X$364,MATCH($K$7,演算!$S$4:$S$364,0),6)</f>
        <v>4005.7303468841105</v>
      </c>
      <c r="L8" s="38">
        <v>5</v>
      </c>
      <c r="M8" s="39">
        <v>300</v>
      </c>
      <c r="N8">
        <f>演算!AJ9</f>
        <v>6</v>
      </c>
      <c r="O8">
        <f>演算!AK9</f>
        <v>0.3951134728407823</v>
      </c>
      <c r="P8">
        <f>演算!X10</f>
        <v>1773.0224435422799</v>
      </c>
      <c r="R8" s="21">
        <v>550</v>
      </c>
      <c r="T8" s="21">
        <v>300</v>
      </c>
    </row>
    <row r="9" spans="6:20" ht="13.5" thickBot="1" x14ac:dyDescent="0.25">
      <c r="F9" s="8" t="s">
        <v>36</v>
      </c>
      <c r="G9" s="21">
        <v>180</v>
      </c>
      <c r="H9" s="22" t="s">
        <v>41</v>
      </c>
      <c r="I9" s="25">
        <f>演算!AG18</f>
        <v>0.91679693768607307</v>
      </c>
      <c r="J9" s="26" t="s">
        <v>9</v>
      </c>
      <c r="K9" s="32">
        <f>$I$6/INDEX(演算!$S$4:$X$364,MATCH($K$7,演算!$S$4:$S$364,0),4)</f>
        <v>217.29764328544547</v>
      </c>
      <c r="N9">
        <f>演算!AJ10</f>
        <v>7</v>
      </c>
      <c r="O9">
        <f>演算!AK10</f>
        <v>0.3969240613099102</v>
      </c>
      <c r="P9">
        <f>演算!X11</f>
        <v>1784.8784836225111</v>
      </c>
      <c r="R9" s="21">
        <v>180</v>
      </c>
      <c r="T9" s="21">
        <v>180</v>
      </c>
    </row>
    <row r="10" spans="6:20" ht="13.5" thickBot="1" x14ac:dyDescent="0.25">
      <c r="F10" s="8" t="s">
        <v>31</v>
      </c>
      <c r="G10" s="2">
        <v>95</v>
      </c>
      <c r="H10" s="19" t="s">
        <v>83</v>
      </c>
      <c r="I10" s="27">
        <f>INDEX(演算!$S$4:$AF$364,MATCH("a",演算!$AE$4:$AE$364,0),1)</f>
        <v>33</v>
      </c>
      <c r="J10" s="28" t="s">
        <v>43</v>
      </c>
      <c r="K10" s="33">
        <f>INDEX(演算!$I$4:$X$364,MATCH($K$7,演算!$S$4:$S$364,0),1)</f>
        <v>529.88174335381416</v>
      </c>
      <c r="N10">
        <f>演算!AJ11</f>
        <v>8</v>
      </c>
      <c r="O10">
        <f>演算!AK11</f>
        <v>0.3995778596837396</v>
      </c>
      <c r="P10">
        <f>演算!X12</f>
        <v>1800.6103616835217</v>
      </c>
      <c r="R10" s="2">
        <v>110</v>
      </c>
      <c r="T10" s="2">
        <v>110</v>
      </c>
    </row>
    <row r="11" spans="6:20" ht="13.5" thickBot="1" x14ac:dyDescent="0.25">
      <c r="F11" s="17" t="s">
        <v>32</v>
      </c>
      <c r="G11" s="18">
        <v>500</v>
      </c>
      <c r="H11" s="17" t="s">
        <v>84</v>
      </c>
      <c r="I11" s="4">
        <f>INDEX(演算!$S$4:$AF$364,MATCH("a",演算!$AF$4:$AF$364,0),1)</f>
        <v>317</v>
      </c>
      <c r="M11" s="23">
        <v>30</v>
      </c>
      <c r="N11">
        <f>演算!AJ12</f>
        <v>9</v>
      </c>
      <c r="O11">
        <f>演算!AK12</f>
        <v>0.40307367637542163</v>
      </c>
      <c r="P11">
        <f>演算!X13</f>
        <v>1820.2204605222903</v>
      </c>
      <c r="R11" s="18">
        <v>600</v>
      </c>
      <c r="T11" s="18">
        <v>300</v>
      </c>
    </row>
    <row r="12" spans="6:20" ht="13.25" x14ac:dyDescent="0.2">
      <c r="F12" s="34"/>
      <c r="M12" s="21">
        <v>50</v>
      </c>
      <c r="N12">
        <f>演算!AJ13</f>
        <v>10</v>
      </c>
      <c r="O12">
        <f>演算!AK13</f>
        <v>0.40740835895472621</v>
      </c>
      <c r="P12">
        <f>演算!X14</f>
        <v>1843.7018093094334</v>
      </c>
    </row>
    <row r="13" spans="6:20" ht="13.25" x14ac:dyDescent="0.2">
      <c r="F13" s="34"/>
      <c r="J13">
        <f>I3*2/3/G8*10*K5*0.3</f>
        <v>3.6929446997712168</v>
      </c>
      <c r="M13" s="21">
        <v>70</v>
      </c>
      <c r="N13">
        <f>演算!AJ14</f>
        <v>11</v>
      </c>
      <c r="O13">
        <f>演算!AK14</f>
        <v>0.41257712901841409</v>
      </c>
      <c r="P13">
        <f>演算!X15</f>
        <v>1871.0394534930672</v>
      </c>
    </row>
    <row r="14" spans="6:20" ht="13.75" thickBot="1" x14ac:dyDescent="0.25">
      <c r="F14" s="34"/>
      <c r="M14" s="21">
        <v>50</v>
      </c>
      <c r="N14">
        <f>演算!AJ15</f>
        <v>12</v>
      </c>
      <c r="O14">
        <f>演算!AK15</f>
        <v>0.41857388972511828</v>
      </c>
      <c r="P14">
        <f>演算!X16</f>
        <v>1902.2117230065192</v>
      </c>
    </row>
    <row r="15" spans="6:20" ht="13.25" x14ac:dyDescent="0.2">
      <c r="M15" s="21">
        <v>-50</v>
      </c>
      <c r="N15">
        <f>演算!AJ16</f>
        <v>13</v>
      </c>
      <c r="O15">
        <f>演算!AK16</f>
        <v>0.42539150108977491</v>
      </c>
      <c r="P15">
        <f>演算!X17</f>
        <v>1937.1913775601588</v>
      </c>
      <c r="T15" s="23">
        <v>30</v>
      </c>
    </row>
    <row r="16" spans="6:20" ht="13.25" x14ac:dyDescent="0.2">
      <c r="M16" s="21">
        <v>550</v>
      </c>
      <c r="N16">
        <f>演算!AJ17</f>
        <v>14</v>
      </c>
      <c r="O16">
        <f>演算!AK17</f>
        <v>0.43302202062115702</v>
      </c>
      <c r="P16">
        <f>演算!X18</f>
        <v>1975.9466179755616</v>
      </c>
      <c r="T16" s="21">
        <v>50</v>
      </c>
    </row>
    <row r="17" spans="13:20" ht="13.25" x14ac:dyDescent="0.2">
      <c r="M17" s="21">
        <v>180</v>
      </c>
      <c r="N17">
        <f>演算!AJ18</f>
        <v>15</v>
      </c>
      <c r="O17">
        <f>演算!AK18</f>
        <v>0.44145690893728279</v>
      </c>
      <c r="P17">
        <f>演算!X19</f>
        <v>2018.4419609291476</v>
      </c>
      <c r="T17" s="21">
        <v>80</v>
      </c>
    </row>
    <row r="18" spans="13:20" x14ac:dyDescent="0.2">
      <c r="M18" s="2">
        <v>110</v>
      </c>
      <c r="N18">
        <f>演算!AJ19</f>
        <v>16</v>
      </c>
      <c r="O18">
        <f>演算!AK19</f>
        <v>0.45068720157390157</v>
      </c>
      <c r="P18">
        <f>演算!X20</f>
        <v>2064.638980974325</v>
      </c>
      <c r="T18" s="21">
        <v>40</v>
      </c>
    </row>
    <row r="19" spans="13:20" ht="13.5" thickBot="1" x14ac:dyDescent="0.25">
      <c r="M19" s="18">
        <v>600</v>
      </c>
      <c r="N19">
        <f>演算!AJ20</f>
        <v>17</v>
      </c>
      <c r="O19">
        <f>演算!AK20</f>
        <v>0.4607036493183157</v>
      </c>
      <c r="P19">
        <f>演算!X21</f>
        <v>2114.4969283316686</v>
      </c>
      <c r="T19" s="21">
        <v>-50</v>
      </c>
    </row>
    <row r="20" spans="13:20" x14ac:dyDescent="0.2">
      <c r="N20">
        <f>演算!AJ21</f>
        <v>18</v>
      </c>
      <c r="O20">
        <f>演算!AK21</f>
        <v>0.47149683010826648</v>
      </c>
      <c r="P20">
        <f>演算!X22</f>
        <v>2167.9732338962103</v>
      </c>
      <c r="T20" s="21">
        <v>300</v>
      </c>
    </row>
    <row r="21" spans="13:20" x14ac:dyDescent="0.2">
      <c r="N21">
        <f>演算!AJ22</f>
        <v>19</v>
      </c>
      <c r="O21">
        <f>演算!AK22</f>
        <v>0.48305723590014854</v>
      </c>
      <c r="P21">
        <f>演算!X23</f>
        <v>2225.0239144795792</v>
      </c>
      <c r="T21" s="21">
        <v>180</v>
      </c>
    </row>
    <row r="22" spans="13:20" x14ac:dyDescent="0.2">
      <c r="N22">
        <f>演算!AJ23</f>
        <v>20</v>
      </c>
      <c r="O22">
        <f>演算!AK23</f>
        <v>0.49537533800532851</v>
      </c>
      <c r="P22">
        <f>演算!X24</f>
        <v>2285.6038917772448</v>
      </c>
      <c r="T22" s="2">
        <v>148.35499999999999</v>
      </c>
    </row>
    <row r="23" spans="13:20" ht="13.5" thickBot="1" x14ac:dyDescent="0.25">
      <c r="N23">
        <f>演算!AJ24</f>
        <v>21</v>
      </c>
      <c r="O23">
        <f>演算!AK24</f>
        <v>0.50844163429401834</v>
      </c>
      <c r="P23">
        <f>演算!X25</f>
        <v>2349.6672382380912</v>
      </c>
      <c r="T23" s="18">
        <v>300</v>
      </c>
    </row>
    <row r="24" spans="13:20" x14ac:dyDescent="0.2">
      <c r="N24">
        <f>演算!AJ25</f>
        <v>22</v>
      </c>
      <c r="O24">
        <f>演算!AK25</f>
        <v>0.52224668143449027</v>
      </c>
      <c r="P24">
        <f>演算!X26</f>
        <v>2417.1673621621067</v>
      </c>
    </row>
    <row r="25" spans="13:20" ht="13.5" thickBot="1" x14ac:dyDescent="0.25">
      <c r="N25">
        <f>演算!AJ26</f>
        <v>23</v>
      </c>
      <c r="O25">
        <f>演算!AK26</f>
        <v>0.53678111502522441</v>
      </c>
      <c r="P25">
        <f>演算!X27</f>
        <v>2488.0571431794388</v>
      </c>
      <c r="T25" t="s">
        <v>50</v>
      </c>
    </row>
    <row r="26" spans="13:20" x14ac:dyDescent="0.2">
      <c r="N26">
        <f>演算!AJ27</f>
        <v>24</v>
      </c>
      <c r="O26">
        <f>演算!AK27</f>
        <v>0.55203566013090288</v>
      </c>
      <c r="P26">
        <f>演算!X28</f>
        <v>2562.2890279398366</v>
      </c>
      <c r="T26" s="23">
        <v>10</v>
      </c>
    </row>
    <row r="27" spans="13:20" x14ac:dyDescent="0.2">
      <c r="N27">
        <f>演算!AJ28</f>
        <v>25</v>
      </c>
      <c r="O27">
        <f>演算!AK28</f>
        <v>0.5680011343786745</v>
      </c>
      <c r="P27">
        <f>演算!X29</f>
        <v>2639.8150944796275</v>
      </c>
      <c r="T27" s="21">
        <v>20</v>
      </c>
    </row>
    <row r="28" spans="13:20" x14ac:dyDescent="0.2">
      <c r="N28">
        <f>演算!AJ29</f>
        <v>26</v>
      </c>
      <c r="O28">
        <f>演算!AK29</f>
        <v>0.58466844543146246</v>
      </c>
      <c r="P28">
        <f>演算!X30</f>
        <v>2720.587092425561</v>
      </c>
      <c r="T28" s="21">
        <v>50</v>
      </c>
    </row>
    <row r="29" spans="13:20" x14ac:dyDescent="0.2">
      <c r="N29">
        <f>演算!AJ30</f>
        <v>27</v>
      </c>
      <c r="O29">
        <f>演算!AK30</f>
        <v>0.6020285843405796</v>
      </c>
      <c r="P29">
        <f>演算!X31</f>
        <v>2804.5564649805251</v>
      </c>
      <c r="T29" s="21">
        <v>40</v>
      </c>
    </row>
    <row r="30" spans="13:20" x14ac:dyDescent="0.2">
      <c r="N30">
        <f>演算!AJ31</f>
        <v>28</v>
      </c>
      <c r="O30">
        <f>演算!AK31</f>
        <v>0.62007261600086239</v>
      </c>
      <c r="P30">
        <f>演算!X32</f>
        <v>2891.6743575585351</v>
      </c>
      <c r="T30" s="21">
        <v>-50</v>
      </c>
    </row>
    <row r="31" spans="13:20" x14ac:dyDescent="0.2">
      <c r="N31">
        <f>演算!AJ32</f>
        <v>29</v>
      </c>
      <c r="O31">
        <f>演算!AK32</f>
        <v>0.63879166768601303</v>
      </c>
      <c r="P31">
        <f>演算!X33</f>
        <v>2981.8916169849617</v>
      </c>
      <c r="T31" s="21">
        <v>300</v>
      </c>
    </row>
    <row r="32" spans="13:20" x14ac:dyDescent="0.2">
      <c r="N32">
        <f>演算!AJ33</f>
        <v>30</v>
      </c>
      <c r="O32">
        <f>演算!AK33</f>
        <v>0.65817691643555409</v>
      </c>
      <c r="P32">
        <f>演算!X34</f>
        <v>3075.1587843794464</v>
      </c>
      <c r="T32" s="21">
        <v>180</v>
      </c>
    </row>
    <row r="33" spans="14:20" x14ac:dyDescent="0.2">
      <c r="N33">
        <f>演算!AJ34</f>
        <v>31</v>
      </c>
      <c r="O33">
        <f>演算!AK34</f>
        <v>0.67821957588914539</v>
      </c>
      <c r="P33">
        <f>演算!X35</f>
        <v>3171.4260841552546</v>
      </c>
      <c r="T33" s="2">
        <v>110</v>
      </c>
    </row>
    <row r="34" spans="14:20" ht="13.5" thickBot="1" x14ac:dyDescent="0.25">
      <c r="N34">
        <f>演算!AJ35</f>
        <v>32</v>
      </c>
      <c r="O34">
        <f>演算!AK35</f>
        <v>0.6989108830203079</v>
      </c>
      <c r="P34">
        <f>演算!X36</f>
        <v>3270.6434110084761</v>
      </c>
      <c r="T34" s="18">
        <v>300</v>
      </c>
    </row>
    <row r="35" spans="14:20" x14ac:dyDescent="0.2">
      <c r="N35">
        <f>演算!AJ36</f>
        <v>33</v>
      </c>
      <c r="O35">
        <f>演算!AK36</f>
        <v>0.72024208510628629</v>
      </c>
      <c r="P35">
        <f>演算!X37</f>
        <v>3372.7603163201156</v>
      </c>
    </row>
    <row r="36" spans="14:20" x14ac:dyDescent="0.2">
      <c r="N36">
        <f>演算!AJ37</f>
        <v>34</v>
      </c>
      <c r="O36">
        <f>演算!AK37</f>
        <v>0.74220442717419199</v>
      </c>
      <c r="P36">
        <f>演算!X38</f>
        <v>3477.7259950116259</v>
      </c>
    </row>
    <row r="37" spans="14:20" x14ac:dyDescent="0.2">
      <c r="N37">
        <f>演算!AJ38</f>
        <v>35</v>
      </c>
      <c r="O37">
        <f>演算!AK38</f>
        <v>0.76478914009264165</v>
      </c>
      <c r="P37">
        <f>演算!X39</f>
        <v>3585.4892736153138</v>
      </c>
    </row>
    <row r="38" spans="14:20" x14ac:dyDescent="0.2">
      <c r="N38">
        <f>演算!AJ39</f>
        <v>36</v>
      </c>
      <c r="O38">
        <f>演算!AK39</f>
        <v>0.78798742941731703</v>
      </c>
      <c r="P38">
        <f>演算!X40</f>
        <v>3695.9986000757185</v>
      </c>
    </row>
    <row r="39" spans="14:20" x14ac:dyDescent="0.2">
      <c r="N39">
        <f>演算!AJ40</f>
        <v>37</v>
      </c>
      <c r="O39">
        <f>演算!AK40</f>
        <v>0.81179046505620667</v>
      </c>
      <c r="P39">
        <f>演算!X41</f>
        <v>3809.202035626221</v>
      </c>
    </row>
    <row r="40" spans="14:20" x14ac:dyDescent="0.2">
      <c r="N40">
        <f>演算!AJ41</f>
        <v>38</v>
      </c>
      <c r="O40">
        <f>演算!AK41</f>
        <v>0.83618937178492869</v>
      </c>
      <c r="P40">
        <f>演算!X42</f>
        <v>3925.0472489386225</v>
      </c>
    </row>
    <row r="41" spans="14:20" x14ac:dyDescent="0.2">
      <c r="N41">
        <f>演算!AJ42</f>
        <v>39</v>
      </c>
      <c r="O41">
        <f>演算!AK42</f>
        <v>0.861175220618982</v>
      </c>
      <c r="P41">
        <f>演算!X43</f>
        <v>4043.4815126450885</v>
      </c>
    </row>
    <row r="42" spans="14:20" x14ac:dyDescent="0.2">
      <c r="N42">
        <f>演算!AJ43</f>
        <v>40</v>
      </c>
      <c r="O42">
        <f>演算!AK43</f>
        <v>0.88673902102967372</v>
      </c>
      <c r="P42">
        <f>演算!X44</f>
        <v>4164.4517022443597</v>
      </c>
    </row>
    <row r="43" spans="14:20" x14ac:dyDescent="0.2">
      <c r="N43">
        <f>演算!AJ44</f>
        <v>41</v>
      </c>
      <c r="O43">
        <f>演算!AK44</f>
        <v>0.91287171397832323</v>
      </c>
      <c r="P43">
        <f>演算!X45</f>
        <v>4287.9042973496244</v>
      </c>
    </row>
    <row r="44" spans="14:20" x14ac:dyDescent="0.2">
      <c r="N44">
        <f>演算!AJ45</f>
        <v>42</v>
      </c>
      <c r="O44">
        <f>演算!AK45</f>
        <v>0.93956416573585655</v>
      </c>
      <c r="P44">
        <f>演算!X46</f>
        <v>4413.7853851999771</v>
      </c>
    </row>
    <row r="45" spans="14:20" x14ac:dyDescent="0.2">
      <c r="N45">
        <f>演算!AJ46</f>
        <v>43</v>
      </c>
      <c r="O45">
        <f>演算!AK46</f>
        <v>0.96680716244584342</v>
      </c>
      <c r="P45">
        <f>演算!X47</f>
        <v>4542.0406663121994</v>
      </c>
    </row>
    <row r="46" spans="14:20" x14ac:dyDescent="0.2">
      <c r="N46">
        <f>演算!AJ47</f>
        <v>44</v>
      </c>
      <c r="O46">
        <f>演算!AK47</f>
        <v>0.99459140538998914</v>
      </c>
      <c r="P46">
        <f>演算!X48</f>
        <v>4672.61546215008</v>
      </c>
    </row>
    <row r="47" spans="14:20" x14ac:dyDescent="0.2">
      <c r="N47">
        <f>演算!AJ48</f>
        <v>45</v>
      </c>
      <c r="O47">
        <f>演算!AK48</f>
        <v>1.0229075069108129</v>
      </c>
      <c r="P47">
        <f>演算!X49</f>
        <v>4805.4547246634202</v>
      </c>
    </row>
    <row r="48" spans="14:20" x14ac:dyDescent="0.2">
      <c r="N48">
        <f>演算!AJ49</f>
        <v>46</v>
      </c>
      <c r="O48">
        <f>演算!AK49</f>
        <v>1.0517459869470203</v>
      </c>
      <c r="P48">
        <f>演算!X50</f>
        <v>4940.5030475470212</v>
      </c>
    </row>
    <row r="49" spans="14:16" x14ac:dyDescent="0.2">
      <c r="N49">
        <f>演算!AJ50</f>
        <v>47</v>
      </c>
      <c r="O49">
        <f>演算!AK50</f>
        <v>1.0810972701388155</v>
      </c>
      <c r="P49">
        <f>演算!X51</f>
        <v>5077.7046790724344</v>
      </c>
    </row>
    <row r="50" spans="14:16" x14ac:dyDescent="0.2">
      <c r="N50">
        <f>演算!AJ51</f>
        <v>48</v>
      </c>
      <c r="O50">
        <f>演算!AK51</f>
        <v>1.1109516834601119</v>
      </c>
      <c r="P50">
        <f>演算!X52</f>
        <v>5217.0035363382558</v>
      </c>
    </row>
    <row r="51" spans="14:16" x14ac:dyDescent="0.2">
      <c r="N51">
        <f>演算!AJ52</f>
        <v>49</v>
      </c>
      <c r="O51">
        <f>演算!AK52</f>
        <v>1.141299454338911</v>
      </c>
      <c r="P51">
        <f>演算!X53</f>
        <v>5358.3432207995111</v>
      </c>
    </row>
    <row r="52" spans="14:16" x14ac:dyDescent="0.2">
      <c r="N52">
        <f>演算!AJ53</f>
        <v>50</v>
      </c>
      <c r="O52">
        <f>演算!AK53</f>
        <v>1.1721307092273245</v>
      </c>
      <c r="P52">
        <f>演算!X54</f>
        <v>5501.6670349324959</v>
      </c>
    </row>
    <row r="53" spans="14:16" x14ac:dyDescent="0.2">
      <c r="N53">
        <f>演算!AJ54</f>
        <v>51</v>
      </c>
      <c r="O53">
        <f>演算!AK54</f>
        <v>1.2034354725857914</v>
      </c>
      <c r="P53">
        <f>演算!X55</f>
        <v>5646.9179999011039</v>
      </c>
    </row>
    <row r="54" spans="14:16" x14ac:dyDescent="0.2">
      <c r="N54">
        <f>演算!AJ55</f>
        <v>52</v>
      </c>
      <c r="O54">
        <f>演算!AK55</f>
        <v>1.2352036662492665</v>
      </c>
      <c r="P54">
        <f>演算!X56</f>
        <v>5794.0388741014176</v>
      </c>
    </row>
    <row r="55" spans="14:16" x14ac:dyDescent="0.2">
      <c r="N55">
        <f>演算!AJ56</f>
        <v>53</v>
      </c>
      <c r="O55">
        <f>演算!AK56</f>
        <v>1.2674251091440409</v>
      </c>
      <c r="P55">
        <f>演算!X57</f>
        <v>5942.972172461582</v>
      </c>
    </row>
    <row r="56" spans="14:16" x14ac:dyDescent="0.2">
      <c r="N56">
        <f>演算!AJ57</f>
        <v>54</v>
      </c>
      <c r="O56">
        <f>演算!AK57</f>
        <v>1.300089517327738</v>
      </c>
      <c r="P56">
        <f>演算!X58</f>
        <v>6093.6601863886799</v>
      </c>
    </row>
    <row r="57" spans="14:16" x14ac:dyDescent="0.2">
      <c r="N57">
        <f>演算!AJ58</f>
        <v>55</v>
      </c>
      <c r="O57">
        <f>演算!AK58</f>
        <v>1.3331865043253481</v>
      </c>
      <c r="P57">
        <f>演算!X59</f>
        <v>6246.0450042528164</v>
      </c>
    </row>
    <row r="58" spans="14:16" x14ac:dyDescent="0.2">
      <c r="N58">
        <f>演算!AJ59</f>
        <v>56</v>
      </c>
      <c r="O58">
        <f>演算!AK59</f>
        <v>1.3667055817391867</v>
      </c>
      <c r="P58">
        <f>演算!X60</f>
        <v>6400.0685323193811</v>
      </c>
    </row>
    <row r="59" spans="14:16" x14ac:dyDescent="0.2">
      <c r="N59">
        <f>演算!AJ60</f>
        <v>57</v>
      </c>
      <c r="O59">
        <f>演算!AK60</f>
        <v>1.4006361601085719</v>
      </c>
      <c r="P59">
        <f>演算!X61</f>
        <v>6555.6725160285851</v>
      </c>
    </row>
    <row r="60" spans="14:16" x14ac:dyDescent="0.2">
      <c r="N60">
        <f>演算!AJ61</f>
        <v>58</v>
      </c>
      <c r="O60">
        <f>演算!AK61</f>
        <v>1.4349675500017756</v>
      </c>
      <c r="P60">
        <f>演算!X62</f>
        <v>6712.7985615509378</v>
      </c>
    </row>
    <row r="61" spans="14:16" x14ac:dyDescent="0.2">
      <c r="N61">
        <f>演算!AJ62</f>
        <v>59</v>
      </c>
      <c r="O61">
        <f>演算!AK62</f>
        <v>1.4696889633186452</v>
      </c>
      <c r="P61">
        <f>演算!X63</f>
        <v>6871.3881575263804</v>
      </c>
    </row>
    <row r="62" spans="14:16" x14ac:dyDescent="0.2">
      <c r="N62">
        <f>演算!AJ63</f>
        <v>60</v>
      </c>
      <c r="O62">
        <f>演算!AK63</f>
        <v>1.5047895147911348</v>
      </c>
      <c r="P62">
        <f>演算!X64</f>
        <v>7031.3826969348675</v>
      </c>
    </row>
    <row r="63" spans="14:16" x14ac:dyDescent="0.2">
      <c r="N63">
        <f>演算!AJ64</f>
        <v>61</v>
      </c>
      <c r="O63">
        <f>演算!AK64</f>
        <v>1.5402582236616076</v>
      </c>
      <c r="P63">
        <f>演算!X65</f>
        <v>7192.7234990106563</v>
      </c>
    </row>
    <row r="64" spans="14:16" x14ac:dyDescent="0.2">
      <c r="N64">
        <f>演算!AJ65</f>
        <v>62</v>
      </c>
      <c r="O64">
        <f>演算!AK65</f>
        <v>1.5760840155299582</v>
      </c>
      <c r="P64">
        <f>演算!X66</f>
        <v>7355.3518311640964</v>
      </c>
    </row>
    <row r="65" spans="14:16" x14ac:dyDescent="0.2">
      <c r="N65">
        <f>演算!AJ66</f>
        <v>63</v>
      </c>
      <c r="O65">
        <f>演算!AK66</f>
        <v>1.6122557243516713</v>
      </c>
      <c r="P65">
        <f>演算!X67</f>
        <v>7519.2089308324321</v>
      </c>
    </row>
    <row r="66" spans="14:16" x14ac:dyDescent="0.2">
      <c r="N66">
        <f>演算!AJ67</f>
        <v>64</v>
      </c>
      <c r="O66">
        <f>演算!AK67</f>
        <v>1.6487620945791905</v>
      </c>
      <c r="P66">
        <f>演算!X68</f>
        <v>7684.2360272286596</v>
      </c>
    </row>
    <row r="67" spans="14:16" x14ac:dyDescent="0.2">
      <c r="N67">
        <f>演算!AJ68</f>
        <v>65</v>
      </c>
      <c r="O67">
        <f>演算!AK68</f>
        <v>1.6855917834330885</v>
      </c>
      <c r="P67">
        <f>演算!X69</f>
        <v>7850.3743629298133</v>
      </c>
    </row>
    <row r="68" spans="14:16" x14ac:dyDescent="0.2">
      <c r="N68">
        <f>演算!AJ69</f>
        <v>66</v>
      </c>
      <c r="O68">
        <f>演算!AK69</f>
        <v>1.7227333632951758</v>
      </c>
      <c r="P68">
        <f>演算!X70</f>
        <v>8017.5652152723405</v>
      </c>
    </row>
    <row r="69" spans="14:16" x14ac:dyDescent="0.2">
      <c r="N69">
        <f>演算!AJ70</f>
        <v>67</v>
      </c>
      <c r="O69">
        <f>演算!AK70</f>
        <v>1.7601753242116478</v>
      </c>
      <c r="P69">
        <f>演算!X71</f>
        <v>8185.7499175035109</v>
      </c>
    </row>
    <row r="70" spans="14:16" x14ac:dyDescent="0.2">
      <c r="N70">
        <f>演算!AJ71</f>
        <v>68</v>
      </c>
      <c r="O70">
        <f>演算!AK71</f>
        <v>1.7979060765024717</v>
      </c>
      <c r="P70">
        <f>演算!X72</f>
        <v>8354.8698796756635</v>
      </c>
    </row>
    <row r="71" spans="14:16" x14ac:dyDescent="0.2">
      <c r="N71">
        <f>演算!AJ72</f>
        <v>69</v>
      </c>
      <c r="O71">
        <f>演算!AK72</f>
        <v>1.8359139534634346</v>
      </c>
      <c r="P71">
        <f>演算!X73</f>
        <v>8524.8666092248623</v>
      </c>
    </row>
    <row r="72" spans="14:16" x14ac:dyDescent="0.2">
      <c r="N72">
        <f>演算!AJ73</f>
        <v>70</v>
      </c>
      <c r="O72">
        <f>演算!AK73</f>
        <v>1.8741872141604834</v>
      </c>
      <c r="P72">
        <f>演算!X74</f>
        <v>8695.6817312373532</v>
      </c>
    </row>
    <row r="73" spans="14:16" x14ac:dyDescent="0.2">
      <c r="N73">
        <f>演算!AJ74</f>
        <v>71</v>
      </c>
      <c r="O73">
        <f>演算!AK74</f>
        <v>1.912714046303098</v>
      </c>
      <c r="P73">
        <f>演算!X75</f>
        <v>8867.2570083476439</v>
      </c>
    </row>
    <row r="74" spans="14:16" x14ac:dyDescent="0.2">
      <c r="N74">
        <f>演算!AJ75</f>
        <v>72</v>
      </c>
      <c r="O74">
        <f>演算!AK75</f>
        <v>1.9514825691967559</v>
      </c>
      <c r="P74">
        <f>演算!X76</f>
        <v>9039.5343602743833</v>
      </c>
    </row>
    <row r="75" spans="14:16" x14ac:dyDescent="0.2">
      <c r="N75">
        <f>演算!AJ76</f>
        <v>73</v>
      </c>
      <c r="O75">
        <f>演算!AK76</f>
        <v>1.9904808367639746</v>
      </c>
      <c r="P75">
        <f>演算!X77</f>
        <v>9212.4558829516263</v>
      </c>
    </row>
    <row r="76" spans="14:16" x14ac:dyDescent="0.2">
      <c r="N76">
        <f>演算!AJ77</f>
        <v>74</v>
      </c>
      <c r="O76">
        <f>演算!AK77</f>
        <v>2.0296968406328055</v>
      </c>
      <c r="P76">
        <f>演算!X78</f>
        <v>9385.9638672571418</v>
      </c>
    </row>
    <row r="77" spans="14:16" x14ac:dyDescent="0.2">
      <c r="N77">
        <f>演算!AJ78</f>
        <v>75</v>
      </c>
      <c r="O77">
        <f>演算!AK78</f>
        <v>2.0691185132848235</v>
      </c>
      <c r="P77">
        <f>演算!X79</f>
        <v>9560.0008173082715</v>
      </c>
    </row>
    <row r="78" spans="14:16" x14ac:dyDescent="0.2">
      <c r="N78">
        <f>演算!AJ79</f>
        <v>76</v>
      </c>
      <c r="O78">
        <f>演算!AK79</f>
        <v>2.1087337312605565</v>
      </c>
      <c r="P78">
        <f>演算!X80</f>
        <v>9734.509468323804</v>
      </c>
    </row>
    <row r="79" spans="14:16" x14ac:dyDescent="0.2">
      <c r="N79">
        <f>演算!AJ80</f>
        <v>77</v>
      </c>
      <c r="O79">
        <f>演算!AK80</f>
        <v>2.1485303184153173</v>
      </c>
      <c r="P79">
        <f>演算!X81</f>
        <v>9909.4328040277851</v>
      </c>
    </row>
    <row r="80" spans="14:16" x14ac:dyDescent="0.2">
      <c r="N80">
        <f>演算!AJ81</f>
        <v>78</v>
      </c>
      <c r="O80">
        <f>演算!AK81</f>
        <v>2.1884960492267607</v>
      </c>
      <c r="P80">
        <f>演算!X82</f>
        <v>10084.714073610403</v>
      </c>
    </row>
    <row r="81" spans="14:16" x14ac:dyDescent="0.2">
      <c r="N81">
        <f>演算!AJ82</f>
        <v>79</v>
      </c>
      <c r="O81">
        <f>演算!AK82</f>
        <v>2.2286186521423139</v>
      </c>
      <c r="P81">
        <f>演算!X83</f>
        <v>10260.296808200803</v>
      </c>
    </row>
    <row r="82" spans="14:16" x14ac:dyDescent="0.2">
      <c r="N82">
        <f>演算!AJ83</f>
        <v>80</v>
      </c>
      <c r="O82">
        <f>演算!AK83</f>
        <v>2.2688858129732377</v>
      </c>
      <c r="P82">
        <f>演算!X84</f>
        <v>10436.12483689317</v>
      </c>
    </row>
    <row r="83" spans="14:16" x14ac:dyDescent="0.2">
      <c r="N83">
        <f>演算!AJ84</f>
        <v>81</v>
      </c>
      <c r="O83">
        <f>演算!AK84</f>
        <v>2.3092851783217796</v>
      </c>
      <c r="P83">
        <f>演算!X85</f>
        <v>10612.142302274275</v>
      </c>
    </row>
    <row r="84" spans="14:16" x14ac:dyDescent="0.2">
      <c r="N84">
        <f>演算!AJ85</f>
        <v>82</v>
      </c>
      <c r="O84">
        <f>演算!AK85</f>
        <v>2.3498043590464719</v>
      </c>
      <c r="P84">
        <f>演算!X86</f>
        <v>10788.293675486928</v>
      </c>
    </row>
    <row r="85" spans="14:16" x14ac:dyDescent="0.2">
      <c r="N85">
        <f>演算!AJ86</f>
        <v>83</v>
      </c>
      <c r="O85">
        <f>演算!AK86</f>
        <v>2.3904309337587062</v>
      </c>
      <c r="P85">
        <f>演算!X87</f>
        <v>10964.523770809472</v>
      </c>
    </row>
    <row r="86" spans="14:16" x14ac:dyDescent="0.2">
      <c r="N86">
        <f>演算!AJ87</f>
        <v>84</v>
      </c>
      <c r="O86">
        <f>演算!AK87</f>
        <v>2.4311524523479684</v>
      </c>
      <c r="P86">
        <f>演算!X88</f>
        <v>11140.777759751254</v>
      </c>
    </row>
    <row r="87" spans="14:16" x14ac:dyDescent="0.2">
      <c r="N87">
        <f>演算!AJ88</f>
        <v>85</v>
      </c>
      <c r="O87">
        <f>演算!AK88</f>
        <v>2.4719564395346403</v>
      </c>
      <c r="P87">
        <f>演算!X89</f>
        <v>11317.001184671866</v>
      </c>
    </row>
    <row r="88" spans="14:16" x14ac:dyDescent="0.2">
      <c r="N88">
        <f>演算!AJ89</f>
        <v>86</v>
      </c>
      <c r="O88">
        <f>演算!AK89</f>
        <v>2.5128303984464995</v>
      </c>
      <c r="P88">
        <f>演算!X90</f>
        <v>11493.13997191924</v>
      </c>
    </row>
    <row r="89" spans="14:16" x14ac:dyDescent="0.2">
      <c r="N89">
        <f>演算!AJ90</f>
        <v>87</v>
      </c>
      <c r="O89">
        <f>演算!AK90</f>
        <v>2.5537618142178915</v>
      </c>
      <c r="P89">
        <f>演算!X91</f>
        <v>11669.140444495406</v>
      </c>
    </row>
    <row r="90" spans="14:16" x14ac:dyDescent="0.2">
      <c r="N90">
        <f>演算!AJ91</f>
        <v>88</v>
      </c>
      <c r="O90">
        <f>演算!AK91</f>
        <v>2.594738157606741</v>
      </c>
      <c r="P90">
        <f>演算!X92</f>
        <v>11844.949334241603</v>
      </c>
    </row>
    <row r="91" spans="14:16" x14ac:dyDescent="0.2">
      <c r="N91">
        <f>演算!AJ92</f>
        <v>89</v>
      </c>
      <c r="O91">
        <f>演算!AK92</f>
        <v>2.6357468886324575</v>
      </c>
      <c r="P91">
        <f>演算!X93</f>
        <v>12020.513793570824</v>
      </c>
    </row>
    <row r="92" spans="14:16" x14ac:dyDescent="0.2">
      <c r="N92">
        <f>演算!AJ93</f>
        <v>90</v>
      </c>
      <c r="O92">
        <f>演算!AK93</f>
        <v>2.6767754602248042</v>
      </c>
      <c r="P92">
        <f>演算!X94</f>
        <v>12195.781406716922</v>
      </c>
    </row>
    <row r="93" spans="14:16" x14ac:dyDescent="0.2">
      <c r="N93">
        <f>演算!AJ94</f>
        <v>91</v>
      </c>
      <c r="O93">
        <f>演算!AK94</f>
        <v>2.7178113218896187</v>
      </c>
      <c r="P93">
        <f>演算!X95</f>
        <v>12370.700200542</v>
      </c>
    </row>
    <row r="94" spans="14:16" x14ac:dyDescent="0.2">
      <c r="N94">
        <f>演算!AJ95</f>
        <v>92</v>
      </c>
      <c r="O94">
        <f>演算!AK95</f>
        <v>2.7588419233839536</v>
      </c>
      <c r="P94">
        <f>演算!X96</f>
        <v>12545.218654883167</v>
      </c>
    </row>
    <row r="95" spans="14:16" x14ac:dyDescent="0.2">
      <c r="N95">
        <f>演算!AJ96</f>
        <v>93</v>
      </c>
      <c r="O95">
        <f>演算!AK96</f>
        <v>2.7998547184023308</v>
      </c>
      <c r="P95">
        <f>演算!X97</f>
        <v>12719.285712461749</v>
      </c>
    </row>
    <row r="96" spans="14:16" x14ac:dyDescent="0.2">
      <c r="N96">
        <f>演算!AJ97</f>
        <v>94</v>
      </c>
      <c r="O96">
        <f>演算!AK97</f>
        <v>2.8408371682689624</v>
      </c>
      <c r="P96">
        <f>演算!X98</f>
        <v>12892.850788347003</v>
      </c>
    </row>
    <row r="97" spans="14:16" x14ac:dyDescent="0.2">
      <c r="N97">
        <f>演算!AJ98</f>
        <v>95</v>
      </c>
      <c r="O97">
        <f>演算!AK98</f>
        <v>2.8817767456367038</v>
      </c>
      <c r="P97">
        <f>演算!X99</f>
        <v>13065.863778993613</v>
      </c>
    </row>
    <row r="98" spans="14:16" x14ac:dyDescent="0.2">
      <c r="N98">
        <f>演算!AJ99</f>
        <v>96</v>
      </c>
      <c r="O98">
        <f>演算!AK99</f>
        <v>2.922660938190786</v>
      </c>
      <c r="P98">
        <f>演算!X100</f>
        <v>13238.275070859914</v>
      </c>
    </row>
    <row r="99" spans="14:16" x14ac:dyDescent="0.2">
      <c r="N99">
        <f>演算!AJ100</f>
        <v>97</v>
      </c>
      <c r="O99">
        <f>演算!AK100</f>
        <v>2.9634772523545543</v>
      </c>
      <c r="P99">
        <f>演算!X101</f>
        <v>13410.0355486103</v>
      </c>
    </row>
    <row r="100" spans="14:16" x14ac:dyDescent="0.2">
      <c r="N100">
        <f>演算!AJ101</f>
        <v>98</v>
      </c>
      <c r="O100">
        <f>演算!AK101</f>
        <v>3.0042132169953151</v>
      </c>
      <c r="P100">
        <f>演算!X102</f>
        <v>13581.096602909403</v>
      </c>
    </row>
    <row r="101" spans="14:16" x14ac:dyDescent="0.2">
      <c r="N101">
        <f>演算!AJ102</f>
        <v>99</v>
      </c>
      <c r="O101">
        <f>演算!AK102</f>
        <v>3.0448563871310887</v>
      </c>
      <c r="P101">
        <f>演算!X103</f>
        <v>13751.410137827834</v>
      </c>
    </row>
    <row r="102" spans="14:16" x14ac:dyDescent="0.2">
      <c r="N102">
        <f>演算!AJ103</f>
        <v>100</v>
      </c>
      <c r="O102">
        <f>演算!AK103</f>
        <v>3.0853943476332391</v>
      </c>
      <c r="P102">
        <f>演算!X104</f>
        <v>13920.928577853092</v>
      </c>
    </row>
    <row r="103" spans="14:16" x14ac:dyDescent="0.2">
      <c r="N103">
        <f>演算!AJ104</f>
        <v>101</v>
      </c>
      <c r="O103">
        <f>演算!AK104</f>
        <v>3.1258147169282804</v>
      </c>
      <c r="P103">
        <f>演算!X105</f>
        <v>14089.604874536863</v>
      </c>
    </row>
    <row r="104" spans="14:16" x14ac:dyDescent="0.2">
      <c r="N104">
        <f>演算!AJ105</f>
        <v>102</v>
      </c>
      <c r="O104">
        <f>演算!AK105</f>
        <v>3.166105150690941</v>
      </c>
      <c r="P104">
        <f>演算!X106</f>
        <v>14257.39251275933</v>
      </c>
    </row>
    <row r="105" spans="14:16" x14ac:dyDescent="0.2">
      <c r="N105">
        <f>演算!AJ106</f>
        <v>103</v>
      </c>
      <c r="O105">
        <f>演算!AK106</f>
        <v>3.2062533455311888</v>
      </c>
      <c r="P105">
        <f>演算!X107</f>
        <v>14424.245516639145</v>
      </c>
    </row>
    <row r="106" spans="14:16" x14ac:dyDescent="0.2">
      <c r="N106">
        <f>演算!AJ107</f>
        <v>104</v>
      </c>
      <c r="O106">
        <f>演算!AK107</f>
        <v>3.2462470426768744</v>
      </c>
      <c r="P106">
        <f>演算!X108</f>
        <v>14590.118455112757</v>
      </c>
    </row>
    <row r="107" spans="14:16" x14ac:dyDescent="0.2">
      <c r="N107">
        <f>演算!AJ108</f>
        <v>105</v>
      </c>
      <c r="O107">
        <f>演算!AK108</f>
        <v>3.2860740316423502</v>
      </c>
      <c r="P107">
        <f>演算!X109</f>
        <v>14754.966447156121</v>
      </c>
    </row>
    <row r="108" spans="14:16" x14ac:dyDescent="0.2">
      <c r="N108">
        <f>演算!AJ109</f>
        <v>106</v>
      </c>
      <c r="O108">
        <f>演算!AK109</f>
        <v>3.3257221538857347</v>
      </c>
      <c r="P108">
        <f>演算!X110</f>
        <v>14918.745166676988</v>
      </c>
    </row>
    <row r="109" spans="14:16" x14ac:dyDescent="0.2">
      <c r="N109">
        <f>演算!AJ110</f>
        <v>107</v>
      </c>
      <c r="O109">
        <f>演算!AK110</f>
        <v>3.365179306458792</v>
      </c>
      <c r="P109">
        <f>演算!X111</f>
        <v>15081.410847111947</v>
      </c>
    </row>
    <row r="110" spans="14:16" x14ac:dyDescent="0.2">
      <c r="N110">
        <f>演算!AJ111</f>
        <v>108</v>
      </c>
      <c r="O110">
        <f>演算!AK111</f>
        <v>3.4044334456425935</v>
      </c>
      <c r="P110">
        <f>演算!X112</f>
        <v>15242.92028571335</v>
      </c>
    </row>
    <row r="111" spans="14:16" x14ac:dyDescent="0.2">
      <c r="N111">
        <f>演算!AJ112</f>
        <v>109</v>
      </c>
      <c r="O111">
        <f>演算!AK112</f>
        <v>3.4434725905551993</v>
      </c>
      <c r="P111">
        <f>演算!X113</f>
        <v>15403.230847480767</v>
      </c>
    </row>
    <row r="112" spans="14:16" x14ac:dyDescent="0.2">
      <c r="N112">
        <f>演算!AJ113</f>
        <v>110</v>
      </c>
      <c r="O112">
        <f>演算!AK113</f>
        <v>3.4822848267671214</v>
      </c>
      <c r="P112">
        <f>演算!X114</f>
        <v>15562.300468912936</v>
      </c>
    </row>
    <row r="113" spans="14:16" x14ac:dyDescent="0.2">
      <c r="N113">
        <f>演算!AJ114</f>
        <v>111</v>
      </c>
      <c r="O113">
        <f>演算!AK114</f>
        <v>3.5208583098764756</v>
      </c>
      <c r="P113">
        <f>演算!X115</f>
        <v>15720.087661380465</v>
      </c>
    </row>
    <row r="114" spans="14:16" x14ac:dyDescent="0.2">
      <c r="N114">
        <f>演算!AJ115</f>
        <v>112</v>
      </c>
      <c r="O114">
        <f>演算!AK115</f>
        <v>3.5591812690780276</v>
      </c>
      <c r="P114">
        <f>演算!X116</f>
        <v>15876.551514288221</v>
      </c>
    </row>
    <row r="115" spans="14:16" x14ac:dyDescent="0.2">
      <c r="N115">
        <f>演算!AJ116</f>
        <v>113</v>
      </c>
      <c r="O115">
        <f>演算!AK116</f>
        <v>3.5972420107084453</v>
      </c>
      <c r="P115">
        <f>演算!X117</f>
        <v>16031.651697963611</v>
      </c>
    </row>
    <row r="116" spans="14:16" x14ac:dyDescent="0.2">
      <c r="N116">
        <f>演算!AJ117</f>
        <v>114</v>
      </c>
      <c r="O116">
        <f>演算!AK117</f>
        <v>3.6350289217713665</v>
      </c>
      <c r="P116">
        <f>演算!X118</f>
        <v>16185.348466302079</v>
      </c>
    </row>
    <row r="117" spans="14:16" x14ac:dyDescent="0.2">
      <c r="N117">
        <f>演算!AJ118</f>
        <v>115</v>
      </c>
      <c r="O117">
        <f>演算!AK118</f>
        <v>3.6725304734370718</v>
      </c>
      <c r="P117">
        <f>演算!X119</f>
        <v>16337.602659161888</v>
      </c>
    </row>
    <row r="118" spans="14:16" x14ac:dyDescent="0.2">
      <c r="N118">
        <f>演算!AJ119</f>
        <v>116</v>
      </c>
      <c r="O118">
        <f>演算!AK119</f>
        <v>3.7097352245220825</v>
      </c>
      <c r="P118">
        <f>演算!X120</f>
        <v>16488.375704546539</v>
      </c>
    </row>
    <row r="119" spans="14:16" x14ac:dyDescent="0.2">
      <c r="N119">
        <f>演算!AJ120</f>
        <v>117</v>
      </c>
      <c r="O119">
        <f>演算!AK120</f>
        <v>3.7466318249409301</v>
      </c>
      <c r="P119">
        <f>演算!X121</f>
        <v>16637.629620555304</v>
      </c>
    </row>
    <row r="120" spans="14:16" x14ac:dyDescent="0.2">
      <c r="N120">
        <f>演算!AJ121</f>
        <v>118</v>
      </c>
      <c r="O120">
        <f>演算!AK121</f>
        <v>3.7832090191376757</v>
      </c>
      <c r="P120">
        <f>演算!X122</f>
        <v>16785.32701714971</v>
      </c>
    </row>
    <row r="121" spans="14:16" x14ac:dyDescent="0.2">
      <c r="N121">
        <f>演算!AJ122</f>
        <v>119</v>
      </c>
      <c r="O121">
        <f>演算!AK122</f>
        <v>3.819455649479762</v>
      </c>
      <c r="P121">
        <f>演算!X123</f>
        <v>16931.43109767315</v>
      </c>
    </row>
    <row r="122" spans="14:16" x14ac:dyDescent="0.2">
      <c r="N122">
        <f>演算!AJ123</f>
        <v>120</v>
      </c>
      <c r="O122">
        <f>演算!AK123</f>
        <v>3.8553606596332268</v>
      </c>
      <c r="P122">
        <f>演算!X124</f>
        <v>17075.905660222084</v>
      </c>
    </row>
    <row r="123" spans="14:16" x14ac:dyDescent="0.2">
      <c r="N123">
        <f>演算!AJ124</f>
        <v>121</v>
      </c>
      <c r="O123">
        <f>演算!AK124</f>
        <v>3.8909130979045337</v>
      </c>
      <c r="P123">
        <f>演算!X125</f>
        <v>17218.715098817152</v>
      </c>
    </row>
    <row r="124" spans="14:16" x14ac:dyDescent="0.2">
      <c r="N124">
        <f>演算!AJ125</f>
        <v>122</v>
      </c>
      <c r="O124">
        <f>演算!AK125</f>
        <v>3.9261021205513358</v>
      </c>
      <c r="P124">
        <f>演算!X126</f>
        <v>17359.824404398201</v>
      </c>
    </row>
    <row r="125" spans="14:16" x14ac:dyDescent="0.2">
      <c r="N125">
        <f>演算!AJ126</f>
        <v>123</v>
      </c>
      <c r="O125">
        <f>演算!AK126</f>
        <v>3.9609169950653658</v>
      </c>
      <c r="P125">
        <f>演算!X127</f>
        <v>17499.199165670583</v>
      </c>
    </row>
    <row r="126" spans="14:16" x14ac:dyDescent="0.2">
      <c r="N126">
        <f>演算!AJ127</f>
        <v>124</v>
      </c>
      <c r="O126">
        <f>演算!AK127</f>
        <v>3.9953471034145269</v>
      </c>
      <c r="P126">
        <f>演算!X128</f>
        <v>17636.805569758744</v>
      </c>
    </row>
    <row r="127" spans="14:16" x14ac:dyDescent="0.2">
      <c r="N127">
        <f>演算!AJ128</f>
        <v>125</v>
      </c>
      <c r="O127">
        <f>演算!AK128</f>
        <v>4.0293819452643866</v>
      </c>
      <c r="P127">
        <f>演算!X129</f>
        <v>17772.610402769249</v>
      </c>
    </row>
    <row r="128" spans="14:16" x14ac:dyDescent="0.2">
      <c r="N128">
        <f>演算!AJ129</f>
        <v>126</v>
      </c>
      <c r="O128">
        <f>演算!AK129</f>
        <v>4.0630111411488814</v>
      </c>
      <c r="P128">
        <f>演算!X130</f>
        <v>17906.58105014246</v>
      </c>
    </row>
    <row r="129" spans="14:16" x14ac:dyDescent="0.2">
      <c r="N129">
        <f>演算!AJ130</f>
        <v>127</v>
      </c>
      <c r="O129">
        <f>演算!AK130</f>
        <v>4.0962244356162385</v>
      </c>
      <c r="P129">
        <f>演算!X131</f>
        <v>18038.685496920163</v>
      </c>
    </row>
    <row r="130" spans="14:16" x14ac:dyDescent="0.2">
      <c r="N130">
        <f>演算!AJ131</f>
        <v>128</v>
      </c>
      <c r="O130">
        <f>演算!AK131</f>
        <v>4.1290117003368536</v>
      </c>
      <c r="P130">
        <f>演算!X132</f>
        <v>18168.892327882528</v>
      </c>
    </row>
    <row r="131" spans="14:16" x14ac:dyDescent="0.2">
      <c r="N131">
        <f>演算!AJ132</f>
        <v>129</v>
      </c>
      <c r="O131">
        <f>演算!AK132</f>
        <v>4.1613629371756362</v>
      </c>
      <c r="P131">
        <f>演算!X133</f>
        <v>18297.170727577482</v>
      </c>
    </row>
    <row r="132" spans="14:16" x14ac:dyDescent="0.2">
      <c r="N132">
        <f>演算!AJ133</f>
        <v>130</v>
      </c>
      <c r="O132">
        <f>演算!AK133</f>
        <v>4.1932682812094777</v>
      </c>
      <c r="P132">
        <f>演算!X134</f>
        <v>18423.490480168857</v>
      </c>
    </row>
    <row r="133" spans="14:16" x14ac:dyDescent="0.2">
      <c r="N133">
        <f>演算!AJ134</f>
        <v>131</v>
      </c>
      <c r="O133">
        <f>演算!AK134</f>
        <v>4.224718003726319</v>
      </c>
      <c r="P133">
        <f>演算!X135</f>
        <v>18547.821969275305</v>
      </c>
    </row>
    <row r="134" spans="14:16" x14ac:dyDescent="0.2">
      <c r="N134">
        <f>演算!AJ135</f>
        <v>132</v>
      </c>
      <c r="O134">
        <f>演算!AK135</f>
        <v>4.2557025151728434</v>
      </c>
      <c r="P134">
        <f>演算!X136</f>
        <v>18670.13617766579</v>
      </c>
    </row>
    <row r="135" spans="14:16" x14ac:dyDescent="0.2">
      <c r="N135">
        <f>演算!AJ136</f>
        <v>133</v>
      </c>
      <c r="O135">
        <f>演算!AK136</f>
        <v>4.286212368065903</v>
      </c>
      <c r="P135">
        <f>演算!X137</f>
        <v>18790.404686889</v>
      </c>
    </row>
    <row r="136" spans="14:16" x14ac:dyDescent="0.2">
      <c r="N136">
        <f>演算!AJ137</f>
        <v>134</v>
      </c>
      <c r="O136">
        <f>演算!AK137</f>
        <v>4.3162382598408273</v>
      </c>
      <c r="P136">
        <f>演算!X138</f>
        <v>18908.599676729486</v>
      </c>
    </row>
    <row r="137" spans="14:16" x14ac:dyDescent="0.2">
      <c r="N137">
        <f>演算!AJ138</f>
        <v>135</v>
      </c>
      <c r="O137">
        <f>演算!AK138</f>
        <v>4.3457710356948178</v>
      </c>
      <c r="P137">
        <f>演算!X139</f>
        <v>19024.693924756033</v>
      </c>
    </row>
    <row r="138" spans="14:16" x14ac:dyDescent="0.2">
      <c r="N138">
        <f>演算!AJ139</f>
        <v>136</v>
      </c>
      <c r="O138">
        <f>演算!AK139</f>
        <v>4.3748016913503269</v>
      </c>
      <c r="P138">
        <f>演算!X140</f>
        <v>19138.66080564294</v>
      </c>
    </row>
    <row r="139" spans="14:16" x14ac:dyDescent="0.2">
      <c r="N139">
        <f>演算!AJ140</f>
        <v>137</v>
      </c>
      <c r="O139">
        <f>演算!AK140</f>
        <v>4.4033213757890799</v>
      </c>
      <c r="P139">
        <f>演算!X141</f>
        <v>19250.474290496186</v>
      </c>
    </row>
    <row r="140" spans="14:16" x14ac:dyDescent="0.2">
      <c r="N140">
        <f>演算!AJ141</f>
        <v>138</v>
      </c>
      <c r="O140">
        <f>演算!AK141</f>
        <v>4.4313213939372726</v>
      </c>
      <c r="P140">
        <f>演算!X142</f>
        <v>19360.108946108696</v>
      </c>
    </row>
    <row r="141" spans="14:16" x14ac:dyDescent="0.2">
      <c r="N141">
        <f>演算!AJ142</f>
        <v>139</v>
      </c>
      <c r="O141">
        <f>演算!AK142</f>
        <v>4.4587932093064619</v>
      </c>
      <c r="P141">
        <f>演算!X143</f>
        <v>19467.539934173601</v>
      </c>
    </row>
    <row r="142" spans="14:16" x14ac:dyDescent="0.2">
      <c r="N142">
        <f>演算!AJ143</f>
        <v>140</v>
      </c>
      <c r="O142">
        <f>演算!AK143</f>
        <v>4.4857284465803788</v>
      </c>
      <c r="P142">
        <f>演算!X144</f>
        <v>19572.743010422044</v>
      </c>
    </row>
    <row r="143" spans="14:16" x14ac:dyDescent="0.2">
      <c r="N143">
        <f>演算!AJ144</f>
        <v>141</v>
      </c>
      <c r="O143">
        <f>演算!AK144</f>
        <v>4.5121188941636552</v>
      </c>
      <c r="P143">
        <f>演算!X145</f>
        <v>19675.694523763912</v>
      </c>
    </row>
    <row r="144" spans="14:16" x14ac:dyDescent="0.2">
      <c r="N144">
        <f>演算!AJ145</f>
        <v>142</v>
      </c>
      <c r="O144">
        <f>演算!AK145</f>
        <v>4.537956506664532</v>
      </c>
      <c r="P144">
        <f>演算!X146</f>
        <v>19776.371415318266</v>
      </c>
    </row>
    <row r="145" spans="14:16" x14ac:dyDescent="0.2">
      <c r="N145">
        <f>演算!AJ146</f>
        <v>143</v>
      </c>
      <c r="O145">
        <f>演算!AK146</f>
        <v>4.5632334073488066</v>
      </c>
      <c r="P145">
        <f>演算!X147</f>
        <v>19874.751217504167</v>
      </c>
    </row>
    <row r="146" spans="14:16" x14ac:dyDescent="0.2">
      <c r="N146">
        <f>演算!AJ147</f>
        <v>144</v>
      </c>
      <c r="O146">
        <f>演算!AK147</f>
        <v>4.5879418905180014</v>
      </c>
      <c r="P146">
        <f>演算!X148</f>
        <v>19970.812052995043</v>
      </c>
    </row>
    <row r="147" spans="14:16" x14ac:dyDescent="0.2">
      <c r="N147">
        <f>演算!AJ148</f>
        <v>145</v>
      </c>
      <c r="O147">
        <f>演算!AK148</f>
        <v>4.6120744238635769</v>
      </c>
      <c r="P147">
        <f>演算!X149</f>
        <v>20064.532633770054</v>
      </c>
    </row>
    <row r="148" spans="14:16" x14ac:dyDescent="0.2">
      <c r="N148">
        <f>演算!AJ149</f>
        <v>146</v>
      </c>
      <c r="O148">
        <f>演算!AK149</f>
        <v>4.6356236507376547</v>
      </c>
      <c r="P148">
        <f>演算!X150</f>
        <v>20155.892260010845</v>
      </c>
    </row>
    <row r="149" spans="14:16" x14ac:dyDescent="0.2">
      <c r="N149">
        <f>演算!AJ150</f>
        <v>147</v>
      </c>
      <c r="O149">
        <f>演算!AK150</f>
        <v>4.6585823924114536</v>
      </c>
      <c r="P149">
        <f>演算!X151</f>
        <v>20244.870819160849</v>
      </c>
    </row>
    <row r="150" spans="14:16" x14ac:dyDescent="0.2">
      <c r="N150">
        <f>演算!AJ151</f>
        <v>148</v>
      </c>
      <c r="O150">
        <f>演算!AK151</f>
        <v>4.6809436502226127</v>
      </c>
      <c r="P150">
        <f>演算!X152</f>
        <v>20331.44878472422</v>
      </c>
    </row>
    <row r="151" spans="14:16" x14ac:dyDescent="0.2">
      <c r="N151">
        <f>演算!AJ152</f>
        <v>149</v>
      </c>
      <c r="O151">
        <f>演算!AK152</f>
        <v>4.7027006077301223</v>
      </c>
      <c r="P151">
        <f>演算!X153</f>
        <v>20415.607215327738</v>
      </c>
    </row>
    <row r="152" spans="14:16" x14ac:dyDescent="0.2">
      <c r="N152">
        <f>演算!AJ153</f>
        <v>150</v>
      </c>
      <c r="O152">
        <f>演算!AK153</f>
        <v>4.7238466327688542</v>
      </c>
      <c r="P152">
        <f>演算!X154</f>
        <v>20497.327753582445</v>
      </c>
    </row>
    <row r="153" spans="14:16" x14ac:dyDescent="0.2">
      <c r="N153">
        <f>演算!AJ154</f>
        <v>151</v>
      </c>
      <c r="O153">
        <f>演算!AK154</f>
        <v>4.7443752794738394</v>
      </c>
      <c r="P153">
        <f>演算!X155</f>
        <v>20576.592625056404</v>
      </c>
    </row>
    <row r="154" spans="14:16" x14ac:dyDescent="0.2">
      <c r="N154">
        <f>演算!AJ155</f>
        <v>152</v>
      </c>
      <c r="O154">
        <f>演算!AK155</f>
        <v>4.7642802902271804</v>
      </c>
      <c r="P154">
        <f>演算!X156</f>
        <v>20653.384637160139</v>
      </c>
    </row>
    <row r="155" spans="14:16" x14ac:dyDescent="0.2">
      <c r="N155">
        <f>演算!AJ156</f>
        <v>153</v>
      </c>
      <c r="O155">
        <f>演算!AK156</f>
        <v>4.7835555975651083</v>
      </c>
      <c r="P155">
        <f>演算!X157</f>
        <v>20727.687178113432</v>
      </c>
    </row>
    <row r="156" spans="14:16" x14ac:dyDescent="0.2">
      <c r="N156">
        <f>演算!AJ157</f>
        <v>154</v>
      </c>
      <c r="O156">
        <f>演算!AK157</f>
        <v>4.8021953260292243</v>
      </c>
      <c r="P156">
        <f>演算!X158</f>
        <v>20799.484215929824</v>
      </c>
    </row>
    <row r="157" spans="14:16" x14ac:dyDescent="0.2">
      <c r="N157">
        <f>演算!AJ158</f>
        <v>155</v>
      </c>
      <c r="O157">
        <f>演算!AK158</f>
        <v>4.8201937939351875</v>
      </c>
      <c r="P157">
        <f>演算!X159</f>
        <v>20868.760297308698</v>
      </c>
    </row>
    <row r="158" spans="14:16" x14ac:dyDescent="0.2">
      <c r="N158">
        <f>演算!AJ159</f>
        <v>156</v>
      </c>
      <c r="O158">
        <f>演算!AK159</f>
        <v>4.8375455151177231</v>
      </c>
      <c r="P158">
        <f>演算!X160</f>
        <v>20935.500546694966</v>
      </c>
    </row>
    <row r="159" spans="14:16" x14ac:dyDescent="0.2">
      <c r="N159">
        <f>演算!AJ160</f>
        <v>157</v>
      </c>
      <c r="O159">
        <f>演算!AK160</f>
        <v>4.854245200577096</v>
      </c>
      <c r="P159">
        <f>演算!X161</f>
        <v>20999.690665187485</v>
      </c>
    </row>
    <row r="160" spans="14:16" x14ac:dyDescent="0.2">
      <c r="N160">
        <f>演算!AJ161</f>
        <v>158</v>
      </c>
      <c r="O160">
        <f>演算!AK161</f>
        <v>4.8702877601078001</v>
      </c>
      <c r="P160">
        <f>演算!X162</f>
        <v>21061.316929650544</v>
      </c>
    </row>
    <row r="161" spans="14:16" x14ac:dyDescent="0.2">
      <c r="N161">
        <f>演算!AJ162</f>
        <v>159</v>
      </c>
      <c r="O161">
        <f>演算!AK162</f>
        <v>4.8856683038266304</v>
      </c>
      <c r="P161">
        <f>演算!X163</f>
        <v>21120.36619167453</v>
      </c>
    </row>
    <row r="162" spans="14:16" x14ac:dyDescent="0.2">
      <c r="N162">
        <f>演算!AJ163</f>
        <v>160</v>
      </c>
      <c r="O162">
        <f>演算!AK163</f>
        <v>4.90038214367189</v>
      </c>
      <c r="P162">
        <f>演算!X164</f>
        <v>21176.825876700757</v>
      </c>
    </row>
    <row r="163" spans="14:16" x14ac:dyDescent="0.2">
      <c r="N163">
        <f>演算!AJ164</f>
        <v>161</v>
      </c>
      <c r="O163">
        <f>演算!AK164</f>
        <v>4.9144247948245807</v>
      </c>
      <c r="P163">
        <f>演算!X165</f>
        <v>21230.683983101921</v>
      </c>
    </row>
    <row r="164" spans="14:16" x14ac:dyDescent="0.2">
      <c r="N164">
        <f>演算!AJ165</f>
        <v>162</v>
      </c>
      <c r="O164">
        <f>演算!AK165</f>
        <v>4.927791977058563</v>
      </c>
      <c r="P164">
        <f>演算!X166</f>
        <v>21281.929081252681</v>
      </c>
    </row>
    <row r="165" spans="14:16" x14ac:dyDescent="0.2">
      <c r="N165">
        <f>演算!AJ166</f>
        <v>163</v>
      </c>
      <c r="O165">
        <f>演算!AK166</f>
        <v>4.9404796160760807</v>
      </c>
      <c r="P165">
        <f>演算!X167</f>
        <v>21330.550312837629</v>
      </c>
    </row>
    <row r="166" spans="14:16" x14ac:dyDescent="0.2">
      <c r="N166">
        <f>演算!AJ167</f>
        <v>164</v>
      </c>
      <c r="O166">
        <f>演算!AK167</f>
        <v>4.9524838446960358</v>
      </c>
      <c r="P166">
        <f>演算!X168</f>
        <v>21376.537389827579</v>
      </c>
    </row>
    <row r="167" spans="14:16" x14ac:dyDescent="0.2">
      <c r="N167">
        <f>演算!AJ168</f>
        <v>165</v>
      </c>
      <c r="O167">
        <f>演算!AK168</f>
        <v>4.9638010040858651</v>
      </c>
      <c r="P167">
        <f>演算!X169</f>
        <v>21419.880593951755</v>
      </c>
    </row>
    <row r="168" spans="14:16" x14ac:dyDescent="0.2">
      <c r="N168">
        <f>演算!AJ169</f>
        <v>166</v>
      </c>
      <c r="O168">
        <f>演算!AK169</f>
        <v>4.9744276448214961</v>
      </c>
      <c r="P168">
        <f>演算!X170</f>
        <v>21460.570775738564</v>
      </c>
    </row>
    <row r="169" spans="14:16" x14ac:dyDescent="0.2">
      <c r="N169">
        <f>演算!AJ170</f>
        <v>167</v>
      </c>
      <c r="O169">
        <f>演算!AK170</f>
        <v>4.9843605279588576</v>
      </c>
      <c r="P169">
        <f>演算!X171</f>
        <v>21498.599353920246</v>
      </c>
    </row>
    <row r="170" spans="14:16" x14ac:dyDescent="0.2">
      <c r="N170">
        <f>演算!AJ171</f>
        <v>168</v>
      </c>
      <c r="O170">
        <f>演算!AK171</f>
        <v>4.9935966260462461</v>
      </c>
      <c r="P170">
        <f>演算!X172</f>
        <v>21533.958314898653</v>
      </c>
    </row>
    <row r="171" spans="14:16" x14ac:dyDescent="0.2">
      <c r="N171">
        <f>演算!AJ172</f>
        <v>169</v>
      </c>
      <c r="O171">
        <f>演算!AK172</f>
        <v>5.0021331239777318</v>
      </c>
      <c r="P171">
        <f>演算!X173</f>
        <v>21566.640211844624</v>
      </c>
    </row>
    <row r="172" spans="14:16" x14ac:dyDescent="0.2">
      <c r="N172">
        <f>演算!AJ173</f>
        <v>170</v>
      </c>
      <c r="O172">
        <f>演算!AK173</f>
        <v>5.009967419921054</v>
      </c>
      <c r="P172">
        <f>演算!X174</f>
        <v>21596.638164440366</v>
      </c>
    </row>
    <row r="173" spans="14:16" x14ac:dyDescent="0.2">
      <c r="N173">
        <f>演算!AJ174</f>
        <v>171</v>
      </c>
      <c r="O173">
        <f>演算!AK174</f>
        <v>5.0170971260432662</v>
      </c>
      <c r="P173">
        <f>演算!X175</f>
        <v>21623.94585807349</v>
      </c>
    </row>
    <row r="174" spans="14:16" x14ac:dyDescent="0.2">
      <c r="N174">
        <f>演算!AJ175</f>
        <v>172</v>
      </c>
      <c r="O174">
        <f>演算!AK175</f>
        <v>5.0235200693273905</v>
      </c>
      <c r="P174">
        <f>演算!X176</f>
        <v>21648.55754374931</v>
      </c>
    </row>
    <row r="175" spans="14:16" x14ac:dyDescent="0.2">
      <c r="N175">
        <f>演算!AJ176</f>
        <v>173</v>
      </c>
      <c r="O175">
        <f>演算!AK176</f>
        <v>5.0292342920854232</v>
      </c>
      <c r="P175">
        <f>演算!X177</f>
        <v>21670.468037022281</v>
      </c>
    </row>
    <row r="176" spans="14:16" x14ac:dyDescent="0.2">
      <c r="N176">
        <f>演算!AJ177</f>
        <v>174</v>
      </c>
      <c r="O176">
        <f>演算!AK177</f>
        <v>5.0342380527414399</v>
      </c>
      <c r="P176">
        <f>演算!X178</f>
        <v>21689.672718421076</v>
      </c>
    </row>
    <row r="177" spans="14:16" x14ac:dyDescent="0.2">
      <c r="N177">
        <f>演算!AJ178</f>
        <v>175</v>
      </c>
      <c r="O177">
        <f>演算!AK178</f>
        <v>5.0385298261742912</v>
      </c>
      <c r="P177">
        <f>演算!X179</f>
        <v>21706.167532306757</v>
      </c>
    </row>
    <row r="178" spans="14:16" x14ac:dyDescent="0.2">
      <c r="N178">
        <f>演算!AJ179</f>
        <v>176</v>
      </c>
      <c r="O178">
        <f>演算!AK179</f>
        <v>5.042108304337396</v>
      </c>
      <c r="P178">
        <f>演算!X180</f>
        <v>21719.948987257576</v>
      </c>
    </row>
    <row r="179" spans="14:16" x14ac:dyDescent="0.2">
      <c r="N179">
        <f>演算!AJ180</f>
        <v>177</v>
      </c>
      <c r="O179">
        <f>演算!AK180</f>
        <v>5.0449723965323345</v>
      </c>
      <c r="P179">
        <f>演算!X181</f>
        <v>21731.014155295798</v>
      </c>
    </row>
    <row r="180" spans="14:16" x14ac:dyDescent="0.2">
      <c r="N180">
        <f>演算!AJ181</f>
        <v>178</v>
      </c>
      <c r="O180">
        <f>演算!AK181</f>
        <v>5.0471212298547634</v>
      </c>
      <c r="P180">
        <f>演算!X182</f>
        <v>21739.360672191615</v>
      </c>
    </row>
    <row r="181" spans="14:16" x14ac:dyDescent="0.2">
      <c r="N181">
        <f>演算!AJ182</f>
        <v>179</v>
      </c>
      <c r="O181">
        <f>演算!AK182</f>
        <v>5.048554149381534</v>
      </c>
      <c r="P181">
        <f>演算!X183</f>
        <v>21744.986736987747</v>
      </c>
    </row>
    <row r="182" spans="14:16" x14ac:dyDescent="0.2">
      <c r="N182">
        <f>演算!AJ183</f>
        <v>180</v>
      </c>
      <c r="O182">
        <f>演算!AK183</f>
        <v>5.0492707183238341</v>
      </c>
      <c r="P182">
        <f>演算!X184</f>
        <v>21747.891111714023</v>
      </c>
    </row>
    <row r="183" spans="14:16" x14ac:dyDescent="0.2">
      <c r="N183">
        <f>演算!AJ184</f>
        <v>181</v>
      </c>
      <c r="O183">
        <f>演算!AK184</f>
        <v>0.95060870348240833</v>
      </c>
      <c r="P183">
        <f>演算!X185</f>
        <v>4094.4002515911598</v>
      </c>
    </row>
    <row r="184" spans="14:16" x14ac:dyDescent="0.2">
      <c r="N184">
        <f>演算!AJ185</f>
        <v>182</v>
      </c>
      <c r="O184">
        <f>演算!AK185</f>
        <v>0.95060184279913018</v>
      </c>
      <c r="P184">
        <f>演算!X186</f>
        <v>4094.3711332935077</v>
      </c>
    </row>
    <row r="185" spans="14:16" x14ac:dyDescent="0.2">
      <c r="N185">
        <f>演算!AJ186</f>
        <v>183</v>
      </c>
      <c r="O185">
        <f>演算!AK186</f>
        <v>0.95058811780571917</v>
      </c>
      <c r="P185">
        <f>演算!X187</f>
        <v>4094.3127374761198</v>
      </c>
    </row>
    <row r="186" spans="14:16" x14ac:dyDescent="0.2">
      <c r="N186">
        <f>演算!AJ187</f>
        <v>184</v>
      </c>
      <c r="O186">
        <f>演算!AK187</f>
        <v>0.95056752123943322</v>
      </c>
      <c r="P186">
        <f>演算!X188</f>
        <v>4094.2250332500344</v>
      </c>
    </row>
    <row r="187" spans="14:16" x14ac:dyDescent="0.2">
      <c r="N187">
        <f>演算!AJ188</f>
        <v>185</v>
      </c>
      <c r="O187">
        <f>演算!AK188</f>
        <v>0.95054004219947519</v>
      </c>
      <c r="P187">
        <f>演算!X189</f>
        <v>4094.1079742131296</v>
      </c>
    </row>
    <row r="188" spans="14:16" x14ac:dyDescent="0.2">
      <c r="N188">
        <f>演算!AJ189</f>
        <v>186</v>
      </c>
      <c r="O188">
        <f>演算!AK189</f>
        <v>0.95050566613137633</v>
      </c>
      <c r="P188">
        <f>演算!X190</f>
        <v>4093.9614983834608</v>
      </c>
    </row>
    <row r="189" spans="14:16" x14ac:dyDescent="0.2">
      <c r="N189">
        <f>演算!AJ190</f>
        <v>187</v>
      </c>
      <c r="O189">
        <f>演算!AK190</f>
        <v>0.95046437481611457</v>
      </c>
      <c r="P189">
        <f>演算!X191</f>
        <v>4093.7855281531774</v>
      </c>
    </row>
    <row r="190" spans="14:16" x14ac:dyDescent="0.2">
      <c r="N190">
        <f>演算!AJ191</f>
        <v>188</v>
      </c>
      <c r="O190">
        <f>演算!AK191</f>
        <v>0.9504161463464198</v>
      </c>
      <c r="P190">
        <f>演算!X192</f>
        <v>4093.5799701874248</v>
      </c>
    </row>
    <row r="191" spans="14:16" x14ac:dyDescent="0.2">
      <c r="N191">
        <f>演算!AJ192</f>
        <v>189</v>
      </c>
      <c r="O191">
        <f>演算!AK192</f>
        <v>0.95036095510391139</v>
      </c>
      <c r="P191">
        <f>演算!X193</f>
        <v>4093.3447153270085</v>
      </c>
    </row>
    <row r="192" spans="14:16" x14ac:dyDescent="0.2">
      <c r="N192">
        <f>演算!AJ193</f>
        <v>190</v>
      </c>
      <c r="O192">
        <f>演算!AK193</f>
        <v>0.95029877173667598</v>
      </c>
      <c r="P192">
        <f>演算!X194</f>
        <v>4093.0796384931291</v>
      </c>
    </row>
    <row r="193" spans="14:16" x14ac:dyDescent="0.2">
      <c r="N193">
        <f>演算!AJ194</f>
        <v>191</v>
      </c>
      <c r="O193">
        <f>演算!AK194</f>
        <v>0.95022956312021789</v>
      </c>
      <c r="P193">
        <f>演算!X195</f>
        <v>4092.7845985206791</v>
      </c>
    </row>
    <row r="194" spans="14:16" x14ac:dyDescent="0.2">
      <c r="N194">
        <f>演算!AJ195</f>
        <v>192</v>
      </c>
      <c r="O194">
        <f>演算!AK195</f>
        <v>0.95015329232903856</v>
      </c>
      <c r="P194">
        <f>演算!X196</f>
        <v>4092.459438037522</v>
      </c>
    </row>
    <row r="195" spans="14:16" x14ac:dyDescent="0.2">
      <c r="N195">
        <f>演算!AJ196</f>
        <v>193</v>
      </c>
      <c r="O195">
        <f>演算!AK196</f>
        <v>0.95006991859326095</v>
      </c>
      <c r="P195">
        <f>演算!X197</f>
        <v>4092.1039832795223</v>
      </c>
    </row>
    <row r="196" spans="14:16" x14ac:dyDescent="0.2">
      <c r="N196">
        <f>演算!AJ197</f>
        <v>194</v>
      </c>
      <c r="O196">
        <f>演算!AK197</f>
        <v>0.94997939725570402</v>
      </c>
      <c r="P196">
        <f>演算!X198</f>
        <v>4091.7180439077156</v>
      </c>
    </row>
    <row r="197" spans="14:16" x14ac:dyDescent="0.2">
      <c r="N197">
        <f>演算!AJ198</f>
        <v>195</v>
      </c>
      <c r="O197">
        <f>演算!AK198</f>
        <v>0.9498816797244205</v>
      </c>
      <c r="P197">
        <f>演算!X199</f>
        <v>4091.3014128061368</v>
      </c>
    </row>
    <row r="198" spans="14:16" x14ac:dyDescent="0.2">
      <c r="N198">
        <f>演算!AJ199</f>
        <v>196</v>
      </c>
      <c r="O198">
        <f>演算!AK199</f>
        <v>0.94977671341982661</v>
      </c>
      <c r="P198">
        <f>演算!X200</f>
        <v>4090.8538658565408</v>
      </c>
    </row>
    <row r="199" spans="14:16" x14ac:dyDescent="0.2">
      <c r="N199">
        <f>演算!AJ200</f>
        <v>197</v>
      </c>
      <c r="O199">
        <f>演算!AK200</f>
        <v>0.94966444171797515</v>
      </c>
      <c r="P199">
        <f>演算!X201</f>
        <v>4090.3751616967265</v>
      </c>
    </row>
    <row r="200" spans="14:16" x14ac:dyDescent="0.2">
      <c r="N200">
        <f>演算!AJ201</f>
        <v>198</v>
      </c>
      <c r="O200">
        <f>演算!AK201</f>
        <v>0.94954480388912765</v>
      </c>
      <c r="P200">
        <f>演算!X202</f>
        <v>4089.865041458811</v>
      </c>
    </row>
    <row r="201" spans="14:16" x14ac:dyDescent="0.2">
      <c r="N201">
        <f>演算!AJ202</f>
        <v>199</v>
      </c>
      <c r="O201">
        <f>演算!AK202</f>
        <v>0.94941773503194649</v>
      </c>
      <c r="P201">
        <f>演算!X203</f>
        <v>4089.323228488865</v>
      </c>
    </row>
    <row r="202" spans="14:16" x14ac:dyDescent="0.2">
      <c r="N202">
        <f>演算!AJ203</f>
        <v>200</v>
      </c>
      <c r="O202">
        <f>演算!AK203</f>
        <v>0.94928316600189622</v>
      </c>
      <c r="P202">
        <f>演算!X204</f>
        <v>4088.7494280418036</v>
      </c>
    </row>
    <row r="203" spans="14:16" x14ac:dyDescent="0.2">
      <c r="N203">
        <f>演算!AJ204</f>
        <v>201</v>
      </c>
      <c r="O203">
        <f>演算!AK204</f>
        <v>0.94914102333685546</v>
      </c>
      <c r="P203">
        <f>演算!X205</f>
        <v>4088.1433269645131</v>
      </c>
    </row>
    <row r="204" spans="14:16" x14ac:dyDescent="0.2">
      <c r="N204">
        <f>演算!AJ205</f>
        <v>202</v>
      </c>
      <c r="O204">
        <f>演算!AK205</f>
        <v>0.94899122917479806</v>
      </c>
      <c r="P204">
        <f>演算!X206</f>
        <v>4087.504593345021</v>
      </c>
    </row>
    <row r="205" spans="14:16" x14ac:dyDescent="0.2">
      <c r="N205">
        <f>演算!AJ206</f>
        <v>203</v>
      </c>
      <c r="O205">
        <f>演算!AK206</f>
        <v>0.94883370116907495</v>
      </c>
      <c r="P205">
        <f>演算!X207</f>
        <v>4086.8328761516077</v>
      </c>
    </row>
    <row r="206" spans="14:16" x14ac:dyDescent="0.2">
      <c r="N206">
        <f>演算!AJ207</f>
        <v>204</v>
      </c>
      <c r="O206">
        <f>演算!AK207</f>
        <v>0.94866835239684844</v>
      </c>
      <c r="P206">
        <f>演算!X208</f>
        <v>4086.1278048426288</v>
      </c>
    </row>
    <row r="207" spans="14:16" x14ac:dyDescent="0.2">
      <c r="N207">
        <f>演算!AJ208</f>
        <v>205</v>
      </c>
      <c r="O207">
        <f>演算!AK208</f>
        <v>0.94849509126166909</v>
      </c>
      <c r="P207">
        <f>演算!X209</f>
        <v>4085.3889889513912</v>
      </c>
    </row>
    <row r="208" spans="14:16" x14ac:dyDescent="0.2">
      <c r="N208">
        <f>演算!AJ209</f>
        <v>206</v>
      </c>
      <c r="O208">
        <f>演算!AK209</f>
        <v>0.94831382139223075</v>
      </c>
      <c r="P208">
        <f>演算!X210</f>
        <v>4084.6160176548287</v>
      </c>
    </row>
    <row r="209" spans="14:16" x14ac:dyDescent="0.2">
      <c r="N209">
        <f>演算!AJ210</f>
        <v>207</v>
      </c>
      <c r="O209">
        <f>演算!AK210</f>
        <v>0.94812444153304676</v>
      </c>
      <c r="P209">
        <f>演算!X211</f>
        <v>4083.8084593076328</v>
      </c>
    </row>
    <row r="210" spans="14:16" x14ac:dyDescent="0.2">
      <c r="N210">
        <f>演算!AJ211</f>
        <v>208</v>
      </c>
      <c r="O210">
        <f>演算!AK211</f>
        <v>0.94792684543118899</v>
      </c>
      <c r="P210">
        <f>演算!X212</f>
        <v>4082.9658609597318</v>
      </c>
    </row>
    <row r="211" spans="14:16" x14ac:dyDescent="0.2">
      <c r="N211">
        <f>演算!AJ212</f>
        <v>209</v>
      </c>
      <c r="O211">
        <f>演算!AK212</f>
        <v>0.94772092171486966</v>
      </c>
      <c r="P211">
        <f>演算!X213</f>
        <v>4082.0877478389066</v>
      </c>
    </row>
    <row r="212" spans="14:16" x14ac:dyDescent="0.2">
      <c r="N212">
        <f>演算!AJ213</f>
        <v>210</v>
      </c>
      <c r="O212">
        <f>演算!AK213</f>
        <v>0.94750655376731885</v>
      </c>
      <c r="P212">
        <f>演算!X214</f>
        <v>4081.1736228134646</v>
      </c>
    </row>
    <row r="213" spans="14:16" x14ac:dyDescent="0.2">
      <c r="N213">
        <f>演算!AJ214</f>
        <v>211</v>
      </c>
      <c r="O213">
        <f>演算!AK214</f>
        <v>0.9472836195923755</v>
      </c>
      <c r="P213">
        <f>演算!X215</f>
        <v>4080.2229658195215</v>
      </c>
    </row>
    <row r="214" spans="14:16" x14ac:dyDescent="0.2">
      <c r="N214">
        <f>演算!AJ215</f>
        <v>212</v>
      </c>
      <c r="O214">
        <f>演算!AK215</f>
        <v>0.94705199167462695</v>
      </c>
      <c r="P214">
        <f>演算!X216</f>
        <v>4079.235233265138</v>
      </c>
    </row>
    <row r="215" spans="14:16" x14ac:dyDescent="0.2">
      <c r="N215">
        <f>演算!AJ216</f>
        <v>213</v>
      </c>
      <c r="O215">
        <f>演算!AK216</f>
        <v>0.94681153683117725</v>
      </c>
      <c r="P215">
        <f>演算!X217</f>
        <v>4078.209857398735</v>
      </c>
    </row>
    <row r="216" spans="14:16" x14ac:dyDescent="0.2">
      <c r="N216">
        <f>演算!AJ217</f>
        <v>214</v>
      </c>
      <c r="O216">
        <f>演算!AK217</f>
        <v>0.94656211605694074</v>
      </c>
      <c r="P216">
        <f>演算!X218</f>
        <v>4077.1462456499844</v>
      </c>
    </row>
    <row r="217" spans="14:16" x14ac:dyDescent="0.2">
      <c r="N217">
        <f>演算!AJ218</f>
        <v>215</v>
      </c>
      <c r="O217">
        <f>演算!AK218</f>
        <v>0.94630358436100059</v>
      </c>
      <c r="P217">
        <f>演算!X219</f>
        <v>4076.0437799325664</v>
      </c>
    </row>
    <row r="218" spans="14:16" x14ac:dyDescent="0.2">
      <c r="N218">
        <f>演算!AJ219</f>
        <v>216</v>
      </c>
      <c r="O218">
        <f>演算!AK219</f>
        <v>0.94603579059642573</v>
      </c>
      <c r="P218">
        <f>演算!X220</f>
        <v>4074.9018159191501</v>
      </c>
    </row>
    <row r="219" spans="14:16" x14ac:dyDescent="0.2">
      <c r="N219">
        <f>演算!AJ220</f>
        <v>217</v>
      </c>
      <c r="O219">
        <f>演算!AK220</f>
        <v>0.94575857728031698</v>
      </c>
      <c r="P219">
        <f>演算!X221</f>
        <v>4073.7196822746823</v>
      </c>
    </row>
    <row r="220" spans="14:16" x14ac:dyDescent="0.2">
      <c r="N220">
        <f>演算!AJ221</f>
        <v>218</v>
      </c>
      <c r="O220">
        <f>演算!AK221</f>
        <v>0.94547178040614732</v>
      </c>
      <c r="P220">
        <f>演算!X222</f>
        <v>4072.4966798569035</v>
      </c>
    </row>
    <row r="221" spans="14:16" x14ac:dyDescent="0.2">
      <c r="N221">
        <f>演算!AJ222</f>
        <v>219</v>
      </c>
      <c r="O221">
        <f>演算!AK222</f>
        <v>0.94517522924649877</v>
      </c>
      <c r="P221">
        <f>演算!X223</f>
        <v>4071.2320808759359</v>
      </c>
    </row>
    <row r="222" spans="14:16" x14ac:dyDescent="0.2">
      <c r="N222">
        <f>演算!AJ223</f>
        <v>220</v>
      </c>
      <c r="O222">
        <f>演算!AK223</f>
        <v>0.94486874614654393</v>
      </c>
      <c r="P222">
        <f>演算!X224</f>
        <v>4069.925128014464</v>
      </c>
    </row>
    <row r="223" spans="14:16" x14ac:dyDescent="0.2">
      <c r="N223">
        <f>演算!AJ224</f>
        <v>221</v>
      </c>
      <c r="O223">
        <f>演算!AK224</f>
        <v>0.94455214630799833</v>
      </c>
      <c r="P223">
        <f>演算!X225</f>
        <v>4068.5750335073458</v>
      </c>
    </row>
    <row r="224" spans="14:16" x14ac:dyDescent="0.2">
      <c r="N224">
        <f>演算!AJ225</f>
        <v>222</v>
      </c>
      <c r="O224">
        <f>演算!AK225</f>
        <v>0.9442252375619512</v>
      </c>
      <c r="P224">
        <f>演算!X226</f>
        <v>4067.180978173812</v>
      </c>
    </row>
    <row r="225" spans="14:16" x14ac:dyDescent="0.2">
      <c r="N225">
        <f>演算!AJ226</f>
        <v>223</v>
      </c>
      <c r="O225">
        <f>演算!AK226</f>
        <v>0.94388782013239059</v>
      </c>
      <c r="P225">
        <f>演算!X227</f>
        <v>4065.7421104101168</v>
      </c>
    </row>
    <row r="226" spans="14:16" x14ac:dyDescent="0.2">
      <c r="N226">
        <f>演算!AJ227</f>
        <v>224</v>
      </c>
      <c r="O226">
        <f>演算!AK227</f>
        <v>0.94353968638715469</v>
      </c>
      <c r="P226">
        <f>演算!X228</f>
        <v>4064.2575451285643</v>
      </c>
    </row>
    <row r="227" spans="14:16" x14ac:dyDescent="0.2">
      <c r="N227">
        <f>演算!AJ228</f>
        <v>225</v>
      </c>
      <c r="O227">
        <f>演算!AK228</f>
        <v>0.94318062057825125</v>
      </c>
      <c r="P227">
        <f>演算!X229</f>
        <v>4062.7263626513131</v>
      </c>
    </row>
    <row r="228" spans="14:16" x14ac:dyDescent="0.2">
      <c r="N228">
        <f>演算!AJ229</f>
        <v>226</v>
      </c>
      <c r="O228">
        <f>演算!AK229</f>
        <v>0.94281039857004967</v>
      </c>
      <c r="P228">
        <f>演算!X230</f>
        <v>4061.1476075525452</v>
      </c>
    </row>
    <row r="229" spans="14:16" x14ac:dyDescent="0.2">
      <c r="N229">
        <f>演算!AJ230</f>
        <v>227</v>
      </c>
      <c r="O229">
        <f>演算!AK230</f>
        <v>0.94242878755394777</v>
      </c>
      <c r="P229">
        <f>演算!X231</f>
        <v>4059.5202874430029</v>
      </c>
    </row>
    <row r="230" spans="14:16" x14ac:dyDescent="0.2">
      <c r="N230">
        <f>演算!AJ231</f>
        <v>228</v>
      </c>
      <c r="O230">
        <f>演算!AK231</f>
        <v>0.94203554575067072</v>
      </c>
      <c r="P230">
        <f>演算!X232</f>
        <v>4057.8433717019052</v>
      </c>
    </row>
    <row r="231" spans="14:16" x14ac:dyDescent="0.2">
      <c r="N231">
        <f>演算!AJ232</f>
        <v>229</v>
      </c>
      <c r="O231">
        <f>演算!AK232</f>
        <v>0.94163042209872805</v>
      </c>
      <c r="P231">
        <f>演算!X233</f>
        <v>4056.115790149945</v>
      </c>
    </row>
    <row r="232" spans="14:16" x14ac:dyDescent="0.2">
      <c r="N232">
        <f>演算!AJ233</f>
        <v>230</v>
      </c>
      <c r="O232">
        <f>演算!AK233</f>
        <v>0.94121315592778731</v>
      </c>
      <c r="P232">
        <f>演算!X234</f>
        <v>4054.336431658021</v>
      </c>
    </row>
    <row r="233" spans="14:16" x14ac:dyDescent="0.2">
      <c r="N233">
        <f>演算!AJ234</f>
        <v>231</v>
      </c>
      <c r="O233">
        <f>演算!AK234</f>
        <v>0.94078347661758144</v>
      </c>
      <c r="P233">
        <f>演算!X235</f>
        <v>4052.5041426944354</v>
      </c>
    </row>
    <row r="234" spans="14:16" x14ac:dyDescent="0.2">
      <c r="N234">
        <f>演算!AJ235</f>
        <v>232</v>
      </c>
      <c r="O234">
        <f>演算!AK235</f>
        <v>0.94034110324088882</v>
      </c>
      <c r="P234">
        <f>演算!X236</f>
        <v>4050.6177258042667</v>
      </c>
    </row>
    <row r="235" spans="14:16" x14ac:dyDescent="0.2">
      <c r="N235">
        <f>演算!AJ236</f>
        <v>233</v>
      </c>
      <c r="O235">
        <f>演算!AK236</f>
        <v>0.93988574418983328</v>
      </c>
      <c r="P235">
        <f>演算!X237</f>
        <v>4048.6759380177505</v>
      </c>
    </row>
    <row r="236" spans="14:16" x14ac:dyDescent="0.2">
      <c r="N236">
        <f>演算!AJ237</f>
        <v>234</v>
      </c>
      <c r="O236">
        <f>演算!AK237</f>
        <v>0.93941709678510277</v>
      </c>
      <c r="P236">
        <f>演算!X238</f>
        <v>4046.6774891859468</v>
      </c>
    </row>
    <row r="237" spans="14:16" x14ac:dyDescent="0.2">
      <c r="N237">
        <f>演算!AJ238</f>
        <v>235</v>
      </c>
      <c r="O237">
        <f>演算!AK238</f>
        <v>0.9389348468670069</v>
      </c>
      <c r="P237">
        <f>演算!X239</f>
        <v>4044.621040239113</v>
      </c>
    </row>
    <row r="238" spans="14:16" x14ac:dyDescent="0.2">
      <c r="N238">
        <f>演算!AJ239</f>
        <v>236</v>
      </c>
      <c r="O238">
        <f>演算!AK239</f>
        <v>0.93843866836785128</v>
      </c>
      <c r="P238">
        <f>演算!X240</f>
        <v>4042.5052013655709</v>
      </c>
    </row>
    <row r="239" spans="14:16" x14ac:dyDescent="0.2">
      <c r="N239">
        <f>演算!AJ240</f>
        <v>237</v>
      </c>
      <c r="O239">
        <f>演算!AK240</f>
        <v>0.93792822286434485</v>
      </c>
      <c r="P239">
        <f>演算!X241</f>
        <v>4040.3285301055912</v>
      </c>
    </row>
    <row r="240" spans="14:16" x14ac:dyDescent="0.2">
      <c r="N240">
        <f>演算!AJ241</f>
        <v>238</v>
      </c>
      <c r="O240">
        <f>演算!AK241</f>
        <v>0.93740315910891447</v>
      </c>
      <c r="P240">
        <f>演算!X242</f>
        <v>4038.0895293554931</v>
      </c>
    </row>
    <row r="241" spans="14:16" x14ac:dyDescent="0.2">
      <c r="N241">
        <f>演算!AJ242</f>
        <v>239</v>
      </c>
      <c r="O241">
        <f>演算!AK242</f>
        <v>0.93686311254069143</v>
      </c>
      <c r="P241">
        <f>演算!X243</f>
        <v>4035.7866452853164</v>
      </c>
    </row>
    <row r="242" spans="14:16" x14ac:dyDescent="0.2">
      <c r="N242">
        <f>演算!AJ243</f>
        <v>240</v>
      </c>
      <c r="O242">
        <f>演算!AK243</f>
        <v>0.93630770477187164</v>
      </c>
      <c r="P242">
        <f>演算!X244</f>
        <v>4033.4182651516057</v>
      </c>
    </row>
    <row r="243" spans="14:16" x14ac:dyDescent="0.2">
      <c r="N243">
        <f>演算!AJ244</f>
        <v>241</v>
      </c>
      <c r="O243">
        <f>演算!AK244</f>
        <v>0.93573654305202081</v>
      </c>
      <c r="P243">
        <f>演算!X245</f>
        <v>4030.9827150164529</v>
      </c>
    </row>
    <row r="244" spans="14:16" x14ac:dyDescent="0.2">
      <c r="N244">
        <f>演算!AJ245</f>
        <v>242</v>
      </c>
      <c r="O244">
        <f>演算!AK245</f>
        <v>0.93514921970648845</v>
      </c>
      <c r="P244">
        <f>演算!X246</f>
        <v>4028.4782573563307</v>
      </c>
    </row>
    <row r="245" spans="14:16" x14ac:dyDescent="0.2">
      <c r="N245">
        <f>演算!AJ246</f>
        <v>243</v>
      </c>
      <c r="O245">
        <f>演算!AK246</f>
        <v>0.93454531154926801</v>
      </c>
      <c r="P245">
        <f>演算!X247</f>
        <v>4025.9030885622387</v>
      </c>
    </row>
    <row r="246" spans="14:16" x14ac:dyDescent="0.2">
      <c r="N246">
        <f>演算!AJ247</f>
        <v>244</v>
      </c>
      <c r="O246">
        <f>演算!AK247</f>
        <v>0.93392437926805227</v>
      </c>
      <c r="P246">
        <f>演算!X248</f>
        <v>4023.2553363215593</v>
      </c>
    </row>
    <row r="247" spans="14:16" x14ac:dyDescent="0.2">
      <c r="N247">
        <f>演算!AJ248</f>
        <v>245</v>
      </c>
      <c r="O247">
        <f>演算!AK248</f>
        <v>0.93328596678130415</v>
      </c>
      <c r="P247">
        <f>演算!X249</f>
        <v>4020.5330568809081</v>
      </c>
    </row>
    <row r="248" spans="14:16" x14ac:dyDescent="0.2">
      <c r="N248">
        <f>演算!AJ249</f>
        <v>246</v>
      </c>
      <c r="O248">
        <f>演算!AK249</f>
        <v>0.9326296005649809</v>
      </c>
      <c r="P248">
        <f>演算!X250</f>
        <v>4017.7342321798901</v>
      </c>
    </row>
    <row r="249" spans="14:16" x14ac:dyDescent="0.2">
      <c r="N249">
        <f>演算!AJ250</f>
        <v>247</v>
      </c>
      <c r="O249">
        <f>演算!AK250</f>
        <v>0.93195478894788009</v>
      </c>
      <c r="P249">
        <f>演算!X251</f>
        <v>4014.8567668514315</v>
      </c>
    </row>
    <row r="250" spans="14:16" x14ac:dyDescent="0.2">
      <c r="N250">
        <f>演算!AJ251</f>
        <v>248</v>
      </c>
      <c r="O250">
        <f>演算!AK251</f>
        <v>0.93126102137430444</v>
      </c>
      <c r="P250">
        <f>演算!X252</f>
        <v>4011.8984850831198</v>
      </c>
    </row>
    <row r="251" spans="14:16" x14ac:dyDescent="0.2">
      <c r="N251">
        <f>演算!AJ252</f>
        <v>249</v>
      </c>
      <c r="O251">
        <f>演算!AK252</f>
        <v>0.93054776763211633</v>
      </c>
      <c r="P251">
        <f>演算!X253</f>
        <v>4008.8571273313983</v>
      </c>
    </row>
    <row r="252" spans="14:16" x14ac:dyDescent="0.2">
      <c r="N252">
        <f>演算!AJ253</f>
        <v>250</v>
      </c>
      <c r="O252">
        <f>演算!AK253</f>
        <v>0.92981447704512388</v>
      </c>
      <c r="P252">
        <f>演算!X254</f>
        <v>4005.7303468841105</v>
      </c>
    </row>
    <row r="253" spans="14:16" x14ac:dyDescent="0.2">
      <c r="N253">
        <f>演算!AJ254</f>
        <v>251</v>
      </c>
      <c r="O253">
        <f>演算!AK254</f>
        <v>0.92906057762712235</v>
      </c>
      <c r="P253">
        <f>演算!X255</f>
        <v>4002.5157062600301</v>
      </c>
    </row>
    <row r="254" spans="14:16" x14ac:dyDescent="0.2">
      <c r="N254">
        <f>演算!AJ255</f>
        <v>252</v>
      </c>
      <c r="O254">
        <f>演算!AK255</f>
        <v>0.92828547519685767</v>
      </c>
      <c r="P254">
        <f>演算!X256</f>
        <v>3999.2106734422791</v>
      </c>
    </row>
    <row r="255" spans="14:16" x14ac:dyDescent="0.2">
      <c r="N255">
        <f>演算!AJ256</f>
        <v>253</v>
      </c>
      <c r="O255">
        <f>演算!AK256</f>
        <v>0.92748855245168171</v>
      </c>
      <c r="P255">
        <f>演算!X257</f>
        <v>3995.8126179362075</v>
      </c>
    </row>
    <row r="256" spans="14:16" x14ac:dyDescent="0.2">
      <c r="N256">
        <f>演算!AJ257</f>
        <v>254</v>
      </c>
      <c r="O256">
        <f>演算!AK257</f>
        <v>0.92666916799745125</v>
      </c>
      <c r="P256">
        <f>演算!X258</f>
        <v>3992.3188066412781</v>
      </c>
    </row>
    <row r="257" spans="14:16" x14ac:dyDescent="0.2">
      <c r="N257">
        <f>演算!AJ258</f>
        <v>255</v>
      </c>
      <c r="O257">
        <f>演算!AK258</f>
        <v>0.92582665533365383</v>
      </c>
      <c r="P257">
        <f>演算!X259</f>
        <v>3988.7263995327498</v>
      </c>
    </row>
    <row r="258" spans="14:16" x14ac:dyDescent="0.2">
      <c r="N258">
        <f>演算!AJ259</f>
        <v>256</v>
      </c>
      <c r="O258">
        <f>演算!AK259</f>
        <v>0.92496032179058152</v>
      </c>
      <c r="P258">
        <f>演算!X260</f>
        <v>3985.0324451395913</v>
      </c>
    </row>
    <row r="259" spans="14:16" x14ac:dyDescent="0.2">
      <c r="N259">
        <f>演算!AJ260</f>
        <v>257</v>
      </c>
      <c r="O259">
        <f>演算!AK260</f>
        <v>0.92406944741746078</v>
      </c>
      <c r="P259">
        <f>演算!X261</f>
        <v>3981.2338758141073</v>
      </c>
    </row>
    <row r="260" spans="14:16" x14ac:dyDescent="0.2">
      <c r="N260">
        <f>演算!AJ261</f>
        <v>258</v>
      </c>
      <c r="O260">
        <f>演算!AK261</f>
        <v>0.92315328381831474</v>
      </c>
      <c r="P260">
        <f>演算!X262</f>
        <v>3977.3275027795084</v>
      </c>
    </row>
    <row r="261" spans="14:16" x14ac:dyDescent="0.2">
      <c r="N261">
        <f>演算!AJ262</f>
        <v>259</v>
      </c>
      <c r="O261">
        <f>演算!AK262</f>
        <v>0.92221105293404015</v>
      </c>
      <c r="P261">
        <f>演算!X263</f>
        <v>3973.3100109491465</v>
      </c>
    </row>
    <row r="262" spans="14:16" x14ac:dyDescent="0.2">
      <c r="N262">
        <f>演算!AJ263</f>
        <v>260</v>
      </c>
      <c r="O262">
        <f>演算!AK263</f>
        <v>0.92124194576730523</v>
      </c>
      <c r="P262">
        <f>演算!X264</f>
        <v>3969.177953502895</v>
      </c>
    </row>
    <row r="263" spans="14:16" x14ac:dyDescent="0.2">
      <c r="N263">
        <f>演算!AJ264</f>
        <v>261</v>
      </c>
      <c r="O263">
        <f>演算!AK264</f>
        <v>0.92024512104933964</v>
      </c>
      <c r="P263">
        <f>演算!X265</f>
        <v>3964.9277462169512</v>
      </c>
    </row>
    <row r="264" spans="14:16" x14ac:dyDescent="0.2">
      <c r="N264">
        <f>演算!AJ265</f>
        <v>262</v>
      </c>
      <c r="O264">
        <f>演算!AK265</f>
        <v>0.91921970384387608</v>
      </c>
      <c r="P264">
        <f>演算!X266</f>
        <v>3960.5556615267847</v>
      </c>
    </row>
    <row r="265" spans="14:16" x14ac:dyDescent="0.2">
      <c r="N265">
        <f>演算!AJ266</f>
        <v>263</v>
      </c>
      <c r="O265">
        <f>演算!AK266</f>
        <v>0.91816478408795577</v>
      </c>
      <c r="P265">
        <f>演算!X267</f>
        <v>3956.0578223222797</v>
      </c>
    </row>
    <row r="266" spans="14:16" x14ac:dyDescent="0.2">
      <c r="N266">
        <f>演算!AJ267</f>
        <v>264</v>
      </c>
      <c r="O266">
        <f>演算!AK267</f>
        <v>0.91707941506492596</v>
      </c>
      <c r="P266">
        <f>演算!X268</f>
        <v>3951.4301954551415</v>
      </c>
    </row>
    <row r="267" spans="14:16" x14ac:dyDescent="0.2">
      <c r="N267">
        <f>演算!AJ268</f>
        <v>265</v>
      </c>
      <c r="O267">
        <f>演算!AK268</f>
        <v>0.9159626118080495</v>
      </c>
      <c r="P267">
        <f>演算!X269</f>
        <v>3946.6685849520309</v>
      </c>
    </row>
    <row r="268" spans="14:16" x14ac:dyDescent="0.2">
      <c r="N268">
        <f>演算!AJ269</f>
        <v>266</v>
      </c>
      <c r="O268">
        <f>演算!AK269</f>
        <v>0.9148133494316909</v>
      </c>
      <c r="P268">
        <f>演算!X270</f>
        <v>3941.7686249206176</v>
      </c>
    </row>
    <row r="269" spans="14:16" x14ac:dyDescent="0.2">
      <c r="N269">
        <f>演算!AJ270</f>
        <v>267</v>
      </c>
      <c r="O269">
        <f>演算!AK270</f>
        <v>0.91363056138675247</v>
      </c>
      <c r="P269">
        <f>演算!X271</f>
        <v>3936.7257721345068</v>
      </c>
    </row>
    <row r="270" spans="14:16" x14ac:dyDescent="0.2">
      <c r="N270">
        <f>演算!AJ271</f>
        <v>268</v>
      </c>
      <c r="O270">
        <f>演算!AK271</f>
        <v>0.91241313763821263</v>
      </c>
      <c r="P270">
        <f>演算!X272</f>
        <v>3931.5352982880809</v>
      </c>
    </row>
    <row r="271" spans="14:16" x14ac:dyDescent="0.2">
      <c r="N271">
        <f>演算!AJ272</f>
        <v>269</v>
      </c>
      <c r="O271">
        <f>演算!AK272</f>
        <v>0.91115992276146496</v>
      </c>
      <c r="P271">
        <f>演算!X273</f>
        <v>3926.1922819073698</v>
      </c>
    </row>
    <row r="272" spans="14:16" x14ac:dyDescent="0.2">
      <c r="N272">
        <f>演算!AJ273</f>
        <v>270</v>
      </c>
      <c r="O272">
        <f>演算!AK273</f>
        <v>0.90986971395451777</v>
      </c>
      <c r="P272">
        <f>演算!X274</f>
        <v>3920.6915999046009</v>
      </c>
    </row>
    <row r="273" spans="14:16" x14ac:dyDescent="0.2">
      <c r="N273">
        <f>演算!AJ274</f>
        <v>271</v>
      </c>
      <c r="O273">
        <f>演算!AK274</f>
        <v>0.90854125896378579</v>
      </c>
      <c r="P273">
        <f>演算!X275</f>
        <v>3915.0279187670335</v>
      </c>
    </row>
    <row r="274" spans="14:16" x14ac:dyDescent="0.2">
      <c r="N274">
        <f>演算!AJ275</f>
        <v>272</v>
      </c>
      <c r="O274">
        <f>演算!AK275</f>
        <v>0.90717325392004</v>
      </c>
      <c r="P274">
        <f>演算!X276</f>
        <v>3909.1956853656447</v>
      </c>
    </row>
    <row r="275" spans="14:16" x14ac:dyDescent="0.2">
      <c r="N275">
        <f>演算!AJ276</f>
        <v>273</v>
      </c>
      <c r="O275">
        <f>演算!AK276</f>
        <v>0.90576434108263693</v>
      </c>
      <c r="P275">
        <f>演算!X277</f>
        <v>3903.1891173759927</v>
      </c>
    </row>
    <row r="276" spans="14:16" x14ac:dyDescent="0.2">
      <c r="N276">
        <f>演算!AJ277</f>
        <v>274</v>
      </c>
      <c r="O276">
        <f>演算!AK277</f>
        <v>0.90431310648873442</v>
      </c>
      <c r="P276">
        <f>演算!X278</f>
        <v>3897.0021932974737</v>
      </c>
    </row>
    <row r="277" spans="14:16" x14ac:dyDescent="0.2">
      <c r="N277">
        <f>演算!AJ278</f>
        <v>275</v>
      </c>
      <c r="O277">
        <f>演算!AK278</f>
        <v>0.90281807750606646</v>
      </c>
      <c r="P277">
        <f>演算!X279</f>
        <v>3890.62864206531</v>
      </c>
    </row>
    <row r="278" spans="14:16" x14ac:dyDescent="0.2">
      <c r="N278">
        <f>演算!AJ279</f>
        <v>276</v>
      </c>
      <c r="O278">
        <f>演算!AK279</f>
        <v>0.90127772028658604</v>
      </c>
      <c r="P278">
        <f>演算!X280</f>
        <v>3884.0619322440803</v>
      </c>
    </row>
    <row r="279" spans="14:16" x14ac:dyDescent="0.2">
      <c r="N279">
        <f>演算!AJ280</f>
        <v>277</v>
      </c>
      <c r="O279">
        <f>演算!AK280</f>
        <v>0.89969043711965602</v>
      </c>
      <c r="P279">
        <f>演算!X281</f>
        <v>3877.295260797694</v>
      </c>
    </row>
    <row r="280" spans="14:16" x14ac:dyDescent="0.2">
      <c r="N280">
        <f>演算!AJ281</f>
        <v>278</v>
      </c>
      <c r="O280">
        <f>演算!AK281</f>
        <v>0.89805456368323167</v>
      </c>
      <c r="P280">
        <f>演算!X282</f>
        <v>3870.3215414295437</v>
      </c>
    </row>
    <row r="281" spans="14:16" x14ac:dyDescent="0.2">
      <c r="N281">
        <f>演算!AJ282</f>
        <v>279</v>
      </c>
      <c r="O281">
        <f>演算!AK282</f>
        <v>0.8963683661924069</v>
      </c>
      <c r="P281">
        <f>演算!X283</f>
        <v>3863.133392490759</v>
      </c>
    </row>
    <row r="282" spans="14:16" x14ac:dyDescent="0.2">
      <c r="N282">
        <f>演算!AJ283</f>
        <v>280</v>
      </c>
      <c r="O282">
        <f>演算!AK283</f>
        <v>0.89463003844511324</v>
      </c>
      <c r="P282">
        <f>演算!X284</f>
        <v>3855.7231244561876</v>
      </c>
    </row>
    <row r="283" spans="14:16" x14ac:dyDescent="0.2">
      <c r="N283">
        <f>演算!AJ284</f>
        <v>281</v>
      </c>
      <c r="O283">
        <f>演算!AK284</f>
        <v>0.8928376987652723</v>
      </c>
      <c r="P283">
        <f>演算!X285</f>
        <v>3848.0827269700371</v>
      </c>
    </row>
    <row r="284" spans="14:16" x14ac:dyDescent="0.2">
      <c r="N284">
        <f>演算!AJ285</f>
        <v>282</v>
      </c>
      <c r="O284">
        <f>演算!AK285</f>
        <v>0.89098938684465989</v>
      </c>
      <c r="P284">
        <f>演算!X286</f>
        <v>3840.2038554672545</v>
      </c>
    </row>
    <row r="285" spans="14:16" x14ac:dyDescent="0.2">
      <c r="N285">
        <f>演算!AJ286</f>
        <v>283</v>
      </c>
      <c r="O285">
        <f>演算!AK286</f>
        <v>0.88908306048616847</v>
      </c>
      <c r="P285">
        <f>演算!X287</f>
        <v>3832.0778173828689</v>
      </c>
    </row>
    <row r="286" spans="14:16" x14ac:dyDescent="0.2">
      <c r="N286">
        <f>演算!AJ287</f>
        <v>284</v>
      </c>
      <c r="O286">
        <f>演算!AK287</f>
        <v>0.88711659225176964</v>
      </c>
      <c r="P286">
        <f>演算!X288</f>
        <v>3823.6955579642727</v>
      </c>
    </row>
    <row r="287" spans="14:16" x14ac:dyDescent="0.2">
      <c r="N287">
        <f>演算!AJ288</f>
        <v>285</v>
      </c>
      <c r="O287">
        <f>演算!AK288</f>
        <v>0.88508776601971773</v>
      </c>
      <c r="P287">
        <f>演算!X289</f>
        <v>3815.0476457067248</v>
      </c>
    </row>
    <row r="288" spans="14:16" x14ac:dyDescent="0.2">
      <c r="N288">
        <f>演算!AJ289</f>
        <v>286</v>
      </c>
      <c r="O288">
        <f>演算!AK289</f>
        <v>0.882994273458098</v>
      </c>
      <c r="P288">
        <f>演算!X290</f>
        <v>3806.1242574434741</v>
      </c>
    </row>
    <row r="289" spans="14:16" x14ac:dyDescent="0.2">
      <c r="N289">
        <f>演算!AJ290</f>
        <v>287</v>
      </c>
      <c r="O289">
        <f>演算!AK290</f>
        <v>0.88083371042277925</v>
      </c>
      <c r="P289">
        <f>演算!X291</f>
        <v>3796.9151631260538</v>
      </c>
    </row>
    <row r="290" spans="14:16" x14ac:dyDescent="0.2">
      <c r="N290">
        <f>演算!AJ291</f>
        <v>288</v>
      </c>
      <c r="O290">
        <f>演算!AK291</f>
        <v>0.87860357329046856</v>
      </c>
      <c r="P290">
        <f>演算!X292</f>
        <v>3787.4097103416748</v>
      </c>
    </row>
    <row r="291" spans="14:16" x14ac:dyDescent="0.2">
      <c r="N291">
        <f>演算!AJ292</f>
        <v>289</v>
      </c>
      <c r="O291">
        <f>演算!AK292</f>
        <v>0.87630125523968427</v>
      </c>
      <c r="P291">
        <f>演算!X293</f>
        <v>3777.5968086238358</v>
      </c>
    </row>
    <row r="292" spans="14:16" x14ac:dyDescent="0.2">
      <c r="N292">
        <f>演算!AJ293</f>
        <v>290</v>
      </c>
      <c r="O292">
        <f>演算!AK293</f>
        <v>0.87392404249654909</v>
      </c>
      <c r="P292">
        <f>演算!X294</f>
        <v>3767.464913629894</v>
      </c>
    </row>
    <row r="293" spans="14:16" x14ac:dyDescent="0.2">
      <c r="N293">
        <f>演算!AJ294</f>
        <v>291</v>
      </c>
      <c r="O293">
        <f>演算!AK294</f>
        <v>0.87146911056398546</v>
      </c>
      <c r="P293">
        <f>演算!X295</f>
        <v>3757.0020112666061</v>
      </c>
    </row>
    <row r="294" spans="14:16" x14ac:dyDescent="0.2">
      <c r="N294">
        <f>演算!AJ295</f>
        <v>292</v>
      </c>
      <c r="O294">
        <f>演算!AK295</f>
        <v>0.86893352045828554</v>
      </c>
      <c r="P294">
        <f>演算!X296</f>
        <v>3746.1956018679357</v>
      </c>
    </row>
    <row r="295" spans="14:16" x14ac:dyDescent="0.2">
      <c r="N295">
        <f>演算!AJ296</f>
        <v>293</v>
      </c>
      <c r="O295">
        <f>演算!AK296</f>
        <v>0.86631421498071448</v>
      </c>
      <c r="P295">
        <f>演算!X297</f>
        <v>3735.0326845453046</v>
      </c>
    </row>
    <row r="296" spans="14:16" x14ac:dyDescent="0.2">
      <c r="N296">
        <f>演算!AJ297</f>
        <v>294</v>
      </c>
      <c r="O296">
        <f>演算!AK297</f>
        <v>0.8636080150573</v>
      </c>
      <c r="P296">
        <f>演算!X298</f>
        <v>3723.4997418541852</v>
      </c>
    </row>
    <row r="297" spans="14:16" x14ac:dyDescent="0.2">
      <c r="N297">
        <f>演算!AJ298</f>
        <v>295</v>
      </c>
      <c r="O297">
        <f>演算!AK298</f>
        <v>0.86081161618573443</v>
      </c>
      <c r="P297">
        <f>演算!X299</f>
        <v>3711.5827249458675</v>
      </c>
    </row>
    <row r="298" spans="14:16" x14ac:dyDescent="0.2">
      <c r="N298">
        <f>演算!AJ299</f>
        <v>296</v>
      </c>
      <c r="O298">
        <f>演算!AK299</f>
        <v>0.8579215850346763</v>
      </c>
      <c r="P298">
        <f>演算!X300</f>
        <v>3699.2670394005863</v>
      </c>
    </row>
    <row r="299" spans="14:16" x14ac:dyDescent="0.2">
      <c r="N299">
        <f>演算!AJ300</f>
        <v>297</v>
      </c>
      <c r="O299">
        <f>演算!AK300</f>
        <v>0.85493435624887582</v>
      </c>
      <c r="P299">
        <f>演算!X301</f>
        <v>3686.537531973383</v>
      </c>
    </row>
    <row r="300" spans="14:16" x14ac:dyDescent="0.2">
      <c r="N300">
        <f>演算!AJ301</f>
        <v>298</v>
      </c>
      <c r="O300">
        <f>演算!AK301</f>
        <v>0.85184622952218814</v>
      </c>
      <c r="P300">
        <f>演算!X302</f>
        <v>3673.3784785212538</v>
      </c>
    </row>
    <row r="301" spans="14:16" x14ac:dyDescent="0.2">
      <c r="N301">
        <f>演算!AJ302</f>
        <v>299</v>
      </c>
      <c r="O301">
        <f>演算!AK302</f>
        <v>0.84865336700940641</v>
      </c>
      <c r="P301">
        <f>演算!X303</f>
        <v>3659.7735734183852</v>
      </c>
    </row>
    <row r="302" spans="14:16" x14ac:dyDescent="0.2">
      <c r="N302">
        <f>演算!AJ303</f>
        <v>300</v>
      </c>
      <c r="O302">
        <f>演算!AK303</f>
        <v>0.84535179116034787</v>
      </c>
      <c r="P302">
        <f>演算!X304</f>
        <v>3645.7059208201831</v>
      </c>
    </row>
    <row r="303" spans="14:16" x14ac:dyDescent="0.2">
      <c r="N303">
        <f>演算!AJ304</f>
        <v>301</v>
      </c>
      <c r="O303">
        <f>演算!AK304</f>
        <v>0.84193738307041466</v>
      </c>
      <c r="P303">
        <f>演算!X305</f>
        <v>3631.1580281832748</v>
      </c>
    </row>
    <row r="304" spans="14:16" x14ac:dyDescent="0.2">
      <c r="N304">
        <f>演算!AJ305</f>
        <v>302</v>
      </c>
      <c r="O304">
        <f>演算!AK305</f>
        <v>0.83840588145761585</v>
      </c>
      <c r="P304">
        <f>演算!X306</f>
        <v>3616.1118025166343</v>
      </c>
    </row>
    <row r="305" spans="14:16" x14ac:dyDescent="0.2">
      <c r="N305">
        <f>演算!AJ306</f>
        <v>303</v>
      </c>
      <c r="O305">
        <f>演算!AK306</f>
        <v>0.83475288238985534</v>
      </c>
      <c r="P305">
        <f>演算!X307</f>
        <v>3600.5485498985117</v>
      </c>
    </row>
    <row r="306" spans="14:16" x14ac:dyDescent="0.2">
      <c r="N306">
        <f>演算!AJ307</f>
        <v>304</v>
      </c>
      <c r="O306">
        <f>演算!AK307</f>
        <v>0.83097383990542373</v>
      </c>
      <c r="P306">
        <f>演算!X308</f>
        <v>3584.4489788763435</v>
      </c>
    </row>
    <row r="307" spans="14:16" x14ac:dyDescent="0.2">
      <c r="N307">
        <f>演算!AJ308</f>
        <v>305</v>
      </c>
      <c r="O307">
        <f>演算!AK308</f>
        <v>0.82706406768757057</v>
      </c>
      <c r="P307">
        <f>演算!X309</f>
        <v>3567.7932084441104</v>
      </c>
    </row>
    <row r="308" spans="14:16" x14ac:dyDescent="0.2">
      <c r="N308">
        <f>演算!AJ309</f>
        <v>306</v>
      </c>
      <c r="O308">
        <f>演算!AK309</f>
        <v>0.82301874197697911</v>
      </c>
      <c r="P308">
        <f>演算!X310</f>
        <v>3550.5607813905399</v>
      </c>
    </row>
    <row r="309" spans="14:16" x14ac:dyDescent="0.2">
      <c r="N309">
        <f>演算!AJ310</f>
        <v>307</v>
      </c>
      <c r="O309">
        <f>演算!AK310</f>
        <v>0.81883290592863378</v>
      </c>
      <c r="P309">
        <f>演算!X311</f>
        <v>3532.7306839092694</v>
      </c>
    </row>
    <row r="310" spans="14:16" x14ac:dyDescent="0.2">
      <c r="N310">
        <f>演算!AJ311</f>
        <v>308</v>
      </c>
      <c r="O310">
        <f>演算!AK311</f>
        <v>0.81450147564611375</v>
      </c>
      <c r="P310">
        <f>演算!X312</f>
        <v>3514.2813724765247</v>
      </c>
    </row>
    <row r="311" spans="14:16" x14ac:dyDescent="0.2">
      <c r="N311">
        <f>演算!AJ312</f>
        <v>309</v>
      </c>
      <c r="O311">
        <f>演算!AK312</f>
        <v>0.81001924815537385</v>
      </c>
      <c r="P311">
        <f>演算!X313</f>
        <v>3495.1908091270934</v>
      </c>
    </row>
    <row r="312" spans="14:16" x14ac:dyDescent="0.2">
      <c r="N312">
        <f>演算!AJ313</f>
        <v>310</v>
      </c>
      <c r="O312">
        <f>演算!AK313</f>
        <v>0.80538091160916392</v>
      </c>
      <c r="P312">
        <f>演算!X314</f>
        <v>3475.4365063848186</v>
      </c>
    </row>
    <row r="313" spans="14:16" x14ac:dyDescent="0.2">
      <c r="N313">
        <f>演算!AJ314</f>
        <v>311</v>
      </c>
      <c r="O313">
        <f>演算!AK314</f>
        <v>0.80058105804954249</v>
      </c>
      <c r="P313">
        <f>演算!X315</f>
        <v>3454.9955832605647</v>
      </c>
    </row>
    <row r="314" spans="14:16" x14ac:dyDescent="0.2">
      <c r="N314">
        <f>演算!AJ315</f>
        <v>312</v>
      </c>
      <c r="O314">
        <f>演算!AK315</f>
        <v>0.79561419908793263</v>
      </c>
      <c r="P314">
        <f>演算!X316</f>
        <v>3433.844833868699</v>
      </c>
    </row>
    <row r="315" spans="14:16" x14ac:dyDescent="0.2">
      <c r="N315">
        <f>演算!AJ316</f>
        <v>313</v>
      </c>
      <c r="O315">
        <f>演算!AK316</f>
        <v>0.79047478490259826</v>
      </c>
      <c r="P315">
        <f>演算!X317</f>
        <v>3411.9608103878218</v>
      </c>
    </row>
    <row r="316" spans="14:16" x14ac:dyDescent="0.2">
      <c r="N316">
        <f>演算!AJ317</f>
        <v>314</v>
      </c>
      <c r="O316">
        <f>演算!AK317</f>
        <v>0.78515722699098034</v>
      </c>
      <c r="P316">
        <f>演算!X318</f>
        <v>3389.3199222538469</v>
      </c>
    </row>
    <row r="317" spans="14:16" x14ac:dyDescent="0.2">
      <c r="N317">
        <f>演算!AJ318</f>
        <v>315</v>
      </c>
      <c r="O317">
        <f>演算!AK318</f>
        <v>0.77965592515439996</v>
      </c>
      <c r="P317">
        <f>演算!X319</f>
        <v>3365.8985536469536</v>
      </c>
    </row>
    <row r="318" spans="14:16" x14ac:dyDescent="0.2">
      <c r="N318">
        <f>演算!AJ319</f>
        <v>316</v>
      </c>
      <c r="O318">
        <f>演算!AK319</f>
        <v>0.77396529923414592</v>
      </c>
      <c r="P318">
        <f>演算!X320</f>
        <v>3341.6732015137891</v>
      </c>
    </row>
    <row r="319" spans="14:16" x14ac:dyDescent="0.2">
      <c r="N319">
        <f>演算!AJ320</f>
        <v>317</v>
      </c>
      <c r="O319">
        <f>演算!AK320</f>
        <v>0.76807982615593129</v>
      </c>
      <c r="P319">
        <f>演算!X321</f>
        <v>3316.6206365311759</v>
      </c>
    </row>
    <row r="320" spans="14:16" x14ac:dyDescent="0.2">
      <c r="N320">
        <f>演算!AJ321</f>
        <v>318</v>
      </c>
      <c r="O320">
        <f>演算!AK321</f>
        <v>0.76199408287756898</v>
      </c>
      <c r="P320">
        <f>演算!X322</f>
        <v>3290.7180895823926</v>
      </c>
    </row>
    <row r="321" spans="14:16" x14ac:dyDescent="0.2">
      <c r="N321">
        <f>演算!AJ322</f>
        <v>319</v>
      </c>
      <c r="O321">
        <f>演算!AK322</f>
        <v>0.75570279586787836</v>
      </c>
      <c r="P321">
        <f>演算!X323</f>
        <v>3263.943466462099</v>
      </c>
    </row>
    <row r="322" spans="14:16" x14ac:dyDescent="0.2">
      <c r="N322">
        <f>演算!AJ323</f>
        <v>320</v>
      </c>
      <c r="O322">
        <f>演算!AK323</f>
        <v>0.74920089777054755</v>
      </c>
      <c r="P322">
        <f>演算!X324</f>
        <v>3236.2755936394706</v>
      </c>
    </row>
    <row r="323" spans="14:16" x14ac:dyDescent="0.2">
      <c r="N323">
        <f>演算!AJ324</f>
        <v>321</v>
      </c>
      <c r="O323">
        <f>演算!AK324</f>
        <v>0.7424835919239976</v>
      </c>
      <c r="P323">
        <f>演算!X325</f>
        <v>3207.6944979870477</v>
      </c>
    </row>
    <row r="324" spans="14:16" x14ac:dyDescent="0.2">
      <c r="N324">
        <f>演算!AJ325</f>
        <v>322</v>
      </c>
      <c r="O324">
        <f>演算!AK325</f>
        <v>0.73554642541287463</v>
      </c>
      <c r="P324">
        <f>演算!X326</f>
        <v>3178.1817234067712</v>
      </c>
    </row>
    <row r="325" spans="14:16" x14ac:dyDescent="0.2">
      <c r="N325">
        <f>演算!AJ326</f>
        <v>323</v>
      </c>
      <c r="O325">
        <f>演算!AK326</f>
        <v>0.72838537131258052</v>
      </c>
      <c r="P325">
        <f>演算!X327</f>
        <v>3147.7206872284569</v>
      </c>
    </row>
    <row r="326" spans="14:16" x14ac:dyDescent="0.2">
      <c r="N326">
        <f>演算!AJ327</f>
        <v>324</v>
      </c>
      <c r="O326">
        <f>演算!AK327</f>
        <v>0.72099692075454125</v>
      </c>
      <c r="P326">
        <f>演算!X328</f>
        <v>3116.297079117056</v>
      </c>
    </row>
    <row r="327" spans="14:16" x14ac:dyDescent="0.2">
      <c r="N327">
        <f>演算!AJ328</f>
        <v>325</v>
      </c>
      <c r="O327">
        <f>演算!AK328</f>
        <v>0.71337818537515973</v>
      </c>
      <c r="P327">
        <f>演算!X329</f>
        <v>3083.8993049535306</v>
      </c>
    </row>
    <row r="328" spans="14:16" x14ac:dyDescent="0.2">
      <c r="N328">
        <f>演算!AJ329</f>
        <v>326</v>
      </c>
      <c r="O328">
        <f>演算!AK329</f>
        <v>0.70552701061561784</v>
      </c>
      <c r="P328">
        <f>演算!X330</f>
        <v>3050.518977750497</v>
      </c>
    </row>
    <row r="329" spans="14:16" x14ac:dyDescent="0.2">
      <c r="N329">
        <f>演算!AJ330</f>
        <v>327</v>
      </c>
      <c r="O329">
        <f>演算!AK330</f>
        <v>0.697442100198294</v>
      </c>
      <c r="P329">
        <f>演算!X331</f>
        <v>3016.1514570652594</v>
      </c>
    </row>
    <row r="330" spans="14:16" x14ac:dyDescent="0.2">
      <c r="N330">
        <f>演算!AJ331</f>
        <v>328</v>
      </c>
      <c r="O330">
        <f>演算!AK331</f>
        <v>0.68912315191826301</v>
      </c>
      <c r="P330">
        <f>演算!X332</f>
        <v>2980.7964375782217</v>
      </c>
    </row>
    <row r="331" spans="14:16" x14ac:dyDescent="0.2">
      <c r="N331">
        <f>演算!AJ332</f>
        <v>329</v>
      </c>
      <c r="O331">
        <f>演算!AK332</f>
        <v>0.68057100464029263</v>
      </c>
      <c r="P331">
        <f>演算!X333</f>
        <v>2944.4585864503056</v>
      </c>
    </row>
    <row r="332" spans="14:16" x14ac:dyDescent="0.2">
      <c r="N332">
        <f>演算!AJ333</f>
        <v>330</v>
      </c>
      <c r="O332">
        <f>演算!AK333</f>
        <v>0.67178779607894734</v>
      </c>
      <c r="P332">
        <f>演算!X334</f>
        <v>2907.1482277414502</v>
      </c>
    </row>
    <row r="333" spans="14:16" x14ac:dyDescent="0.2">
      <c r="N333">
        <f>演算!AJ334</f>
        <v>331</v>
      </c>
      <c r="O333">
        <f>演算!AK334</f>
        <v>0.66277713055280274</v>
      </c>
      <c r="P333">
        <f>演算!X335</f>
        <v>2868.8820705245985</v>
      </c>
    </row>
    <row r="334" spans="14:16" x14ac:dyDescent="0.2">
      <c r="N334">
        <f>演算!AJ335</f>
        <v>332</v>
      </c>
      <c r="O334">
        <f>演算!AK335</f>
        <v>0.65354425543735595</v>
      </c>
      <c r="P334">
        <f>演算!X336</f>
        <v>2829.683975339693</v>
      </c>
    </row>
    <row r="335" spans="14:16" x14ac:dyDescent="0.2">
      <c r="N335">
        <f>演算!AJ336</f>
        <v>333</v>
      </c>
      <c r="O335">
        <f>演算!AK336</f>
        <v>0.64409624448972058</v>
      </c>
      <c r="P335">
        <f>演算!X337</f>
        <v>2789.5857512767047</v>
      </c>
    </row>
    <row r="336" spans="14:16" x14ac:dyDescent="0.2">
      <c r="N336">
        <f>演算!AJ337</f>
        <v>334</v>
      </c>
      <c r="O336">
        <f>演算!AK337</f>
        <v>0.63444218558510279</v>
      </c>
      <c r="P336">
        <f>演算!X338</f>
        <v>2748.6279732702187</v>
      </c>
    </row>
    <row r="337" spans="14:16" x14ac:dyDescent="0.2">
      <c r="N337">
        <f>演算!AJ338</f>
        <v>335</v>
      </c>
      <c r="O337">
        <f>演算!AK338</f>
        <v>0.62459336968964385</v>
      </c>
      <c r="P337">
        <f>演算!X339</f>
        <v>2706.8608061259629</v>
      </c>
    </row>
    <row r="338" spans="14:16" x14ac:dyDescent="0.2">
      <c r="N338">
        <f>演算!AJ339</f>
        <v>336</v>
      </c>
      <c r="O338">
        <f>演算!AK339</f>
        <v>0.61456347711282411</v>
      </c>
      <c r="P338">
        <f>演算!X340</f>
        <v>2664.3448184510262</v>
      </c>
    </row>
    <row r="339" spans="14:16" x14ac:dyDescent="0.2">
      <c r="N339">
        <f>演算!AJ340</f>
        <v>337</v>
      </c>
      <c r="O339">
        <f>演算!AK340</f>
        <v>0.60436875625083453</v>
      </c>
      <c r="P339">
        <f>演算!X341</f>
        <v>2621.1517660891313</v>
      </c>
    </row>
    <row r="340" spans="14:16" x14ac:dyDescent="0.2">
      <c r="N340">
        <f>演算!AJ341</f>
        <v>338</v>
      </c>
      <c r="O340">
        <f>演算!AK341</f>
        <v>0.59402818918639233</v>
      </c>
      <c r="P340">
        <f>演算!X342</f>
        <v>2577.3653210238699</v>
      </c>
    </row>
    <row r="341" spans="14:16" x14ac:dyDescent="0.2">
      <c r="N341">
        <f>演算!AJ342</f>
        <v>339</v>
      </c>
      <c r="O341">
        <f>演算!AK342</f>
        <v>0.58356363768256858</v>
      </c>
      <c r="P341">
        <f>演算!X343</f>
        <v>2533.081718141173</v>
      </c>
    </row>
    <row r="342" spans="14:16" x14ac:dyDescent="0.2">
      <c r="N342">
        <f>演算!AJ343</f>
        <v>340</v>
      </c>
      <c r="O342">
        <f>演算!AK343</f>
        <v>0.57299996236612649</v>
      </c>
      <c r="P342">
        <f>演算!X344</f>
        <v>2488.4102890259533</v>
      </c>
    </row>
    <row r="343" spans="14:16" x14ac:dyDescent="0.2">
      <c r="N343">
        <f>演算!AJ344</f>
        <v>341</v>
      </c>
      <c r="O343">
        <f>演算!AK344</f>
        <v>0.56236510729540401</v>
      </c>
      <c r="P343">
        <f>演算!X345</f>
        <v>2443.4738493420605</v>
      </c>
    </row>
    <row r="344" spans="14:16" x14ac:dyDescent="0.2">
      <c r="N344">
        <f>演算!AJ345</f>
        <v>342</v>
      </c>
      <c r="O344">
        <f>演算!AK345</f>
        <v>0.55169014173795372</v>
      </c>
      <c r="P344">
        <f>演算!X346</f>
        <v>2398.4089046883059</v>
      </c>
    </row>
    <row r="345" spans="14:16" x14ac:dyDescent="0.2">
      <c r="N345">
        <f>演算!AJ346</f>
        <v>343</v>
      </c>
      <c r="O345">
        <f>演算!AK346</f>
        <v>0.54100925092762631</v>
      </c>
      <c r="P345">
        <f>演算!X347</f>
        <v>2353.3656394915051</v>
      </c>
    </row>
    <row r="346" spans="14:16" x14ac:dyDescent="0.2">
      <c r="N346">
        <f>演算!AJ347</f>
        <v>344</v>
      </c>
      <c r="O346">
        <f>演算!AK347</f>
        <v>0.53035966792442513</v>
      </c>
      <c r="P346">
        <f>演算!X348</f>
        <v>2308.5076548943998</v>
      </c>
    </row>
    <row r="347" spans="14:16" x14ac:dyDescent="0.2">
      <c r="N347">
        <f>演算!AJ348</f>
        <v>345</v>
      </c>
      <c r="O347">
        <f>演算!AK348</f>
        <v>0.5197815395502362</v>
      </c>
      <c r="P347">
        <f>演算!X349</f>
        <v>2264.0114250932256</v>
      </c>
    </row>
    <row r="348" spans="14:16" x14ac:dyDescent="0.2">
      <c r="N348">
        <f>演算!AJ349</f>
        <v>346</v>
      </c>
      <c r="O348">
        <f>演算!AK349</f>
        <v>0.50931772079202586</v>
      </c>
      <c r="P348">
        <f>演算!X350</f>
        <v>2220.0654474876674</v>
      </c>
    </row>
    <row r="349" spans="14:16" x14ac:dyDescent="0.2">
      <c r="N349">
        <f>演算!AJ350</f>
        <v>347</v>
      </c>
      <c r="O349">
        <f>演算!AK350</f>
        <v>0.49901349409964246</v>
      </c>
      <c r="P349">
        <f>演算!X351</f>
        <v>2176.8690705352392</v>
      </c>
    </row>
    <row r="350" spans="14:16" x14ac:dyDescent="0.2">
      <c r="N350">
        <f>演算!AJ351</f>
        <v>348</v>
      </c>
      <c r="O350">
        <f>演算!AK351</f>
        <v>0.48891621265592461</v>
      </c>
      <c r="P350">
        <f>演算!X352</f>
        <v>2134.6309943495421</v>
      </c>
    </row>
    <row r="351" spans="14:16" x14ac:dyDescent="0.2">
      <c r="N351">
        <f>演算!AJ352</f>
        <v>349</v>
      </c>
      <c r="O351">
        <f>演算!AK352</f>
        <v>0.47907486991512099</v>
      </c>
      <c r="P351">
        <f>演算!X353</f>
        <v>2093.5674526551015</v>
      </c>
    </row>
    <row r="352" spans="14:16" x14ac:dyDescent="0.2">
      <c r="N352">
        <f>演算!AJ353</f>
        <v>350</v>
      </c>
      <c r="O352">
        <f>演算!AK353</f>
        <v>0.46953960136970047</v>
      </c>
      <c r="P352">
        <f>演算!X354</f>
        <v>2053.9001002022173</v>
      </c>
    </row>
    <row r="353" spans="14:16" x14ac:dyDescent="0.2">
      <c r="N353">
        <f>演算!AJ354</f>
        <v>351</v>
      </c>
      <c r="O353">
        <f>演算!AK354</f>
        <v>0.46036112842181626</v>
      </c>
      <c r="P353">
        <f>演算!X355</f>
        <v>2015.8536463424764</v>
      </c>
    </row>
    <row r="354" spans="14:16" x14ac:dyDescent="0.2">
      <c r="N354">
        <f>演算!AJ355</f>
        <v>352</v>
      </c>
      <c r="O354">
        <f>演算!AK355</f>
        <v>0.45159015814420295</v>
      </c>
      <c r="P354">
        <f>演算!X356</f>
        <v>1979.6532920791246</v>
      </c>
    </row>
    <row r="355" spans="14:16" x14ac:dyDescent="0.2">
      <c r="N355">
        <f>演算!AJ356</f>
        <v>353</v>
      </c>
      <c r="O355">
        <f>演算!AK356</f>
        <v>0.44327675629369589</v>
      </c>
      <c r="P355">
        <f>演算!X357</f>
        <v>1945.5220431797748</v>
      </c>
    </row>
    <row r="356" spans="14:16" x14ac:dyDescent="0.2">
      <c r="N356">
        <f>演算!AJ357</f>
        <v>354</v>
      </c>
      <c r="O356">
        <f>演算!AK357</f>
        <v>0.43546971384202443</v>
      </c>
      <c r="P356">
        <f>演算!X358</f>
        <v>1913.6779844111882</v>
      </c>
    </row>
    <row r="357" spans="14:16" x14ac:dyDescent="0.2">
      <c r="N357">
        <f>演算!AJ358</f>
        <v>355</v>
      </c>
      <c r="O357">
        <f>演算!AK358</f>
        <v>0.42821592916639795</v>
      </c>
      <c r="P357">
        <f>演算!X359</f>
        <v>1884.3316081631765</v>
      </c>
    </row>
    <row r="358" spans="14:16" x14ac:dyDescent="0.2">
      <c r="N358">
        <f>演算!AJ359</f>
        <v>356</v>
      </c>
      <c r="O358">
        <f>演算!AK359</f>
        <v>0.42155982861329144</v>
      </c>
      <c r="P358">
        <f>演算!X360</f>
        <v>1857.6832934720205</v>
      </c>
    </row>
    <row r="359" spans="14:16" x14ac:dyDescent="0.2">
      <c r="N359">
        <f>演算!AJ360</f>
        <v>357</v>
      </c>
      <c r="O359">
        <f>演算!AK360</f>
        <v>0.41554284721470619</v>
      </c>
      <c r="P359">
        <f>演算!X361</f>
        <v>1833.9210278868893</v>
      </c>
    </row>
    <row r="360" spans="14:16" x14ac:dyDescent="0.2">
      <c r="N360">
        <f>演算!AJ361</f>
        <v>358</v>
      </c>
      <c r="O360">
        <f>演算!AK361</f>
        <v>0.41020298885793166</v>
      </c>
      <c r="P360">
        <f>演算!X362</f>
        <v>1813.2184545678374</v>
      </c>
    </row>
    <row r="361" spans="14:16" x14ac:dyDescent="0.2">
      <c r="N361">
        <f>演算!AJ362</f>
        <v>359</v>
      </c>
      <c r="O361">
        <f>演算!AK362</f>
        <v>0.40557448130088775</v>
      </c>
      <c r="P361">
        <f>演算!X363</f>
        <v>1795.7333109189963</v>
      </c>
    </row>
    <row r="362" spans="14:16" x14ac:dyDescent="0.2">
      <c r="N362">
        <f>演算!AJ363</f>
        <v>360</v>
      </c>
      <c r="O362">
        <f>演算!AK363</f>
        <v>0.40168753636962962</v>
      </c>
      <c r="P362">
        <f>演算!X364</f>
        <v>1781.606304120048</v>
      </c>
    </row>
    <row r="617" spans="14:14" x14ac:dyDescent="0.2">
      <c r="N617">
        <f>演算!AJ618</f>
        <v>0</v>
      </c>
    </row>
    <row r="618" spans="14:14" x14ac:dyDescent="0.2">
      <c r="N618">
        <f>演算!AJ619</f>
        <v>0</v>
      </c>
    </row>
    <row r="619" spans="14:14" x14ac:dyDescent="0.2">
      <c r="N619">
        <f>演算!AJ620</f>
        <v>0</v>
      </c>
    </row>
    <row r="620" spans="14:14" x14ac:dyDescent="0.2">
      <c r="N620">
        <f>演算!AJ621</f>
        <v>0</v>
      </c>
    </row>
    <row r="621" spans="14:14" x14ac:dyDescent="0.2">
      <c r="N621">
        <f>演算!AJ622</f>
        <v>0</v>
      </c>
    </row>
    <row r="622" spans="14:14" x14ac:dyDescent="0.2">
      <c r="N622">
        <f>演算!AJ623</f>
        <v>0</v>
      </c>
    </row>
    <row r="623" spans="14:14" x14ac:dyDescent="0.2">
      <c r="N623">
        <f>演算!AJ624</f>
        <v>0</v>
      </c>
    </row>
    <row r="624" spans="14:14" x14ac:dyDescent="0.2">
      <c r="N624">
        <f>演算!AJ625</f>
        <v>0</v>
      </c>
    </row>
    <row r="625" spans="14:14" x14ac:dyDescent="0.2">
      <c r="N625">
        <f>演算!AJ626</f>
        <v>0</v>
      </c>
    </row>
    <row r="626" spans="14:14" x14ac:dyDescent="0.2">
      <c r="N626">
        <f>演算!AJ627</f>
        <v>0</v>
      </c>
    </row>
    <row r="627" spans="14:14" x14ac:dyDescent="0.2">
      <c r="N627">
        <f>演算!AJ628</f>
        <v>0</v>
      </c>
    </row>
    <row r="628" spans="14:14" x14ac:dyDescent="0.2">
      <c r="N628">
        <f>演算!AJ629</f>
        <v>0</v>
      </c>
    </row>
    <row r="629" spans="14:14" x14ac:dyDescent="0.2">
      <c r="N629">
        <f>演算!AJ630</f>
        <v>0</v>
      </c>
    </row>
    <row r="630" spans="14:14" x14ac:dyDescent="0.2">
      <c r="N630">
        <f>演算!AJ631</f>
        <v>0</v>
      </c>
    </row>
    <row r="631" spans="14:14" x14ac:dyDescent="0.2">
      <c r="N631">
        <f>演算!AJ632</f>
        <v>0</v>
      </c>
    </row>
    <row r="632" spans="14:14" x14ac:dyDescent="0.2">
      <c r="N632">
        <f>演算!AJ633</f>
        <v>0</v>
      </c>
    </row>
    <row r="633" spans="14:14" x14ac:dyDescent="0.2">
      <c r="N633">
        <f>演算!AJ634</f>
        <v>0</v>
      </c>
    </row>
    <row r="634" spans="14:14" x14ac:dyDescent="0.2">
      <c r="N634">
        <f>演算!AJ635</f>
        <v>0</v>
      </c>
    </row>
    <row r="635" spans="14:14" x14ac:dyDescent="0.2">
      <c r="N635">
        <f>演算!AJ636</f>
        <v>0</v>
      </c>
    </row>
    <row r="636" spans="14:14" x14ac:dyDescent="0.2">
      <c r="N636">
        <f>演算!AJ637</f>
        <v>0</v>
      </c>
    </row>
  </sheetData>
  <mergeCells count="3">
    <mergeCell ref="F2:G2"/>
    <mergeCell ref="H2:I2"/>
    <mergeCell ref="J2:K2"/>
  </mergeCells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AD982-679E-4150-B636-21D368A25489}">
  <dimension ref="B2:J8"/>
  <sheetViews>
    <sheetView workbookViewId="0">
      <selection activeCell="E6" sqref="E6"/>
    </sheetView>
  </sheetViews>
  <sheetFormatPr defaultRowHeight="13" x14ac:dyDescent="0.2"/>
  <sheetData>
    <row r="2" spans="2:10" ht="13.5" thickBot="1" x14ac:dyDescent="0.25">
      <c r="B2" t="s">
        <v>94</v>
      </c>
      <c r="C2" s="50"/>
      <c r="D2" s="50"/>
      <c r="E2" s="50"/>
      <c r="F2" s="50"/>
      <c r="G2" s="50"/>
      <c r="H2" s="50"/>
      <c r="I2" s="50"/>
      <c r="J2" s="50"/>
    </row>
    <row r="3" spans="2:10" ht="13.5" thickTop="1" x14ac:dyDescent="0.2">
      <c r="B3" s="51" t="s">
        <v>95</v>
      </c>
      <c r="C3" s="52" t="s">
        <v>96</v>
      </c>
      <c r="D3" s="52" t="s">
        <v>97</v>
      </c>
      <c r="E3" s="52" t="s">
        <v>98</v>
      </c>
      <c r="F3" s="52" t="s">
        <v>99</v>
      </c>
      <c r="G3" s="52" t="s">
        <v>100</v>
      </c>
      <c r="H3" s="52" t="s">
        <v>101</v>
      </c>
      <c r="I3" s="52" t="s">
        <v>102</v>
      </c>
      <c r="J3" s="53" t="s">
        <v>103</v>
      </c>
    </row>
    <row r="4" spans="2:10" x14ac:dyDescent="0.2">
      <c r="B4" s="54" t="s">
        <v>104</v>
      </c>
      <c r="C4" s="55">
        <v>10</v>
      </c>
      <c r="D4" s="56">
        <v>10</v>
      </c>
      <c r="E4" s="55">
        <v>8</v>
      </c>
      <c r="F4" s="56"/>
      <c r="G4" s="55"/>
      <c r="H4" s="55"/>
      <c r="I4" s="55"/>
      <c r="J4" s="57"/>
    </row>
    <row r="5" spans="2:10" x14ac:dyDescent="0.2">
      <c r="B5" s="54" t="s">
        <v>105</v>
      </c>
      <c r="C5" s="55">
        <v>80</v>
      </c>
      <c r="D5" s="55">
        <v>57</v>
      </c>
      <c r="E5" s="55">
        <v>41</v>
      </c>
      <c r="F5" s="56"/>
      <c r="G5" s="55"/>
      <c r="H5" s="55"/>
      <c r="I5" s="55"/>
      <c r="J5" s="57"/>
    </row>
    <row r="6" spans="2:10" x14ac:dyDescent="0.2">
      <c r="B6" s="54" t="s">
        <v>9</v>
      </c>
      <c r="C6" s="58">
        <f>C5/C4</f>
        <v>8</v>
      </c>
      <c r="D6" s="58">
        <f t="shared" ref="D6:J6" si="0">D5/D4</f>
        <v>5.7</v>
      </c>
      <c r="E6" s="58">
        <f t="shared" si="0"/>
        <v>5.125</v>
      </c>
      <c r="F6" s="58" t="e">
        <f t="shared" si="0"/>
        <v>#DIV/0!</v>
      </c>
      <c r="G6" s="58" t="e">
        <f t="shared" si="0"/>
        <v>#DIV/0!</v>
      </c>
      <c r="H6" s="58" t="e">
        <f t="shared" si="0"/>
        <v>#DIV/0!</v>
      </c>
      <c r="I6" s="58" t="e">
        <f t="shared" si="0"/>
        <v>#DIV/0!</v>
      </c>
      <c r="J6" s="58" t="e">
        <f t="shared" si="0"/>
        <v>#DIV/0!</v>
      </c>
    </row>
    <row r="7" spans="2:10" ht="13.5" thickBot="1" x14ac:dyDescent="0.25">
      <c r="B7" s="59" t="s">
        <v>106</v>
      </c>
      <c r="C7" s="60">
        <f>C6</f>
        <v>8</v>
      </c>
      <c r="D7" s="60">
        <f>C6*D6</f>
        <v>45.6</v>
      </c>
      <c r="E7" s="60">
        <f>D7*E6</f>
        <v>233.70000000000002</v>
      </c>
      <c r="F7" s="60" t="e">
        <f t="shared" ref="F7:J7" si="1">E7*F6</f>
        <v>#DIV/0!</v>
      </c>
      <c r="G7" s="60" t="e">
        <f t="shared" si="1"/>
        <v>#DIV/0!</v>
      </c>
      <c r="H7" s="60" t="e">
        <f t="shared" si="1"/>
        <v>#DIV/0!</v>
      </c>
      <c r="I7" s="60" t="e">
        <f t="shared" si="1"/>
        <v>#DIV/0!</v>
      </c>
      <c r="J7" s="61" t="e">
        <f t="shared" si="1"/>
        <v>#DIV/0!</v>
      </c>
    </row>
    <row r="8" spans="2:10" ht="13.5" thickTop="1" x14ac:dyDescent="0.2"/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AK365"/>
  <sheetViews>
    <sheetView topLeftCell="U1" workbookViewId="0">
      <selection activeCell="AG10" sqref="AG10"/>
    </sheetView>
  </sheetViews>
  <sheetFormatPr defaultColWidth="9" defaultRowHeight="13" x14ac:dyDescent="0.2"/>
  <cols>
    <col min="1" max="21" width="9" style="10" customWidth="1"/>
    <col min="22" max="22" width="9" style="10"/>
    <col min="23" max="34" width="9" style="10" customWidth="1"/>
    <col min="35" max="16384" width="9" style="10"/>
  </cols>
  <sheetData>
    <row r="2" spans="2:37" x14ac:dyDescent="0.2">
      <c r="AJ2" s="10" t="s">
        <v>51</v>
      </c>
      <c r="AK2" s="10" t="s">
        <v>52</v>
      </c>
    </row>
    <row r="3" spans="2:37" x14ac:dyDescent="0.2">
      <c r="B3" s="11" t="s">
        <v>0</v>
      </c>
      <c r="C3" s="11" t="s">
        <v>25</v>
      </c>
      <c r="D3" s="11" t="s">
        <v>26</v>
      </c>
      <c r="E3" s="11" t="s">
        <v>19</v>
      </c>
      <c r="F3" s="11" t="s">
        <v>17</v>
      </c>
      <c r="G3" s="11" t="s">
        <v>20</v>
      </c>
      <c r="H3" s="11" t="s">
        <v>21</v>
      </c>
      <c r="I3" s="11" t="s">
        <v>18</v>
      </c>
      <c r="J3" s="11"/>
      <c r="K3" s="11"/>
      <c r="L3" s="11"/>
      <c r="M3" s="11" t="s">
        <v>24</v>
      </c>
      <c r="N3" s="11" t="s">
        <v>27</v>
      </c>
      <c r="O3" s="11" t="s">
        <v>28</v>
      </c>
      <c r="P3" s="11" t="s">
        <v>29</v>
      </c>
      <c r="Q3" s="12" t="s">
        <v>22</v>
      </c>
      <c r="R3" s="12" t="s">
        <v>23</v>
      </c>
      <c r="S3" s="11" t="s">
        <v>0</v>
      </c>
      <c r="T3" s="12" t="s">
        <v>33</v>
      </c>
      <c r="U3" s="12" t="s">
        <v>12</v>
      </c>
      <c r="V3" s="1" t="s">
        <v>13</v>
      </c>
      <c r="W3" s="1" t="s">
        <v>11</v>
      </c>
      <c r="X3" s="11" t="s">
        <v>10</v>
      </c>
      <c r="Y3" s="11" t="s">
        <v>1</v>
      </c>
      <c r="Z3" s="11" t="s">
        <v>2</v>
      </c>
      <c r="AA3" s="11" t="s">
        <v>3</v>
      </c>
      <c r="AB3" s="11" t="s">
        <v>4</v>
      </c>
      <c r="AC3" s="1"/>
      <c r="AD3" s="1"/>
      <c r="AE3" s="1"/>
      <c r="AF3" s="1"/>
      <c r="AJ3" s="10">
        <v>0</v>
      </c>
      <c r="AK3" s="10">
        <f>1/V4</f>
        <v>0.40168753636962962</v>
      </c>
    </row>
    <row r="4" spans="2:37" x14ac:dyDescent="0.2">
      <c r="B4" s="1">
        <v>0</v>
      </c>
      <c r="C4" s="13">
        <f t="shared" ref="C4:C67" si="0">$AI$8*COS(RADIANS(B4))</f>
        <v>50</v>
      </c>
      <c r="D4" s="13">
        <f t="shared" ref="D4:D67" si="1">-$AI$8*SIN(RADIANS(B4))</f>
        <v>0</v>
      </c>
      <c r="E4" s="13">
        <f>演算!U4</f>
        <v>-131.81031489577859</v>
      </c>
      <c r="F4" s="13">
        <f t="shared" ref="F4:F67" si="2">IF(E4&gt;0,(180-$AI$10)-E4,(180-$AI$10)-E4)</f>
        <v>131.81031489577859</v>
      </c>
      <c r="G4" s="13">
        <f t="shared" ref="G4:G67" si="3">-$AI$9*COS(RADIANS(F4))+C4</f>
        <v>369.99999999999989</v>
      </c>
      <c r="H4" s="13">
        <f t="shared" ref="H4:H67" si="4">-$AI$9*SIN(RADIANS(F4))+D4</f>
        <v>-357.77087639996648</v>
      </c>
      <c r="I4" s="14">
        <f>(((G4)^2)+((H4)^2))^(1/2)</f>
        <v>514.6843692983108</v>
      </c>
      <c r="J4" s="13">
        <f>-DEGREES(ATAN((H4/(G4))))</f>
        <v>44.037318947678656</v>
      </c>
      <c r="K4" s="13" t="str">
        <f>IF(AND(J3&gt;0,J4&lt;0),1,"")</f>
        <v/>
      </c>
      <c r="L4" s="13">
        <f>COUNTIF($K$4:K4,1)</f>
        <v>0</v>
      </c>
      <c r="M4" s="13">
        <f>IF(L4=0,J4,IF(L4=1,180+J4,360+J4))</f>
        <v>44.037318947678656</v>
      </c>
      <c r="N4" s="14">
        <f t="shared" ref="N4:N67" si="5">$AI$7+M4</f>
        <v>-1.9626810523213436</v>
      </c>
      <c r="O4" s="14">
        <f>I4*COS(RADIANS(N4))</f>
        <v>514.38242786636499</v>
      </c>
      <c r="P4" s="14">
        <f>-I4*SIN(RADIANS(N4))</f>
        <v>17.627192127612823</v>
      </c>
      <c r="Q4" s="13">
        <f t="shared" ref="Q4:Q67" si="6">COS(RADIANS(B4))*$AI$12</f>
        <v>500</v>
      </c>
      <c r="R4" s="13">
        <f t="shared" ref="R4:R67" si="7">SIN(RADIANS(B4))*$AI$12</f>
        <v>0</v>
      </c>
      <c r="S4" s="15">
        <v>0</v>
      </c>
      <c r="T4" s="1">
        <f t="shared" ref="T4:T35" si="8">AA4+AB4</f>
        <v>48.189685104221404</v>
      </c>
      <c r="U4" s="1">
        <f t="shared" ref="U4:U67" si="9">T4-(180-S4)</f>
        <v>-131.81031489577859</v>
      </c>
      <c r="V4" s="1">
        <f>ABS(360+U4-U363)</f>
        <v>2.4894972073014685</v>
      </c>
      <c r="W4" s="1">
        <f>入力・結果!$I$7/V4</f>
        <v>138934.07832938203</v>
      </c>
      <c r="X4" s="14">
        <f>(W4/I4*10)*入力・結果!$I$8</f>
        <v>1781.606304120048</v>
      </c>
      <c r="Y4" s="13">
        <f>DEGREES(ACOS((入力・結果!$G$3-(入力・結果!$G$4*COS(RADIANS(S4))))/(((入力・結果!$G$3^2)+(入力・結果!$G$4^2)-(2*入力・結果!$G$3*入力・結果!$G$4*COS(RADIANS(S4))))^(1/2))))</f>
        <v>180</v>
      </c>
      <c r="Z4" s="13">
        <f>DEGREES(ACOS(((入力・結果!$G$3^2)+(入力・結果!$G$4^2)-(入力・結果!$G$5^2)+(入力・結果!$G$6^2)-(2*入力・結果!$G$3*入力・結果!$G$4*COS(RADIANS(S4))))/(2*入力・結果!$G$6*((入力・結果!$G$3^2)+(入力・結果!$G$4^2)-(2*入力・結果!$G$3*入力・結果!$G$4*(COS(RADIANS(S4)))))^(1/2))))</f>
        <v>106.60154959902023</v>
      </c>
      <c r="AA4" s="13">
        <f>DEGREES(ACOS((入力・結果!$G$4-(入力・結果!$G$3*COS(RADIANS(S4))))/(((入力・結果!$G$3^2)+(入力・結果!$G$4^2)-(2*入力・結果!$G$3*入力・結果!$G$4*COS(RADIANS(S4))))^(1/2))))</f>
        <v>0</v>
      </c>
      <c r="AB4" s="13">
        <f>DEGREES(ACOS(((入力・結果!$G$3^2)+(入力・結果!$G$4^2)+(入力・結果!$G$5^2)-(入力・結果!$G$6^2)-(2*入力・結果!$G$3*入力・結果!$G$4*COS(RADIANS(S4))))/(2*入力・結果!$G$5*((入力・結果!$G$3^2)+(入力・結果!$G$4^2)-(2*入力・結果!$G$3*入力・結果!$G$4*(COS(RADIANS(S4)))))^(1/2))))</f>
        <v>48.189685104221404</v>
      </c>
      <c r="AC4" s="1">
        <f>X4-3300</f>
        <v>-1518.393695879952</v>
      </c>
      <c r="AD4" s="1">
        <f t="shared" ref="AD4:AD67" si="10">IF(AC4&lt;0,0,AC4)</f>
        <v>0</v>
      </c>
      <c r="AE4" s="1" t="str">
        <f t="shared" ref="AE4:AE67" si="11">IF(AND(AD3=0,AD4&gt;0),"a","")</f>
        <v/>
      </c>
      <c r="AF4" s="1" t="str">
        <f t="shared" ref="AF4:AF67" si="12">IF(AND(AD5=0,AD4&gt;0),"a","")</f>
        <v/>
      </c>
      <c r="AJ4" s="10">
        <v>1</v>
      </c>
      <c r="AK4" s="10">
        <f t="shared" ref="AK4:AK67" si="13">1/V5</f>
        <v>0.39856821990585667</v>
      </c>
    </row>
    <row r="5" spans="2:37" x14ac:dyDescent="0.2">
      <c r="B5" s="1">
        <v>1</v>
      </c>
      <c r="C5" s="13">
        <f t="shared" si="0"/>
        <v>49.992384757819565</v>
      </c>
      <c r="D5" s="13">
        <f t="shared" si="1"/>
        <v>-0.8726203218641756</v>
      </c>
      <c r="E5" s="13">
        <f>演算!U5</f>
        <v>-129.30133412396441</v>
      </c>
      <c r="F5" s="13">
        <f t="shared" si="2"/>
        <v>129.30133412396441</v>
      </c>
      <c r="G5" s="13">
        <f t="shared" si="3"/>
        <v>354.02385254032174</v>
      </c>
      <c r="H5" s="13">
        <f t="shared" si="4"/>
        <v>-372.30884176239266</v>
      </c>
      <c r="I5" s="14">
        <f t="shared" ref="I5:I68" si="14">(((G5)^2)+((H5)^2))^(1/2)</f>
        <v>513.7574932027228</v>
      </c>
      <c r="J5" s="13">
        <f t="shared" ref="J5:J68" si="15">-DEGREES(ATAN((H5/(G5))))</f>
        <v>46.442082239218699</v>
      </c>
      <c r="K5" s="13" t="str">
        <f t="shared" ref="K5:K68" si="16">IF(AND(J4&gt;0,J5&lt;0),1,"")</f>
        <v/>
      </c>
      <c r="L5" s="13">
        <f>COUNTIF($K$4:K5,1)</f>
        <v>0</v>
      </c>
      <c r="M5" s="13">
        <f t="shared" ref="M5:M68" si="17">IF(L5=0,J5,IF(L5=1,180+J5,360+J5))</f>
        <v>46.442082239218699</v>
      </c>
      <c r="N5" s="14">
        <f t="shared" si="5"/>
        <v>0.44208223921869916</v>
      </c>
      <c r="O5" s="14">
        <f t="shared" ref="O5:O68" si="18">I5*COS(RADIANS(N5))</f>
        <v>513.74220040695025</v>
      </c>
      <c r="P5" s="14">
        <f t="shared" ref="P5:P68" si="19">-I5*SIN(RADIANS(N5))</f>
        <v>-3.9640059246652743</v>
      </c>
      <c r="Q5" s="13">
        <f t="shared" si="6"/>
        <v>499.92384757819565</v>
      </c>
      <c r="R5" s="13">
        <f t="shared" si="7"/>
        <v>8.7262032186417553</v>
      </c>
      <c r="S5" s="15">
        <v>1</v>
      </c>
      <c r="T5" s="1">
        <f t="shared" si="8"/>
        <v>49.698665876035591</v>
      </c>
      <c r="U5" s="1">
        <f t="shared" si="9"/>
        <v>-129.30133412396441</v>
      </c>
      <c r="V5" s="1">
        <f t="shared" ref="V5:V68" si="20">ABS(U5-U4)</f>
        <v>2.5089807718141799</v>
      </c>
      <c r="W5" s="1">
        <f>入力・結果!$I$7/V5</f>
        <v>137855.18162815808</v>
      </c>
      <c r="X5" s="14">
        <f>(W5/I5*10)*入力・結果!$I$8</f>
        <v>1770.9604449249939</v>
      </c>
      <c r="Y5" s="13">
        <f>DEGREES(ACOS((入力・結果!$G$3-(入力・結果!$G$4*COS(RADIANS(S5))))/(((入力・結果!$G$3^2)+(入力・結果!$G$4^2)-(2*入力・結果!$G$3*入力・結果!$G$4*COS(RADIANS(S5))))^(1/2))))</f>
        <v>177.50076101044206</v>
      </c>
      <c r="Z5" s="13">
        <f>DEGREES(ACOS(((入力・結果!$G$3^2)+(入力・結果!$G$4^2)-(入力・結果!$G$5^2)+(入力・結果!$G$6^2)-(2*入力・結果!$G$3*入力・結果!$G$4*COS(RADIANS(S5))))/(2*入力・結果!$G$6*((入力・結果!$G$3^2)+(入力・結果!$G$4^2)-(2*入力・結果!$G$3*入力・結果!$G$4*(COS(RADIANS(S5)))))^(1/2))))</f>
        <v>106.57230199064719</v>
      </c>
      <c r="AA5" s="13">
        <f>DEGREES(ACOS((入力・結果!$G$4-(入力・結果!$G$3*COS(RADIANS(S5))))/(((入力・結果!$G$3^2)+(入力・結果!$G$4^2)-(2*入力・結果!$G$3*入力・結果!$G$4*COS(RADIANS(S5))))^(1/2))))</f>
        <v>1.4992389895578337</v>
      </c>
      <c r="AB5" s="13">
        <f>DEGREES(ACOS(((入力・結果!$G$3^2)+(入力・結果!$G$4^2)+(入力・結果!$G$5^2)-(入力・結果!$G$6^2)-(2*入力・結果!$G$3*入力・結果!$G$4*COS(RADIANS(S5))))/(2*入力・結果!$G$5*((入力・結果!$G$3^2)+(入力・結果!$G$4^2)-(2*入力・結果!$G$3*入力・結果!$G$4*(COS(RADIANS(S5)))))^(1/2))))</f>
        <v>48.19942688647776</v>
      </c>
      <c r="AC5" s="1">
        <f>X5-3300</f>
        <v>-1529.0395550750061</v>
      </c>
      <c r="AD5" s="1">
        <f t="shared" si="10"/>
        <v>0</v>
      </c>
      <c r="AE5" s="1" t="str">
        <f t="shared" si="11"/>
        <v/>
      </c>
      <c r="AF5" s="1" t="str">
        <f t="shared" si="12"/>
        <v/>
      </c>
      <c r="AJ5" s="10">
        <v>2</v>
      </c>
      <c r="AK5" s="10">
        <f t="shared" si="13"/>
        <v>0.39623843007231624</v>
      </c>
    </row>
    <row r="6" spans="2:37" x14ac:dyDescent="0.2">
      <c r="B6" s="1">
        <v>2</v>
      </c>
      <c r="C6" s="13">
        <f t="shared" si="0"/>
        <v>49.969541350954785</v>
      </c>
      <c r="D6" s="13">
        <f t="shared" si="1"/>
        <v>-1.7449748351250485</v>
      </c>
      <c r="E6" s="13">
        <f>演算!U6</f>
        <v>-126.77760112861236</v>
      </c>
      <c r="F6" s="13">
        <f t="shared" si="2"/>
        <v>126.77760112861236</v>
      </c>
      <c r="G6" s="13">
        <f t="shared" si="3"/>
        <v>337.35059075318242</v>
      </c>
      <c r="H6" s="13">
        <f t="shared" si="4"/>
        <v>-386.20840930513339</v>
      </c>
      <c r="I6" s="14">
        <f t="shared" si="14"/>
        <v>512.7985535271356</v>
      </c>
      <c r="J6" s="13">
        <f t="shared" si="15"/>
        <v>48.862993660979093</v>
      </c>
      <c r="K6" s="13" t="str">
        <f t="shared" si="16"/>
        <v/>
      </c>
      <c r="L6" s="13">
        <f>COUNTIF($K$4:K6,1)</f>
        <v>0</v>
      </c>
      <c r="M6" s="13">
        <f t="shared" si="17"/>
        <v>48.862993660979093</v>
      </c>
      <c r="N6" s="14">
        <f t="shared" si="5"/>
        <v>2.8629936609790931</v>
      </c>
      <c r="O6" s="14">
        <f t="shared" si="18"/>
        <v>512.15849168464842</v>
      </c>
      <c r="P6" s="14">
        <f t="shared" si="19"/>
        <v>-25.613197668945137</v>
      </c>
      <c r="Q6" s="13">
        <f t="shared" si="6"/>
        <v>499.6954135095479</v>
      </c>
      <c r="R6" s="13">
        <f t="shared" si="7"/>
        <v>17.449748351250484</v>
      </c>
      <c r="S6" s="15">
        <v>2</v>
      </c>
      <c r="T6" s="1">
        <f t="shared" si="8"/>
        <v>51.222398871387639</v>
      </c>
      <c r="U6" s="1">
        <f t="shared" si="9"/>
        <v>-126.77760112861236</v>
      </c>
      <c r="V6" s="1">
        <f t="shared" si="20"/>
        <v>2.5237329953520486</v>
      </c>
      <c r="W6" s="1">
        <f>入力・結果!$I$7/V6</f>
        <v>137049.36323969247</v>
      </c>
      <c r="X6" s="14">
        <f>(W6/I6*10)*入力・結果!$I$8</f>
        <v>1763.9008362259463</v>
      </c>
      <c r="Y6" s="13">
        <f>DEGREES(ACOS((入力・結果!$G$3-(入力・結果!$G$4*COS(RADIANS(S6))))/(((入力・結果!$G$3^2)+(入力・結果!$G$4^2)-(2*入力・結果!$G$3*入力・結果!$G$4*COS(RADIANS(S6))))^(1/2))))</f>
        <v>175.00607533145023</v>
      </c>
      <c r="Z6" s="13">
        <f>DEGREES(ACOS(((入力・結果!$G$3^2)+(入力・結果!$G$4^2)-(入力・結果!$G$5^2)+(入力・結果!$G$6^2)-(2*入力・結果!$G$3*入力・結果!$G$4*COS(RADIANS(S6))))/(2*入力・結果!$G$6*((入力・結果!$G$3^2)+(入力・結果!$G$4^2)-(2*入力・結果!$G$3*入力・結果!$G$4*(COS(RADIANS(S6)))))^(1/2))))</f>
        <v>106.48482749425256</v>
      </c>
      <c r="AA6" s="13">
        <f>DEGREES(ACOS((入力・結果!$G$4-(入力・結果!$G$3*COS(RADIANS(S6))))/(((入力・結果!$G$3^2)+(入力・結果!$G$4^2)-(2*入力・結果!$G$3*入力・結果!$G$4*COS(RADIANS(S6))))^(1/2))))</f>
        <v>2.9939246685497944</v>
      </c>
      <c r="AB6" s="13">
        <f>DEGREES(ACOS(((入力・結果!$G$3^2)+(入力・結果!$G$4^2)+(入力・結果!$G$5^2)-(入力・結果!$G$6^2)-(2*入力・結果!$G$3*入力・結果!$G$4*COS(RADIANS(S6))))/(2*入力・結果!$G$5*((入力・結果!$G$3^2)+(入力・結果!$G$4^2)-(2*入力・結果!$G$3*入力・結果!$G$4*(COS(RADIANS(S6)))))^(1/2))))</f>
        <v>48.228474202837845</v>
      </c>
      <c r="AC6" s="1">
        <f t="shared" ref="AC6:AC69" si="21">X6-3300</f>
        <v>-1536.0991637740537</v>
      </c>
      <c r="AD6" s="1">
        <f t="shared" si="10"/>
        <v>0</v>
      </c>
      <c r="AE6" s="1" t="str">
        <f t="shared" si="11"/>
        <v/>
      </c>
      <c r="AF6" s="1" t="str">
        <f t="shared" si="12"/>
        <v/>
      </c>
      <c r="AJ6" s="10">
        <v>3</v>
      </c>
      <c r="AK6" s="10">
        <f t="shared" si="13"/>
        <v>0.39471597699273681</v>
      </c>
    </row>
    <row r="7" spans="2:37" x14ac:dyDescent="0.2">
      <c r="B7" s="1">
        <v>3</v>
      </c>
      <c r="C7" s="13">
        <f t="shared" si="0"/>
        <v>49.931476737728694</v>
      </c>
      <c r="D7" s="13">
        <f t="shared" si="1"/>
        <v>-2.6167978121471918</v>
      </c>
      <c r="E7" s="13">
        <f>演算!U7</f>
        <v>-124.24413388054502</v>
      </c>
      <c r="F7" s="13">
        <f t="shared" si="2"/>
        <v>124.24413388054502</v>
      </c>
      <c r="G7" s="13">
        <f t="shared" si="3"/>
        <v>320.03721878197632</v>
      </c>
      <c r="H7" s="13">
        <f t="shared" si="4"/>
        <v>-399.4075337356644</v>
      </c>
      <c r="I7" s="14">
        <f t="shared" si="14"/>
        <v>511.81070661965293</v>
      </c>
      <c r="J7" s="13">
        <f t="shared" si="15"/>
        <v>51.295505357210466</v>
      </c>
      <c r="K7" s="13" t="str">
        <f t="shared" si="16"/>
        <v/>
      </c>
      <c r="L7" s="13">
        <f>COUNTIF($K$4:K7,1)</f>
        <v>0</v>
      </c>
      <c r="M7" s="13">
        <f t="shared" si="17"/>
        <v>51.295505357210466</v>
      </c>
      <c r="N7" s="14">
        <f t="shared" si="5"/>
        <v>5.295505357210466</v>
      </c>
      <c r="O7" s="14">
        <f t="shared" si="18"/>
        <v>509.62626845648316</v>
      </c>
      <c r="P7" s="14">
        <f t="shared" si="19"/>
        <v>-47.236277474299555</v>
      </c>
      <c r="Q7" s="13">
        <f t="shared" si="6"/>
        <v>499.3147673772869</v>
      </c>
      <c r="R7" s="13">
        <f t="shared" si="7"/>
        <v>26.167978121471918</v>
      </c>
      <c r="S7" s="15">
        <v>3</v>
      </c>
      <c r="T7" s="1">
        <f t="shared" si="8"/>
        <v>52.755866119454979</v>
      </c>
      <c r="U7" s="1">
        <f t="shared" si="9"/>
        <v>-124.24413388054502</v>
      </c>
      <c r="V7" s="1">
        <f t="shared" si="20"/>
        <v>2.533467248067339</v>
      </c>
      <c r="W7" s="1">
        <f>入力・結果!$I$7/V7</f>
        <v>136522.78325833983</v>
      </c>
      <c r="X7" s="14">
        <f>(W7/I7*10)*入力・結果!$I$8</f>
        <v>1760.5148892960726</v>
      </c>
      <c r="Y7" s="13">
        <f>DEGREES(ACOS((入力・結果!$G$3-(入力・結果!$G$4*COS(RADIANS(S7))))/(((入力・結果!$G$3^2)+(入力・結果!$G$4^2)-(2*入力・結果!$G$3*入力・結果!$G$4*COS(RADIANS(S7))))^(1/2))))</f>
        <v>172.5204329876336</v>
      </c>
      <c r="Z7" s="13">
        <f>DEGREES(ACOS(((入力・結果!$G$3^2)+(入力・結果!$G$4^2)-(入力・結果!$G$5^2)+(入力・結果!$G$6^2)-(2*入力・結果!$G$3*入力・結果!$G$4*COS(RADIANS(S7))))/(2*入力・結果!$G$6*((入力・結果!$G$3^2)+(入力・結果!$G$4^2)-(2*入力・結果!$G$3*入力・結果!$G$4*(COS(RADIANS(S7)))))^(1/2))))</f>
        <v>106.33992287416235</v>
      </c>
      <c r="AA7" s="13">
        <f>DEGREES(ACOS((入力・結果!$G$4-(入力・結果!$G$3*COS(RADIANS(S7))))/(((入力・結果!$G$3^2)+(入力・結果!$G$4^2)-(2*入力・結果!$G$3*入力・結果!$G$4*COS(RADIANS(S7))))^(1/2))))</f>
        <v>4.4795670123664992</v>
      </c>
      <c r="AB7" s="13">
        <f>DEGREES(ACOS(((入力・結果!$G$3^2)+(入力・結果!$G$4^2)+(入力・結果!$G$5^2)-(入力・結果!$G$6^2)-(2*入力・結果!$G$3*入力・結果!$G$4*COS(RADIANS(S7))))/(2*入力・結果!$G$5*((入力・結果!$G$3^2)+(入力・結果!$G$4^2)-(2*入力・結果!$G$3*入力・結果!$G$4*(COS(RADIANS(S7)))))^(1/2))))</f>
        <v>48.276299107088477</v>
      </c>
      <c r="AC7" s="1">
        <f t="shared" si="21"/>
        <v>-1539.4851107039274</v>
      </c>
      <c r="AD7" s="1">
        <f t="shared" si="10"/>
        <v>0</v>
      </c>
      <c r="AE7" s="1" t="str">
        <f t="shared" si="11"/>
        <v/>
      </c>
      <c r="AF7" s="1" t="str">
        <f t="shared" si="12"/>
        <v/>
      </c>
      <c r="AG7" s="20">
        <f>入力・結果!K3</f>
        <v>207</v>
      </c>
      <c r="AH7" s="1">
        <v>0</v>
      </c>
      <c r="AI7" s="16">
        <f>入力・結果!G7</f>
        <v>-46</v>
      </c>
      <c r="AJ7" s="10">
        <v>4</v>
      </c>
      <c r="AK7" s="10">
        <f t="shared" si="13"/>
        <v>0.39401475191875801</v>
      </c>
    </row>
    <row r="8" spans="2:37" x14ac:dyDescent="0.2">
      <c r="B8" s="1">
        <v>4</v>
      </c>
      <c r="C8" s="13">
        <f t="shared" si="0"/>
        <v>49.878202512991209</v>
      </c>
      <c r="D8" s="13">
        <f t="shared" si="1"/>
        <v>-3.4878236872062649</v>
      </c>
      <c r="E8" s="13">
        <f>演算!U8</f>
        <v>-121.70615783997741</v>
      </c>
      <c r="F8" s="13">
        <f t="shared" si="2"/>
        <v>121.70615783997741</v>
      </c>
      <c r="G8" s="13">
        <f t="shared" si="3"/>
        <v>302.14848504386498</v>
      </c>
      <c r="H8" s="13">
        <f t="shared" si="4"/>
        <v>-411.85004592598426</v>
      </c>
      <c r="I8" s="14">
        <f t="shared" si="14"/>
        <v>510.79757961793246</v>
      </c>
      <c r="J8" s="13">
        <f t="shared" si="15"/>
        <v>53.734844856007435</v>
      </c>
      <c r="K8" s="13" t="str">
        <f t="shared" si="16"/>
        <v/>
      </c>
      <c r="L8" s="13">
        <f>COUNTIF($K$4:K8,1)</f>
        <v>0</v>
      </c>
      <c r="M8" s="13">
        <f t="shared" si="17"/>
        <v>53.734844856007435</v>
      </c>
      <c r="N8" s="14">
        <f t="shared" si="5"/>
        <v>7.7348448560074345</v>
      </c>
      <c r="O8" s="14">
        <f t="shared" si="18"/>
        <v>506.15010406308778</v>
      </c>
      <c r="P8" s="14">
        <f t="shared" si="19"/>
        <v>-68.747650872327668</v>
      </c>
      <c r="Q8" s="13">
        <f t="shared" si="6"/>
        <v>498.78202512991209</v>
      </c>
      <c r="R8" s="13">
        <f t="shared" si="7"/>
        <v>34.878236872062651</v>
      </c>
      <c r="S8" s="15">
        <v>4</v>
      </c>
      <c r="T8" s="1">
        <f t="shared" si="8"/>
        <v>54.293842160022599</v>
      </c>
      <c r="U8" s="1">
        <f t="shared" si="9"/>
        <v>-121.70615783997741</v>
      </c>
      <c r="V8" s="1">
        <f t="shared" si="20"/>
        <v>2.5379760405676137</v>
      </c>
      <c r="W8" s="1">
        <f>入力・結果!$I$7/V8</f>
        <v>136280.24633465233</v>
      </c>
      <c r="X8" s="14">
        <f>(W8/I8*10)*入力・結果!$I$8</f>
        <v>1760.8729205049833</v>
      </c>
      <c r="Y8" s="13">
        <f>DEGREES(ACOS((入力・結果!$G$3-(入力・結果!$G$4*COS(RADIANS(S8))))/(((入力・結果!$G$3^2)+(入力・結果!$G$4^2)-(2*入力・結果!$G$3*入力・結果!$G$4*COS(RADIANS(S8))))^(1/2))))</f>
        <v>170.04819961406923</v>
      </c>
      <c r="Z8" s="13">
        <f>DEGREES(ACOS(((入力・結果!$G$3^2)+(入力・結果!$G$4^2)-(入力・結果!$G$5^2)+(入力・結果!$G$6^2)-(2*入力・結果!$G$3*入力・結果!$G$4*COS(RADIANS(S8))))/(2*入力・結果!$G$6*((入力・結果!$G$3^2)+(入力・結果!$G$4^2)-(2*入力・結果!$G$3*入力・結果!$G$4*(COS(RADIANS(S8)))))^(1/2))))</f>
        <v>106.1388891733684</v>
      </c>
      <c r="AA8" s="13">
        <f>DEGREES(ACOS((入力・結果!$G$4-(入力・結果!$G$3*COS(RADIANS(S8))))/(((入力・結果!$G$3^2)+(入力・結果!$G$4^2)-(2*入力・結果!$G$3*入力・結果!$G$4*COS(RADIANS(S8))))^(1/2))))</f>
        <v>5.95180038593071</v>
      </c>
      <c r="AB8" s="13">
        <f>DEGREES(ACOS(((入力・結果!$G$3^2)+(入力・結果!$G$4^2)+(入力・結果!$G$5^2)-(入力・結果!$G$6^2)-(2*入力・結果!$G$3*入力・結果!$G$4*COS(RADIANS(S8))))/(2*入力・結果!$G$5*((入力・結果!$G$3^2)+(入力・結果!$G$4^2)-(2*入力・結果!$G$3*入力・結果!$G$4*(COS(RADIANS(S8)))))^(1/2))))</f>
        <v>48.342041774091889</v>
      </c>
      <c r="AC8" s="1">
        <f t="shared" si="21"/>
        <v>-1539.1270794950167</v>
      </c>
      <c r="AD8" s="1">
        <f t="shared" si="10"/>
        <v>0</v>
      </c>
      <c r="AE8" s="1" t="str">
        <f t="shared" si="11"/>
        <v/>
      </c>
      <c r="AF8" s="1" t="str">
        <f t="shared" si="12"/>
        <v/>
      </c>
      <c r="AG8" s="20">
        <f>AG7</f>
        <v>207</v>
      </c>
      <c r="AH8" s="1">
        <v>6000</v>
      </c>
      <c r="AI8" s="16">
        <f>入力・結果!G4</f>
        <v>50</v>
      </c>
      <c r="AJ8" s="10">
        <v>5</v>
      </c>
      <c r="AK8" s="10">
        <f t="shared" si="13"/>
        <v>0.39414497053583369</v>
      </c>
    </row>
    <row r="9" spans="2:37" x14ac:dyDescent="0.2">
      <c r="B9" s="1">
        <v>5</v>
      </c>
      <c r="C9" s="13">
        <f t="shared" si="0"/>
        <v>49.80973490458728</v>
      </c>
      <c r="D9" s="13">
        <f t="shared" si="1"/>
        <v>-4.3577871373829087</v>
      </c>
      <c r="E9" s="13">
        <f>演算!U9</f>
        <v>-119.16902030238428</v>
      </c>
      <c r="F9" s="13">
        <f t="shared" si="2"/>
        <v>119.16902030238428</v>
      </c>
      <c r="G9" s="13">
        <f t="shared" si="3"/>
        <v>283.75578332068608</v>
      </c>
      <c r="H9" s="13">
        <f t="shared" si="4"/>
        <v>-423.4869395838482</v>
      </c>
      <c r="I9" s="14">
        <f t="shared" si="14"/>
        <v>509.76321225254185</v>
      </c>
      <c r="J9" s="13">
        <f t="shared" si="15"/>
        <v>56.176090795830952</v>
      </c>
      <c r="K9" s="13" t="str">
        <f t="shared" si="16"/>
        <v/>
      </c>
      <c r="L9" s="13">
        <f>COUNTIF($K$4:K9,1)</f>
        <v>0</v>
      </c>
      <c r="M9" s="13">
        <f t="shared" si="17"/>
        <v>56.176090795830952</v>
      </c>
      <c r="N9" s="14">
        <f t="shared" si="5"/>
        <v>10.176090795830952</v>
      </c>
      <c r="O9" s="14">
        <f t="shared" si="18"/>
        <v>501.7443406161359</v>
      </c>
      <c r="P9" s="14">
        <f t="shared" si="19"/>
        <v>-90.061918843143928</v>
      </c>
      <c r="Q9" s="13">
        <f t="shared" si="6"/>
        <v>498.09734904587276</v>
      </c>
      <c r="R9" s="13">
        <f t="shared" si="7"/>
        <v>43.577871373829083</v>
      </c>
      <c r="S9" s="15">
        <v>5</v>
      </c>
      <c r="T9" s="1">
        <f t="shared" si="8"/>
        <v>55.830979697615717</v>
      </c>
      <c r="U9" s="1">
        <f t="shared" si="9"/>
        <v>-119.16902030238428</v>
      </c>
      <c r="V9" s="1">
        <f t="shared" si="20"/>
        <v>2.5371375375931251</v>
      </c>
      <c r="W9" s="1">
        <f>入力・結果!$I$7/V9</f>
        <v>136325.28582905201</v>
      </c>
      <c r="X9" s="14">
        <f>(W9/I9*10)*入力・結果!$I$8</f>
        <v>1765.0290661343363</v>
      </c>
      <c r="Y9" s="13">
        <f>DEGREES(ACOS((入力・結果!$G$3-(入力・結果!$G$4*COS(RADIANS(S9))))/(((入力・結果!$G$3^2)+(入力・結果!$G$4^2)-(2*入力・結果!$G$3*入力・結果!$G$4*COS(RADIANS(S9))))^(1/2))))</f>
        <v>167.59355957836692</v>
      </c>
      <c r="Z9" s="13">
        <f>DEGREES(ACOS(((入力・結果!$G$3^2)+(入力・結果!$G$4^2)-(入力・結果!$G$5^2)+(入力・結果!$G$6^2)-(2*入力・結果!$G$3*入力・結果!$G$4*COS(RADIANS(S9))))/(2*入力・結果!$G$6*((入力・結果!$G$3^2)+(入力・結果!$G$4^2)-(2*入力・結果!$G$3*入力・結果!$G$4*(COS(RADIANS(S9)))))^(1/2))))</f>
        <v>105.88349309494347</v>
      </c>
      <c r="AA9" s="13">
        <f>DEGREES(ACOS((入力・結果!$G$4-(入力・結果!$G$3*COS(RADIANS(S9))))/(((入力・結果!$G$3^2)+(入力・結果!$G$4^2)-(2*入力・結果!$G$3*入力・結果!$G$4*COS(RADIANS(S9))))^(1/2))))</f>
        <v>7.4064404216331745</v>
      </c>
      <c r="AB9" s="13">
        <f>DEGREES(ACOS(((入力・結果!$G$3^2)+(入力・結果!$G$4^2)+(入力・結果!$G$5^2)-(入力・結果!$G$6^2)-(2*入力・結果!$G$3*入力・結果!$G$4*COS(RADIANS(S9))))/(2*入力・結果!$G$5*((入力・結果!$G$3^2)+(入力・結果!$G$4^2)-(2*入力・結果!$G$3*入力・結果!$G$4*(COS(RADIANS(S9)))))^(1/2))))</f>
        <v>48.424539275982546</v>
      </c>
      <c r="AC9" s="1">
        <f t="shared" si="21"/>
        <v>-1534.9709338656637</v>
      </c>
      <c r="AD9" s="1">
        <f t="shared" si="10"/>
        <v>0</v>
      </c>
      <c r="AE9" s="1" t="str">
        <f t="shared" si="11"/>
        <v/>
      </c>
      <c r="AF9" s="1" t="str">
        <f t="shared" si="12"/>
        <v/>
      </c>
      <c r="AG9" s="20">
        <f>入力・結果!K7</f>
        <v>250</v>
      </c>
      <c r="AH9" s="1">
        <v>0</v>
      </c>
      <c r="AI9" s="16">
        <f>入力・結果!G8</f>
        <v>480</v>
      </c>
      <c r="AJ9" s="10">
        <v>6</v>
      </c>
      <c r="AK9" s="10">
        <f t="shared" si="13"/>
        <v>0.3951134728407823</v>
      </c>
    </row>
    <row r="10" spans="2:37" x14ac:dyDescent="0.2">
      <c r="B10" s="1">
        <v>6</v>
      </c>
      <c r="C10" s="13">
        <f t="shared" si="0"/>
        <v>49.726094768413667</v>
      </c>
      <c r="D10" s="13">
        <f t="shared" si="1"/>
        <v>-5.2264231633826732</v>
      </c>
      <c r="E10" s="13">
        <f>演算!U10</f>
        <v>-116.63810179735277</v>
      </c>
      <c r="F10" s="13">
        <f t="shared" si="2"/>
        <v>116.63810179735277</v>
      </c>
      <c r="G10" s="13">
        <f t="shared" si="3"/>
        <v>264.93582419853811</v>
      </c>
      <c r="H10" s="13">
        <f t="shared" si="4"/>
        <v>-434.27743686526475</v>
      </c>
      <c r="I10" s="14">
        <f t="shared" si="14"/>
        <v>508.71198444112036</v>
      </c>
      <c r="J10" s="13">
        <f t="shared" si="15"/>
        <v>58.614252485262682</v>
      </c>
      <c r="K10" s="13" t="str">
        <f t="shared" si="16"/>
        <v/>
      </c>
      <c r="L10" s="13">
        <f>COUNTIF($K$4:K10,1)</f>
        <v>0</v>
      </c>
      <c r="M10" s="13">
        <f t="shared" si="17"/>
        <v>58.614252485262682</v>
      </c>
      <c r="N10" s="14">
        <f t="shared" si="5"/>
        <v>12.614252485262682</v>
      </c>
      <c r="O10" s="14">
        <f t="shared" si="18"/>
        <v>496.43293264020861</v>
      </c>
      <c r="P10" s="14">
        <f t="shared" si="19"/>
        <v>-111.09557373840252</v>
      </c>
      <c r="Q10" s="13">
        <f t="shared" si="6"/>
        <v>497.26094768413662</v>
      </c>
      <c r="R10" s="13">
        <f t="shared" si="7"/>
        <v>52.264231633826732</v>
      </c>
      <c r="S10" s="15">
        <v>6</v>
      </c>
      <c r="T10" s="1">
        <f t="shared" si="8"/>
        <v>57.361898202647225</v>
      </c>
      <c r="U10" s="1">
        <f t="shared" si="9"/>
        <v>-116.63810179735277</v>
      </c>
      <c r="V10" s="1">
        <f t="shared" si="20"/>
        <v>2.5309185050315079</v>
      </c>
      <c r="W10" s="1">
        <f>入力・結果!$I$7/V10</f>
        <v>136660.26753227841</v>
      </c>
      <c r="X10" s="14">
        <f>(W10/I10*10)*入力・結果!$I$8</f>
        <v>1773.0224435422799</v>
      </c>
      <c r="Y10" s="13">
        <f>DEGREES(ACOS((入力・結果!$G$3-(入力・結果!$G$4*COS(RADIANS(S10))))/(((入力・結果!$G$3^2)+(入力・結果!$G$4^2)-(2*入力・結果!$G$3*入力・結果!$G$4*COS(RADIANS(S10))))^(1/2))))</f>
        <v>165.16046510739164</v>
      </c>
      <c r="Z10" s="13">
        <f>DEGREES(ACOS(((入力・結果!$G$3^2)+(入力・結果!$G$4^2)-(入力・結果!$G$5^2)+(入力・結果!$G$6^2)-(2*入力・結果!$G$3*入力・結果!$G$4*COS(RADIANS(S10))))/(2*入力・結果!$G$6*((入力・結果!$G$3^2)+(入力・結果!$G$4^2)-(2*入力・結果!$G$3*入力・結果!$G$4*(COS(RADIANS(S10)))))^(1/2))))</f>
        <v>105.57591621097887</v>
      </c>
      <c r="AA10" s="13">
        <f>DEGREES(ACOS((入力・結果!$G$4-(入力・結果!$G$3*COS(RADIANS(S10))))/(((入力・結果!$G$3^2)+(入力・結果!$G$4^2)-(2*入力・結果!$G$3*入力・結果!$G$4*COS(RADIANS(S10))))^(1/2))))</f>
        <v>8.8395348926083201</v>
      </c>
      <c r="AB10" s="13">
        <f>DEGREES(ACOS(((入力・結果!$G$3^2)+(入力・結果!$G$4^2)+(入力・結果!$G$5^2)-(入力・結果!$G$6^2)-(2*入力・結果!$G$3*入力・結果!$G$4*COS(RADIANS(S10))))/(2*入力・結果!$G$5*((入力・結果!$G$3^2)+(入力・結果!$G$4^2)-(2*入力・結果!$G$3*入力・結果!$G$4*(COS(RADIANS(S10)))))^(1/2))))</f>
        <v>48.522363310038905</v>
      </c>
      <c r="AC10" s="1">
        <f t="shared" si="21"/>
        <v>-1526.9775564577201</v>
      </c>
      <c r="AD10" s="1">
        <f t="shared" si="10"/>
        <v>0</v>
      </c>
      <c r="AE10" s="1" t="str">
        <f t="shared" si="11"/>
        <v/>
      </c>
      <c r="AF10" s="1" t="str">
        <f t="shared" si="12"/>
        <v/>
      </c>
      <c r="AG10" s="20">
        <f>AG9</f>
        <v>250</v>
      </c>
      <c r="AH10" s="1">
        <v>6000</v>
      </c>
      <c r="AI10" s="16">
        <f>入力・結果!G9</f>
        <v>180</v>
      </c>
      <c r="AJ10" s="10">
        <v>7</v>
      </c>
      <c r="AK10" s="10">
        <f t="shared" si="13"/>
        <v>0.3969240613099102</v>
      </c>
    </row>
    <row r="11" spans="2:37" x14ac:dyDescent="0.2">
      <c r="B11" s="1">
        <v>7</v>
      </c>
      <c r="C11" s="13">
        <f t="shared" si="0"/>
        <v>49.627307582066102</v>
      </c>
      <c r="D11" s="13">
        <f t="shared" si="1"/>
        <v>-6.0934671702573739</v>
      </c>
      <c r="E11" s="13">
        <f>演算!U11</f>
        <v>-114.11872820054978</v>
      </c>
      <c r="F11" s="13">
        <f t="shared" si="2"/>
        <v>114.11872820054978</v>
      </c>
      <c r="G11" s="13">
        <f t="shared" si="3"/>
        <v>245.76913904143373</v>
      </c>
      <c r="H11" s="13">
        <f t="shared" si="4"/>
        <v>-444.18978300932605</v>
      </c>
      <c r="I11" s="14">
        <f t="shared" si="14"/>
        <v>507.64853297831928</v>
      </c>
      <c r="J11" s="13">
        <f t="shared" si="15"/>
        <v>61.04435005749847</v>
      </c>
      <c r="K11" s="13" t="str">
        <f t="shared" si="16"/>
        <v/>
      </c>
      <c r="L11" s="13">
        <f>COUNTIF($K$4:K11,1)</f>
        <v>0</v>
      </c>
      <c r="M11" s="13">
        <f t="shared" si="17"/>
        <v>61.04435005749847</v>
      </c>
      <c r="N11" s="14">
        <f t="shared" si="5"/>
        <v>15.04435005749847</v>
      </c>
      <c r="O11" s="14">
        <f t="shared" si="18"/>
        <v>490.24897945803048</v>
      </c>
      <c r="P11" s="14">
        <f t="shared" si="19"/>
        <v>-131.76862743232689</v>
      </c>
      <c r="Q11" s="13">
        <f t="shared" si="6"/>
        <v>496.27307582066101</v>
      </c>
      <c r="R11" s="13">
        <f t="shared" si="7"/>
        <v>60.934671702573738</v>
      </c>
      <c r="S11" s="15">
        <v>7</v>
      </c>
      <c r="T11" s="1">
        <f t="shared" si="8"/>
        <v>58.881271799450225</v>
      </c>
      <c r="U11" s="1">
        <f t="shared" si="9"/>
        <v>-114.11872820054978</v>
      </c>
      <c r="V11" s="1">
        <f t="shared" si="20"/>
        <v>2.5193735968029927</v>
      </c>
      <c r="W11" s="1">
        <f>入力・結果!$I$7/V11</f>
        <v>137286.5066296265</v>
      </c>
      <c r="X11" s="14">
        <f>(W11/I11*10)*入力・結果!$I$8</f>
        <v>1784.8784836225111</v>
      </c>
      <c r="Y11" s="13">
        <f>DEGREES(ACOS((入力・結果!$G$3-(入力・結果!$G$4*COS(RADIANS(S11))))/(((入力・結果!$G$3^2)+(入力・結果!$G$4^2)-(2*入力・結果!$G$3*入力・結果!$G$4*COS(RADIANS(S11))))^(1/2))))</f>
        <v>162.75259283453161</v>
      </c>
      <c r="Z11" s="13">
        <f>DEGREES(ACOS(((入力・結果!$G$3^2)+(入力・結果!$G$4^2)-(入力・結果!$G$5^2)+(入力・結果!$G$6^2)-(2*入力・結果!$G$3*入力・結果!$G$4*COS(RADIANS(S11))))/(2*入力・結果!$G$6*((入力・結果!$G$3^2)+(入力・結果!$G$4^2)-(2*入力・結果!$G$3*入力・結果!$G$4*(COS(RADIANS(S11)))))^(1/2))))</f>
        <v>105.21869488056116</v>
      </c>
      <c r="AA11" s="13">
        <f>DEGREES(ACOS((入力・結果!$G$4-(入力・結果!$G$3*COS(RADIANS(S11))))/(((入力・結果!$G$3^2)+(入力・結果!$G$4^2)-(2*入力・結果!$G$3*入力・結果!$G$4*COS(RADIANS(S11))))^(1/2))))</f>
        <v>10.247407165468358</v>
      </c>
      <c r="AB11" s="13">
        <f>DEGREES(ACOS(((入力・結果!$G$3^2)+(入力・結果!$G$4^2)+(入力・結果!$G$5^2)-(入力・結果!$G$6^2)-(2*入力・結果!$G$3*入力・結果!$G$4*COS(RADIANS(S11))))/(2*入力・結果!$G$5*((入力・結果!$G$3^2)+(入力・結果!$G$4^2)-(2*入力・結果!$G$3*入力・結果!$G$4*(COS(RADIANS(S11)))))^(1/2))))</f>
        <v>48.633864633981865</v>
      </c>
      <c r="AC11" s="1">
        <f t="shared" si="21"/>
        <v>-1515.1215163774889</v>
      </c>
      <c r="AD11" s="1">
        <f t="shared" si="10"/>
        <v>0</v>
      </c>
      <c r="AE11" s="1" t="str">
        <f t="shared" si="11"/>
        <v/>
      </c>
      <c r="AF11" s="1" t="str">
        <f t="shared" si="12"/>
        <v/>
      </c>
      <c r="AG11" s="20">
        <v>0</v>
      </c>
      <c r="AH11" s="1">
        <v>3300</v>
      </c>
      <c r="AI11" s="16">
        <f>入力・結果!G10</f>
        <v>95</v>
      </c>
      <c r="AJ11" s="10">
        <v>8</v>
      </c>
      <c r="AK11" s="10">
        <f t="shared" si="13"/>
        <v>0.3995778596837396</v>
      </c>
    </row>
    <row r="12" spans="2:37" x14ac:dyDescent="0.2">
      <c r="B12" s="1">
        <v>8</v>
      </c>
      <c r="C12" s="13">
        <f t="shared" si="0"/>
        <v>49.513403437078516</v>
      </c>
      <c r="D12" s="13">
        <f t="shared" si="1"/>
        <v>-6.9586550480032718</v>
      </c>
      <c r="E12" s="13">
        <f>演算!U12</f>
        <v>-111.61608703621829</v>
      </c>
      <c r="F12" s="13">
        <f t="shared" si="2"/>
        <v>111.61608703621829</v>
      </c>
      <c r="G12" s="13">
        <f t="shared" si="3"/>
        <v>226.3384881448228</v>
      </c>
      <c r="H12" s="13">
        <f t="shared" si="4"/>
        <v>-453.2017383760242</v>
      </c>
      <c r="I12" s="14">
        <f t="shared" si="14"/>
        <v>506.57766125514689</v>
      </c>
      <c r="J12" s="13">
        <f t="shared" si="15"/>
        <v>63.461492070703763</v>
      </c>
      <c r="K12" s="13" t="str">
        <f t="shared" si="16"/>
        <v/>
      </c>
      <c r="L12" s="13">
        <f>COUNTIF($K$4:K12,1)</f>
        <v>0</v>
      </c>
      <c r="M12" s="13">
        <f t="shared" si="17"/>
        <v>63.461492070703763</v>
      </c>
      <c r="N12" s="14">
        <f t="shared" si="5"/>
        <v>17.461492070703763</v>
      </c>
      <c r="O12" s="14">
        <f t="shared" si="18"/>
        <v>483.23397334337454</v>
      </c>
      <c r="P12" s="14">
        <f t="shared" si="19"/>
        <v>-152.00609819842481</v>
      </c>
      <c r="Q12" s="13">
        <f t="shared" si="6"/>
        <v>495.13403437078517</v>
      </c>
      <c r="R12" s="13">
        <f t="shared" si="7"/>
        <v>69.586550480032713</v>
      </c>
      <c r="S12" s="15">
        <v>8</v>
      </c>
      <c r="T12" s="1">
        <f t="shared" si="8"/>
        <v>60.383912963781704</v>
      </c>
      <c r="U12" s="1">
        <f t="shared" si="9"/>
        <v>-111.61608703621829</v>
      </c>
      <c r="V12" s="1">
        <f t="shared" si="20"/>
        <v>2.502641164331493</v>
      </c>
      <c r="W12" s="1">
        <f>入力・結果!$I$7/V12</f>
        <v>138204.39179597312</v>
      </c>
      <c r="X12" s="14">
        <f>(W12/I12*10)*入力・結果!$I$8</f>
        <v>1800.6103616835217</v>
      </c>
      <c r="Y12" s="13">
        <f>DEGREES(ACOS((入力・結果!$G$3-(入力・結果!$G$4*COS(RADIANS(S12))))/(((入力・結果!$G$3^2)+(入力・結果!$G$4^2)-(2*入力・結果!$G$3*入力・結果!$G$4*COS(RADIANS(S12))))^(1/2))))</f>
        <v>160.37330875574457</v>
      </c>
      <c r="Z12" s="13">
        <f>DEGREES(ACOS(((入力・結果!$G$3^2)+(入力・結果!$G$4^2)-(入力・結果!$G$5^2)+(入力・結果!$G$6^2)-(2*入力・結果!$G$3*入力・結果!$G$4*COS(RADIANS(S12))))/(2*入力・結果!$G$6*((入力・結果!$G$3^2)+(入力・結果!$G$4^2)-(2*入力・結果!$G$3*入力・結果!$G$4*(COS(RADIANS(S12)))))^(1/2))))</f>
        <v>104.81465408512948</v>
      </c>
      <c r="AA12" s="13">
        <f>DEGREES(ACOS((入力・結果!$G$4-(入力・結果!$G$3*COS(RADIANS(S12))))/(((入力・結果!$G$3^2)+(入力・結果!$G$4^2)-(2*入力・結果!$G$3*入力・結果!$G$4*COS(RADIANS(S12))))^(1/2))))</f>
        <v>11.626691244255388</v>
      </c>
      <c r="AB12" s="13">
        <f>DEGREES(ACOS(((入力・結果!$G$3^2)+(入力・結果!$G$4^2)+(入力・結果!$G$5^2)-(入力・結果!$G$6^2)-(2*入力・結果!$G$3*入力・結果!$G$4*COS(RADIANS(S12))))/(2*入力・結果!$G$5*((入力・結果!$G$3^2)+(入力・結果!$G$4^2)-(2*入力・結果!$G$3*入力・結果!$G$4*(COS(RADIANS(S12)))))^(1/2))))</f>
        <v>48.757221719526314</v>
      </c>
      <c r="AC12" s="1">
        <f t="shared" si="21"/>
        <v>-1499.3896383164783</v>
      </c>
      <c r="AD12" s="1">
        <f t="shared" si="10"/>
        <v>0</v>
      </c>
      <c r="AE12" s="1" t="str">
        <f t="shared" si="11"/>
        <v/>
      </c>
      <c r="AF12" s="1" t="str">
        <f t="shared" si="12"/>
        <v/>
      </c>
      <c r="AG12" s="20">
        <v>360</v>
      </c>
      <c r="AH12" s="1">
        <v>3300</v>
      </c>
      <c r="AI12" s="16">
        <f>入力・結果!G11</f>
        <v>500</v>
      </c>
      <c r="AJ12" s="10">
        <v>9</v>
      </c>
      <c r="AK12" s="10">
        <f t="shared" si="13"/>
        <v>0.40307367637542163</v>
      </c>
    </row>
    <row r="13" spans="2:37" x14ac:dyDescent="0.2">
      <c r="B13" s="1">
        <v>9</v>
      </c>
      <c r="C13" s="13">
        <f t="shared" si="0"/>
        <v>49.384417029756889</v>
      </c>
      <c r="D13" s="13">
        <f t="shared" si="1"/>
        <v>-7.8217232520115436</v>
      </c>
      <c r="E13" s="13">
        <f>演算!U13</f>
        <v>-109.13515102225591</v>
      </c>
      <c r="F13" s="13">
        <f t="shared" si="2"/>
        <v>109.13515102225591</v>
      </c>
      <c r="G13" s="13">
        <f t="shared" si="3"/>
        <v>206.72724800671091</v>
      </c>
      <c r="H13" s="13">
        <f t="shared" si="4"/>
        <v>-461.30075643894696</v>
      </c>
      <c r="I13" s="14">
        <f t="shared" si="14"/>
        <v>505.50424623297954</v>
      </c>
      <c r="J13" s="13">
        <f t="shared" si="15"/>
        <v>65.860947714970479</v>
      </c>
      <c r="K13" s="13" t="str">
        <f t="shared" si="16"/>
        <v/>
      </c>
      <c r="L13" s="13">
        <f>COUNTIF($K$4:K13,1)</f>
        <v>0</v>
      </c>
      <c r="M13" s="13">
        <f t="shared" si="17"/>
        <v>65.860947714970479</v>
      </c>
      <c r="N13" s="14">
        <f t="shared" si="5"/>
        <v>19.860947714970479</v>
      </c>
      <c r="O13" s="14">
        <f t="shared" si="18"/>
        <v>475.43680726267559</v>
      </c>
      <c r="P13" s="14">
        <f t="shared" si="19"/>
        <v>-171.73929445367548</v>
      </c>
      <c r="Q13" s="13">
        <f t="shared" si="6"/>
        <v>493.84417029756889</v>
      </c>
      <c r="R13" s="13">
        <f t="shared" si="7"/>
        <v>78.217232520115431</v>
      </c>
      <c r="S13" s="15">
        <v>9</v>
      </c>
      <c r="T13" s="1">
        <f t="shared" si="8"/>
        <v>61.864848977744082</v>
      </c>
      <c r="U13" s="1">
        <f t="shared" si="9"/>
        <v>-109.13515102225591</v>
      </c>
      <c r="V13" s="1">
        <f t="shared" si="20"/>
        <v>2.4809360139623777</v>
      </c>
      <c r="W13" s="1">
        <f>入力・結果!$I$7/V13</f>
        <v>139413.51089002533</v>
      </c>
      <c r="X13" s="14">
        <f>(W13/I13*10)*入力・結果!$I$8</f>
        <v>1820.2204605222903</v>
      </c>
      <c r="Y13" s="13">
        <f>DEGREES(ACOS((入力・結果!$G$3-(入力・結果!$G$4*COS(RADIANS(S13))))/(((入力・結果!$G$3^2)+(入力・結果!$G$4^2)-(2*入力・結果!$G$3*入力・結果!$G$4*COS(RADIANS(S13))))^(1/2))))</f>
        <v>158.0256421285483</v>
      </c>
      <c r="Z13" s="13">
        <f>DEGREES(ACOS(((入力・結果!$G$3^2)+(入力・結果!$G$4^2)-(入力・結果!$G$5^2)+(入力・結果!$G$6^2)-(2*入力・結果!$G$3*入力・結果!$G$4*COS(RADIANS(S13))))/(2*入力・結果!$G$6*((入力・結果!$G$3^2)+(入力・結果!$G$4^2)-(2*入力・結果!$G$3*入力・結果!$G$4*(COS(RADIANS(S13)))))^(1/2))))</f>
        <v>104.36683844422807</v>
      </c>
      <c r="AA13" s="13">
        <f>DEGREES(ACOS((入力・結果!$G$4-(入力・結果!$G$3*COS(RADIANS(S13))))/(((入力・結果!$G$3^2)+(入力・結果!$G$4^2)-(2*入力・結果!$G$3*入力・結果!$G$4*COS(RADIANS(S13))))^(1/2))))</f>
        <v>12.974357871451739</v>
      </c>
      <c r="AB13" s="13">
        <f>DEGREES(ACOS(((入力・結果!$G$3^2)+(入力・結果!$G$4^2)+(入力・結果!$G$5^2)-(入力・結果!$G$6^2)-(2*入力・結果!$G$3*入力・結果!$G$4*COS(RADIANS(S13))))/(2*入力・結果!$G$5*((入力・結果!$G$3^2)+(入力・結果!$G$4^2)-(2*入力・結果!$G$3*入力・結果!$G$4*(COS(RADIANS(S13)))))^(1/2))))</f>
        <v>48.890491106292345</v>
      </c>
      <c r="AC13" s="1">
        <f t="shared" si="21"/>
        <v>-1479.7795394777097</v>
      </c>
      <c r="AD13" s="1">
        <f t="shared" si="10"/>
        <v>0</v>
      </c>
      <c r="AE13" s="1" t="str">
        <f t="shared" si="11"/>
        <v/>
      </c>
      <c r="AF13" s="1" t="str">
        <f t="shared" si="12"/>
        <v/>
      </c>
      <c r="AG13" s="20">
        <v>-1000</v>
      </c>
      <c r="AH13" s="1">
        <f>AI11*-1</f>
        <v>-95</v>
      </c>
      <c r="AI13" s="1"/>
      <c r="AJ13" s="10">
        <v>10</v>
      </c>
      <c r="AK13" s="10">
        <f t="shared" si="13"/>
        <v>0.40740835895472621</v>
      </c>
    </row>
    <row r="14" spans="2:37" x14ac:dyDescent="0.2">
      <c r="B14" s="1">
        <v>10</v>
      </c>
      <c r="C14" s="13">
        <f t="shared" si="0"/>
        <v>49.240387650610401</v>
      </c>
      <c r="D14" s="13">
        <f t="shared" si="1"/>
        <v>-8.6824088833465165</v>
      </c>
      <c r="E14" s="13">
        <f>演算!U14</f>
        <v>-106.68061130057306</v>
      </c>
      <c r="F14" s="13">
        <f t="shared" si="2"/>
        <v>106.68061130057306</v>
      </c>
      <c r="G14" s="13">
        <f t="shared" si="3"/>
        <v>187.01784980398844</v>
      </c>
      <c r="H14" s="13">
        <f t="shared" si="4"/>
        <v>-468.48385616529504</v>
      </c>
      <c r="I14" s="14">
        <f t="shared" si="14"/>
        <v>504.43314684189028</v>
      </c>
      <c r="J14" s="13">
        <f t="shared" si="15"/>
        <v>68.238211270586902</v>
      </c>
      <c r="K14" s="13" t="str">
        <f t="shared" si="16"/>
        <v/>
      </c>
      <c r="L14" s="13">
        <f>COUNTIF($K$4:K14,1)</f>
        <v>0</v>
      </c>
      <c r="M14" s="13">
        <f t="shared" si="17"/>
        <v>68.238211270586902</v>
      </c>
      <c r="N14" s="14">
        <f t="shared" si="5"/>
        <v>22.238211270586902</v>
      </c>
      <c r="O14" s="14">
        <f t="shared" si="18"/>
        <v>466.91259834740885</v>
      </c>
      <c r="P14" s="14">
        <f t="shared" si="19"/>
        <v>-190.9068493723662</v>
      </c>
      <c r="Q14" s="13">
        <f t="shared" si="6"/>
        <v>492.40387650610398</v>
      </c>
      <c r="R14" s="13">
        <f t="shared" si="7"/>
        <v>86.824088833465169</v>
      </c>
      <c r="S14" s="15">
        <v>10</v>
      </c>
      <c r="T14" s="1">
        <f t="shared" si="8"/>
        <v>63.319388699426938</v>
      </c>
      <c r="U14" s="1">
        <f t="shared" si="9"/>
        <v>-106.68061130057306</v>
      </c>
      <c r="V14" s="1">
        <f t="shared" si="20"/>
        <v>2.4545397216828491</v>
      </c>
      <c r="W14" s="1">
        <f>入力・結果!$I$7/V14</f>
        <v>140912.7735618249</v>
      </c>
      <c r="X14" s="14">
        <f>(W14/I14*10)*入力・結果!$I$8</f>
        <v>1843.7018093094334</v>
      </c>
      <c r="Y14" s="13">
        <f>DEGREES(ACOS((入力・結果!$G$3-(入力・結果!$G$4*COS(RADIANS(S14))))/(((入力・結果!$G$3^2)+(入力・結果!$G$4^2)-(2*入力・結果!$G$3*入力・結果!$G$4*COS(RADIANS(S14))))^(1/2))))</f>
        <v>155.71226840460685</v>
      </c>
      <c r="Z14" s="13">
        <f>DEGREES(ACOS(((入力・結果!$G$3^2)+(入力・結果!$G$4^2)-(入力・結果!$G$5^2)+(入力・結果!$G$6^2)-(2*入力・結果!$G$3*入力・結果!$G$4*COS(RADIANS(S14))))/(2*入力・結果!$G$6*((入力・結果!$G$3^2)+(入力・結果!$G$4^2)-(2*入力・結果!$G$3*入力・結果!$G$4*(COS(RADIANS(S14)))))^(1/2))))</f>
        <v>103.8784434830721</v>
      </c>
      <c r="AA14" s="13">
        <f>DEGREES(ACOS((入力・結果!$G$4-(入力・結果!$G$3*COS(RADIANS(S14))))/(((入力・結果!$G$3^2)+(入力・結果!$G$4^2)-(2*入力・結果!$G$3*入力・結果!$G$4*COS(RADIANS(S14))))^(1/2))))</f>
        <v>14.287731595393106</v>
      </c>
      <c r="AB14" s="13">
        <f>DEGREES(ACOS(((入力・結果!$G$3^2)+(入力・結果!$G$4^2)+(入力・結果!$G$5^2)-(入力・結果!$G$6^2)-(2*入力・結果!$G$3*入力・結果!$G$4*COS(RADIANS(S14))))/(2*入力・結果!$G$5*((入力・結果!$G$3^2)+(入力・結果!$G$4^2)-(2*入力・結果!$G$3*入力・結果!$G$4*(COS(RADIANS(S14)))))^(1/2))))</f>
        <v>49.031657104033833</v>
      </c>
      <c r="AC14" s="1">
        <f t="shared" si="21"/>
        <v>-1456.2981906905666</v>
      </c>
      <c r="AD14" s="1">
        <f t="shared" si="10"/>
        <v>0</v>
      </c>
      <c r="AE14" s="1" t="str">
        <f t="shared" si="11"/>
        <v/>
      </c>
      <c r="AF14" s="1" t="str">
        <f t="shared" si="12"/>
        <v/>
      </c>
      <c r="AG14" s="20">
        <v>1000</v>
      </c>
      <c r="AH14" s="1">
        <f>AH13</f>
        <v>-95</v>
      </c>
      <c r="AI14" s="1"/>
      <c r="AJ14" s="10">
        <v>11</v>
      </c>
      <c r="AK14" s="10">
        <f t="shared" si="13"/>
        <v>0.41257712901841409</v>
      </c>
    </row>
    <row r="15" spans="2:37" x14ac:dyDescent="0.2">
      <c r="B15" s="1">
        <v>11</v>
      </c>
      <c r="C15" s="13">
        <f t="shared" si="0"/>
        <v>49.081359172383202</v>
      </c>
      <c r="D15" s="13">
        <f t="shared" si="1"/>
        <v>-9.5404497688272407</v>
      </c>
      <c r="E15" s="13">
        <f>演算!U15</f>
        <v>-104.25682207507926</v>
      </c>
      <c r="F15" s="13">
        <f t="shared" si="2"/>
        <v>104.25682207507926</v>
      </c>
      <c r="G15" s="13">
        <f t="shared" si="3"/>
        <v>167.29033294127169</v>
      </c>
      <c r="H15" s="13">
        <f t="shared" si="4"/>
        <v>-474.75721485850693</v>
      </c>
      <c r="I15" s="14">
        <f t="shared" si="14"/>
        <v>503.36911760238928</v>
      </c>
      <c r="J15" s="13">
        <f t="shared" si="15"/>
        <v>70.589057060715135</v>
      </c>
      <c r="K15" s="13" t="str">
        <f t="shared" si="16"/>
        <v/>
      </c>
      <c r="L15" s="13">
        <f>COUNTIF($K$4:K15,1)</f>
        <v>0</v>
      </c>
      <c r="M15" s="13">
        <f t="shared" si="17"/>
        <v>70.589057060715135</v>
      </c>
      <c r="N15" s="14">
        <f t="shared" si="5"/>
        <v>24.589057060715135</v>
      </c>
      <c r="O15" s="14">
        <f t="shared" si="18"/>
        <v>457.72139022017933</v>
      </c>
      <c r="P15" s="14">
        <f t="shared" si="19"/>
        <v>-209.45547854070168</v>
      </c>
      <c r="Q15" s="13">
        <f t="shared" si="6"/>
        <v>490.81359172383196</v>
      </c>
      <c r="R15" s="13">
        <f t="shared" si="7"/>
        <v>95.4044976882724</v>
      </c>
      <c r="S15" s="15">
        <v>11</v>
      </c>
      <c r="T15" s="1">
        <f t="shared" si="8"/>
        <v>64.743177924920744</v>
      </c>
      <c r="U15" s="1">
        <f t="shared" si="9"/>
        <v>-104.25682207507926</v>
      </c>
      <c r="V15" s="1">
        <f t="shared" si="20"/>
        <v>2.423789225493806</v>
      </c>
      <c r="W15" s="1">
        <f>入力・結果!$I$7/V15</f>
        <v>142700.52707637299</v>
      </c>
      <c r="X15" s="14">
        <f>(W15/I15*10)*入力・結果!$I$8</f>
        <v>1871.0394534930672</v>
      </c>
      <c r="Y15" s="13">
        <f>DEGREES(ACOS((入力・結果!$G$3-(入力・結果!$G$4*COS(RADIANS(S15))))/(((入力・結果!$G$3^2)+(入力・結果!$G$4^2)-(2*入力・結果!$G$3*入力・結果!$G$4*COS(RADIANS(S15))))^(1/2))))</f>
        <v>153.43550088541838</v>
      </c>
      <c r="Z15" s="13">
        <f>DEGREES(ACOS(((入力・結果!$G$3^2)+(入力・結果!$G$4^2)-(入力・結果!$G$5^2)+(入力・結果!$G$6^2)-(2*入力・結果!$G$3*入力・結果!$G$4*COS(RADIANS(S15))))/(2*入力・結果!$G$6*((入力・結果!$G$3^2)+(入力・結果!$G$4^2)-(2*入力・結果!$G$3*入力・結果!$G$4*(COS(RADIANS(S15)))))^(1/2))))</f>
        <v>103.35274983584861</v>
      </c>
      <c r="AA15" s="13">
        <f>DEGREES(ACOS((入力・結果!$G$4-(入力・結果!$G$3*COS(RADIANS(S15))))/(((入力・結果!$G$3^2)+(入力・結果!$G$4^2)-(2*入力・結果!$G$3*入力・結果!$G$4*COS(RADIANS(S15))))^(1/2))))</f>
        <v>15.564499114581634</v>
      </c>
      <c r="AB15" s="13">
        <f>DEGREES(ACOS(((入力・結果!$G$3^2)+(入力・結果!$G$4^2)+(入力・結果!$G$5^2)-(入力・結果!$G$6^2)-(2*入力・結果!$G$3*入力・結果!$G$4*COS(RADIANS(S15))))/(2*入力・結果!$G$5*((入力・結果!$G$3^2)+(入力・結果!$G$4^2)-(2*入力・結果!$G$3*入力・結果!$G$4*(COS(RADIANS(S15)))))^(1/2))))</f>
        <v>49.178678810339107</v>
      </c>
      <c r="AC15" s="1">
        <f t="shared" si="21"/>
        <v>-1428.9605465069328</v>
      </c>
      <c r="AD15" s="1">
        <f t="shared" si="10"/>
        <v>0</v>
      </c>
      <c r="AE15" s="1" t="str">
        <f t="shared" si="11"/>
        <v/>
      </c>
      <c r="AF15" s="1" t="str">
        <f t="shared" si="12"/>
        <v/>
      </c>
      <c r="AJ15" s="10">
        <v>12</v>
      </c>
      <c r="AK15" s="10">
        <f t="shared" si="13"/>
        <v>0.41857388972511828</v>
      </c>
    </row>
    <row r="16" spans="2:37" x14ac:dyDescent="0.2">
      <c r="B16" s="1">
        <v>12</v>
      </c>
      <c r="C16" s="13">
        <f t="shared" si="0"/>
        <v>48.907380036690284</v>
      </c>
      <c r="D16" s="13">
        <f t="shared" si="1"/>
        <v>-10.395584540887967</v>
      </c>
      <c r="E16" s="13">
        <f>演算!U16</f>
        <v>-101.86775762422039</v>
      </c>
      <c r="F16" s="13">
        <f t="shared" si="2"/>
        <v>101.86775762422039</v>
      </c>
      <c r="G16" s="13">
        <f t="shared" si="3"/>
        <v>147.62106527814601</v>
      </c>
      <c r="H16" s="13">
        <f t="shared" si="4"/>
        <v>-480.13552146987723</v>
      </c>
      <c r="I16" s="14">
        <f t="shared" si="14"/>
        <v>502.31673065010045</v>
      </c>
      <c r="J16" s="13">
        <f t="shared" si="15"/>
        <v>72.909583789700548</v>
      </c>
      <c r="K16" s="13" t="str">
        <f t="shared" si="16"/>
        <v/>
      </c>
      <c r="L16" s="13">
        <f>COUNTIF($K$4:K16,1)</f>
        <v>0</v>
      </c>
      <c r="M16" s="13">
        <f t="shared" si="17"/>
        <v>72.909583789700548</v>
      </c>
      <c r="N16" s="14">
        <f t="shared" si="5"/>
        <v>26.909583789700548</v>
      </c>
      <c r="O16" s="14">
        <f t="shared" si="18"/>
        <v>447.92679880117373</v>
      </c>
      <c r="P16" s="14">
        <f t="shared" si="19"/>
        <v>-227.34045132078538</v>
      </c>
      <c r="Q16" s="13">
        <f t="shared" si="6"/>
        <v>489.07380036690284</v>
      </c>
      <c r="R16" s="13">
        <f t="shared" si="7"/>
        <v>103.95584540887967</v>
      </c>
      <c r="S16" s="15">
        <v>12</v>
      </c>
      <c r="T16" s="1">
        <f t="shared" si="8"/>
        <v>66.132242375779612</v>
      </c>
      <c r="U16" s="1">
        <f t="shared" si="9"/>
        <v>-101.86775762422039</v>
      </c>
      <c r="V16" s="1">
        <f t="shared" si="20"/>
        <v>2.3890644508588679</v>
      </c>
      <c r="W16" s="1">
        <f>入力・結果!$I$7/V16</f>
        <v>144774.66268256502</v>
      </c>
      <c r="X16" s="14">
        <f>(W16/I16*10)*入力・結果!$I$8</f>
        <v>1902.2117230065192</v>
      </c>
      <c r="Y16" s="13">
        <f>DEGREES(ACOS((入力・結果!$G$3-(入力・結果!$G$4*COS(RADIANS(S16))))/(((入力・結果!$G$3^2)+(入力・結果!$G$4^2)-(2*入力・結果!$G$3*入力・結果!$G$4*COS(RADIANS(S16))))^(1/2))))</f>
        <v>151.19729045560183</v>
      </c>
      <c r="Z16" s="13">
        <f>DEGREES(ACOS(((入力・結果!$G$3^2)+(入力・結果!$G$4^2)-(入力・結果!$G$5^2)+(入力・結果!$G$6^2)-(2*入力・結果!$G$3*入力・結果!$G$4*COS(RADIANS(S16))))/(2*入力・結果!$G$6*((入力・結果!$G$3^2)+(入力・結果!$G$4^2)-(2*入力・結果!$G$3*入力・結果!$G$4*(COS(RADIANS(S16)))))^(1/2))))</f>
        <v>102.79306254948777</v>
      </c>
      <c r="AA16" s="13">
        <f>DEGREES(ACOS((入力・結果!$G$4-(入力・結果!$G$3*COS(RADIANS(S16))))/(((入力・結果!$G$3^2)+(入力・結果!$G$4^2)-(2*入力・結果!$G$3*入力・結果!$G$4*COS(RADIANS(S16))))^(1/2))))</f>
        <v>16.802709544398162</v>
      </c>
      <c r="AB16" s="13">
        <f>DEGREES(ACOS(((入力・結果!$G$3^2)+(入力・結果!$G$4^2)+(入力・結果!$G$5^2)-(入力・結果!$G$6^2)-(2*入力・結果!$G$3*入力・結果!$G$4*COS(RADIANS(S16))))/(2*入力・結果!$G$5*((入力・結果!$G$3^2)+(入力・結果!$G$4^2)-(2*入力・結果!$G$3*入力・結果!$G$4*(COS(RADIANS(S16)))))^(1/2))))</f>
        <v>49.329532831381442</v>
      </c>
      <c r="AC16" s="1">
        <f t="shared" si="21"/>
        <v>-1397.7882769934808</v>
      </c>
      <c r="AD16" s="1">
        <f t="shared" si="10"/>
        <v>0</v>
      </c>
      <c r="AE16" s="1" t="str">
        <f t="shared" si="11"/>
        <v/>
      </c>
      <c r="AF16" s="1" t="str">
        <f t="shared" si="12"/>
        <v/>
      </c>
      <c r="AG16" s="1">
        <f>MAX(I4:I364)</f>
        <v>530</v>
      </c>
      <c r="AJ16" s="10">
        <v>13</v>
      </c>
      <c r="AK16" s="10">
        <f t="shared" si="13"/>
        <v>0.42539150108977491</v>
      </c>
    </row>
    <row r="17" spans="2:37" x14ac:dyDescent="0.2">
      <c r="B17" s="1">
        <v>13</v>
      </c>
      <c r="C17" s="13">
        <f t="shared" si="0"/>
        <v>48.718503239261764</v>
      </c>
      <c r="D17" s="13">
        <f t="shared" si="1"/>
        <v>-11.247552717193249</v>
      </c>
      <c r="E17" s="13">
        <f>演算!U17</f>
        <v>-99.516981933031957</v>
      </c>
      <c r="F17" s="13">
        <f t="shared" si="2"/>
        <v>99.516981933031957</v>
      </c>
      <c r="G17" s="13">
        <f t="shared" si="3"/>
        <v>128.0816669667432</v>
      </c>
      <c r="H17" s="13">
        <f t="shared" si="4"/>
        <v>-484.64113974934236</v>
      </c>
      <c r="I17" s="14">
        <f t="shared" si="14"/>
        <v>501.28030856051117</v>
      </c>
      <c r="J17" s="13">
        <f t="shared" si="15"/>
        <v>75.196247795710875</v>
      </c>
      <c r="K17" s="13" t="str">
        <f t="shared" si="16"/>
        <v/>
      </c>
      <c r="L17" s="13">
        <f>COUNTIF($K$4:K17,1)</f>
        <v>0</v>
      </c>
      <c r="M17" s="13">
        <f t="shared" si="17"/>
        <v>75.196247795710875</v>
      </c>
      <c r="N17" s="14">
        <f t="shared" si="5"/>
        <v>29.196247795710875</v>
      </c>
      <c r="O17" s="14">
        <f t="shared" si="18"/>
        <v>437.59466276397802</v>
      </c>
      <c r="P17" s="14">
        <f t="shared" si="19"/>
        <v>-244.52578365277066</v>
      </c>
      <c r="Q17" s="13">
        <f t="shared" si="6"/>
        <v>487.18503239261764</v>
      </c>
      <c r="R17" s="13">
        <f t="shared" si="7"/>
        <v>112.4755271719325</v>
      </c>
      <c r="S17" s="15">
        <v>13</v>
      </c>
      <c r="T17" s="1">
        <f t="shared" si="8"/>
        <v>67.483018066968043</v>
      </c>
      <c r="U17" s="1">
        <f t="shared" si="9"/>
        <v>-99.516981933031957</v>
      </c>
      <c r="V17" s="1">
        <f t="shared" si="20"/>
        <v>2.3507756911884314</v>
      </c>
      <c r="W17" s="1">
        <f>入力・結果!$I$7/V17</f>
        <v>147132.71083092698</v>
      </c>
      <c r="X17" s="14">
        <f>(W17/I17*10)*入力・結果!$I$8</f>
        <v>1937.1913775601588</v>
      </c>
      <c r="Y17" s="13">
        <f>DEGREES(ACOS((入力・結果!$G$3-(入力・結果!$G$4*COS(RADIANS(S17))))/(((入力・結果!$G$3^2)+(入力・結果!$G$4^2)-(2*入力・結果!$G$3*入力・結果!$G$4*COS(RADIANS(S17))))^(1/2))))</f>
        <v>148.99923249382582</v>
      </c>
      <c r="Z17" s="13">
        <f>DEGREES(ACOS(((入力・結果!$G$3^2)+(入力・結果!$G$4^2)-(入力・結果!$G$5^2)+(入力・結果!$G$6^2)-(2*入力・結果!$G$3*入力・結果!$G$4*COS(RADIANS(S17))))/(2*入力・結果!$G$6*((入力・結果!$G$3^2)+(入力・結果!$G$4^2)-(2*入力・結果!$G$3*入力・結果!$G$4*(COS(RADIANS(S17)))))^(1/2))))</f>
        <v>102.20265706890176</v>
      </c>
      <c r="AA17" s="13">
        <f>DEGREES(ACOS((入力・結果!$G$4-(入力・結果!$G$3*COS(RADIANS(S17))))/(((入力・結果!$G$3^2)+(入力・結果!$G$4^2)-(2*入力・結果!$G$3*入力・結果!$G$4*COS(RADIANS(S17))))^(1/2))))</f>
        <v>18.000767506174228</v>
      </c>
      <c r="AB17" s="13">
        <f>DEGREES(ACOS(((入力・結果!$G$3^2)+(入力・結果!$G$4^2)+(入力・結果!$G$5^2)-(入力・結果!$G$6^2)-(2*入力・結果!$G$3*入力・結果!$G$4*COS(RADIANS(S17))))/(2*入力・結果!$G$5*((入力・結果!$G$3^2)+(入力・結果!$G$4^2)-(2*入力・結果!$G$3*入力・結果!$G$4*(COS(RADIANS(S17)))))^(1/2))))</f>
        <v>49.482250560793823</v>
      </c>
      <c r="AC17" s="1">
        <f t="shared" si="21"/>
        <v>-1362.8086224398412</v>
      </c>
      <c r="AD17" s="1">
        <f t="shared" si="10"/>
        <v>0</v>
      </c>
      <c r="AE17" s="1" t="str">
        <f t="shared" si="11"/>
        <v/>
      </c>
      <c r="AF17" s="1" t="str">
        <f t="shared" si="12"/>
        <v/>
      </c>
      <c r="AG17" s="1">
        <f>MIN(I4:I364)</f>
        <v>485.90237697361874</v>
      </c>
      <c r="AJ17" s="10">
        <v>14</v>
      </c>
      <c r="AK17" s="10">
        <f t="shared" si="13"/>
        <v>0.43302202062115702</v>
      </c>
    </row>
    <row r="18" spans="2:37" x14ac:dyDescent="0.2">
      <c r="B18" s="1">
        <v>14</v>
      </c>
      <c r="C18" s="13">
        <f t="shared" si="0"/>
        <v>48.514786313799824</v>
      </c>
      <c r="D18" s="13">
        <f t="shared" si="1"/>
        <v>-12.096094779983387</v>
      </c>
      <c r="E18" s="13">
        <f>演算!U18</f>
        <v>-97.207630555091569</v>
      </c>
      <c r="F18" s="13">
        <f t="shared" si="2"/>
        <v>97.207630555091569</v>
      </c>
      <c r="G18" s="13">
        <f t="shared" si="3"/>
        <v>108.73815940745359</v>
      </c>
      <c r="H18" s="13">
        <f t="shared" si="4"/>
        <v>-488.30313518701331</v>
      </c>
      <c r="I18" s="14">
        <f t="shared" si="14"/>
        <v>500.263869517665</v>
      </c>
      <c r="J18" s="13">
        <f t="shared" si="15"/>
        <v>77.445885323718542</v>
      </c>
      <c r="K18" s="13" t="str">
        <f t="shared" si="16"/>
        <v/>
      </c>
      <c r="L18" s="13">
        <f>COUNTIF($K$4:K18,1)</f>
        <v>0</v>
      </c>
      <c r="M18" s="13">
        <f t="shared" si="17"/>
        <v>77.445885323718542</v>
      </c>
      <c r="N18" s="14">
        <f t="shared" si="5"/>
        <v>31.445885323718542</v>
      </c>
      <c r="O18" s="14">
        <f t="shared" si="18"/>
        <v>426.79175239085583</v>
      </c>
      <c r="P18" s="14">
        <f t="shared" si="19"/>
        <v>-260.98417430168007</v>
      </c>
      <c r="Q18" s="13">
        <f t="shared" si="6"/>
        <v>485.14786313799823</v>
      </c>
      <c r="R18" s="13">
        <f t="shared" si="7"/>
        <v>120.96094779983386</v>
      </c>
      <c r="S18" s="15">
        <v>14</v>
      </c>
      <c r="T18" s="1">
        <f t="shared" si="8"/>
        <v>68.792369444908431</v>
      </c>
      <c r="U18" s="1">
        <f t="shared" si="9"/>
        <v>-97.207630555091569</v>
      </c>
      <c r="V18" s="1">
        <f t="shared" si="20"/>
        <v>2.3093513779403878</v>
      </c>
      <c r="W18" s="1">
        <f>入力・結果!$I$7/V18</f>
        <v>149771.92440436329</v>
      </c>
      <c r="X18" s="14">
        <f>(W18/I18*10)*入力・結果!$I$8</f>
        <v>1975.9466179755616</v>
      </c>
      <c r="Y18" s="13">
        <f>DEGREES(ACOS((入力・結果!$G$3-(入力・結果!$G$4*COS(RADIANS(S18))))/(((入力・結果!$G$3^2)+(入力・結果!$G$4^2)-(2*入力・結果!$G$3*入力・結果!$G$4*COS(RADIANS(S18))))^(1/2))))</f>
        <v>146.84257989258367</v>
      </c>
      <c r="Z18" s="13">
        <f>DEGREES(ACOS(((入力・結果!$G$3^2)+(入力・結果!$G$4^2)-(入力・結果!$G$5^2)+(入力・結果!$G$6^2)-(2*入力・結果!$G$3*入力・結果!$G$4*COS(RADIANS(S18))))/(2*入力・結果!$G$6*((入力・結果!$G$3^2)+(入力・結果!$G$4^2)-(2*入力・結果!$G$3*入力・結果!$G$4*(COS(RADIANS(S18)))))^(1/2))))</f>
        <v>101.58473289736115</v>
      </c>
      <c r="AA18" s="13">
        <f>DEGREES(ACOS((入力・結果!$G$4-(入力・結果!$G$3*COS(RADIANS(S18))))/(((入力・結果!$G$3^2)+(入力・結果!$G$4^2)-(2*入力・結果!$G$3*入力・結果!$G$4*COS(RADIANS(S18))))^(1/2))))</f>
        <v>19.157420107416346</v>
      </c>
      <c r="AB18" s="13">
        <f>DEGREES(ACOS(((入力・結果!$G$3^2)+(入力・結果!$G$4^2)+(入力・結果!$G$5^2)-(入力・結果!$G$6^2)-(2*入力・結果!$G$3*入力・結果!$G$4*COS(RADIANS(S18))))/(2*入力・結果!$G$5*((入力・結果!$G$3^2)+(入力・結果!$G$4^2)-(2*入力・結果!$G$3*入力・結果!$G$4*(COS(RADIANS(S18)))))^(1/2))))</f>
        <v>49.634949337492088</v>
      </c>
      <c r="AC18" s="1">
        <f t="shared" si="21"/>
        <v>-1324.0533820244384</v>
      </c>
      <c r="AD18" s="1">
        <f t="shared" si="10"/>
        <v>0</v>
      </c>
      <c r="AE18" s="1" t="str">
        <f t="shared" si="11"/>
        <v/>
      </c>
      <c r="AF18" s="1" t="str">
        <f t="shared" si="12"/>
        <v/>
      </c>
      <c r="AG18" s="1">
        <f>AG17/AG16</f>
        <v>0.91679693768607307</v>
      </c>
      <c r="AJ18" s="10">
        <v>15</v>
      </c>
      <c r="AK18" s="10">
        <f t="shared" si="13"/>
        <v>0.44145690893728279</v>
      </c>
    </row>
    <row r="19" spans="2:37" x14ac:dyDescent="0.2">
      <c r="B19" s="1">
        <v>15</v>
      </c>
      <c r="C19" s="13">
        <f t="shared" si="0"/>
        <v>48.296291314453413</v>
      </c>
      <c r="D19" s="13">
        <f t="shared" si="1"/>
        <v>-12.940952255126037</v>
      </c>
      <c r="E19" s="13">
        <f>演算!U19</f>
        <v>-94.942403803046176</v>
      </c>
      <c r="F19" s="13">
        <f t="shared" si="2"/>
        <v>94.942403803046176</v>
      </c>
      <c r="G19" s="13">
        <f t="shared" si="3"/>
        <v>89.650346127706655</v>
      </c>
      <c r="H19" s="13">
        <f t="shared" si="4"/>
        <v>-491.15621983919476</v>
      </c>
      <c r="I19" s="14">
        <f t="shared" si="14"/>
        <v>499.27108553124225</v>
      </c>
      <c r="J19" s="13">
        <f t="shared" si="15"/>
        <v>79.655724407259399</v>
      </c>
      <c r="K19" s="13" t="str">
        <f t="shared" si="16"/>
        <v/>
      </c>
      <c r="L19" s="13">
        <f>COUNTIF($K$4:K19,1)</f>
        <v>0</v>
      </c>
      <c r="M19" s="13">
        <f t="shared" si="17"/>
        <v>79.655724407259399</v>
      </c>
      <c r="N19" s="14">
        <f t="shared" si="5"/>
        <v>33.655724407259399</v>
      </c>
      <c r="O19" s="14">
        <f t="shared" si="18"/>
        <v>415.58458046637071</v>
      </c>
      <c r="P19" s="14">
        <f t="shared" si="19"/>
        <v>-276.69671723050061</v>
      </c>
      <c r="Q19" s="13">
        <f t="shared" si="6"/>
        <v>482.96291314453418</v>
      </c>
      <c r="R19" s="13">
        <f t="shared" si="7"/>
        <v>129.40952255126038</v>
      </c>
      <c r="S19" s="15">
        <v>15</v>
      </c>
      <c r="T19" s="1">
        <f t="shared" si="8"/>
        <v>70.057596196953824</v>
      </c>
      <c r="U19" s="1">
        <f t="shared" si="9"/>
        <v>-94.942403803046176</v>
      </c>
      <c r="V19" s="1">
        <f t="shared" si="20"/>
        <v>2.2652267520453933</v>
      </c>
      <c r="W19" s="1">
        <f>入力・結果!$I$7/V19</f>
        <v>152689.34983559162</v>
      </c>
      <c r="X19" s="14">
        <f>(W19/I19*10)*入力・結果!$I$8</f>
        <v>2018.4419609291476</v>
      </c>
      <c r="Y19" s="13">
        <f>DEGREES(ACOS((入力・結果!$G$3-(入力・結果!$G$4*COS(RADIANS(S19))))/(((入力・結果!$G$3^2)+(入力・結果!$G$4^2)-(2*入力・結果!$G$3*入力・結果!$G$4*COS(RADIANS(S19))))^(1/2))))</f>
        <v>144.72826103177542</v>
      </c>
      <c r="Z19" s="13">
        <f>DEGREES(ACOS(((入力・結果!$G$3^2)+(入力・結果!$G$4^2)-(入力・結果!$G$5^2)+(入力・結果!$G$6^2)-(2*入力・結果!$G$3*入力・結果!$G$4*COS(RADIANS(S19))))/(2*入力・結果!$G$6*((入力・結果!$G$3^2)+(入力・結果!$G$4^2)-(2*入力・結果!$G$3*入力・結果!$G$4*(COS(RADIANS(S19)))))^(1/2))))</f>
        <v>100.94237538337956</v>
      </c>
      <c r="AA19" s="13">
        <f>DEGREES(ACOS((入力・結果!$G$4-(入力・結果!$G$3*COS(RADIANS(S19))))/(((入力・結果!$G$3^2)+(入力・結果!$G$4^2)-(2*入力・結果!$G$3*入力・結果!$G$4*COS(RADIANS(S19))))^(1/2))))</f>
        <v>20.271738968224582</v>
      </c>
      <c r="AB19" s="13">
        <f>DEGREES(ACOS(((入力・結果!$G$3^2)+(入力・結果!$G$4^2)+(入力・結果!$G$5^2)-(入力・結果!$G$6^2)-(2*入力・結果!$G$3*入力・結果!$G$4*COS(RADIANS(S19))))/(2*入力・結果!$G$5*((入力・結果!$G$3^2)+(入力・結果!$G$4^2)-(2*入力・結果!$G$3*入力・結果!$G$4*(COS(RADIANS(S19)))))^(1/2))))</f>
        <v>49.785857228729249</v>
      </c>
      <c r="AC19" s="1">
        <f t="shared" si="21"/>
        <v>-1281.5580390708524</v>
      </c>
      <c r="AD19" s="1">
        <f t="shared" si="10"/>
        <v>0</v>
      </c>
      <c r="AE19" s="1" t="str">
        <f t="shared" si="11"/>
        <v/>
      </c>
      <c r="AF19" s="1" t="str">
        <f t="shared" si="12"/>
        <v/>
      </c>
      <c r="AJ19" s="10">
        <v>16</v>
      </c>
      <c r="AK19" s="10">
        <f t="shared" si="13"/>
        <v>0.45068720157390157</v>
      </c>
    </row>
    <row r="20" spans="2:37" x14ac:dyDescent="0.2">
      <c r="B20" s="1">
        <v>16</v>
      </c>
      <c r="C20" s="13">
        <f t="shared" si="0"/>
        <v>48.063084796915945</v>
      </c>
      <c r="D20" s="13">
        <f t="shared" si="1"/>
        <v>-13.781867790849958</v>
      </c>
      <c r="E20" s="13">
        <f>演算!U20</f>
        <v>-92.723569994347429</v>
      </c>
      <c r="F20" s="13">
        <f t="shared" si="2"/>
        <v>92.723569994347429</v>
      </c>
      <c r="G20" s="13">
        <f t="shared" si="3"/>
        <v>70.871419536897946</v>
      </c>
      <c r="H20" s="13">
        <f t="shared" si="4"/>
        <v>-493.23966558580594</v>
      </c>
      <c r="I20" s="14">
        <f t="shared" si="14"/>
        <v>498.30525364917906</v>
      </c>
      <c r="J20" s="13">
        <f t="shared" si="15"/>
        <v>81.823387315835291</v>
      </c>
      <c r="K20" s="13" t="str">
        <f t="shared" si="16"/>
        <v/>
      </c>
      <c r="L20" s="13">
        <f>COUNTIF($K$4:K20,1)</f>
        <v>0</v>
      </c>
      <c r="M20" s="13">
        <f t="shared" si="17"/>
        <v>81.823387315835291</v>
      </c>
      <c r="N20" s="14">
        <f t="shared" si="5"/>
        <v>35.823387315835291</v>
      </c>
      <c r="O20" s="14">
        <f t="shared" si="18"/>
        <v>404.03834736921425</v>
      </c>
      <c r="P20" s="14">
        <f t="shared" si="19"/>
        <v>-291.65242956218771</v>
      </c>
      <c r="Q20" s="13">
        <f t="shared" si="6"/>
        <v>480.63084796915945</v>
      </c>
      <c r="R20" s="13">
        <f t="shared" si="7"/>
        <v>137.81867790849958</v>
      </c>
      <c r="S20" s="15">
        <v>16</v>
      </c>
      <c r="T20" s="1">
        <f t="shared" si="8"/>
        <v>71.276430005652571</v>
      </c>
      <c r="U20" s="1">
        <f t="shared" si="9"/>
        <v>-92.723569994347429</v>
      </c>
      <c r="V20" s="1">
        <f t="shared" si="20"/>
        <v>2.2188338086987471</v>
      </c>
      <c r="W20" s="1">
        <f>入力・結果!$I$7/V20</f>
        <v>155881.88653157477</v>
      </c>
      <c r="X20" s="14">
        <f>(W20/I20*10)*入力・結果!$I$8</f>
        <v>2064.638980974325</v>
      </c>
      <c r="Y20" s="13">
        <f>DEGREES(ACOS((入力・結果!$G$3-(入力・結果!$G$4*COS(RADIANS(S20))))/(((入力・結果!$G$3^2)+(入力・結果!$G$4^2)-(2*入力・結果!$G$3*入力・結果!$G$4*COS(RADIANS(S20))))^(1/2))))</f>
        <v>142.65690153817474</v>
      </c>
      <c r="Z20" s="13">
        <f>DEGREES(ACOS(((入力・結果!$G$3^2)+(入力・結果!$G$4^2)-(入力・結果!$G$5^2)+(入力・結果!$G$6^2)-(2*入力・結果!$G$3*入力・結果!$G$4*COS(RADIANS(S20))))/(2*入力・結果!$G$6*((入力・結果!$G$3^2)+(入力・結果!$G$4^2)-(2*入力・結果!$G$3*入力・結果!$G$4*(COS(RADIANS(S20)))))^(1/2))))</f>
        <v>100.27852562157069</v>
      </c>
      <c r="AA20" s="13">
        <f>DEGREES(ACOS((入力・結果!$G$4-(入力・結果!$G$3*COS(RADIANS(S20))))/(((入力・結果!$G$3^2)+(入力・結果!$G$4^2)-(2*入力・結果!$G$3*入力・結果!$G$4*COS(RADIANS(S20))))^(1/2))))</f>
        <v>21.343098461825299</v>
      </c>
      <c r="AB20" s="13">
        <f>DEGREES(ACOS(((入力・結果!$G$3^2)+(入力・結果!$G$4^2)+(入力・結果!$G$5^2)-(入力・結果!$G$6^2)-(2*入力・結果!$G$3*入力・結果!$G$4*COS(RADIANS(S20))))/(2*入力・結果!$G$5*((入力・結果!$G$3^2)+(入力・結果!$G$4^2)-(2*入力・結果!$G$3*入力・結果!$G$4*(COS(RADIANS(S20)))))^(1/2))))</f>
        <v>49.933331543827279</v>
      </c>
      <c r="AC20" s="1">
        <f t="shared" si="21"/>
        <v>-1235.361019025675</v>
      </c>
      <c r="AD20" s="1">
        <f t="shared" si="10"/>
        <v>0</v>
      </c>
      <c r="AE20" s="1" t="str">
        <f t="shared" si="11"/>
        <v/>
      </c>
      <c r="AF20" s="1" t="str">
        <f t="shared" si="12"/>
        <v/>
      </c>
      <c r="AJ20" s="10">
        <v>17</v>
      </c>
      <c r="AK20" s="10">
        <f t="shared" si="13"/>
        <v>0.4607036493183157</v>
      </c>
    </row>
    <row r="21" spans="2:37" x14ac:dyDescent="0.2">
      <c r="B21" s="1">
        <v>17</v>
      </c>
      <c r="C21" s="13">
        <f t="shared" si="0"/>
        <v>47.81523779815177</v>
      </c>
      <c r="D21" s="13">
        <f t="shared" si="1"/>
        <v>-14.618585236136838</v>
      </c>
      <c r="E21" s="13">
        <f>演算!U21</f>
        <v>-90.552977246754352</v>
      </c>
      <c r="F21" s="13">
        <f t="shared" si="2"/>
        <v>90.552977246754352</v>
      </c>
      <c r="G21" s="13">
        <f t="shared" si="3"/>
        <v>52.447777228796568</v>
      </c>
      <c r="H21" s="13">
        <f t="shared" si="4"/>
        <v>-494.59623010975332</v>
      </c>
      <c r="I21" s="14">
        <f t="shared" si="14"/>
        <v>497.36927948459135</v>
      </c>
      <c r="J21" s="13">
        <f t="shared" si="15"/>
        <v>83.946884774539186</v>
      </c>
      <c r="K21" s="13" t="str">
        <f t="shared" si="16"/>
        <v/>
      </c>
      <c r="L21" s="13">
        <f>COUNTIF($K$4:K21,1)</f>
        <v>0</v>
      </c>
      <c r="M21" s="13">
        <f t="shared" si="17"/>
        <v>83.946884774539186</v>
      </c>
      <c r="N21" s="14">
        <f t="shared" si="5"/>
        <v>37.946884774539186</v>
      </c>
      <c r="O21" s="14">
        <f t="shared" si="18"/>
        <v>392.21604087935185</v>
      </c>
      <c r="P21" s="14">
        <f t="shared" si="19"/>
        <v>-305.84763764323594</v>
      </c>
      <c r="Q21" s="13">
        <f t="shared" si="6"/>
        <v>478.1523779815177</v>
      </c>
      <c r="R21" s="13">
        <f t="shared" si="7"/>
        <v>146.18585236136838</v>
      </c>
      <c r="S21" s="15">
        <v>17</v>
      </c>
      <c r="T21" s="1">
        <f t="shared" si="8"/>
        <v>72.447022753245648</v>
      </c>
      <c r="U21" s="1">
        <f t="shared" si="9"/>
        <v>-90.552977246754352</v>
      </c>
      <c r="V21" s="1">
        <f t="shared" si="20"/>
        <v>2.1705927475930764</v>
      </c>
      <c r="W21" s="1">
        <f>入力・結果!$I$7/V21</f>
        <v>159346.33541162175</v>
      </c>
      <c r="X21" s="14">
        <f>(W21/I21*10)*入力・結果!$I$8</f>
        <v>2114.4969283316686</v>
      </c>
      <c r="Y21" s="13">
        <f>DEGREES(ACOS((入力・結果!$G$3-(入力・結果!$G$4*COS(RADIANS(S21))))/(((入力・結果!$G$3^2)+(入力・結果!$G$4^2)-(2*入力・結果!$G$3*入力・結果!$G$4*COS(RADIANS(S21))))^(1/2))))</f>
        <v>140.62884871014634</v>
      </c>
      <c r="Z21" s="13">
        <f>DEGREES(ACOS(((入力・結果!$G$3^2)+(入力・結果!$G$4^2)-(入力・結果!$G$5^2)+(入力・結果!$G$6^2)-(2*入力・結果!$G$3*入力・結果!$G$4*COS(RADIANS(S21))))/(2*入力・結果!$G$6*((入力・結果!$G$3^2)+(入力・結果!$G$4^2)-(2*入力・結果!$G$3*入力・結果!$G$4*(COS(RADIANS(S21)))))^(1/2))))</f>
        <v>99.595958087475566</v>
      </c>
      <c r="AA21" s="13">
        <f>DEGREES(ACOS((入力・結果!$G$4-(入力・結果!$G$3*COS(RADIANS(S21))))/(((入力・結果!$G$3^2)+(入力・結果!$G$4^2)-(2*入力・結果!$G$3*入力・結果!$G$4*COS(RADIANS(S21))))^(1/2))))</f>
        <v>22.371151289853636</v>
      </c>
      <c r="AB21" s="13">
        <f>DEGREES(ACOS(((入力・結果!$G$3^2)+(入力・結果!$G$4^2)+(入力・結果!$G$5^2)-(入力・結果!$G$6^2)-(2*入力・結果!$G$3*入力・結果!$G$4*COS(RADIANS(S21))))/(2*入力・結果!$G$5*((入力・結果!$G$3^2)+(入力・結果!$G$4^2)-(2*入力・結果!$G$3*入力・結果!$G$4*(COS(RADIANS(S21)))))^(1/2))))</f>
        <v>50.075871463392005</v>
      </c>
      <c r="AC21" s="1">
        <f t="shared" si="21"/>
        <v>-1185.5030716683314</v>
      </c>
      <c r="AD21" s="1">
        <f t="shared" si="10"/>
        <v>0</v>
      </c>
      <c r="AE21" s="1" t="str">
        <f t="shared" si="11"/>
        <v/>
      </c>
      <c r="AF21" s="1" t="str">
        <f t="shared" si="12"/>
        <v/>
      </c>
      <c r="AJ21" s="10">
        <v>18</v>
      </c>
      <c r="AK21" s="10">
        <f t="shared" si="13"/>
        <v>0.47149683010826648</v>
      </c>
    </row>
    <row r="22" spans="2:37" x14ac:dyDescent="0.2">
      <c r="B22" s="1">
        <v>18</v>
      </c>
      <c r="C22" s="13">
        <f t="shared" si="0"/>
        <v>47.552825814757675</v>
      </c>
      <c r="D22" s="13">
        <f t="shared" si="1"/>
        <v>-15.450849718747369</v>
      </c>
      <c r="E22" s="13">
        <f>演算!U22</f>
        <v>-88.432072213797127</v>
      </c>
      <c r="F22" s="13">
        <f t="shared" si="2"/>
        <v>88.432072213797127</v>
      </c>
      <c r="G22" s="13">
        <f t="shared" si="3"/>
        <v>34.419024105918574</v>
      </c>
      <c r="H22" s="13">
        <f t="shared" si="4"/>
        <v>-495.27113196270682</v>
      </c>
      <c r="I22" s="14">
        <f t="shared" si="14"/>
        <v>496.46567190091275</v>
      </c>
      <c r="J22" s="13">
        <f t="shared" si="15"/>
        <v>86.024603300157537</v>
      </c>
      <c r="K22" s="13" t="str">
        <f t="shared" si="16"/>
        <v/>
      </c>
      <c r="L22" s="13">
        <f>COUNTIF($K$4:K22,1)</f>
        <v>0</v>
      </c>
      <c r="M22" s="13">
        <f t="shared" si="17"/>
        <v>86.024603300157537</v>
      </c>
      <c r="N22" s="14">
        <f t="shared" si="5"/>
        <v>40.024603300157537</v>
      </c>
      <c r="O22" s="14">
        <f t="shared" si="18"/>
        <v>380.17770037775756</v>
      </c>
      <c r="P22" s="14">
        <f t="shared" si="19"/>
        <v>-319.28526353639427</v>
      </c>
      <c r="Q22" s="13">
        <f t="shared" si="6"/>
        <v>475.52825814757676</v>
      </c>
      <c r="R22" s="13">
        <f t="shared" si="7"/>
        <v>154.50849718747369</v>
      </c>
      <c r="S22" s="15">
        <v>18</v>
      </c>
      <c r="T22" s="1">
        <f t="shared" si="8"/>
        <v>73.567927786202873</v>
      </c>
      <c r="U22" s="1">
        <f t="shared" si="9"/>
        <v>-88.432072213797127</v>
      </c>
      <c r="V22" s="1">
        <f t="shared" si="20"/>
        <v>2.120905032957225</v>
      </c>
      <c r="W22" s="1">
        <f>入力・結果!$I$7/V22</f>
        <v>163079.43761052677</v>
      </c>
      <c r="X22" s="14">
        <f>(W22/I22*10)*入力・結果!$I$8</f>
        <v>2167.9732338962103</v>
      </c>
      <c r="Y22" s="13">
        <f>DEGREES(ACOS((入力・結果!$G$3-(入力・結果!$G$4*COS(RADIANS(S22))))/(((入力・結果!$G$3^2)+(入力・結果!$G$4^2)-(2*入力・結果!$G$3*入力・結果!$G$4*COS(RADIANS(S22))))^(1/2))))</f>
        <v>138.64419757942463</v>
      </c>
      <c r="Z22" s="13">
        <f>DEGREES(ACOS(((入力・結果!$G$3^2)+(入力・結果!$G$4^2)-(入力・結果!$G$5^2)+(入力・結果!$G$6^2)-(2*入力・結果!$G$3*入力・結果!$G$4*COS(RADIANS(S22))))/(2*入力・結果!$G$6*((入力・結果!$G$3^2)+(入力・結果!$G$4^2)-(2*入力・結果!$G$3*入力・結果!$G$4*(COS(RADIANS(S22)))))^(1/2))))</f>
        <v>98.897265360065276</v>
      </c>
      <c r="AA22" s="13">
        <f>DEGREES(ACOS((入力・結果!$G$4-(入力・結果!$G$3*COS(RADIANS(S22))))/(((入力・結果!$G$3^2)+(入力・結果!$G$4^2)-(2*入力・結果!$G$3*入力・結果!$G$4*COS(RADIANS(S22))))^(1/2))))</f>
        <v>23.355802420575344</v>
      </c>
      <c r="AB22" s="13">
        <f>DEGREES(ACOS(((入力・結果!$G$3^2)+(入力・結果!$G$4^2)+(入力・結果!$G$5^2)-(入力・結果!$G$6^2)-(2*入力・結果!$G$3*入力・結果!$G$4*COS(RADIANS(S22))))/(2*入力・結果!$G$5*((入力・結果!$G$3^2)+(入力・結果!$G$4^2)-(2*入力・結果!$G$3*入力・結果!$G$4*(COS(RADIANS(S22)))))^(1/2))))</f>
        <v>50.212125365627529</v>
      </c>
      <c r="AC22" s="1">
        <f t="shared" si="21"/>
        <v>-1132.0267661037897</v>
      </c>
      <c r="AD22" s="1">
        <f t="shared" si="10"/>
        <v>0</v>
      </c>
      <c r="AE22" s="1" t="str">
        <f t="shared" si="11"/>
        <v/>
      </c>
      <c r="AF22" s="1" t="str">
        <f t="shared" si="12"/>
        <v/>
      </c>
      <c r="AJ22" s="10">
        <v>19</v>
      </c>
      <c r="AK22" s="10">
        <f t="shared" si="13"/>
        <v>0.48305723590014854</v>
      </c>
    </row>
    <row r="23" spans="2:37" x14ac:dyDescent="0.2">
      <c r="B23" s="1">
        <v>19</v>
      </c>
      <c r="C23" s="13">
        <f t="shared" si="0"/>
        <v>47.275928779965845</v>
      </c>
      <c r="D23" s="13">
        <f t="shared" si="1"/>
        <v>-16.278407722857835</v>
      </c>
      <c r="E23" s="13">
        <f>演算!U23</f>
        <v>-86.361924153316139</v>
      </c>
      <c r="F23" s="13">
        <f t="shared" si="2"/>
        <v>86.361924153316139</v>
      </c>
      <c r="G23" s="13">
        <f t="shared" si="3"/>
        <v>16.818132058249141</v>
      </c>
      <c r="H23" s="13">
        <f t="shared" si="4"/>
        <v>-495.31110245136858</v>
      </c>
      <c r="I23" s="14">
        <f t="shared" si="14"/>
        <v>495.59654738256484</v>
      </c>
      <c r="J23" s="13">
        <f t="shared" si="15"/>
        <v>88.05528703825739</v>
      </c>
      <c r="K23" s="13" t="str">
        <f t="shared" si="16"/>
        <v/>
      </c>
      <c r="L23" s="13">
        <f>COUNTIF($K$4:K23,1)</f>
        <v>0</v>
      </c>
      <c r="M23" s="13">
        <f t="shared" si="17"/>
        <v>88.05528703825739</v>
      </c>
      <c r="N23" s="14">
        <f t="shared" si="5"/>
        <v>42.05528703825739</v>
      </c>
      <c r="O23" s="14">
        <f t="shared" si="18"/>
        <v>367.97984575263217</v>
      </c>
      <c r="P23" s="14">
        <f t="shared" si="19"/>
        <v>-331.97405154226715</v>
      </c>
      <c r="Q23" s="13">
        <f t="shared" si="6"/>
        <v>472.75928779965841</v>
      </c>
      <c r="R23" s="13">
        <f t="shared" si="7"/>
        <v>162.78407722857835</v>
      </c>
      <c r="S23" s="15">
        <v>19</v>
      </c>
      <c r="T23" s="1">
        <f t="shared" si="8"/>
        <v>74.638075846683861</v>
      </c>
      <c r="U23" s="1">
        <f t="shared" si="9"/>
        <v>-86.361924153316139</v>
      </c>
      <c r="V23" s="1">
        <f t="shared" si="20"/>
        <v>2.0701480604809888</v>
      </c>
      <c r="W23" s="1">
        <f>入力・結果!$I$7/V23</f>
        <v>167077.90452419978</v>
      </c>
      <c r="X23" s="14">
        <f>(W23/I23*10)*入力・結果!$I$8</f>
        <v>2225.0239144795792</v>
      </c>
      <c r="Y23" s="13">
        <f>DEGREES(ACOS((入力・結果!$G$3-(入力・結果!$G$4*COS(RADIANS(S23))))/(((入力・結果!$G$3^2)+(入力・結果!$G$4^2)-(2*入力・結果!$G$3*入力・結果!$G$4*COS(RADIANS(S23))))^(1/2))))</f>
        <v>136.70281770434002</v>
      </c>
      <c r="Z23" s="13">
        <f>DEGREES(ACOS(((入力・結果!$G$3^2)+(入力・結果!$G$4^2)-(入力・結果!$G$5^2)+(入力・結果!$G$6^2)-(2*入力・結果!$G$3*入力・結果!$G$4*COS(RADIANS(S23))))/(2*入力・結果!$G$6*((入力・結果!$G$3^2)+(入力・結果!$G$4^2)-(2*入力・結果!$G$3*入力・結果!$G$4*(COS(RADIANS(S23)))))^(1/2))))</f>
        <v>98.184849115059976</v>
      </c>
      <c r="AA23" s="13">
        <f>DEGREES(ACOS((入力・結果!$G$4-(入力・結果!$G$3*COS(RADIANS(S23))))/(((入力・結果!$G$3^2)+(入力・結果!$G$4^2)-(2*入力・結果!$G$3*入力・結果!$G$4*COS(RADIANS(S23))))^(1/2))))</f>
        <v>24.29718229565999</v>
      </c>
      <c r="AB23" s="13">
        <f>DEGREES(ACOS(((入力・結果!$G$3^2)+(入力・結果!$G$4^2)+(入力・結果!$G$5^2)-(入力・結果!$G$6^2)-(2*入力・結果!$G$3*入力・結果!$G$4*COS(RADIANS(S23))))/(2*入力・結果!$G$5*((入力・結果!$G$3^2)+(入力・結果!$G$4^2)-(2*入力・結果!$G$3*入力・結果!$G$4*(COS(RADIANS(S23)))))^(1/2))))</f>
        <v>50.340893551023868</v>
      </c>
      <c r="AC23" s="1">
        <f t="shared" si="21"/>
        <v>-1074.9760855204208</v>
      </c>
      <c r="AD23" s="1">
        <f t="shared" si="10"/>
        <v>0</v>
      </c>
      <c r="AE23" s="1" t="str">
        <f t="shared" si="11"/>
        <v/>
      </c>
      <c r="AF23" s="1" t="str">
        <f t="shared" si="12"/>
        <v/>
      </c>
      <c r="AJ23" s="10">
        <v>20</v>
      </c>
      <c r="AK23" s="10">
        <f t="shared" si="13"/>
        <v>0.49537533800532851</v>
      </c>
    </row>
    <row r="24" spans="2:37" x14ac:dyDescent="0.2">
      <c r="B24" s="1">
        <v>20</v>
      </c>
      <c r="C24" s="13">
        <f t="shared" si="0"/>
        <v>46.984631039295422</v>
      </c>
      <c r="D24" s="13">
        <f t="shared" si="1"/>
        <v>-17.101007166283434</v>
      </c>
      <c r="E24" s="13">
        <f>演算!U24</f>
        <v>-84.34325280801545</v>
      </c>
      <c r="F24" s="13">
        <f t="shared" si="2"/>
        <v>84.34325280801545</v>
      </c>
      <c r="G24" s="13">
        <f t="shared" si="3"/>
        <v>-0.32827304412410996</v>
      </c>
      <c r="H24" s="13">
        <f t="shared" si="4"/>
        <v>-494.76353354572751</v>
      </c>
      <c r="I24" s="14">
        <f t="shared" si="14"/>
        <v>494.76364244944853</v>
      </c>
      <c r="J24" s="13">
        <f t="shared" si="15"/>
        <v>-89.961984552375128</v>
      </c>
      <c r="K24" s="13">
        <f t="shared" si="16"/>
        <v>1</v>
      </c>
      <c r="L24" s="13">
        <f>COUNTIF($K$4:K24,1)</f>
        <v>1</v>
      </c>
      <c r="M24" s="13">
        <f t="shared" si="17"/>
        <v>90.038015447624872</v>
      </c>
      <c r="N24" s="14">
        <f t="shared" si="5"/>
        <v>44.038015447624872</v>
      </c>
      <c r="O24" s="14">
        <f t="shared" si="18"/>
        <v>355.67506381773239</v>
      </c>
      <c r="P24" s="14">
        <f t="shared" si="19"/>
        <v>-343.92776984142722</v>
      </c>
      <c r="Q24" s="13">
        <f t="shared" si="6"/>
        <v>469.84631039295419</v>
      </c>
      <c r="R24" s="13">
        <f t="shared" si="7"/>
        <v>171.01007166283435</v>
      </c>
      <c r="S24" s="15">
        <v>20</v>
      </c>
      <c r="T24" s="1">
        <f t="shared" si="8"/>
        <v>75.65674719198455</v>
      </c>
      <c r="U24" s="1">
        <f t="shared" si="9"/>
        <v>-84.34325280801545</v>
      </c>
      <c r="V24" s="1">
        <f t="shared" si="20"/>
        <v>2.0186713453006888</v>
      </c>
      <c r="W24" s="1">
        <f>入力・結果!$I$7/V24</f>
        <v>171338.44040793102</v>
      </c>
      <c r="X24" s="14">
        <f>(W24/I24*10)*入力・結果!$I$8</f>
        <v>2285.6038917772448</v>
      </c>
      <c r="Y24" s="13">
        <f>DEGREES(ACOS((入力・結果!$G$3-(入力・結果!$G$4*COS(RADIANS(S24))))/(((入力・結果!$G$3^2)+(入力・結果!$G$4^2)-(2*入力・結果!$G$3*入力・結果!$G$4*COS(RADIANS(S24))))^(1/2))))</f>
        <v>134.80437992788978</v>
      </c>
      <c r="Z24" s="13">
        <f>DEGREES(ACOS(((入力・結果!$G$3^2)+(入力・結果!$G$4^2)-(入力・結果!$G$5^2)+(入力・結果!$G$6^2)-(2*入力・結果!$G$3*入力・結果!$G$4*COS(RADIANS(S24))))/(2*入力・結果!$G$6*((入力・結果!$G$3^2)+(入力・結果!$G$4^2)-(2*入力・結果!$G$3*入力・結果!$G$4*(COS(RADIANS(S24)))))^(1/2))))</f>
        <v>97.460916485194261</v>
      </c>
      <c r="AA24" s="13">
        <f>DEGREES(ACOS((入力・結果!$G$4-(入力・結果!$G$3*COS(RADIANS(S24))))/(((入力・結果!$G$3^2)+(入力・結果!$G$4^2)-(2*入力・結果!$G$3*入力・結果!$G$4*COS(RADIANS(S24))))^(1/2))))</f>
        <v>25.195620072110231</v>
      </c>
      <c r="AB24" s="13">
        <f>DEGREES(ACOS(((入力・結果!$G$3^2)+(入力・結果!$G$4^2)+(入力・結果!$G$5^2)-(入力・結果!$G$6^2)-(2*入力・結果!$G$3*入力・結果!$G$4*COS(RADIANS(S24))))/(2*入力・結果!$G$5*((入力・結果!$G$3^2)+(入力・結果!$G$4^2)-(2*入力・結果!$G$3*入力・結果!$G$4*(COS(RADIANS(S24)))))^(1/2))))</f>
        <v>50.461127119874327</v>
      </c>
      <c r="AC24" s="1">
        <f t="shared" si="21"/>
        <v>-1014.3961082227552</v>
      </c>
      <c r="AD24" s="1">
        <f t="shared" si="10"/>
        <v>0</v>
      </c>
      <c r="AE24" s="1" t="str">
        <f t="shared" si="11"/>
        <v/>
      </c>
      <c r="AF24" s="1" t="str">
        <f t="shared" si="12"/>
        <v/>
      </c>
      <c r="AJ24" s="10">
        <v>21</v>
      </c>
      <c r="AK24" s="10">
        <f t="shared" si="13"/>
        <v>0.50844163429401834</v>
      </c>
    </row>
    <row r="25" spans="2:37" x14ac:dyDescent="0.2">
      <c r="B25" s="1">
        <v>21</v>
      </c>
      <c r="C25" s="13">
        <f t="shared" si="0"/>
        <v>46.679021324860088</v>
      </c>
      <c r="D25" s="13">
        <f t="shared" si="1"/>
        <v>-17.918397477265014</v>
      </c>
      <c r="E25" s="13">
        <f>演算!U25</f>
        <v>-82.376458720846486</v>
      </c>
      <c r="F25" s="13">
        <f t="shared" si="2"/>
        <v>82.376458720846486</v>
      </c>
      <c r="G25" s="13">
        <f t="shared" si="3"/>
        <v>-16.99952713160976</v>
      </c>
      <c r="H25" s="13">
        <f t="shared" si="4"/>
        <v>-493.67573317107957</v>
      </c>
      <c r="I25" s="14">
        <f t="shared" si="14"/>
        <v>493.96833243103885</v>
      </c>
      <c r="J25" s="13">
        <f t="shared" si="15"/>
        <v>-88.027821917697182</v>
      </c>
      <c r="K25" s="13" t="str">
        <f t="shared" si="16"/>
        <v/>
      </c>
      <c r="L25" s="13">
        <f>COUNTIF($K$4:K25,1)</f>
        <v>1</v>
      </c>
      <c r="M25" s="13">
        <f t="shared" si="17"/>
        <v>91.972178082302818</v>
      </c>
      <c r="N25" s="14">
        <f t="shared" si="5"/>
        <v>45.972178082302818</v>
      </c>
      <c r="O25" s="14">
        <f t="shared" si="18"/>
        <v>343.31173951550414</v>
      </c>
      <c r="P25" s="14">
        <f t="shared" si="19"/>
        <v>-355.16441679247652</v>
      </c>
      <c r="Q25" s="13">
        <f t="shared" si="6"/>
        <v>466.79021324860088</v>
      </c>
      <c r="R25" s="13">
        <f t="shared" si="7"/>
        <v>179.18397477265015</v>
      </c>
      <c r="S25" s="15">
        <v>21</v>
      </c>
      <c r="T25" s="1">
        <f t="shared" si="8"/>
        <v>76.623541279153514</v>
      </c>
      <c r="U25" s="1">
        <f t="shared" si="9"/>
        <v>-82.376458720846486</v>
      </c>
      <c r="V25" s="1">
        <f t="shared" si="20"/>
        <v>1.9667940871689638</v>
      </c>
      <c r="W25" s="1">
        <f>入力・結果!$I$7/V25</f>
        <v>175857.75870307791</v>
      </c>
      <c r="X25" s="14">
        <f>(W25/I25*10)*入力・結果!$I$8</f>
        <v>2349.6672382380912</v>
      </c>
      <c r="Y25" s="13">
        <f>DEGREES(ACOS((入力・結果!$G$3-(入力・結果!$G$4*COS(RADIANS(S25))))/(((入力・結果!$G$3^2)+(入力・結果!$G$4^2)-(2*入力・結果!$G$3*入力・結果!$G$4*COS(RADIANS(S25))))^(1/2))))</f>
        <v>132.94838247795391</v>
      </c>
      <c r="Z25" s="13">
        <f>DEGREES(ACOS(((入力・結果!$G$3^2)+(入力・結果!$G$4^2)-(入力・結果!$G$5^2)+(入力・結果!$G$6^2)-(2*入力・結果!$G$3*入力・結果!$G$4*COS(RADIANS(S25))))/(2*入力・結果!$G$6*((入力・結果!$G$3^2)+(入力・結果!$G$4^2)-(2*入力・結果!$G$3*入力・結果!$G$4*(COS(RADIANS(S25)))))^(1/2))))</f>
        <v>96.727480864404299</v>
      </c>
      <c r="AA25" s="13">
        <f>DEGREES(ACOS((入力・結果!$G$4-(入力・結果!$G$3*COS(RADIANS(S25))))/(((入力・結果!$G$3^2)+(入力・結果!$G$4^2)-(2*入力・結果!$G$3*入力・結果!$G$4*COS(RADIANS(S25))))^(1/2))))</f>
        <v>26.051617522046069</v>
      </c>
      <c r="AB25" s="13">
        <f>DEGREES(ACOS(((入力・結果!$G$3^2)+(入力・結果!$G$4^2)+(入力・結果!$G$5^2)-(入力・結果!$G$6^2)-(2*入力・結果!$G$3*入力・結果!$G$4*COS(RADIANS(S25))))/(2*入力・結果!$G$5*((入力・結果!$G$3^2)+(入力・結果!$G$4^2)-(2*入力・結果!$G$3*入力・結果!$G$4*(COS(RADIANS(S25)))))^(1/2))))</f>
        <v>50.571923757107449</v>
      </c>
      <c r="AC25" s="1">
        <f t="shared" si="21"/>
        <v>-950.33276176190884</v>
      </c>
      <c r="AD25" s="1">
        <f t="shared" si="10"/>
        <v>0</v>
      </c>
      <c r="AE25" s="1" t="str">
        <f t="shared" si="11"/>
        <v/>
      </c>
      <c r="AF25" s="1" t="str">
        <f t="shared" si="12"/>
        <v/>
      </c>
      <c r="AJ25" s="10">
        <v>22</v>
      </c>
      <c r="AK25" s="10">
        <f t="shared" si="13"/>
        <v>0.52224668143449027</v>
      </c>
    </row>
    <row r="26" spans="2:37" x14ac:dyDescent="0.2">
      <c r="B26" s="1">
        <v>22</v>
      </c>
      <c r="C26" s="13">
        <f t="shared" si="0"/>
        <v>46.359192728339373</v>
      </c>
      <c r="D26" s="13">
        <f t="shared" si="1"/>
        <v>-18.730329670795602</v>
      </c>
      <c r="E26" s="13">
        <f>演算!U26</f>
        <v>-80.461654787093892</v>
      </c>
      <c r="F26" s="13">
        <f t="shared" si="2"/>
        <v>80.461654787093892</v>
      </c>
      <c r="G26" s="13">
        <f t="shared" si="3"/>
        <v>-33.180474808990418</v>
      </c>
      <c r="H26" s="13">
        <f t="shared" si="4"/>
        <v>-492.09429248170818</v>
      </c>
      <c r="I26" s="14">
        <f t="shared" si="14"/>
        <v>493.21165497342315</v>
      </c>
      <c r="J26" s="13">
        <f t="shared" si="15"/>
        <v>-86.142552413076984</v>
      </c>
      <c r="K26" s="13" t="str">
        <f t="shared" si="16"/>
        <v/>
      </c>
      <c r="L26" s="13">
        <f>COUNTIF($K$4:K26,1)</f>
        <v>1</v>
      </c>
      <c r="M26" s="13">
        <f t="shared" si="17"/>
        <v>93.857447586923016</v>
      </c>
      <c r="N26" s="14">
        <f t="shared" si="5"/>
        <v>47.857447586923016</v>
      </c>
      <c r="O26" s="14">
        <f t="shared" si="18"/>
        <v>330.9339155397127</v>
      </c>
      <c r="P26" s="14">
        <f t="shared" si="19"/>
        <v>-365.70545545175736</v>
      </c>
      <c r="Q26" s="13">
        <f t="shared" si="6"/>
        <v>463.59192728339372</v>
      </c>
      <c r="R26" s="13">
        <f t="shared" si="7"/>
        <v>187.30329670795601</v>
      </c>
      <c r="S26" s="15">
        <v>22</v>
      </c>
      <c r="T26" s="1">
        <f t="shared" si="8"/>
        <v>77.538345212906108</v>
      </c>
      <c r="U26" s="1">
        <f t="shared" si="9"/>
        <v>-80.461654787093892</v>
      </c>
      <c r="V26" s="1">
        <f t="shared" si="20"/>
        <v>1.9148039337525944</v>
      </c>
      <c r="W26" s="1">
        <f>入力・結果!$I$7/V26</f>
        <v>180632.59318783577</v>
      </c>
      <c r="X26" s="14">
        <f>(W26/I26*10)*入力・結果!$I$8</f>
        <v>2417.1673621621067</v>
      </c>
      <c r="Y26" s="13">
        <f>DEGREES(ACOS((入力・結果!$G$3-(入力・結果!$G$4*COS(RADIANS(S26))))/(((入力・結果!$G$3^2)+(入力・結果!$G$4^2)-(2*入力・結果!$G$3*入力・結果!$G$4*COS(RADIANS(S26))))^(1/2))))</f>
        <v>131.13417592677285</v>
      </c>
      <c r="Z26" s="13">
        <f>DEGREES(ACOS(((入力・結果!$G$3^2)+(入力・結果!$G$4^2)-(入力・結果!$G$5^2)+(入力・結果!$G$6^2)-(2*入力・結果!$G$3*入力・結果!$G$4*COS(RADIANS(S26))))/(2*入力・結果!$G$6*((入力・結果!$G$3^2)+(入力・結果!$G$4^2)-(2*入力・結果!$G$3*入力・結果!$G$4*(COS(RADIANS(S26)))))^(1/2))))</f>
        <v>95.98636626496365</v>
      </c>
      <c r="AA26" s="13">
        <f>DEGREES(ACOS((入力・結果!$G$4-(入力・結果!$G$3*COS(RADIANS(S26))))/(((入力・結果!$G$3^2)+(入力・結果!$G$4^2)-(2*入力・結果!$G$3*入力・結果!$G$4*COS(RADIANS(S26))))^(1/2))))</f>
        <v>26.865824073227152</v>
      </c>
      <c r="AB26" s="13">
        <f>DEGREES(ACOS(((入力・結果!$G$3^2)+(入力・結果!$G$4^2)+(入力・結果!$G$5^2)-(入力・結果!$G$6^2)-(2*入力・結果!$G$3*入力・結果!$G$4*COS(RADIANS(S26))))/(2*入力・結果!$G$5*((入力・結果!$G$3^2)+(入力・結果!$G$4^2)-(2*入力・結果!$G$3*入力・結果!$G$4*(COS(RADIANS(S26)))))^(1/2))))</f>
        <v>50.672521139678963</v>
      </c>
      <c r="AC26" s="1">
        <f t="shared" si="21"/>
        <v>-882.83263783789334</v>
      </c>
      <c r="AD26" s="1">
        <f t="shared" si="10"/>
        <v>0</v>
      </c>
      <c r="AE26" s="1" t="str">
        <f t="shared" si="11"/>
        <v/>
      </c>
      <c r="AF26" s="1" t="str">
        <f t="shared" si="12"/>
        <v/>
      </c>
      <c r="AJ26" s="10">
        <v>23</v>
      </c>
      <c r="AK26" s="10">
        <f t="shared" si="13"/>
        <v>0.53678111502522441</v>
      </c>
    </row>
    <row r="27" spans="2:37" x14ac:dyDescent="0.2">
      <c r="B27" s="1">
        <v>23</v>
      </c>
      <c r="C27" s="13">
        <f t="shared" si="0"/>
        <v>46.025242672622021</v>
      </c>
      <c r="D27" s="13">
        <f t="shared" si="1"/>
        <v>-19.53655642446369</v>
      </c>
      <c r="E27" s="13">
        <f>演算!U27</f>
        <v>-78.598698039904662</v>
      </c>
      <c r="F27" s="13">
        <f t="shared" si="2"/>
        <v>78.598698039904662</v>
      </c>
      <c r="G27" s="13">
        <f t="shared" si="3"/>
        <v>-48.86097277252005</v>
      </c>
      <c r="H27" s="13">
        <f t="shared" si="4"/>
        <v>-490.06456421836549</v>
      </c>
      <c r="I27" s="14">
        <f t="shared" si="14"/>
        <v>492.49433678247857</v>
      </c>
      <c r="J27" s="13">
        <f t="shared" si="15"/>
        <v>-84.306248134777377</v>
      </c>
      <c r="K27" s="13" t="str">
        <f t="shared" si="16"/>
        <v/>
      </c>
      <c r="L27" s="13">
        <f>COUNTIF($K$4:K27,1)</f>
        <v>1</v>
      </c>
      <c r="M27" s="13">
        <f t="shared" si="17"/>
        <v>95.693751865222623</v>
      </c>
      <c r="N27" s="14">
        <f t="shared" si="5"/>
        <v>49.693751865222623</v>
      </c>
      <c r="O27" s="14">
        <f t="shared" si="18"/>
        <v>318.58126205268695</v>
      </c>
      <c r="P27" s="14">
        <f t="shared" si="19"/>
        <v>-375.57509399816519</v>
      </c>
      <c r="Q27" s="13">
        <f t="shared" si="6"/>
        <v>460.25242672622016</v>
      </c>
      <c r="R27" s="13">
        <f t="shared" si="7"/>
        <v>195.36556424463689</v>
      </c>
      <c r="S27" s="15">
        <v>23</v>
      </c>
      <c r="T27" s="1">
        <f t="shared" si="8"/>
        <v>78.401301960095338</v>
      </c>
      <c r="U27" s="1">
        <f t="shared" si="9"/>
        <v>-78.598698039904662</v>
      </c>
      <c r="V27" s="1">
        <f t="shared" si="20"/>
        <v>1.8629567471892301</v>
      </c>
      <c r="W27" s="1">
        <f>入力・結果!$I$7/V27</f>
        <v>185659.70494046452</v>
      </c>
      <c r="X27" s="14">
        <f>(W27/I27*10)*入力・結果!$I$8</f>
        <v>2488.0571431794388</v>
      </c>
      <c r="Y27" s="13">
        <f>DEGREES(ACOS((入力・結果!$G$3-(入力・結果!$G$4*COS(RADIANS(S27))))/(((入力・結果!$G$3^2)+(入力・結果!$G$4^2)-(2*入力・結果!$G$3*入力・結果!$G$4*COS(RADIANS(S27))))^(1/2))))</f>
        <v>129.36098665611658</v>
      </c>
      <c r="Z27" s="13">
        <f>DEGREES(ACOS(((入力・結果!$G$3^2)+(入力・結果!$G$4^2)-(入力・結果!$G$5^2)+(入力・結果!$G$6^2)-(2*入力・結果!$G$3*入力・結果!$G$4*COS(RADIANS(S27))))/(2*入力・結果!$G$6*((入力・結果!$G$3^2)+(入力・結果!$G$4^2)-(2*入力・結果!$G$3*入力・結果!$G$4*(COS(RADIANS(S27)))))^(1/2))))</f>
        <v>95.23921440409984</v>
      </c>
      <c r="AA27" s="13">
        <f>DEGREES(ACOS((入力・結果!$G$4-(入力・結果!$G$3*COS(RADIANS(S27))))/(((入力・結果!$G$3^2)+(入力・結果!$G$4^2)-(2*入力・結果!$G$3*入力・結果!$G$4*COS(RADIANS(S27))))^(1/2))))</f>
        <v>27.639013343883455</v>
      </c>
      <c r="AB27" s="13">
        <f>DEGREES(ACOS(((入力・結果!$G$3^2)+(入力・結果!$G$4^2)+(入力・結果!$G$5^2)-(入力・結果!$G$6^2)-(2*入力・結果!$G$3*入力・結果!$G$4*COS(RADIANS(S27))))/(2*入力・結果!$G$5*((入力・結果!$G$3^2)+(入力・結果!$G$4^2)-(2*入力・結果!$G$3*入力・結果!$G$4*(COS(RADIANS(S27)))))^(1/2))))</f>
        <v>50.762288616211876</v>
      </c>
      <c r="AC27" s="1">
        <f t="shared" si="21"/>
        <v>-811.94285682056125</v>
      </c>
      <c r="AD27" s="1">
        <f t="shared" si="10"/>
        <v>0</v>
      </c>
      <c r="AE27" s="1" t="str">
        <f t="shared" si="11"/>
        <v/>
      </c>
      <c r="AF27" s="1" t="str">
        <f t="shared" si="12"/>
        <v/>
      </c>
      <c r="AJ27" s="10">
        <v>24</v>
      </c>
      <c r="AK27" s="10">
        <f t="shared" si="13"/>
        <v>0.55203566013090288</v>
      </c>
    </row>
    <row r="28" spans="2:37" x14ac:dyDescent="0.2">
      <c r="B28" s="1">
        <v>24</v>
      </c>
      <c r="C28" s="13">
        <f t="shared" si="0"/>
        <v>45.67727288213004</v>
      </c>
      <c r="D28" s="13">
        <f t="shared" si="1"/>
        <v>-20.336832153790009</v>
      </c>
      <c r="E28" s="13">
        <f>演算!U28</f>
        <v>-76.787220861486745</v>
      </c>
      <c r="F28" s="13">
        <f t="shared" si="2"/>
        <v>76.787220861486745</v>
      </c>
      <c r="G28" s="13">
        <f t="shared" si="3"/>
        <v>-64.035371707594194</v>
      </c>
      <c r="H28" s="13">
        <f t="shared" si="4"/>
        <v>-487.63024706259097</v>
      </c>
      <c r="I28" s="14">
        <f t="shared" si="14"/>
        <v>491.81682228249701</v>
      </c>
      <c r="J28" s="13">
        <f t="shared" si="15"/>
        <v>-82.518753781402893</v>
      </c>
      <c r="K28" s="13" t="str">
        <f t="shared" si="16"/>
        <v/>
      </c>
      <c r="L28" s="13">
        <f>COUNTIF($K$4:K28,1)</f>
        <v>1</v>
      </c>
      <c r="M28" s="13">
        <f t="shared" si="17"/>
        <v>97.481246218597107</v>
      </c>
      <c r="N28" s="14">
        <f t="shared" si="5"/>
        <v>51.481246218597107</v>
      </c>
      <c r="O28" s="14">
        <f t="shared" si="18"/>
        <v>306.28913759895772</v>
      </c>
      <c r="P28" s="14">
        <f t="shared" si="19"/>
        <v>-384.7996243097698</v>
      </c>
      <c r="Q28" s="13">
        <f t="shared" si="6"/>
        <v>456.77272882130046</v>
      </c>
      <c r="R28" s="13">
        <f t="shared" si="7"/>
        <v>203.3683215379001</v>
      </c>
      <c r="S28" s="15">
        <v>24</v>
      </c>
      <c r="T28" s="1">
        <f t="shared" si="8"/>
        <v>79.212779138513255</v>
      </c>
      <c r="U28" s="1">
        <f t="shared" si="9"/>
        <v>-76.787220861486745</v>
      </c>
      <c r="V28" s="1">
        <f t="shared" si="20"/>
        <v>1.8114771784179169</v>
      </c>
      <c r="W28" s="1">
        <f>入力・結果!$I$7/V28</f>
        <v>190935.88598343614</v>
      </c>
      <c r="X28" s="14">
        <f>(W28/I28*10)*入力・結果!$I$8</f>
        <v>2562.2890279398366</v>
      </c>
      <c r="Y28" s="13">
        <f>DEGREES(ACOS((入力・結果!$G$3-(入力・結果!$G$4*COS(RADIANS(S28))))/(((入力・結果!$G$3^2)+(入力・結果!$G$4^2)-(2*入力・結果!$G$3*入力・結果!$G$4*COS(RADIANS(S28))))^(1/2))))</f>
        <v>127.62793858932685</v>
      </c>
      <c r="Z28" s="13">
        <f>DEGREES(ACOS(((入力・結果!$G$3^2)+(入力・結果!$G$4^2)-(入力・結果!$G$5^2)+(入力・結果!$G$6^2)-(2*入力・結果!$G$3*入力・結果!$G$4*COS(RADIANS(S28))))/(2*入力・結果!$G$6*((入力・結果!$G$3^2)+(入力・結果!$G$4^2)-(2*入力・結果!$G$3*入力・結果!$G$4*(COS(RADIANS(S28)))))^(1/2))))</f>
        <v>94.48749378585353</v>
      </c>
      <c r="AA28" s="13">
        <f>DEGREES(ACOS((入力・結果!$G$4-(入力・結果!$G$3*COS(RADIANS(S28))))/(((入力・結果!$G$3^2)+(入力・結果!$G$4^2)-(2*入力・結果!$G$3*入力・結果!$G$4*COS(RADIANS(S28))))^(1/2))))</f>
        <v>28.37206141067314</v>
      </c>
      <c r="AB28" s="13">
        <f>DEGREES(ACOS(((入力・結果!$G$3^2)+(入力・結果!$G$4^2)+(入力・結果!$G$5^2)-(入力・結果!$G$6^2)-(2*入力・結果!$G$3*入力・結果!$G$4*COS(RADIANS(S28))))/(2*入力・結果!$G$5*((入力・結果!$G$3^2)+(入力・結果!$G$4^2)-(2*入力・結果!$G$3*入力・結果!$G$4*(COS(RADIANS(S28)))))^(1/2))))</f>
        <v>50.840717727840115</v>
      </c>
      <c r="AC28" s="1">
        <f t="shared" si="21"/>
        <v>-737.71097206016339</v>
      </c>
      <c r="AD28" s="1">
        <f t="shared" si="10"/>
        <v>0</v>
      </c>
      <c r="AE28" s="1" t="str">
        <f t="shared" si="11"/>
        <v/>
      </c>
      <c r="AF28" s="1" t="str">
        <f t="shared" si="12"/>
        <v/>
      </c>
      <c r="AJ28" s="10">
        <v>25</v>
      </c>
      <c r="AK28" s="10">
        <f t="shared" si="13"/>
        <v>0.5680011343786745</v>
      </c>
    </row>
    <row r="29" spans="2:37" x14ac:dyDescent="0.2">
      <c r="B29" s="1">
        <v>25</v>
      </c>
      <c r="C29" s="13">
        <f t="shared" si="0"/>
        <v>45.315389351832494</v>
      </c>
      <c r="D29" s="13">
        <f t="shared" si="1"/>
        <v>-21.130913087034973</v>
      </c>
      <c r="E29" s="13">
        <f>演算!U29</f>
        <v>-75.026660997299359</v>
      </c>
      <c r="F29" s="13">
        <f t="shared" si="2"/>
        <v>75.026660997299359</v>
      </c>
      <c r="G29" s="13">
        <f t="shared" si="3"/>
        <v>-78.701994831812641</v>
      </c>
      <c r="H29" s="13">
        <f t="shared" si="4"/>
        <v>-484.8330679453515</v>
      </c>
      <c r="I29" s="14">
        <f t="shared" si="14"/>
        <v>491.17930306946818</v>
      </c>
      <c r="J29" s="13">
        <f t="shared" si="15"/>
        <v>-80.779713908065403</v>
      </c>
      <c r="K29" s="13" t="str">
        <f t="shared" si="16"/>
        <v/>
      </c>
      <c r="L29" s="13">
        <f>COUNTIF($K$4:K29,1)</f>
        <v>1</v>
      </c>
      <c r="M29" s="13">
        <f t="shared" si="17"/>
        <v>99.220286091934597</v>
      </c>
      <c r="N29" s="14">
        <f t="shared" si="5"/>
        <v>53.220286091934597</v>
      </c>
      <c r="O29" s="14">
        <f t="shared" si="18"/>
        <v>294.08872281164543</v>
      </c>
      <c r="P29" s="14">
        <f t="shared" si="19"/>
        <v>-393.40682617212383</v>
      </c>
      <c r="Q29" s="13">
        <f t="shared" si="6"/>
        <v>453.15389351832499</v>
      </c>
      <c r="R29" s="13">
        <f t="shared" si="7"/>
        <v>211.30913087034972</v>
      </c>
      <c r="S29" s="15">
        <v>25</v>
      </c>
      <c r="T29" s="1">
        <f t="shared" si="8"/>
        <v>79.973339002700641</v>
      </c>
      <c r="U29" s="1">
        <f t="shared" si="9"/>
        <v>-75.026660997299359</v>
      </c>
      <c r="V29" s="1">
        <f t="shared" si="20"/>
        <v>1.7605598641873854</v>
      </c>
      <c r="W29" s="1">
        <f>入力・結果!$I$7/V29</f>
        <v>196457.96035435842</v>
      </c>
      <c r="X29" s="14">
        <f>(W29/I29*10)*入力・結果!$I$8</f>
        <v>2639.8150944796275</v>
      </c>
      <c r="Y29" s="13">
        <f>DEGREES(ACOS((入力・結果!$G$3-(入力・結果!$G$4*COS(RADIANS(S29))))/(((入力・結果!$G$3^2)+(入力・結果!$G$4^2)-(2*入力・結果!$G$3*入力・結果!$G$4*COS(RADIANS(S29))))^(1/2))))</f>
        <v>125.93407304952837</v>
      </c>
      <c r="Z29" s="13">
        <f>DEGREES(ACOS(((入力・結果!$G$3^2)+(入力・結果!$G$4^2)-(入力・結果!$G$5^2)+(入力・結果!$G$6^2)-(2*入力・結果!$G$3*入力・結果!$G$4*COS(RADIANS(S29))))/(2*入力・結果!$G$6*((入力・結果!$G$3^2)+(入力・結果!$G$4^2)-(2*入力・結果!$G$3*入力・結果!$G$4*(COS(RADIANS(S29)))))^(1/2))))</f>
        <v>93.732510143735155</v>
      </c>
      <c r="AA29" s="13">
        <f>DEGREES(ACOS((入力・結果!$G$4-(入力・結果!$G$3*COS(RADIANS(S29))))/(((入力・結果!$G$3^2)+(入力・結果!$G$4^2)-(2*入力・結果!$G$3*入力・結果!$G$4*COS(RADIANS(S29))))^(1/2))))</f>
        <v>29.065926950471638</v>
      </c>
      <c r="AB29" s="13">
        <f>DEGREES(ACOS(((入力・結果!$G$3^2)+(入力・結果!$G$4^2)+(入力・結果!$G$5^2)-(入力・結果!$G$6^2)-(2*入力・結果!$G$3*入力・結果!$G$4*COS(RADIANS(S29))))/(2*入力・結果!$G$5*((入力・結果!$G$3^2)+(入力・結果!$G$4^2)-(2*入力・結果!$G$3*入力・結果!$G$4*(COS(RADIANS(S29)))))^(1/2))))</f>
        <v>50.907412052229006</v>
      </c>
      <c r="AC29" s="1">
        <f t="shared" si="21"/>
        <v>-660.18490552037247</v>
      </c>
      <c r="AD29" s="1">
        <f t="shared" si="10"/>
        <v>0</v>
      </c>
      <c r="AE29" s="1" t="str">
        <f t="shared" si="11"/>
        <v/>
      </c>
      <c r="AF29" s="1" t="str">
        <f t="shared" si="12"/>
        <v/>
      </c>
      <c r="AJ29" s="10">
        <v>26</v>
      </c>
      <c r="AK29" s="10">
        <f t="shared" si="13"/>
        <v>0.58466844543146246</v>
      </c>
    </row>
    <row r="30" spans="2:37" x14ac:dyDescent="0.2">
      <c r="B30" s="1">
        <v>26</v>
      </c>
      <c r="C30" s="13">
        <f t="shared" si="0"/>
        <v>44.939702314958353</v>
      </c>
      <c r="D30" s="13">
        <f t="shared" si="1"/>
        <v>-21.918557339453869</v>
      </c>
      <c r="E30" s="13">
        <f>演算!U30</f>
        <v>-73.316289918076777</v>
      </c>
      <c r="F30" s="13">
        <f t="shared" si="2"/>
        <v>73.316289918076777</v>
      </c>
      <c r="G30" s="13">
        <f t="shared" si="3"/>
        <v>-92.862627509575745</v>
      </c>
      <c r="H30" s="13">
        <f t="shared" si="4"/>
        <v>-481.7125524012971</v>
      </c>
      <c r="I30" s="14">
        <f t="shared" si="14"/>
        <v>490.58174724397833</v>
      </c>
      <c r="J30" s="13">
        <f t="shared" si="15"/>
        <v>-79.08859908475047</v>
      </c>
      <c r="K30" s="13" t="str">
        <f t="shared" si="16"/>
        <v/>
      </c>
      <c r="L30" s="13">
        <f>COUNTIF($K$4:K30,1)</f>
        <v>1</v>
      </c>
      <c r="M30" s="13">
        <f t="shared" si="17"/>
        <v>100.91140091524953</v>
      </c>
      <c r="N30" s="14">
        <f t="shared" si="5"/>
        <v>54.91140091524953</v>
      </c>
      <c r="O30" s="14">
        <f t="shared" si="18"/>
        <v>282.00720976262841</v>
      </c>
      <c r="P30" s="14">
        <f t="shared" si="19"/>
        <v>-401.4254406123901</v>
      </c>
      <c r="Q30" s="13">
        <f t="shared" si="6"/>
        <v>449.3970231495835</v>
      </c>
      <c r="R30" s="13">
        <f t="shared" si="7"/>
        <v>219.18557339453869</v>
      </c>
      <c r="S30" s="15">
        <v>26</v>
      </c>
      <c r="T30" s="1">
        <f t="shared" si="8"/>
        <v>80.683710081923223</v>
      </c>
      <c r="U30" s="1">
        <f t="shared" si="9"/>
        <v>-73.316289918076777</v>
      </c>
      <c r="V30" s="1">
        <f t="shared" si="20"/>
        <v>1.7103710792225826</v>
      </c>
      <c r="W30" s="1">
        <f>入力・結果!$I$7/V30</f>
        <v>202222.78323205249</v>
      </c>
      <c r="X30" s="14">
        <f>(W30/I30*10)*入力・結果!$I$8</f>
        <v>2720.587092425561</v>
      </c>
      <c r="Y30" s="13">
        <f>DEGREES(ACOS((入力・結果!$G$3-(入力・結果!$G$4*COS(RADIANS(S30))))/(((入力・結果!$G$3^2)+(入力・結果!$G$4^2)-(2*入力・結果!$G$3*入力・結果!$G$4*COS(RADIANS(S30))))^(1/2))))</f>
        <v>124.27836668426625</v>
      </c>
      <c r="Z30" s="13">
        <f>DEGREES(ACOS(((入力・結果!$G$3^2)+(入力・結果!$G$4^2)-(入力・結果!$G$5^2)+(入力・結果!$G$6^2)-(2*入力・結果!$G$3*入力・結果!$G$4*COS(RADIANS(S30))))/(2*入力・結果!$G$6*((入力・結果!$G$3^2)+(入力・結果!$G$4^2)-(2*入力・結果!$G$3*入力・結果!$G$4*(COS(RADIANS(S30)))))^(1/2))))</f>
        <v>92.975417711587738</v>
      </c>
      <c r="AA30" s="13">
        <f>DEGREES(ACOS((入力・結果!$G$4-(入力・結果!$G$3*COS(RADIANS(S30))))/(((入力・結果!$G$3^2)+(入力・結果!$G$4^2)-(2*入力・結果!$G$3*入力・結果!$G$4*COS(RADIANS(S30))))^(1/2))))</f>
        <v>29.72163331573373</v>
      </c>
      <c r="AB30" s="13">
        <f>DEGREES(ACOS(((入力・結果!$G$3^2)+(入力・結果!$G$4^2)+(入力・結果!$G$5^2)-(入力・結果!$G$6^2)-(2*入力・結果!$G$3*入力・結果!$G$4*COS(RADIANS(S30))))/(2*入力・結果!$G$5*((入力・結果!$G$3^2)+(入力・結果!$G$4^2)-(2*入力・結果!$G$3*入力・結果!$G$4*(COS(RADIANS(S30)))))^(1/2))))</f>
        <v>50.962076766189497</v>
      </c>
      <c r="AC30" s="1">
        <f t="shared" si="21"/>
        <v>-579.41290757443903</v>
      </c>
      <c r="AD30" s="1">
        <f t="shared" si="10"/>
        <v>0</v>
      </c>
      <c r="AE30" s="1" t="str">
        <f t="shared" si="11"/>
        <v/>
      </c>
      <c r="AF30" s="1" t="str">
        <f t="shared" si="12"/>
        <v/>
      </c>
      <c r="AJ30" s="10">
        <v>27</v>
      </c>
      <c r="AK30" s="10">
        <f t="shared" si="13"/>
        <v>0.6020285843405796</v>
      </c>
    </row>
    <row r="31" spans="2:37" x14ac:dyDescent="0.2">
      <c r="B31" s="1">
        <v>27</v>
      </c>
      <c r="C31" s="13">
        <f t="shared" si="0"/>
        <v>44.550326209418394</v>
      </c>
      <c r="D31" s="13">
        <f t="shared" si="1"/>
        <v>-22.699524986977337</v>
      </c>
      <c r="E31" s="13">
        <f>演算!U31</f>
        <v>-71.65523922046691</v>
      </c>
      <c r="F31" s="13">
        <f t="shared" si="2"/>
        <v>71.65523922046691</v>
      </c>
      <c r="G31" s="13">
        <f t="shared" si="3"/>
        <v>-106.52202886673169</v>
      </c>
      <c r="H31" s="13">
        <f t="shared" si="4"/>
        <v>-478.30587210227554</v>
      </c>
      <c r="I31" s="14">
        <f t="shared" si="14"/>
        <v>490.02392790699844</v>
      </c>
      <c r="J31" s="13">
        <f t="shared" si="15"/>
        <v>-77.444730603545764</v>
      </c>
      <c r="K31" s="13" t="str">
        <f t="shared" si="16"/>
        <v/>
      </c>
      <c r="L31" s="13">
        <f>COUNTIF($K$4:K31,1)</f>
        <v>1</v>
      </c>
      <c r="M31" s="13">
        <f t="shared" si="17"/>
        <v>102.55526939645424</v>
      </c>
      <c r="N31" s="14">
        <f t="shared" si="5"/>
        <v>56.555269396454236</v>
      </c>
      <c r="O31" s="14">
        <f t="shared" si="18"/>
        <v>270.06803154830527</v>
      </c>
      <c r="P31" s="14">
        <f t="shared" si="19"/>
        <v>-408.8847126721991</v>
      </c>
      <c r="Q31" s="13">
        <f t="shared" si="6"/>
        <v>445.50326209418392</v>
      </c>
      <c r="R31" s="13">
        <f t="shared" si="7"/>
        <v>226.99524986977337</v>
      </c>
      <c r="S31" s="15">
        <v>27</v>
      </c>
      <c r="T31" s="1">
        <f t="shared" si="8"/>
        <v>81.34476077953309</v>
      </c>
      <c r="U31" s="1">
        <f t="shared" si="9"/>
        <v>-71.65523922046691</v>
      </c>
      <c r="V31" s="1">
        <f t="shared" si="20"/>
        <v>1.6610506976098662</v>
      </c>
      <c r="W31" s="1">
        <f>入力・結果!$I$7/V31</f>
        <v>208227.23863738231</v>
      </c>
      <c r="X31" s="14">
        <f>(W31/I31*10)*入力・結果!$I$8</f>
        <v>2804.5564649805251</v>
      </c>
      <c r="Y31" s="13">
        <f>DEGREES(ACOS((入力・結果!$G$3-(入力・結果!$G$4*COS(RADIANS(S31))))/(((入力・結果!$G$3^2)+(入力・結果!$G$4^2)-(2*入力・結果!$G$3*入力・結果!$G$4*COS(RADIANS(S31))))^(1/2))))</f>
        <v>122.65974746125136</v>
      </c>
      <c r="Z31" s="13">
        <f>DEGREES(ACOS(((入力・結果!$G$3^2)+(入力・結果!$G$4^2)-(入力・結果!$G$5^2)+(入力・結果!$G$6^2)-(2*入力・結果!$G$3*入力・結果!$G$4*COS(RADIANS(S31))))/(2*入力・結果!$G$6*((入力・結果!$G$3^2)+(入力・結果!$G$4^2)-(2*入力・結果!$G$3*入力・結果!$G$4*(COS(RADIANS(S31)))))^(1/2))))</f>
        <v>92.217230887948062</v>
      </c>
      <c r="AA31" s="13">
        <f>DEGREES(ACOS((入力・結果!$G$4-(入力・結果!$G$3*COS(RADIANS(S31))))/(((入力・結果!$G$3^2)+(入力・結果!$G$4^2)-(2*入力・結果!$G$3*入力・結果!$G$4*COS(RADIANS(S31))))^(1/2))))</f>
        <v>30.340252538748647</v>
      </c>
      <c r="AB31" s="13">
        <f>DEGREES(ACOS(((入力・結果!$G$3^2)+(入力・結果!$G$4^2)+(入力・結果!$G$5^2)-(入力・結果!$G$6^2)-(2*入力・結果!$G$3*入力・結果!$G$4*COS(RADIANS(S31))))/(2*入力・結果!$G$5*((入力・結果!$G$3^2)+(入力・結果!$G$4^2)-(2*入力・結果!$G$3*入力・結果!$G$4*(COS(RADIANS(S31)))))^(1/2))))</f>
        <v>51.004508240784439</v>
      </c>
      <c r="AC31" s="1">
        <f t="shared" si="21"/>
        <v>-495.44353501947489</v>
      </c>
      <c r="AD31" s="1">
        <f t="shared" si="10"/>
        <v>0</v>
      </c>
      <c r="AE31" s="1" t="str">
        <f t="shared" si="11"/>
        <v/>
      </c>
      <c r="AF31" s="1" t="str">
        <f t="shared" si="12"/>
        <v/>
      </c>
      <c r="AJ31" s="10">
        <v>28</v>
      </c>
      <c r="AK31" s="10">
        <f t="shared" si="13"/>
        <v>0.62007261600086239</v>
      </c>
    </row>
    <row r="32" spans="2:37" x14ac:dyDescent="0.2">
      <c r="B32" s="1">
        <v>28</v>
      </c>
      <c r="C32" s="13">
        <f t="shared" si="0"/>
        <v>44.147379642946348</v>
      </c>
      <c r="D32" s="13">
        <f t="shared" si="1"/>
        <v>-23.473578139294542</v>
      </c>
      <c r="E32" s="13">
        <f>演算!U32</f>
        <v>-70.042524879928109</v>
      </c>
      <c r="F32" s="13">
        <f t="shared" si="2"/>
        <v>70.042524879928109</v>
      </c>
      <c r="G32" s="13">
        <f t="shared" si="3"/>
        <v>-119.68747320751426</v>
      </c>
      <c r="H32" s="13">
        <f t="shared" si="4"/>
        <v>-474.64775846377626</v>
      </c>
      <c r="I32" s="14">
        <f t="shared" si="14"/>
        <v>489.50545028373966</v>
      </c>
      <c r="J32" s="13">
        <f t="shared" si="15"/>
        <v>-75.847303494637487</v>
      </c>
      <c r="K32" s="13" t="str">
        <f t="shared" si="16"/>
        <v/>
      </c>
      <c r="L32" s="13">
        <f>COUNTIF($K$4:K32,1)</f>
        <v>1</v>
      </c>
      <c r="M32" s="13">
        <f t="shared" si="17"/>
        <v>104.15269650536251</v>
      </c>
      <c r="N32" s="14">
        <f t="shared" si="5"/>
        <v>58.152696505362513</v>
      </c>
      <c r="O32" s="14">
        <f t="shared" si="18"/>
        <v>258.29111870183442</v>
      </c>
      <c r="P32" s="14">
        <f t="shared" si="19"/>
        <v>-415.81400151659346</v>
      </c>
      <c r="Q32" s="13">
        <f t="shared" si="6"/>
        <v>441.4737964294635</v>
      </c>
      <c r="R32" s="13">
        <f t="shared" si="7"/>
        <v>234.7357813929454</v>
      </c>
      <c r="S32" s="15">
        <v>28</v>
      </c>
      <c r="T32" s="1">
        <f t="shared" si="8"/>
        <v>81.957475120071891</v>
      </c>
      <c r="U32" s="1">
        <f t="shared" si="9"/>
        <v>-70.042524879928109</v>
      </c>
      <c r="V32" s="1">
        <f t="shared" si="20"/>
        <v>1.6127143405388011</v>
      </c>
      <c r="W32" s="1">
        <f>入力・結果!$I$7/V32</f>
        <v>214468.23613191428</v>
      </c>
      <c r="X32" s="14">
        <f>(W32/I32*10)*入力・結果!$I$8</f>
        <v>2891.6743575585351</v>
      </c>
      <c r="Y32" s="13">
        <f>DEGREES(ACOS((入力・結果!$G$3-(入力・結果!$G$4*COS(RADIANS(S32))))/(((入力・結果!$G$3^2)+(入力・結果!$G$4^2)-(2*入力・結果!$G$3*入力・結果!$G$4*COS(RADIANS(S32))))^(1/2))))</f>
        <v>121.07710878914502</v>
      </c>
      <c r="Z32" s="13">
        <f>DEGREES(ACOS(((入力・結果!$G$3^2)+(入力・結果!$G$4^2)-(入力・結果!$G$5^2)+(入力・結果!$G$6^2)-(2*入力・結果!$G$3*入力・結果!$G$4*COS(RADIANS(S32))))/(2*入力・結果!$G$6*((入力・結果!$G$3^2)+(入力・結果!$G$4^2)-(2*入力・結果!$G$3*入力・結果!$G$4*(COS(RADIANS(S32)))))^(1/2))))</f>
        <v>91.458835949197692</v>
      </c>
      <c r="AA32" s="13">
        <f>DEGREES(ACOS((入力・結果!$G$4-(入力・結果!$G$3*COS(RADIANS(S32))))/(((入力・結果!$G$3^2)+(入力・結果!$G$4^2)-(2*入力・結果!$G$3*入力・結果!$G$4*COS(RADIANS(S32))))^(1/2))))</f>
        <v>30.922891210854978</v>
      </c>
      <c r="AB32" s="13">
        <f>DEGREES(ACOS(((入力・結果!$G$3^2)+(入力・結果!$G$4^2)+(入力・結果!$G$5^2)-(入力・結果!$G$6^2)-(2*入力・結果!$G$3*入力・結果!$G$4*COS(RADIANS(S32))))/(2*入力・結果!$G$5*((入力・結果!$G$3^2)+(入力・結果!$G$4^2)-(2*入力・結果!$G$3*入力・結果!$G$4*(COS(RADIANS(S32)))))^(1/2))))</f>
        <v>51.034583909216913</v>
      </c>
      <c r="AC32" s="1">
        <f t="shared" si="21"/>
        <v>-408.32564244146488</v>
      </c>
      <c r="AD32" s="1">
        <f t="shared" si="10"/>
        <v>0</v>
      </c>
      <c r="AE32" s="1" t="str">
        <f t="shared" si="11"/>
        <v/>
      </c>
      <c r="AF32" s="1" t="str">
        <f t="shared" si="12"/>
        <v/>
      </c>
      <c r="AJ32" s="10">
        <v>29</v>
      </c>
      <c r="AK32" s="10">
        <f t="shared" si="13"/>
        <v>0.63879166768601303</v>
      </c>
    </row>
    <row r="33" spans="2:37" x14ac:dyDescent="0.2">
      <c r="B33" s="1">
        <v>29</v>
      </c>
      <c r="C33" s="13">
        <f t="shared" si="0"/>
        <v>43.730985356969789</v>
      </c>
      <c r="D33" s="13">
        <f t="shared" si="1"/>
        <v>-24.240481012316852</v>
      </c>
      <c r="E33" s="13">
        <f>演算!U33</f>
        <v>-68.477069269615527</v>
      </c>
      <c r="F33" s="13">
        <f t="shared" si="2"/>
        <v>68.477069269615527</v>
      </c>
      <c r="G33" s="13">
        <f t="shared" si="3"/>
        <v>-132.3683263485247</v>
      </c>
      <c r="H33" s="13">
        <f t="shared" si="4"/>
        <v>-470.77047151334813</v>
      </c>
      <c r="I33" s="14">
        <f t="shared" si="14"/>
        <v>489.02577710097211</v>
      </c>
      <c r="J33" s="13">
        <f t="shared" si="15"/>
        <v>-74.295407707626438</v>
      </c>
      <c r="K33" s="13" t="str">
        <f t="shared" si="16"/>
        <v/>
      </c>
      <c r="L33" s="13">
        <f>COUNTIF($K$4:K33,1)</f>
        <v>1</v>
      </c>
      <c r="M33" s="13">
        <f t="shared" si="17"/>
        <v>105.70459229237356</v>
      </c>
      <c r="N33" s="14">
        <f t="shared" si="5"/>
        <v>59.704592292373562</v>
      </c>
      <c r="O33" s="14">
        <f t="shared" si="18"/>
        <v>246.6931711020936</v>
      </c>
      <c r="P33" s="14">
        <f t="shared" si="19"/>
        <v>-422.24245404838535</v>
      </c>
      <c r="Q33" s="13">
        <f t="shared" si="6"/>
        <v>437.30985356969785</v>
      </c>
      <c r="R33" s="13">
        <f t="shared" si="7"/>
        <v>242.40481012316852</v>
      </c>
      <c r="S33" s="15">
        <v>29</v>
      </c>
      <c r="T33" s="1">
        <f t="shared" si="8"/>
        <v>82.522930730384473</v>
      </c>
      <c r="U33" s="1">
        <f t="shared" si="9"/>
        <v>-68.477069269615527</v>
      </c>
      <c r="V33" s="1">
        <f t="shared" si="20"/>
        <v>1.5654556103125827</v>
      </c>
      <c r="W33" s="1">
        <f>入力・結果!$I$7/V33</f>
        <v>220942.70685256744</v>
      </c>
      <c r="X33" s="14">
        <f>(W33/I33*10)*入力・結果!$I$8</f>
        <v>2981.8916169849617</v>
      </c>
      <c r="Y33" s="13">
        <f>DEGREES(ACOS((入力・結果!$G$3-(入力・結果!$G$4*COS(RADIANS(S33))))/(((入力・結果!$G$3^2)+(入力・結果!$G$4^2)-(2*入力・結果!$G$3*入力・結果!$G$4*COS(RADIANS(S33))))^(1/2))))</f>
        <v>119.52932185319523</v>
      </c>
      <c r="Z33" s="13">
        <f>DEGREES(ACOS(((入力・結果!$G$3^2)+(入力・結果!$G$4^2)-(入力・結果!$G$5^2)+(入力・結果!$G$6^2)-(2*入力・結果!$G$3*入力・結果!$G$4*COS(RADIANS(S33))))/(2*入力・結果!$G$6*((入力・結果!$G$3^2)+(入力・結果!$G$4^2)-(2*入力・結果!$G$3*入力・結果!$G$4*(COS(RADIANS(S33)))))^(1/2))))</f>
        <v>90.701002546699939</v>
      </c>
      <c r="AA33" s="13">
        <f>DEGREES(ACOS((入力・結果!$G$4-(入力・結果!$G$3*COS(RADIANS(S33))))/(((入力・結果!$G$3^2)+(入力・結果!$G$4^2)-(2*入力・結果!$G$3*入力・結果!$G$4*COS(RADIANS(S33))))^(1/2))))</f>
        <v>31.470678146804772</v>
      </c>
      <c r="AB33" s="13">
        <f>DEGREES(ACOS(((入力・結果!$G$3^2)+(入力・結果!$G$4^2)+(入力・結果!$G$5^2)-(入力・結果!$G$6^2)-(2*入力・結果!$G$3*入力・結果!$G$4*COS(RADIANS(S33))))/(2*入力・結果!$G$5*((入力・結果!$G$3^2)+(入力・結果!$G$4^2)-(2*入力・結果!$G$3*入力・結果!$G$4*(COS(RADIANS(S33)))))^(1/2))))</f>
        <v>51.052252583579694</v>
      </c>
      <c r="AC33" s="1">
        <f t="shared" si="21"/>
        <v>-318.10838301503827</v>
      </c>
      <c r="AD33" s="1">
        <f t="shared" si="10"/>
        <v>0</v>
      </c>
      <c r="AE33" s="1" t="str">
        <f t="shared" si="11"/>
        <v/>
      </c>
      <c r="AF33" s="1" t="str">
        <f t="shared" si="12"/>
        <v/>
      </c>
      <c r="AJ33" s="10">
        <v>30</v>
      </c>
      <c r="AK33" s="10">
        <f t="shared" si="13"/>
        <v>0.65817691643555409</v>
      </c>
    </row>
    <row r="34" spans="2:37" x14ac:dyDescent="0.2">
      <c r="B34" s="1">
        <v>30</v>
      </c>
      <c r="C34" s="13">
        <f t="shared" si="0"/>
        <v>43.301270189221938</v>
      </c>
      <c r="D34" s="13">
        <f t="shared" si="1"/>
        <v>-24.999999999999996</v>
      </c>
      <c r="E34" s="13">
        <f>演算!U34</f>
        <v>-66.957720937839269</v>
      </c>
      <c r="F34" s="13">
        <f t="shared" si="2"/>
        <v>66.957720937839269</v>
      </c>
      <c r="G34" s="13">
        <f t="shared" si="3"/>
        <v>-144.57565975507021</v>
      </c>
      <c r="H34" s="13">
        <f t="shared" si="4"/>
        <v>-466.70381387838114</v>
      </c>
      <c r="I34" s="14">
        <f t="shared" si="14"/>
        <v>488.58425197936998</v>
      </c>
      <c r="J34" s="13">
        <f t="shared" si="15"/>
        <v>-72.788047393348222</v>
      </c>
      <c r="K34" s="13" t="str">
        <f t="shared" si="16"/>
        <v/>
      </c>
      <c r="L34" s="13">
        <f>COUNTIF($K$4:K34,1)</f>
        <v>1</v>
      </c>
      <c r="M34" s="13">
        <f t="shared" si="17"/>
        <v>107.21195260665178</v>
      </c>
      <c r="N34" s="14">
        <f t="shared" si="5"/>
        <v>61.211952606651778</v>
      </c>
      <c r="O34" s="14">
        <f t="shared" si="18"/>
        <v>235.28793607907028</v>
      </c>
      <c r="P34" s="14">
        <f t="shared" si="19"/>
        <v>-428.19873705779639</v>
      </c>
      <c r="Q34" s="13">
        <f t="shared" si="6"/>
        <v>433.01270189221935</v>
      </c>
      <c r="R34" s="13">
        <f t="shared" si="7"/>
        <v>249.99999999999997</v>
      </c>
      <c r="S34" s="15">
        <v>30</v>
      </c>
      <c r="T34" s="1">
        <f t="shared" si="8"/>
        <v>83.042279062160731</v>
      </c>
      <c r="U34" s="1">
        <f t="shared" si="9"/>
        <v>-66.957720937839269</v>
      </c>
      <c r="V34" s="1">
        <f t="shared" si="20"/>
        <v>1.5193483317762571</v>
      </c>
      <c r="W34" s="1">
        <f>入力・結果!$I$7/V34</f>
        <v>227647.5991490637</v>
      </c>
      <c r="X34" s="14">
        <f>(W34/I34*10)*入力・結果!$I$8</f>
        <v>3075.1587843794464</v>
      </c>
      <c r="Y34" s="13">
        <f>DEGREES(ACOS((入力・結果!$G$3-(入力・結果!$G$4*COS(RADIANS(S34))))/(((入力・結果!$G$3^2)+(入力・結果!$G$4^2)-(2*入力・結果!$G$3*入力・結果!$G$4*COS(RADIANS(S34))))^(1/2))))</f>
        <v>118.0152462800302</v>
      </c>
      <c r="Z34" s="13">
        <f>DEGREES(ACOS(((入力・結果!$G$3^2)+(入力・結果!$G$4^2)-(入力・結果!$G$5^2)+(入力・結果!$G$6^2)-(2*入力・結果!$G$3*入力・結果!$G$4*COS(RADIANS(S34))))/(2*入力・結果!$G$6*((入力・結果!$G$3^2)+(入力・結果!$G$4^2)-(2*入力・結果!$G$3*入力・結果!$G$4*(COS(RADIANS(S34)))))^(1/2))))</f>
        <v>89.944394792007458</v>
      </c>
      <c r="AA34" s="13">
        <f>DEGREES(ACOS((入力・結果!$G$4-(入力・結果!$G$3*COS(RADIANS(S34))))/(((入力・結果!$G$3^2)+(入力・結果!$G$4^2)-(2*入力・結果!$G$3*入力・結果!$G$4*COS(RADIANS(S34))))^(1/2))))</f>
        <v>31.98475371996982</v>
      </c>
      <c r="AB34" s="13">
        <f>DEGREES(ACOS(((入力・結果!$G$3^2)+(入力・結果!$G$4^2)+(入力・結果!$G$5^2)-(入力・結果!$G$6^2)-(2*入力・結果!$G$3*入力・結果!$G$4*COS(RADIANS(S34))))/(2*入力・結果!$G$5*((入力・結果!$G$3^2)+(入力・結果!$G$4^2)-(2*入力・結果!$G$3*入力・結果!$G$4*(COS(RADIANS(S34)))))^(1/2))))</f>
        <v>51.057525342190907</v>
      </c>
      <c r="AC34" s="1">
        <f t="shared" si="21"/>
        <v>-224.84121562055361</v>
      </c>
      <c r="AD34" s="1">
        <f t="shared" si="10"/>
        <v>0</v>
      </c>
      <c r="AE34" s="1" t="str">
        <f t="shared" si="11"/>
        <v/>
      </c>
      <c r="AF34" s="1" t="str">
        <f t="shared" si="12"/>
        <v/>
      </c>
      <c r="AJ34" s="10">
        <v>31</v>
      </c>
      <c r="AK34" s="10">
        <f t="shared" si="13"/>
        <v>0.67821957588914539</v>
      </c>
    </row>
    <row r="35" spans="2:37" x14ac:dyDescent="0.2">
      <c r="B35" s="1">
        <v>31</v>
      </c>
      <c r="C35" s="13">
        <f t="shared" si="0"/>
        <v>42.858365035105614</v>
      </c>
      <c r="D35" s="13">
        <f t="shared" si="1"/>
        <v>-25.751903745502709</v>
      </c>
      <c r="E35" s="13">
        <f>演算!U35</f>
        <v>-65.483272196531559</v>
      </c>
      <c r="F35" s="13">
        <f t="shared" si="2"/>
        <v>65.483272196531559</v>
      </c>
      <c r="G35" s="13">
        <f t="shared" si="3"/>
        <v>-156.32190357917497</v>
      </c>
      <c r="H35" s="13">
        <f t="shared" si="4"/>
        <v>-462.47518065519876</v>
      </c>
      <c r="I35" s="14">
        <f t="shared" si="14"/>
        <v>488.18012071434822</v>
      </c>
      <c r="J35" s="13">
        <f t="shared" si="15"/>
        <v>-71.324158283373549</v>
      </c>
      <c r="K35" s="13" t="str">
        <f t="shared" si="16"/>
        <v/>
      </c>
      <c r="L35" s="13">
        <f>COUNTIF($K$4:K35,1)</f>
        <v>1</v>
      </c>
      <c r="M35" s="13">
        <f t="shared" si="17"/>
        <v>108.67584171662645</v>
      </c>
      <c r="N35" s="14">
        <f t="shared" si="5"/>
        <v>62.675841716626451</v>
      </c>
      <c r="O35" s="14">
        <f t="shared" si="18"/>
        <v>224.08648530673412</v>
      </c>
      <c r="P35" s="14">
        <f t="shared" si="19"/>
        <v>-433.71082228087232</v>
      </c>
      <c r="Q35" s="13">
        <f t="shared" si="6"/>
        <v>428.58365035105618</v>
      </c>
      <c r="R35" s="13">
        <f t="shared" si="7"/>
        <v>257.5190374550271</v>
      </c>
      <c r="S35" s="15">
        <v>31</v>
      </c>
      <c r="T35" s="1">
        <f t="shared" si="8"/>
        <v>83.516727803468441</v>
      </c>
      <c r="U35" s="1">
        <f t="shared" si="9"/>
        <v>-65.483272196531559</v>
      </c>
      <c r="V35" s="1">
        <f t="shared" si="20"/>
        <v>1.474448741307711</v>
      </c>
      <c r="W35" s="1">
        <f>入力・結果!$I$7/V35</f>
        <v>234579.87403023406</v>
      </c>
      <c r="X35" s="14">
        <f>(W35/I35*10)*入力・結果!$I$8</f>
        <v>3171.4260841552546</v>
      </c>
      <c r="Y35" s="13">
        <f>DEGREES(ACOS((入力・結果!$G$3-(入力・結果!$G$4*COS(RADIANS(S35))))/(((入力・結果!$G$3^2)+(入力・結果!$G$4^2)-(2*入力・結果!$G$3*入力・結果!$G$4*COS(RADIANS(S35))))^(1/2))))</f>
        <v>116.53373926101861</v>
      </c>
      <c r="Z35" s="13">
        <f>DEGREES(ACOS(((入力・結果!$G$3^2)+(入力・結果!$G$4^2)-(入力・結果!$G$5^2)+(入力・結果!$G$6^2)-(2*入力・結果!$G$3*入力・結果!$G$4*COS(RADIANS(S35))))/(2*入力・結果!$G$6*((入力・結果!$G$3^2)+(入力・結果!$G$4^2)-(2*入力・結果!$G$3*入力・結果!$G$4*(COS(RADIANS(S35)))))^(1/2))))</f>
        <v>89.189581792096732</v>
      </c>
      <c r="AA35" s="13">
        <f>DEGREES(ACOS((入力・結果!$G$4-(入力・結果!$G$3*COS(RADIANS(S35))))/(((入力・結果!$G$3^2)+(入力・結果!$G$4^2)-(2*入力・結果!$G$3*入力・結果!$G$4*COS(RADIANS(S35))))^(1/2))))</f>
        <v>32.466260738981369</v>
      </c>
      <c r="AB35" s="13">
        <f>DEGREES(ACOS(((入力・結果!$G$3^2)+(入力・結果!$G$4^2)+(入力・結果!$G$5^2)-(入力・結果!$G$6^2)-(2*入力・結果!$G$3*入力・結果!$G$4*COS(RADIANS(S35))))/(2*入力・結果!$G$5*((入力・結果!$G$3^2)+(入力・結果!$G$4^2)-(2*入力・結果!$G$3*入力・結果!$G$4*(COS(RADIANS(S35)))))^(1/2))))</f>
        <v>51.050467064487073</v>
      </c>
      <c r="AC35" s="1">
        <f t="shared" si="21"/>
        <v>-128.57391584474544</v>
      </c>
      <c r="AD35" s="1">
        <f t="shared" si="10"/>
        <v>0</v>
      </c>
      <c r="AE35" s="1" t="str">
        <f t="shared" si="11"/>
        <v/>
      </c>
      <c r="AF35" s="1" t="str">
        <f t="shared" si="12"/>
        <v/>
      </c>
      <c r="AJ35" s="10">
        <v>32</v>
      </c>
      <c r="AK35" s="10">
        <f t="shared" si="13"/>
        <v>0.6989108830203079</v>
      </c>
    </row>
    <row r="36" spans="2:37" x14ac:dyDescent="0.2">
      <c r="B36" s="1">
        <v>32</v>
      </c>
      <c r="C36" s="13">
        <f t="shared" si="0"/>
        <v>42.402404807821299</v>
      </c>
      <c r="D36" s="13">
        <f t="shared" si="1"/>
        <v>-26.495963211660246</v>
      </c>
      <c r="E36" s="13">
        <f>演算!U36</f>
        <v>-64.052474616619008</v>
      </c>
      <c r="F36" s="13">
        <f t="shared" si="2"/>
        <v>64.052474616619008</v>
      </c>
      <c r="G36" s="13">
        <f t="shared" si="3"/>
        <v>-167.62053831937482</v>
      </c>
      <c r="H36" s="13">
        <f t="shared" si="4"/>
        <v>-458.1096369526465</v>
      </c>
      <c r="I36" s="14">
        <f t="shared" si="14"/>
        <v>487.81255040780013</v>
      </c>
      <c r="J36" s="13">
        <f t="shared" si="15"/>
        <v>-69.902623211567416</v>
      </c>
      <c r="K36" s="13" t="str">
        <f t="shared" si="16"/>
        <v/>
      </c>
      <c r="L36" s="13">
        <f>COUNTIF($K$4:K36,1)</f>
        <v>1</v>
      </c>
      <c r="M36" s="13">
        <f t="shared" si="17"/>
        <v>110.09737678843258</v>
      </c>
      <c r="N36" s="14">
        <f t="shared" si="5"/>
        <v>64.097376788432584</v>
      </c>
      <c r="O36" s="14">
        <f t="shared" si="18"/>
        <v>213.09748477433197</v>
      </c>
      <c r="P36" s="14">
        <f t="shared" si="19"/>
        <v>-438.80581846440447</v>
      </c>
      <c r="Q36" s="13">
        <f t="shared" si="6"/>
        <v>424.02404807821296</v>
      </c>
      <c r="R36" s="13">
        <f t="shared" si="7"/>
        <v>264.95963211660245</v>
      </c>
      <c r="S36" s="15">
        <v>32</v>
      </c>
      <c r="T36" s="1">
        <f t="shared" ref="T36:T67" si="22">AA36+AB36</f>
        <v>83.947525383380992</v>
      </c>
      <c r="U36" s="1">
        <f t="shared" si="9"/>
        <v>-64.052474616619008</v>
      </c>
      <c r="V36" s="1">
        <f t="shared" si="20"/>
        <v>1.4307975799125501</v>
      </c>
      <c r="W36" s="1">
        <f>入力・結果!$I$7/V36</f>
        <v>241736.50057553203</v>
      </c>
      <c r="X36" s="14">
        <f>(W36/I36*10)*入力・結果!$I$8</f>
        <v>3270.6434110084761</v>
      </c>
      <c r="Y36" s="13">
        <f>DEGREES(ACOS((入力・結果!$G$3-(入力・結果!$G$4*COS(RADIANS(S36))))/(((入力・結果!$G$3^2)+(入力・結果!$G$4^2)-(2*入力・結果!$G$3*入力・結果!$G$4*COS(RADIANS(S36))))^(1/2))))</f>
        <v>115.08366327119505</v>
      </c>
      <c r="Z36" s="13">
        <f>DEGREES(ACOS(((入力・結果!$G$3^2)+(入力・結果!$G$4^2)-(入力・結果!$G$5^2)+(入力・結果!$G$6^2)-(2*入力・結果!$G$3*入力・結果!$G$4*COS(RADIANS(S36))))/(2*入力・結果!$G$6*((入力・結果!$G$3^2)+(入力・結果!$G$4^2)-(2*入力・結果!$G$3*入力・結果!$G$4*(COS(RADIANS(S36)))))^(1/2))))</f>
        <v>88.437047544045996</v>
      </c>
      <c r="AA36" s="13">
        <f>DEGREES(ACOS((入力・結果!$G$4-(入力・結果!$G$3*COS(RADIANS(S36))))/(((入力・結果!$G$3^2)+(入力・結果!$G$4^2)-(2*入力・結果!$G$3*入力・結果!$G$4*COS(RADIANS(S36))))^(1/2))))</f>
        <v>32.916336728804936</v>
      </c>
      <c r="AB36" s="13">
        <f>DEGREES(ACOS(((入力・結果!$G$3^2)+(入力・結果!$G$4^2)+(入力・結果!$G$5^2)-(入力・結果!$G$6^2)-(2*入力・結果!$G$3*入力・結果!$G$4*COS(RADIANS(S36))))/(2*入力・結果!$G$5*((入力・結果!$G$3^2)+(入力・結果!$G$4^2)-(2*入力・結果!$G$3*入力・結果!$G$4*(COS(RADIANS(S36)))))^(1/2))))</f>
        <v>51.031188654576049</v>
      </c>
      <c r="AC36" s="1">
        <f t="shared" si="21"/>
        <v>-29.35658899152395</v>
      </c>
      <c r="AD36" s="1">
        <f t="shared" si="10"/>
        <v>0</v>
      </c>
      <c r="AE36" s="1" t="str">
        <f t="shared" si="11"/>
        <v/>
      </c>
      <c r="AF36" s="1" t="str">
        <f t="shared" si="12"/>
        <v/>
      </c>
      <c r="AJ36" s="10">
        <v>33</v>
      </c>
      <c r="AK36" s="10">
        <f t="shared" si="13"/>
        <v>0.72024208510628629</v>
      </c>
    </row>
    <row r="37" spans="2:37" x14ac:dyDescent="0.2">
      <c r="B37" s="1">
        <v>33</v>
      </c>
      <c r="C37" s="13">
        <f t="shared" si="0"/>
        <v>41.933528397271203</v>
      </c>
      <c r="D37" s="13">
        <f t="shared" si="1"/>
        <v>-27.231951750751353</v>
      </c>
      <c r="E37" s="13">
        <f>演算!U37</f>
        <v>-62.664052555927526</v>
      </c>
      <c r="F37" s="13">
        <f t="shared" si="2"/>
        <v>62.664052555927526</v>
      </c>
      <c r="G37" s="13">
        <f t="shared" si="3"/>
        <v>-178.48582380110795</v>
      </c>
      <c r="H37" s="13">
        <f t="shared" si="4"/>
        <v>-453.6300159776506</v>
      </c>
      <c r="I37" s="14">
        <f t="shared" si="14"/>
        <v>487.48064648131799</v>
      </c>
      <c r="J37" s="13">
        <f t="shared" si="15"/>
        <v>-68.522285856548606</v>
      </c>
      <c r="K37" s="13" t="str">
        <f t="shared" si="16"/>
        <v/>
      </c>
      <c r="L37" s="13">
        <f>COUNTIF($K$4:K37,1)</f>
        <v>1</v>
      </c>
      <c r="M37" s="13">
        <f t="shared" si="17"/>
        <v>111.47771414345139</v>
      </c>
      <c r="N37" s="14">
        <f t="shared" si="5"/>
        <v>65.477714143451394</v>
      </c>
      <c r="O37" s="14">
        <f t="shared" si="18"/>
        <v>202.32745360927296</v>
      </c>
      <c r="P37" s="14">
        <f t="shared" si="19"/>
        <v>-443.50984454669236</v>
      </c>
      <c r="Q37" s="13">
        <f t="shared" si="6"/>
        <v>419.33528397271203</v>
      </c>
      <c r="R37" s="13">
        <f t="shared" si="7"/>
        <v>272.31951750751352</v>
      </c>
      <c r="S37" s="15">
        <v>33</v>
      </c>
      <c r="T37" s="1">
        <f t="shared" si="22"/>
        <v>84.335947444072474</v>
      </c>
      <c r="U37" s="1">
        <f t="shared" si="9"/>
        <v>-62.664052555927526</v>
      </c>
      <c r="V37" s="1">
        <f t="shared" si="20"/>
        <v>1.3884220606914823</v>
      </c>
      <c r="W37" s="1">
        <f>入力・結果!$I$7/V37</f>
        <v>249114.45142822189</v>
      </c>
      <c r="X37" s="14">
        <f>(W37/I37*10)*入力・結果!$I$8</f>
        <v>3372.7603163201156</v>
      </c>
      <c r="Y37" s="13">
        <f>DEGREES(ACOS((入力・結果!$G$3-(入力・結果!$G$4*COS(RADIANS(S37))))/(((入力・結果!$G$3^2)+(入力・結果!$G$4^2)-(2*入力・結果!$G$3*入力・結果!$G$4*COS(RADIANS(S37))))^(1/2))))</f>
        <v>113.66389252252004</v>
      </c>
      <c r="Z37" s="13">
        <f>DEGREES(ACOS(((入力・結果!$G$3^2)+(入力・結果!$G$4^2)-(入力・結果!$G$5^2)+(入力・結果!$G$6^2)-(2*入力・結果!$G$3*入力・結果!$G$4*COS(RADIANS(S37))))/(2*入力・結果!$G$6*((入力・結果!$G$3^2)+(入力・結果!$G$4^2)-(2*入力・結果!$G$3*入力・結果!$G$4*(COS(RADIANS(S37)))))^(1/2))))</f>
        <v>87.687200136594484</v>
      </c>
      <c r="AA37" s="13">
        <f>DEGREES(ACOS((入力・結果!$G$4-(入力・結果!$G$3*COS(RADIANS(S37))))/(((入力・結果!$G$3^2)+(入力・結果!$G$4^2)-(2*入力・結果!$G$3*入力・結果!$G$4*COS(RADIANS(S37))))^(1/2))))</f>
        <v>33.336107477479949</v>
      </c>
      <c r="AB37" s="13">
        <f>DEGREES(ACOS(((入力・結果!$G$3^2)+(入力・結果!$G$4^2)+(入力・結果!$G$5^2)-(入力・結果!$G$6^2)-(2*入力・結果!$G$3*入力・結果!$G$4*COS(RADIANS(S37))))/(2*入力・結果!$G$5*((入力・結果!$G$3^2)+(入力・結果!$G$4^2)-(2*入力・結果!$G$3*入力・結果!$G$4*(COS(RADIANS(S37)))))^(1/2))))</f>
        <v>50.999839966592518</v>
      </c>
      <c r="AC37" s="1">
        <f t="shared" si="21"/>
        <v>72.760316320115635</v>
      </c>
      <c r="AD37" s="1">
        <f t="shared" si="10"/>
        <v>72.760316320115635</v>
      </c>
      <c r="AE37" s="1" t="str">
        <f t="shared" si="11"/>
        <v>a</v>
      </c>
      <c r="AF37" s="1" t="str">
        <f t="shared" si="12"/>
        <v/>
      </c>
      <c r="AJ37" s="10">
        <v>34</v>
      </c>
      <c r="AK37" s="10">
        <f t="shared" si="13"/>
        <v>0.74220442717419199</v>
      </c>
    </row>
    <row r="38" spans="2:37" x14ac:dyDescent="0.2">
      <c r="B38" s="1">
        <v>34</v>
      </c>
      <c r="C38" s="13">
        <f t="shared" si="0"/>
        <v>41.45187862775208</v>
      </c>
      <c r="D38" s="13">
        <f t="shared" si="1"/>
        <v>-27.959645173537346</v>
      </c>
      <c r="E38" s="13">
        <f>演算!U38</f>
        <v>-61.316714863794218</v>
      </c>
      <c r="F38" s="13">
        <f t="shared" si="2"/>
        <v>61.316714863794218</v>
      </c>
      <c r="G38" s="13">
        <f t="shared" si="3"/>
        <v>-188.93256345935046</v>
      </c>
      <c r="H38" s="13">
        <f t="shared" si="4"/>
        <v>-449.05703158695894</v>
      </c>
      <c r="I38" s="14">
        <f t="shared" si="14"/>
        <v>487.18346765157429</v>
      </c>
      <c r="J38" s="13">
        <f t="shared" si="15"/>
        <v>-67.181962807672178</v>
      </c>
      <c r="K38" s="13" t="str">
        <f t="shared" si="16"/>
        <v/>
      </c>
      <c r="L38" s="13">
        <f>COUNTIF($K$4:K38,1)</f>
        <v>1</v>
      </c>
      <c r="M38" s="13">
        <f t="shared" si="17"/>
        <v>112.81803719232782</v>
      </c>
      <c r="N38" s="14">
        <f t="shared" si="5"/>
        <v>66.818037192327822</v>
      </c>
      <c r="O38" s="14">
        <f t="shared" si="18"/>
        <v>191.78100878311687</v>
      </c>
      <c r="P38" s="14">
        <f t="shared" si="19"/>
        <v>-447.84793828167011</v>
      </c>
      <c r="Q38" s="13">
        <f t="shared" si="6"/>
        <v>414.5187862775208</v>
      </c>
      <c r="R38" s="13">
        <f t="shared" si="7"/>
        <v>279.59645173537348</v>
      </c>
      <c r="S38" s="15">
        <v>34</v>
      </c>
      <c r="T38" s="1">
        <f t="shared" si="22"/>
        <v>84.683285136205782</v>
      </c>
      <c r="U38" s="1">
        <f t="shared" si="9"/>
        <v>-61.316714863794218</v>
      </c>
      <c r="V38" s="1">
        <f t="shared" si="20"/>
        <v>1.3473376921333085</v>
      </c>
      <c r="W38" s="1">
        <f>入力・結果!$I$7/V38</f>
        <v>256710.69845330081</v>
      </c>
      <c r="X38" s="14">
        <f>(W38/I38*10)*入力・結果!$I$8</f>
        <v>3477.7259950116259</v>
      </c>
      <c r="Y38" s="13">
        <f>DEGREES(ACOS((入力・結果!$G$3-(入力・結果!$G$4*COS(RADIANS(S38))))/(((入力・結果!$G$3^2)+(入力・結果!$G$4^2)-(2*入力・結果!$G$3*入力・結果!$G$4*COS(RADIANS(S38))))^(1/2))))</f>
        <v>112.27331828766505</v>
      </c>
      <c r="Z38" s="13">
        <f>DEGREES(ACOS(((入力・結果!$G$3^2)+(入力・結果!$G$4^2)-(入力・結果!$G$5^2)+(入力・結果!$G$6^2)-(2*入力・結果!$G$3*入力・結果!$G$4*COS(RADIANS(S38))))/(2*入力・結果!$G$6*((入力・結果!$G$3^2)+(入力・結果!$G$4^2)-(2*入力・結果!$G$3*入力・結果!$G$4*(COS(RADIANS(S38)))))^(1/2))))</f>
        <v>86.940380235751491</v>
      </c>
      <c r="AA38" s="13">
        <f>DEGREES(ACOS((入力・結果!$G$4-(入力・結果!$G$3*COS(RADIANS(S38))))/(((入力・結果!$G$3^2)+(入力・結果!$G$4^2)-(2*入力・結果!$G$3*入力・結果!$G$4*COS(RADIANS(S38))))^(1/2))))</f>
        <v>33.726681712334937</v>
      </c>
      <c r="AB38" s="13">
        <f>DEGREES(ACOS(((入力・結果!$G$3^2)+(入力・結果!$G$4^2)+(入力・結果!$G$5^2)-(入力・結果!$G$6^2)-(2*入力・結果!$G$3*入力・結果!$G$4*COS(RADIANS(S38))))/(2*入力・結果!$G$5*((入力・結果!$G$3^2)+(入力・結果!$G$4^2)-(2*入力・結果!$G$3*入力・結果!$G$4*(COS(RADIANS(S38)))))^(1/2))))</f>
        <v>50.956603423870845</v>
      </c>
      <c r="AC38" s="1">
        <f t="shared" si="21"/>
        <v>177.72599501162586</v>
      </c>
      <c r="AD38" s="1">
        <f t="shared" si="10"/>
        <v>177.72599501162586</v>
      </c>
      <c r="AE38" s="1" t="str">
        <f t="shared" si="11"/>
        <v/>
      </c>
      <c r="AF38" s="1" t="str">
        <f t="shared" si="12"/>
        <v/>
      </c>
      <c r="AJ38" s="10">
        <v>35</v>
      </c>
      <c r="AK38" s="10">
        <f t="shared" si="13"/>
        <v>0.76478914009264165</v>
      </c>
    </row>
    <row r="39" spans="2:37" x14ac:dyDescent="0.2">
      <c r="B39" s="1">
        <v>35</v>
      </c>
      <c r="C39" s="13">
        <f t="shared" si="0"/>
        <v>40.957602214449587</v>
      </c>
      <c r="D39" s="13">
        <f t="shared" si="1"/>
        <v>-28.678821817552304</v>
      </c>
      <c r="E39" s="13">
        <f>演算!U39</f>
        <v>-60.009164916263757</v>
      </c>
      <c r="F39" s="13">
        <f t="shared" si="2"/>
        <v>60.009164916263757</v>
      </c>
      <c r="G39" s="13">
        <f t="shared" si="3"/>
        <v>-198.97590143827807</v>
      </c>
      <c r="H39" s="13">
        <f t="shared" si="4"/>
        <v>-444.40940022732786</v>
      </c>
      <c r="I39" s="14">
        <f t="shared" si="14"/>
        <v>486.92003898339266</v>
      </c>
      <c r="J39" s="13">
        <f t="shared" si="15"/>
        <v>-65.880454072227323</v>
      </c>
      <c r="K39" s="13" t="str">
        <f t="shared" si="16"/>
        <v/>
      </c>
      <c r="L39" s="13">
        <f>COUNTIF($K$4:K39,1)</f>
        <v>1</v>
      </c>
      <c r="M39" s="13">
        <f t="shared" si="17"/>
        <v>114.11954592777268</v>
      </c>
      <c r="N39" s="14">
        <f t="shared" si="5"/>
        <v>68.119545927772677</v>
      </c>
      <c r="O39" s="14">
        <f t="shared" si="18"/>
        <v>181.4610937744215</v>
      </c>
      <c r="P39" s="14">
        <f t="shared" si="19"/>
        <v>-451.84399499138999</v>
      </c>
      <c r="Q39" s="13">
        <f t="shared" si="6"/>
        <v>409.57602214449588</v>
      </c>
      <c r="R39" s="13">
        <f t="shared" si="7"/>
        <v>286.78821817552301</v>
      </c>
      <c r="S39" s="15">
        <v>35</v>
      </c>
      <c r="T39" s="1">
        <f t="shared" si="22"/>
        <v>84.990835083736243</v>
      </c>
      <c r="U39" s="1">
        <f t="shared" si="9"/>
        <v>-60.009164916263757</v>
      </c>
      <c r="V39" s="1">
        <f t="shared" si="20"/>
        <v>1.3075499475304611</v>
      </c>
      <c r="W39" s="1">
        <f>入力・結果!$I$7/V39</f>
        <v>264522.20861868252</v>
      </c>
      <c r="X39" s="14">
        <f>(W39/I39*10)*入力・結果!$I$8</f>
        <v>3585.4892736153138</v>
      </c>
      <c r="Y39" s="13">
        <f>DEGREES(ACOS((入力・結果!$G$3-(入力・結果!$G$4*COS(RADIANS(S39))))/(((入力・結果!$G$3^2)+(入力・結果!$G$4^2)-(2*入力・結果!$G$3*入力・結果!$G$4*COS(RADIANS(S39))))^(1/2))))</f>
        <v>110.91085322482199</v>
      </c>
      <c r="Z39" s="13">
        <f>DEGREES(ACOS(((入力・結果!$G$3^2)+(入力・結果!$G$4^2)-(入力・結果!$G$5^2)+(入力・結果!$G$6^2)-(2*入力・結果!$G$3*入力・結果!$G$4*COS(RADIANS(S39))))/(2*入力・結果!$G$6*((入力・結果!$G$3^2)+(入力・結果!$G$4^2)-(2*入力・結果!$G$3*入力・結果!$G$4*(COS(RADIANS(S39)))))^(1/2))))</f>
        <v>86.196868854267663</v>
      </c>
      <c r="AA39" s="13">
        <f>DEGREES(ACOS((入力・結果!$G$4-(入力・結果!$G$3*COS(RADIANS(S39))))/(((入力・結果!$G$3^2)+(入力・結果!$G$4^2)-(2*入力・結果!$G$3*入力・結果!$G$4*COS(RADIANS(S39))))^(1/2))))</f>
        <v>34.089146775177994</v>
      </c>
      <c r="AB39" s="13">
        <f>DEGREES(ACOS(((入力・結果!$G$3^2)+(入力・結果!$G$4^2)+(入力・結果!$G$5^2)-(入力・結果!$G$6^2)-(2*入力・結果!$G$3*入力・結果!$G$4*COS(RADIANS(S39))))/(2*入力・結果!$G$5*((入力・結果!$G$3^2)+(入力・結果!$G$4^2)-(2*入力・結果!$G$3*入力・結果!$G$4*(COS(RADIANS(S39)))))^(1/2))))</f>
        <v>50.901688308558249</v>
      </c>
      <c r="AC39" s="1">
        <f t="shared" si="21"/>
        <v>285.48927361531378</v>
      </c>
      <c r="AD39" s="1">
        <f t="shared" si="10"/>
        <v>285.48927361531378</v>
      </c>
      <c r="AE39" s="1" t="str">
        <f t="shared" si="11"/>
        <v/>
      </c>
      <c r="AF39" s="1" t="str">
        <f t="shared" si="12"/>
        <v/>
      </c>
      <c r="AJ39" s="10">
        <v>36</v>
      </c>
      <c r="AK39" s="10">
        <f t="shared" si="13"/>
        <v>0.78798742941731703</v>
      </c>
    </row>
    <row r="40" spans="2:37" x14ac:dyDescent="0.2">
      <c r="B40" s="1">
        <v>36</v>
      </c>
      <c r="C40" s="13">
        <f t="shared" si="0"/>
        <v>40.450849718747371</v>
      </c>
      <c r="D40" s="13">
        <f t="shared" si="1"/>
        <v>-29.389262614623657</v>
      </c>
      <c r="E40" s="13">
        <f>演算!U40</f>
        <v>-58.740109138636114</v>
      </c>
      <c r="F40" s="13">
        <f t="shared" si="2"/>
        <v>58.740109138636114</v>
      </c>
      <c r="G40" s="13">
        <f t="shared" si="3"/>
        <v>-208.63114975596901</v>
      </c>
      <c r="H40" s="13">
        <f t="shared" si="4"/>
        <v>-439.70396810015387</v>
      </c>
      <c r="I40" s="14">
        <f t="shared" si="14"/>
        <v>486.68936315838943</v>
      </c>
      <c r="J40" s="13">
        <f t="shared" si="15"/>
        <v>-64.616552149671818</v>
      </c>
      <c r="K40" s="13" t="str">
        <f t="shared" si="16"/>
        <v/>
      </c>
      <c r="L40" s="13">
        <f>COUNTIF($K$4:K40,1)</f>
        <v>1</v>
      </c>
      <c r="M40" s="13">
        <f t="shared" si="17"/>
        <v>115.38344785032818</v>
      </c>
      <c r="N40" s="14">
        <f t="shared" si="5"/>
        <v>69.383447850328182</v>
      </c>
      <c r="O40" s="14">
        <f t="shared" si="18"/>
        <v>171.36919010480889</v>
      </c>
      <c r="P40" s="14">
        <f t="shared" si="19"/>
        <v>-455.52073157468976</v>
      </c>
      <c r="Q40" s="13">
        <f t="shared" si="6"/>
        <v>404.50849718747372</v>
      </c>
      <c r="R40" s="13">
        <f t="shared" si="7"/>
        <v>293.89262614623658</v>
      </c>
      <c r="S40" s="15">
        <v>36</v>
      </c>
      <c r="T40" s="1">
        <f t="shared" si="22"/>
        <v>85.259890861363886</v>
      </c>
      <c r="U40" s="1">
        <f t="shared" si="9"/>
        <v>-58.740109138636114</v>
      </c>
      <c r="V40" s="1">
        <f t="shared" si="20"/>
        <v>1.2690557776276421</v>
      </c>
      <c r="W40" s="1">
        <f>入力・結果!$I$7/V40</f>
        <v>272545.94013714395</v>
      </c>
      <c r="X40" s="14">
        <f>(W40/I40*10)*入力・結果!$I$8</f>
        <v>3695.9986000757185</v>
      </c>
      <c r="Y40" s="13">
        <f>DEGREES(ACOS((入力・結果!$G$3-(入力・結果!$G$4*COS(RADIANS(S40))))/(((入力・結果!$G$3^2)+(入力・結果!$G$4^2)-(2*入力・結果!$G$3*入力・結果!$G$4*COS(RADIANS(S40))))^(1/2))))</f>
        <v>109.57543482624716</v>
      </c>
      <c r="Z40" s="13">
        <f>DEGREES(ACOS(((入力・結果!$G$3^2)+(入力・結果!$G$4^2)-(入力・結果!$G$5^2)+(入力・結果!$G$6^2)-(2*入力・結果!$G$3*入力・結果!$G$4*COS(RADIANS(S40))))/(2*入力・結果!$G$6*((入力・結果!$G$3^2)+(入力・結果!$G$4^2)-(2*入力・結果!$G$3*入力・結果!$G$4*(COS(RADIANS(S40)))))^(1/2))))</f>
        <v>85.456894421497736</v>
      </c>
      <c r="AA40" s="13">
        <f>DEGREES(ACOS((入力・結果!$G$4-(入力・結果!$G$3*COS(RADIANS(S40))))/(((入力・結果!$G$3^2)+(入力・結果!$G$4^2)-(2*入力・結果!$G$3*入力・結果!$G$4*COS(RADIANS(S40))))^(1/2))))</f>
        <v>34.424565173752846</v>
      </c>
      <c r="AB40" s="13">
        <f>DEGREES(ACOS(((入力・結果!$G$3^2)+(入力・結果!$G$4^2)+(入力・結果!$G$5^2)-(入力・結果!$G$6^2)-(2*入力・結果!$G$3*入力・結果!$G$4*COS(RADIANS(S40))))/(2*入力・結果!$G$5*((入力・結果!$G$3^2)+(入力・結果!$G$4^2)-(2*入力・結果!$G$3*入力・結果!$G$4*(COS(RADIANS(S40)))))^(1/2))))</f>
        <v>50.835325687611032</v>
      </c>
      <c r="AC40" s="1">
        <f t="shared" si="21"/>
        <v>395.99860007571851</v>
      </c>
      <c r="AD40" s="1">
        <f t="shared" si="10"/>
        <v>395.99860007571851</v>
      </c>
      <c r="AE40" s="1" t="str">
        <f t="shared" si="11"/>
        <v/>
      </c>
      <c r="AF40" s="1" t="str">
        <f t="shared" si="12"/>
        <v/>
      </c>
      <c r="AJ40" s="10">
        <v>37</v>
      </c>
      <c r="AK40" s="10">
        <f t="shared" si="13"/>
        <v>0.81179046505620667</v>
      </c>
    </row>
    <row r="41" spans="2:37" x14ac:dyDescent="0.2">
      <c r="B41" s="1">
        <v>37</v>
      </c>
      <c r="C41" s="13">
        <f t="shared" si="0"/>
        <v>39.931775502364644</v>
      </c>
      <c r="D41" s="13">
        <f t="shared" si="1"/>
        <v>-30.090751157602412</v>
      </c>
      <c r="E41" s="13">
        <f>演算!U41</f>
        <v>-57.508264169958437</v>
      </c>
      <c r="F41" s="13">
        <f t="shared" si="2"/>
        <v>57.508264169958437</v>
      </c>
      <c r="G41" s="13">
        <f t="shared" si="3"/>
        <v>-217.91364267044258</v>
      </c>
      <c r="H41" s="13">
        <f t="shared" si="4"/>
        <v>-434.95584020244729</v>
      </c>
      <c r="I41" s="14">
        <f t="shared" si="14"/>
        <v>486.49043010949163</v>
      </c>
      <c r="J41" s="13">
        <f t="shared" si="15"/>
        <v>-63.389049801480091</v>
      </c>
      <c r="K41" s="13" t="str">
        <f t="shared" si="16"/>
        <v/>
      </c>
      <c r="L41" s="13">
        <f>COUNTIF($K$4:K41,1)</f>
        <v>1</v>
      </c>
      <c r="M41" s="13">
        <f t="shared" si="17"/>
        <v>116.6109501985199</v>
      </c>
      <c r="N41" s="14">
        <f t="shared" si="5"/>
        <v>70.610950198519902</v>
      </c>
      <c r="O41" s="14">
        <f t="shared" si="18"/>
        <v>161.50551132912489</v>
      </c>
      <c r="P41" s="14">
        <f t="shared" si="19"/>
        <v>-458.89967138628032</v>
      </c>
      <c r="Q41" s="13">
        <f t="shared" si="6"/>
        <v>399.31775502364644</v>
      </c>
      <c r="R41" s="13">
        <f t="shared" si="7"/>
        <v>300.90751157602415</v>
      </c>
      <c r="S41" s="15">
        <v>37</v>
      </c>
      <c r="T41" s="1">
        <f t="shared" si="22"/>
        <v>85.491735830041563</v>
      </c>
      <c r="U41" s="1">
        <f t="shared" si="9"/>
        <v>-57.508264169958437</v>
      </c>
      <c r="V41" s="1">
        <f t="shared" si="20"/>
        <v>1.2318449686776773</v>
      </c>
      <c r="W41" s="1">
        <f>入力・結果!$I$7/V41</f>
        <v>280778.83889178053</v>
      </c>
      <c r="X41" s="14">
        <f>(W41/I41*10)*入力・結果!$I$8</f>
        <v>3809.202035626221</v>
      </c>
      <c r="Y41" s="13">
        <f>DEGREES(ACOS((入力・結果!$G$3-(入力・結果!$G$4*COS(RADIANS(S41))))/(((入力・結果!$G$3^2)+(入力・結果!$G$4^2)-(2*入力・結果!$G$3*入力・結果!$G$4*COS(RADIANS(S41))))^(1/2))))</f>
        <v>108.26602810417157</v>
      </c>
      <c r="Z41" s="13">
        <f>DEGREES(ACOS(((入力・結果!$G$3^2)+(入力・結果!$G$4^2)-(入力・結果!$G$5^2)+(入力・結果!$G$6^2)-(2*入力・結果!$G$3*入力・結果!$G$4*COS(RADIANS(S41))))/(2*入力・結果!$G$6*((入力・結果!$G$3^2)+(入力・結果!$G$4^2)-(2*入力・結果!$G$3*入力・結果!$G$4*(COS(RADIANS(S41)))))^(1/2))))</f>
        <v>84.720639182054384</v>
      </c>
      <c r="AA41" s="13">
        <f>DEGREES(ACOS((入力・結果!$G$4-(入力・結果!$G$3*COS(RADIANS(S41))))/(((入力・結果!$G$3^2)+(入力・結果!$G$4^2)-(2*入力・結果!$G$3*入力・結果!$G$4*COS(RADIANS(S41))))^(1/2))))</f>
        <v>34.733971895828439</v>
      </c>
      <c r="AB41" s="13">
        <f>DEGREES(ACOS(((入力・結果!$G$3^2)+(入力・結果!$G$4^2)+(入力・結果!$G$5^2)-(入力・結果!$G$6^2)-(2*入力・結果!$G$3*入力・結果!$G$4*COS(RADIANS(S41))))/(2*入力・結果!$G$5*((入力・結果!$G$3^2)+(入力・結果!$G$4^2)-(2*入力・結果!$G$3*入力・結果!$G$4*(COS(RADIANS(S41)))))^(1/2))))</f>
        <v>50.757763934213131</v>
      </c>
      <c r="AC41" s="1">
        <f t="shared" si="21"/>
        <v>509.202035626221</v>
      </c>
      <c r="AD41" s="1">
        <f t="shared" si="10"/>
        <v>509.202035626221</v>
      </c>
      <c r="AE41" s="1" t="str">
        <f t="shared" si="11"/>
        <v/>
      </c>
      <c r="AF41" s="1" t="str">
        <f t="shared" si="12"/>
        <v/>
      </c>
      <c r="AJ41" s="10">
        <v>38</v>
      </c>
      <c r="AK41" s="10">
        <f t="shared" si="13"/>
        <v>0.83618937178492869</v>
      </c>
    </row>
    <row r="42" spans="2:37" x14ac:dyDescent="0.2">
      <c r="B42" s="1">
        <v>38</v>
      </c>
      <c r="C42" s="13">
        <f t="shared" si="0"/>
        <v>39.400537680336093</v>
      </c>
      <c r="D42" s="13">
        <f t="shared" si="1"/>
        <v>-30.783073766282914</v>
      </c>
      <c r="E42" s="13">
        <f>演算!U42</f>
        <v>-56.312362818252183</v>
      </c>
      <c r="F42" s="13">
        <f t="shared" si="2"/>
        <v>56.312362818252183</v>
      </c>
      <c r="G42" s="13">
        <f t="shared" si="3"/>
        <v>-226.8386153879197</v>
      </c>
      <c r="H42" s="13">
        <f t="shared" si="4"/>
        <v>-430.17850860936909</v>
      </c>
      <c r="I42" s="14">
        <f t="shared" si="14"/>
        <v>486.32222517636347</v>
      </c>
      <c r="J42" s="13">
        <f t="shared" si="15"/>
        <v>-62.196746643893988</v>
      </c>
      <c r="K42" s="13" t="str">
        <f t="shared" si="16"/>
        <v/>
      </c>
      <c r="L42" s="13">
        <f>COUNTIF($K$4:K42,1)</f>
        <v>1</v>
      </c>
      <c r="M42" s="13">
        <f t="shared" si="17"/>
        <v>117.80325335610601</v>
      </c>
      <c r="N42" s="14">
        <f t="shared" si="5"/>
        <v>71.803253356106012</v>
      </c>
      <c r="O42" s="14">
        <f t="shared" si="18"/>
        <v>151.86917957049485</v>
      </c>
      <c r="P42" s="14">
        <f t="shared" si="19"/>
        <v>-462.00114609930824</v>
      </c>
      <c r="Q42" s="13">
        <f t="shared" si="6"/>
        <v>394.00537680336095</v>
      </c>
      <c r="R42" s="13">
        <f t="shared" si="7"/>
        <v>307.83073766282916</v>
      </c>
      <c r="S42" s="15">
        <v>38</v>
      </c>
      <c r="T42" s="1">
        <f t="shared" si="22"/>
        <v>85.687637181747817</v>
      </c>
      <c r="U42" s="1">
        <f t="shared" si="9"/>
        <v>-56.312362818252183</v>
      </c>
      <c r="V42" s="1">
        <f t="shared" si="20"/>
        <v>1.1959013517062544</v>
      </c>
      <c r="W42" s="1">
        <f>入力・結果!$I$7/V42</f>
        <v>289217.83515548403</v>
      </c>
      <c r="X42" s="14">
        <f>(W42/I42*10)*入力・結果!$I$8</f>
        <v>3925.0472489386225</v>
      </c>
      <c r="Y42" s="13">
        <f>DEGREES(ACOS((入力・結果!$G$3-(入力・結果!$G$4*COS(RADIANS(S42))))/(((入力・結果!$G$3^2)+(入力・結果!$G$4^2)-(2*入力・結果!$G$3*入力・結果!$G$4*COS(RADIANS(S42))))^(1/2))))</f>
        <v>106.98162761796738</v>
      </c>
      <c r="Z42" s="13">
        <f>DEGREES(ACOS(((入力・結果!$G$3^2)+(入力・結果!$G$4^2)-(入力・結果!$G$5^2)+(入力・結果!$G$6^2)-(2*入力・結果!$G$3*入力・結果!$G$4*COS(RADIANS(S42))))/(2*入力・結果!$G$6*((入力・結果!$G$3^2)+(入力・結果!$G$4^2)-(2*入力・結果!$G$3*入力・結果!$G$4*(COS(RADIANS(S42)))))^(1/2))))</f>
        <v>83.988244959627664</v>
      </c>
      <c r="AA42" s="13">
        <f>DEGREES(ACOS((入力・結果!$G$4-(入力・結果!$G$3*COS(RADIANS(S42))))/(((入力・結果!$G$3^2)+(入力・結果!$G$4^2)-(2*入力・結果!$G$3*入力・結果!$G$4*COS(RADIANS(S42))))^(1/2))))</f>
        <v>35.018372382032602</v>
      </c>
      <c r="AB42" s="13">
        <f>DEGREES(ACOS(((入力・結果!$G$3^2)+(入力・結果!$G$4^2)+(入力・結果!$G$5^2)-(入力・結果!$G$6^2)-(2*入力・結果!$G$3*入力・結果!$G$4*COS(RADIANS(S42))))/(2*入力・結果!$G$5*((入力・結果!$G$3^2)+(入力・結果!$G$4^2)-(2*入力・結果!$G$3*入力・結果!$G$4*(COS(RADIANS(S42)))))^(1/2))))</f>
        <v>50.669264799715215</v>
      </c>
      <c r="AC42" s="1">
        <f t="shared" si="21"/>
        <v>625.04724893862249</v>
      </c>
      <c r="AD42" s="1">
        <f t="shared" si="10"/>
        <v>625.04724893862249</v>
      </c>
      <c r="AE42" s="1" t="str">
        <f t="shared" si="11"/>
        <v/>
      </c>
      <c r="AF42" s="1" t="str">
        <f t="shared" si="12"/>
        <v/>
      </c>
      <c r="AJ42" s="10">
        <v>39</v>
      </c>
      <c r="AK42" s="10">
        <f t="shared" si="13"/>
        <v>0.861175220618982</v>
      </c>
    </row>
    <row r="43" spans="2:37" x14ac:dyDescent="0.2">
      <c r="B43" s="1">
        <v>39</v>
      </c>
      <c r="C43" s="13">
        <f t="shared" si="0"/>
        <v>38.857298072848543</v>
      </c>
      <c r="D43" s="13">
        <f t="shared" si="1"/>
        <v>-31.466019552491868</v>
      </c>
      <c r="E43" s="13">
        <f>演算!U43</f>
        <v>-55.1511589470107</v>
      </c>
      <c r="F43" s="13">
        <f t="shared" si="2"/>
        <v>55.1511589470107</v>
      </c>
      <c r="G43" s="13">
        <f t="shared" si="3"/>
        <v>-235.42110434261252</v>
      </c>
      <c r="H43" s="13">
        <f t="shared" si="4"/>
        <v>-425.3839779758448</v>
      </c>
      <c r="I43" s="14">
        <f t="shared" si="14"/>
        <v>486.18373593575637</v>
      </c>
      <c r="J43" s="13">
        <f t="shared" si="15"/>
        <v>-61.038454686649416</v>
      </c>
      <c r="K43" s="13" t="str">
        <f t="shared" si="16"/>
        <v/>
      </c>
      <c r="L43" s="13">
        <f>COUNTIF($K$4:K43,1)</f>
        <v>1</v>
      </c>
      <c r="M43" s="13">
        <f t="shared" si="17"/>
        <v>118.96154531335058</v>
      </c>
      <c r="N43" s="14">
        <f t="shared" si="5"/>
        <v>72.961545313350584</v>
      </c>
      <c r="O43" s="14">
        <f t="shared" si="18"/>
        <v>142.4583850701087</v>
      </c>
      <c r="P43" s="14">
        <f t="shared" si="19"/>
        <v>-464.84431115338595</v>
      </c>
      <c r="Q43" s="13">
        <f t="shared" si="6"/>
        <v>388.57298072848545</v>
      </c>
      <c r="R43" s="13">
        <f t="shared" si="7"/>
        <v>314.66019552491872</v>
      </c>
      <c r="S43" s="15">
        <v>39</v>
      </c>
      <c r="T43" s="1">
        <f t="shared" si="22"/>
        <v>85.8488410529893</v>
      </c>
      <c r="U43" s="1">
        <f t="shared" si="9"/>
        <v>-55.1511589470107</v>
      </c>
      <c r="V43" s="1">
        <f t="shared" si="20"/>
        <v>1.1612038712414829</v>
      </c>
      <c r="W43" s="1">
        <f>入力・結果!$I$7/V43</f>
        <v>297859.84060681099</v>
      </c>
      <c r="X43" s="14">
        <f>(W43/I43*10)*入力・結果!$I$8</f>
        <v>4043.4815126450885</v>
      </c>
      <c r="Y43" s="13">
        <f>DEGREES(ACOS((入力・結果!$G$3-(入力・結果!$G$4*COS(RADIANS(S43))))/(((入力・結果!$G$3^2)+(入力・結果!$G$4^2)-(2*入力・結果!$G$3*入力・結果!$G$4*COS(RADIANS(S43))))^(1/2))))</f>
        <v>105.72125893652998</v>
      </c>
      <c r="Z43" s="13">
        <f>DEGREES(ACOS(((入力・結果!$G$3^2)+(入力・結果!$G$4^2)-(入力・結果!$G$5^2)+(入力・結果!$G$6^2)-(2*入力・結果!$G$3*入力・結果!$G$4*COS(RADIANS(S43))))/(2*入力・結果!$G$6*((入力・結果!$G$3^2)+(入力・結果!$G$4^2)-(2*入力・結果!$G$3*入力・結果!$G$4*(COS(RADIANS(S43)))))^(1/2))))</f>
        <v>83.259818327258088</v>
      </c>
      <c r="AA43" s="13">
        <f>DEGREES(ACOS((入力・結果!$G$4-(入力・結果!$G$3*COS(RADIANS(S43))))/(((入力・結果!$G$3^2)+(入力・結果!$G$4^2)-(2*入力・結果!$G$3*入力・結果!$G$4*COS(RADIANS(S43))))^(1/2))))</f>
        <v>35.278741063470029</v>
      </c>
      <c r="AB43" s="13">
        <f>DEGREES(ACOS(((入力・結果!$G$3^2)+(入力・結果!$G$4^2)+(入力・結果!$G$5^2)-(入力・結果!$G$6^2)-(2*入力・結果!$G$3*入力・結果!$G$4*COS(RADIANS(S43))))/(2*入力・結果!$G$5*((入力・結果!$G$3^2)+(入力・結果!$G$4^2)-(2*入力・結果!$G$3*入力・結果!$G$4*(COS(RADIANS(S43)))))^(1/2))))</f>
        <v>50.570099989519271</v>
      </c>
      <c r="AC43" s="1">
        <f t="shared" si="21"/>
        <v>743.48151264508851</v>
      </c>
      <c r="AD43" s="1">
        <f t="shared" si="10"/>
        <v>743.48151264508851</v>
      </c>
      <c r="AE43" s="1" t="str">
        <f t="shared" si="11"/>
        <v/>
      </c>
      <c r="AF43" s="1" t="str">
        <f t="shared" si="12"/>
        <v/>
      </c>
      <c r="AJ43" s="10">
        <v>40</v>
      </c>
      <c r="AK43" s="10">
        <f t="shared" si="13"/>
        <v>0.88673902102967372</v>
      </c>
    </row>
    <row r="44" spans="2:37" x14ac:dyDescent="0.2">
      <c r="B44" s="1">
        <v>40</v>
      </c>
      <c r="C44" s="13">
        <f t="shared" si="0"/>
        <v>38.302222155948904</v>
      </c>
      <c r="D44" s="13">
        <f t="shared" si="1"/>
        <v>-32.139380484326963</v>
      </c>
      <c r="E44" s="13">
        <f>演算!U44</f>
        <v>-54.023431423709866</v>
      </c>
      <c r="F44" s="13">
        <f t="shared" si="2"/>
        <v>54.023431423709866</v>
      </c>
      <c r="G44" s="13">
        <f t="shared" si="3"/>
        <v>-243.67586642323678</v>
      </c>
      <c r="H44" s="13">
        <f t="shared" si="4"/>
        <v>-420.58288675162049</v>
      </c>
      <c r="I44" s="14">
        <f t="shared" si="14"/>
        <v>486.07395785563494</v>
      </c>
      <c r="J44" s="13">
        <f t="shared" si="15"/>
        <v>-59.913002934505187</v>
      </c>
      <c r="K44" s="13" t="str">
        <f t="shared" si="16"/>
        <v/>
      </c>
      <c r="L44" s="13">
        <f>COUNTIF($K$4:K44,1)</f>
        <v>1</v>
      </c>
      <c r="M44" s="13">
        <f t="shared" si="17"/>
        <v>120.08699706549481</v>
      </c>
      <c r="N44" s="14">
        <f t="shared" si="5"/>
        <v>74.086997065494813</v>
      </c>
      <c r="O44" s="14">
        <f t="shared" si="18"/>
        <v>133.2705294920143</v>
      </c>
      <c r="P44" s="14">
        <f t="shared" si="19"/>
        <v>-467.44717185406068</v>
      </c>
      <c r="Q44" s="13">
        <f t="shared" si="6"/>
        <v>383.02222155948903</v>
      </c>
      <c r="R44" s="13">
        <f t="shared" si="7"/>
        <v>321.39380484326961</v>
      </c>
      <c r="S44" s="15">
        <v>40</v>
      </c>
      <c r="T44" s="1">
        <f t="shared" si="22"/>
        <v>85.976568576290134</v>
      </c>
      <c r="U44" s="1">
        <f t="shared" si="9"/>
        <v>-54.023431423709866</v>
      </c>
      <c r="V44" s="1">
        <f t="shared" si="20"/>
        <v>1.1277275233008339</v>
      </c>
      <c r="W44" s="1">
        <f>入力・結果!$I$7/V44</f>
        <v>306701.74563765939</v>
      </c>
      <c r="X44" s="14">
        <f>(W44/I44*10)*入力・結果!$I$8</f>
        <v>4164.4517022443597</v>
      </c>
      <c r="Y44" s="13">
        <f>DEGREES(ACOS((入力・結果!$G$3-(入力・結果!$G$4*COS(RADIANS(S44))))/(((入力・結果!$G$3^2)+(入力・結果!$G$4^2)-(2*入力・結果!$G$3*入力・結果!$G$4*COS(RADIANS(S44))))^(1/2))))</f>
        <v>104.48397962005987</v>
      </c>
      <c r="Z44" s="13">
        <f>DEGREES(ACOS(((入力・結果!$G$3^2)+(入力・結果!$G$4^2)-(入力・結果!$G$5^2)+(入力・結果!$G$6^2)-(2*入力・結果!$G$3*入力・結果!$G$4*COS(RADIANS(S44))))/(2*入力・結果!$G$6*((入力・結果!$G$3^2)+(入力・結果!$G$4^2)-(2*入力・結果!$G$3*入力・結果!$G$4*(COS(RADIANS(S44)))))^(1/2))))</f>
        <v>82.535435227900848</v>
      </c>
      <c r="AA44" s="13">
        <f>DEGREES(ACOS((入力・結果!$G$4-(入力・結果!$G$3*COS(RADIANS(S44))))/(((入力・結果!$G$3^2)+(入力・結果!$G$4^2)-(2*入力・結果!$G$3*入力・結果!$G$4*COS(RADIANS(S44))))^(1/2))))</f>
        <v>35.516020379940109</v>
      </c>
      <c r="AB44" s="13">
        <f>DEGREES(ACOS(((入力・結果!$G$3^2)+(入力・結果!$G$4^2)+(入力・結果!$G$5^2)-(入力・結果!$G$6^2)-(2*入力・結果!$G$3*入力・結果!$G$4*COS(RADIANS(S44))))/(2*入力・結果!$G$5*((入力・結果!$G$3^2)+(入力・結果!$G$4^2)-(2*入力・結果!$G$3*入力・結果!$G$4*(COS(RADIANS(S44)))))^(1/2))))</f>
        <v>50.460548196350025</v>
      </c>
      <c r="AC44" s="1">
        <f t="shared" si="21"/>
        <v>864.45170224435969</v>
      </c>
      <c r="AD44" s="1">
        <f t="shared" si="10"/>
        <v>864.45170224435969</v>
      </c>
      <c r="AE44" s="1" t="str">
        <f t="shared" si="11"/>
        <v/>
      </c>
      <c r="AF44" s="1" t="str">
        <f t="shared" si="12"/>
        <v/>
      </c>
      <c r="AJ44" s="10">
        <v>41</v>
      </c>
      <c r="AK44" s="10">
        <f t="shared" si="13"/>
        <v>0.91287171397832323</v>
      </c>
    </row>
    <row r="45" spans="2:37" x14ac:dyDescent="0.2">
      <c r="B45" s="1">
        <v>41</v>
      </c>
      <c r="C45" s="13">
        <f t="shared" si="0"/>
        <v>37.735479011138601</v>
      </c>
      <c r="D45" s="13">
        <f t="shared" si="1"/>
        <v>-32.802951449525366</v>
      </c>
      <c r="E45" s="13">
        <f>演算!U45</f>
        <v>-52.92798725046238</v>
      </c>
      <c r="F45" s="13">
        <f t="shared" si="2"/>
        <v>52.92798725046238</v>
      </c>
      <c r="G45" s="13">
        <f t="shared" si="3"/>
        <v>-251.61731470379399</v>
      </c>
      <c r="H45" s="13">
        <f t="shared" si="4"/>
        <v>-415.78462303364137</v>
      </c>
      <c r="I45" s="14">
        <f t="shared" si="14"/>
        <v>485.99189891393803</v>
      </c>
      <c r="J45" s="13">
        <f t="shared" si="15"/>
        <v>-58.81924116085095</v>
      </c>
      <c r="K45" s="13" t="str">
        <f t="shared" si="16"/>
        <v/>
      </c>
      <c r="L45" s="13">
        <f>COUNTIF($K$4:K45,1)</f>
        <v>1</v>
      </c>
      <c r="M45" s="13">
        <f t="shared" si="17"/>
        <v>121.18075883914905</v>
      </c>
      <c r="N45" s="14">
        <f t="shared" si="5"/>
        <v>75.18075883914905</v>
      </c>
      <c r="O45" s="14">
        <f t="shared" si="18"/>
        <v>124.30235390549477</v>
      </c>
      <c r="P45" s="14">
        <f t="shared" si="19"/>
        <v>-469.82661761923248</v>
      </c>
      <c r="Q45" s="13">
        <f t="shared" si="6"/>
        <v>377.35479011138602</v>
      </c>
      <c r="R45" s="13">
        <f t="shared" si="7"/>
        <v>328.02951449525364</v>
      </c>
      <c r="S45" s="15">
        <v>41</v>
      </c>
      <c r="T45" s="1">
        <f t="shared" si="22"/>
        <v>86.07201274953762</v>
      </c>
      <c r="U45" s="1">
        <f t="shared" si="9"/>
        <v>-52.92798725046238</v>
      </c>
      <c r="V45" s="1">
        <f t="shared" si="20"/>
        <v>1.0954441732474862</v>
      </c>
      <c r="W45" s="1">
        <f>入力・結果!$I$7/V45</f>
        <v>315740.41694396653</v>
      </c>
      <c r="X45" s="14">
        <f>(W45/I45*10)*入力・結果!$I$8</f>
        <v>4287.9042973496244</v>
      </c>
      <c r="Y45" s="13">
        <f>DEGREES(ACOS((入力・結果!$G$3-(入力・結果!$G$4*COS(RADIANS(S45))))/(((入力・結果!$G$3^2)+(入力・結果!$G$4^2)-(2*入力・結果!$G$3*入力・結果!$G$4*COS(RADIANS(S45))))^(1/2))))</f>
        <v>103.26887979605236</v>
      </c>
      <c r="Z45" s="13">
        <f>DEGREES(ACOS(((入力・結果!$G$3^2)+(入力・結果!$G$4^2)-(入力・結果!$G$5^2)+(入力・結果!$G$6^2)-(2*入力・結果!$G$3*入力・結果!$G$4*COS(RADIANS(S45))))/(2*入力・結果!$G$6*((入力・結果!$G$3^2)+(入力・結果!$G$4^2)-(2*入力・結果!$G$3*入力・結果!$G$4*(COS(RADIANS(S45)))))^(1/2))))</f>
        <v>81.81514508988856</v>
      </c>
      <c r="AA45" s="13">
        <f>DEGREES(ACOS((入力・結果!$G$4-(入力・結果!$G$3*COS(RADIANS(S45))))/(((入力・結果!$G$3^2)+(入力・結果!$G$4^2)-(2*入力・結果!$G$3*入力・結果!$G$4*COS(RADIANS(S45))))^(1/2))))</f>
        <v>35.73112020394764</v>
      </c>
      <c r="AB45" s="13">
        <f>DEGREES(ACOS(((入力・結果!$G$3^2)+(入力・結果!$G$4^2)+(入力・結果!$G$5^2)-(入力・結果!$G$6^2)-(2*入力・結果!$G$3*入力・結果!$G$4*COS(RADIANS(S45))))/(2*入力・結果!$G$5*((入力・結果!$G$3^2)+(入力・結果!$G$4^2)-(2*入力・結果!$G$3*入力・結果!$G$4*(COS(RADIANS(S45)))))^(1/2))))</f>
        <v>50.340892545589981</v>
      </c>
      <c r="AC45" s="1">
        <f t="shared" si="21"/>
        <v>987.90429734962436</v>
      </c>
      <c r="AD45" s="1">
        <f t="shared" si="10"/>
        <v>987.90429734962436</v>
      </c>
      <c r="AE45" s="1" t="str">
        <f t="shared" si="11"/>
        <v/>
      </c>
      <c r="AF45" s="1" t="str">
        <f t="shared" si="12"/>
        <v/>
      </c>
      <c r="AJ45" s="10">
        <v>42</v>
      </c>
      <c r="AK45" s="10">
        <f t="shared" si="13"/>
        <v>0.93956416573585655</v>
      </c>
    </row>
    <row r="46" spans="2:37" x14ac:dyDescent="0.2">
      <c r="B46" s="1">
        <v>42</v>
      </c>
      <c r="C46" s="13">
        <f t="shared" si="0"/>
        <v>37.157241273869715</v>
      </c>
      <c r="D46" s="13">
        <f t="shared" si="1"/>
        <v>-33.456530317942914</v>
      </c>
      <c r="E46" s="13">
        <f>演算!U46</f>
        <v>-51.863663986050938</v>
      </c>
      <c r="F46" s="13">
        <f t="shared" si="2"/>
        <v>51.863663986050938</v>
      </c>
      <c r="G46" s="13">
        <f t="shared" si="3"/>
        <v>-259.25946843879422</v>
      </c>
      <c r="H46" s="13">
        <f t="shared" si="4"/>
        <v>-410.99743433116151</v>
      </c>
      <c r="I46" s="14">
        <f t="shared" si="14"/>
        <v>485.93658331305284</v>
      </c>
      <c r="J46" s="13">
        <f t="shared" si="15"/>
        <v>-57.756042954379417</v>
      </c>
      <c r="K46" s="13" t="str">
        <f t="shared" si="16"/>
        <v/>
      </c>
      <c r="L46" s="13">
        <f>COUNTIF($K$4:K46,1)</f>
        <v>1</v>
      </c>
      <c r="M46" s="13">
        <f t="shared" si="17"/>
        <v>122.24395704562059</v>
      </c>
      <c r="N46" s="14">
        <f t="shared" si="5"/>
        <v>76.24395704562059</v>
      </c>
      <c r="O46" s="14">
        <f t="shared" si="18"/>
        <v>115.5500524797169</v>
      </c>
      <c r="P46" s="14">
        <f t="shared" si="19"/>
        <v>-471.99846225798046</v>
      </c>
      <c r="Q46" s="13">
        <f t="shared" si="6"/>
        <v>371.5724127386971</v>
      </c>
      <c r="R46" s="13">
        <f t="shared" si="7"/>
        <v>334.56530317942912</v>
      </c>
      <c r="S46" s="15">
        <v>42</v>
      </c>
      <c r="T46" s="1">
        <f t="shared" si="22"/>
        <v>86.136336013949062</v>
      </c>
      <c r="U46" s="1">
        <f t="shared" si="9"/>
        <v>-51.863663986050938</v>
      </c>
      <c r="V46" s="1">
        <f t="shared" si="20"/>
        <v>1.064323264411442</v>
      </c>
      <c r="W46" s="1">
        <f>入力・結果!$I$7/V46</f>
        <v>324972.69538805512</v>
      </c>
      <c r="X46" s="14">
        <f>(W46/I46*10)*入力・結果!$I$8</f>
        <v>4413.7853851999771</v>
      </c>
      <c r="Y46" s="13">
        <f>DEGREES(ACOS((入力・結果!$G$3-(入力・結果!$G$4*COS(RADIANS(S46))))/(((入力・結果!$G$3^2)+(入力・結果!$G$4^2)-(2*入力・結果!$G$3*入力・結果!$G$4*COS(RADIANS(S46))))^(1/2))))</f>
        <v>102.07508239548116</v>
      </c>
      <c r="Z46" s="13">
        <f>DEGREES(ACOS(((入力・結果!$G$3^2)+(入力・結果!$G$4^2)-(入力・結果!$G$5^2)+(入力・結果!$G$6^2)-(2*入力・結果!$G$3*入力・結果!$G$4*COS(RADIANS(S46))))/(2*入力・結果!$G$6*((入力・結果!$G$3^2)+(入力・結果!$G$4^2)-(2*入力・結果!$G$3*入力・結果!$G$4*(COS(RADIANS(S46)))))^(1/2))))</f>
        <v>81.098974481361338</v>
      </c>
      <c r="AA46" s="13">
        <f>DEGREES(ACOS((入力・結果!$G$4-(入力・結果!$G$3*COS(RADIANS(S46))))/(((入力・結果!$G$3^2)+(入力・結果!$G$4^2)-(2*入力・結果!$G$3*入力・結果!$G$4*COS(RADIANS(S46))))^(1/2))))</f>
        <v>35.924917604518853</v>
      </c>
      <c r="AB46" s="13">
        <f>DEGREES(ACOS(((入力・結果!$G$3^2)+(入力・結果!$G$4^2)+(入力・結果!$G$5^2)-(入力・結果!$G$6^2)-(2*入力・結果!$G$3*入力・結果!$G$4*COS(RADIANS(S46))))/(2*入力・結果!$G$5*((入力・結果!$G$3^2)+(入力・結果!$G$4^2)-(2*入力・結果!$G$3*入力・結果!$G$4*(COS(RADIANS(S46)))))^(1/2))))</f>
        <v>50.211418409430202</v>
      </c>
      <c r="AC46" s="1">
        <f t="shared" si="21"/>
        <v>1113.7853851999771</v>
      </c>
      <c r="AD46" s="1">
        <f t="shared" si="10"/>
        <v>1113.7853851999771</v>
      </c>
      <c r="AE46" s="1" t="str">
        <f t="shared" si="11"/>
        <v/>
      </c>
      <c r="AF46" s="1" t="str">
        <f t="shared" si="12"/>
        <v/>
      </c>
      <c r="AJ46" s="10">
        <v>43</v>
      </c>
      <c r="AK46" s="10">
        <f t="shared" si="13"/>
        <v>0.96680716244584342</v>
      </c>
    </row>
    <row r="47" spans="2:37" x14ac:dyDescent="0.2">
      <c r="B47" s="1">
        <v>43</v>
      </c>
      <c r="C47" s="13">
        <f t="shared" si="0"/>
        <v>36.567685080958526</v>
      </c>
      <c r="D47" s="13">
        <f t="shared" si="1"/>
        <v>-34.099918003124927</v>
      </c>
      <c r="E47" s="13">
        <f>演算!U47</f>
        <v>-50.829331557782425</v>
      </c>
      <c r="F47" s="13">
        <f t="shared" si="2"/>
        <v>50.829331557782425</v>
      </c>
      <c r="G47" s="13">
        <f t="shared" si="3"/>
        <v>-266.61591529382372</v>
      </c>
      <c r="H47" s="13">
        <f t="shared" si="4"/>
        <v>-406.2285308022274</v>
      </c>
      <c r="I47" s="14">
        <f t="shared" si="14"/>
        <v>485.90705441030553</v>
      </c>
      <c r="J47" s="13">
        <f t="shared" si="15"/>
        <v>-56.72230813119856</v>
      </c>
      <c r="K47" s="13" t="str">
        <f t="shared" si="16"/>
        <v/>
      </c>
      <c r="L47" s="13">
        <f>COUNTIF($K$4:K47,1)</f>
        <v>1</v>
      </c>
      <c r="M47" s="13">
        <f t="shared" si="17"/>
        <v>123.27769186880144</v>
      </c>
      <c r="N47" s="14">
        <f t="shared" si="5"/>
        <v>77.27769186880144</v>
      </c>
      <c r="O47" s="14">
        <f t="shared" si="18"/>
        <v>107.00937298269621</v>
      </c>
      <c r="P47" s="14">
        <f t="shared" si="19"/>
        <v>-473.97748851559373</v>
      </c>
      <c r="Q47" s="13">
        <f t="shared" si="6"/>
        <v>365.67685080958523</v>
      </c>
      <c r="R47" s="13">
        <f t="shared" si="7"/>
        <v>340.99918003124924</v>
      </c>
      <c r="S47" s="15">
        <v>43</v>
      </c>
      <c r="T47" s="1">
        <f t="shared" si="22"/>
        <v>86.170668442217575</v>
      </c>
      <c r="U47" s="1">
        <f t="shared" si="9"/>
        <v>-50.829331557782425</v>
      </c>
      <c r="V47" s="1">
        <f t="shared" si="20"/>
        <v>1.0343324282685131</v>
      </c>
      <c r="W47" s="1">
        <f>入力・結果!$I$7/V47</f>
        <v>334395.39411811851</v>
      </c>
      <c r="X47" s="14">
        <f>(W47/I47*10)*入力・結果!$I$8</f>
        <v>4542.0406663121994</v>
      </c>
      <c r="Y47" s="13">
        <f>DEGREES(ACOS((入力・結果!$G$3-(入力・結果!$G$4*COS(RADIANS(S47))))/(((入力・結果!$G$3^2)+(入力・結果!$G$4^2)-(2*入力・結果!$G$3*入力・結果!$G$4*COS(RADIANS(S47))))^(1/2))))</f>
        <v>100.90174310699464</v>
      </c>
      <c r="Z47" s="13">
        <f>DEGREES(ACOS(((入力・結果!$G$3^2)+(入力・結果!$G$4^2)-(入力・結果!$G$5^2)+(入力・結果!$G$6^2)-(2*入力・結果!$G$3*入力・結果!$G$4*COS(RADIANS(S47))))/(2*入力・結果!$G$6*((入力・結果!$G$3^2)+(入力・結果!$G$4^2)-(2*入力・結果!$G$3*入力・結果!$G$4*(COS(RADIANS(S47)))))^(1/2))))</f>
        <v>80.386930346268727</v>
      </c>
      <c r="AA47" s="13">
        <f>DEGREES(ACOS((入力・結果!$G$4-(入力・結果!$G$3*COS(RADIANS(S47))))/(((入力・結果!$G$3^2)+(入力・結果!$G$4^2)-(2*入力・結果!$G$3*入力・結果!$G$4*COS(RADIANS(S47))))^(1/2))))</f>
        <v>36.098256893005363</v>
      </c>
      <c r="AB47" s="13">
        <f>DEGREES(ACOS(((入力・結果!$G$3^2)+(入力・結果!$G$4^2)+(入力・結果!$G$5^2)-(入力・結果!$G$6^2)-(2*入力・結果!$G$3*入力・結果!$G$4*COS(RADIANS(S47))))/(2*入力・結果!$G$5*((入力・結果!$G$3^2)+(入力・結果!$G$4^2)-(2*入力・結果!$G$3*入力・結果!$G$4*(COS(RADIANS(S47)))))^(1/2))))</f>
        <v>50.072411549212212</v>
      </c>
      <c r="AC47" s="1">
        <f t="shared" si="21"/>
        <v>1242.0406663121994</v>
      </c>
      <c r="AD47" s="1">
        <f t="shared" si="10"/>
        <v>1242.0406663121994</v>
      </c>
      <c r="AE47" s="1" t="str">
        <f t="shared" si="11"/>
        <v/>
      </c>
      <c r="AF47" s="1" t="str">
        <f t="shared" si="12"/>
        <v/>
      </c>
      <c r="AJ47" s="10">
        <v>44</v>
      </c>
      <c r="AK47" s="10">
        <f t="shared" si="13"/>
        <v>0.99459140538998914</v>
      </c>
    </row>
    <row r="48" spans="2:37" x14ac:dyDescent="0.2">
      <c r="B48" s="1">
        <v>44</v>
      </c>
      <c r="C48" s="13">
        <f t="shared" si="0"/>
        <v>35.966990016932563</v>
      </c>
      <c r="D48" s="13">
        <f t="shared" si="1"/>
        <v>-34.732918522949859</v>
      </c>
      <c r="E48" s="13">
        <f>演算!U48</f>
        <v>-49.823893551199319</v>
      </c>
      <c r="F48" s="13">
        <f t="shared" si="2"/>
        <v>49.823893551199319</v>
      </c>
      <c r="G48" s="13">
        <f t="shared" si="3"/>
        <v>-273.69978399224237</v>
      </c>
      <c r="H48" s="13">
        <f t="shared" si="4"/>
        <v>-401.48418174470157</v>
      </c>
      <c r="I48" s="14">
        <f t="shared" si="14"/>
        <v>485.90237697361874</v>
      </c>
      <c r="J48" s="13">
        <f t="shared" si="15"/>
        <v>-55.716964596158562</v>
      </c>
      <c r="K48" s="13" t="str">
        <f t="shared" si="16"/>
        <v/>
      </c>
      <c r="L48" s="13">
        <f>COUNTIF($K$4:K48,1)</f>
        <v>1</v>
      </c>
      <c r="M48" s="13">
        <f t="shared" si="17"/>
        <v>124.28303540384144</v>
      </c>
      <c r="N48" s="14">
        <f t="shared" si="5"/>
        <v>78.283035403841438</v>
      </c>
      <c r="O48" s="14">
        <f t="shared" si="18"/>
        <v>98.675705192329815</v>
      </c>
      <c r="P48" s="14">
        <f t="shared" si="19"/>
        <v>-475.77749542554983</v>
      </c>
      <c r="Q48" s="13">
        <f t="shared" si="6"/>
        <v>359.66990016932562</v>
      </c>
      <c r="R48" s="13">
        <f t="shared" si="7"/>
        <v>347.32918522949865</v>
      </c>
      <c r="S48" s="15">
        <v>44</v>
      </c>
      <c r="T48" s="1">
        <f t="shared" si="22"/>
        <v>86.176106448800681</v>
      </c>
      <c r="U48" s="1">
        <f t="shared" si="9"/>
        <v>-49.823893551199319</v>
      </c>
      <c r="V48" s="1">
        <f t="shared" si="20"/>
        <v>1.0054380065831054</v>
      </c>
      <c r="W48" s="1">
        <f>入力・結果!$I$7/V48</f>
        <v>344005.29693066789</v>
      </c>
      <c r="X48" s="14">
        <f>(W48/I48*10)*入力・結果!$I$8</f>
        <v>4672.61546215008</v>
      </c>
      <c r="Y48" s="13">
        <f>DEGREES(ACOS((入力・結果!$G$3-(入力・結果!$G$4*COS(RADIANS(S48))))/(((入力・結果!$G$3^2)+(入力・結果!$G$4^2)-(2*入力・結果!$G$3*入力・結果!$G$4*COS(RADIANS(S48))))^(1/2))))</f>
        <v>99.748050099474412</v>
      </c>
      <c r="Z48" s="13">
        <f>DEGREES(ACOS(((入力・結果!$G$3^2)+(入力・結果!$G$4^2)-(入力・結果!$G$5^2)+(入力・結果!$G$6^2)-(2*入力・結果!$G$3*入力・結果!$G$4*COS(RADIANS(S48))))/(2*入力・結果!$G$6*((入力・結果!$G$3^2)+(入力・結果!$G$4^2)-(2*入力・結果!$G$3*入力・結果!$G$4*(COS(RADIANS(S48)))))^(1/2))))</f>
        <v>79.679002862454311</v>
      </c>
      <c r="AA48" s="13">
        <f>DEGREES(ACOS((入力・結果!$G$4-(入力・結果!$G$3*COS(RADIANS(S48))))/(((入力・結果!$G$3^2)+(入力・結果!$G$4^2)-(2*入力・結果!$G$3*入力・結果!$G$4*COS(RADIANS(S48))))^(1/2))))</f>
        <v>36.251949900525602</v>
      </c>
      <c r="AB48" s="13">
        <f>DEGREES(ACOS(((入力・結果!$G$3^2)+(入力・結果!$G$4^2)+(入力・結果!$G$5^2)-(入力・結果!$G$6^2)-(2*入力・結果!$G$3*入力・結果!$G$4*COS(RADIANS(S48))))/(2*入力・結果!$G$5*((入力・結果!$G$3^2)+(入力・結果!$G$4^2)-(2*入力・結果!$G$3*入力・結果!$G$4*(COS(RADIANS(S48)))))^(1/2))))</f>
        <v>49.924156548275079</v>
      </c>
      <c r="AC48" s="1">
        <f t="shared" si="21"/>
        <v>1372.61546215008</v>
      </c>
      <c r="AD48" s="1">
        <f t="shared" si="10"/>
        <v>1372.61546215008</v>
      </c>
      <c r="AE48" s="1" t="str">
        <f t="shared" si="11"/>
        <v/>
      </c>
      <c r="AF48" s="1" t="str">
        <f t="shared" si="12"/>
        <v/>
      </c>
      <c r="AJ48" s="10">
        <v>45</v>
      </c>
      <c r="AK48" s="10">
        <f t="shared" si="13"/>
        <v>1.0229075069108129</v>
      </c>
    </row>
    <row r="49" spans="2:37" x14ac:dyDescent="0.2">
      <c r="B49" s="1">
        <v>45</v>
      </c>
      <c r="C49" s="13">
        <f t="shared" si="0"/>
        <v>35.355339059327378</v>
      </c>
      <c r="D49" s="13">
        <f t="shared" si="1"/>
        <v>-35.35533905932737</v>
      </c>
      <c r="E49" s="13">
        <f>演算!U49</f>
        <v>-48.846288055840304</v>
      </c>
      <c r="F49" s="13">
        <f t="shared" si="2"/>
        <v>48.846288055840304</v>
      </c>
      <c r="G49" s="13">
        <f t="shared" si="3"/>
        <v>-280.523725761648</v>
      </c>
      <c r="H49" s="13">
        <f t="shared" si="4"/>
        <v>-396.7698052997174</v>
      </c>
      <c r="I49" s="14">
        <f t="shared" si="14"/>
        <v>485.92163886039481</v>
      </c>
      <c r="J49" s="13">
        <f t="shared" si="15"/>
        <v>-54.738969728797649</v>
      </c>
      <c r="K49" s="13" t="str">
        <f t="shared" si="16"/>
        <v/>
      </c>
      <c r="L49" s="13">
        <f>COUNTIF($K$4:K49,1)</f>
        <v>1</v>
      </c>
      <c r="M49" s="13">
        <f t="shared" si="17"/>
        <v>125.26103027120234</v>
      </c>
      <c r="N49" s="14">
        <f t="shared" si="5"/>
        <v>79.261030271202344</v>
      </c>
      <c r="O49" s="14">
        <f t="shared" si="18"/>
        <v>90.544158312031271</v>
      </c>
      <c r="P49" s="14">
        <f t="shared" si="19"/>
        <v>-477.41134727647369</v>
      </c>
      <c r="Q49" s="13">
        <f t="shared" si="6"/>
        <v>353.55339059327378</v>
      </c>
      <c r="R49" s="13">
        <f t="shared" si="7"/>
        <v>353.55339059327372</v>
      </c>
      <c r="S49" s="15">
        <v>45</v>
      </c>
      <c r="T49" s="1">
        <f t="shared" si="22"/>
        <v>86.153711944159696</v>
      </c>
      <c r="U49" s="1">
        <f t="shared" si="9"/>
        <v>-48.846288055840304</v>
      </c>
      <c r="V49" s="1">
        <f t="shared" si="20"/>
        <v>0.97760549535901475</v>
      </c>
      <c r="W49" s="1">
        <f>入力・結果!$I$7/V49</f>
        <v>353799.15686028433</v>
      </c>
      <c r="X49" s="14">
        <f>(W49/I49*10)*入力・結果!$I$8</f>
        <v>4805.4547246634202</v>
      </c>
      <c r="Y49" s="13">
        <f>DEGREES(ACOS((入力・結果!$G$3-(入力・結果!$G$4*COS(RADIANS(S49))))/(((入力・結果!$G$3^2)+(入力・結果!$G$4^2)-(2*入力・結果!$G$3*入力・結果!$G$4*COS(RADIANS(S49))))^(1/2))))</f>
        <v>98.613223556548832</v>
      </c>
      <c r="Z49" s="13">
        <f>DEGREES(ACOS(((入力・結果!$G$3^2)+(入力・結果!$G$4^2)-(入力・結果!$G$5^2)+(入力・結果!$G$6^2)-(2*入力・結果!$G$3*入力・結果!$G$4*COS(RADIANS(S49))))/(2*入力・結果!$G$6*((入力・結果!$G$3^2)+(入力・結果!$G$4^2)-(2*入力・結果!$G$3*入力・結果!$G$4*(COS(RADIANS(S49)))))^(1/2))))</f>
        <v>78.975167959845052</v>
      </c>
      <c r="AA49" s="13">
        <f>DEGREES(ACOS((入力・結果!$G$4-(入力・結果!$G$3*COS(RADIANS(S49))))/(((入力・結果!$G$3^2)+(入力・結果!$G$4^2)-(2*入力・結果!$G$3*入力・結果!$G$4*COS(RADIANS(S49))))^(1/2))))</f>
        <v>36.386776443451161</v>
      </c>
      <c r="AB49" s="13">
        <f>DEGREES(ACOS(((入力・結果!$G$3^2)+(入力・結果!$G$4^2)+(入力・結果!$G$5^2)-(入力・結果!$G$6^2)-(2*入力・結果!$G$3*入力・結果!$G$4*COS(RADIANS(S49))))/(2*入力・結果!$G$5*((入力・結果!$G$3^2)+(入力・結果!$G$4^2)-(2*入力・結果!$G$3*入力・結果!$G$4*(COS(RADIANS(S49)))))^(1/2))))</f>
        <v>49.766935500708534</v>
      </c>
      <c r="AC49" s="1">
        <f t="shared" si="21"/>
        <v>1505.4547246634202</v>
      </c>
      <c r="AD49" s="1">
        <f t="shared" si="10"/>
        <v>1505.4547246634202</v>
      </c>
      <c r="AE49" s="1" t="str">
        <f t="shared" si="11"/>
        <v/>
      </c>
      <c r="AF49" s="1" t="str">
        <f t="shared" si="12"/>
        <v/>
      </c>
      <c r="AJ49" s="10">
        <v>46</v>
      </c>
      <c r="AK49" s="10">
        <f t="shared" si="13"/>
        <v>1.0517459869470203</v>
      </c>
    </row>
    <row r="50" spans="2:37" x14ac:dyDescent="0.2">
      <c r="B50" s="1">
        <v>46</v>
      </c>
      <c r="C50" s="13">
        <f t="shared" si="0"/>
        <v>34.732918522949859</v>
      </c>
      <c r="D50" s="13">
        <f t="shared" si="1"/>
        <v>-35.966990016932556</v>
      </c>
      <c r="E50" s="13">
        <f>演算!U50</f>
        <v>-47.895488136077574</v>
      </c>
      <c r="F50" s="13">
        <f t="shared" si="2"/>
        <v>47.895488136077574</v>
      </c>
      <c r="G50" s="13">
        <f t="shared" si="3"/>
        <v>-287.0999031553855</v>
      </c>
      <c r="H50" s="13">
        <f t="shared" si="4"/>
        <v>-392.09005145856509</v>
      </c>
      <c r="I50" s="14">
        <f t="shared" si="14"/>
        <v>485.96395220696354</v>
      </c>
      <c r="J50" s="13">
        <f t="shared" si="15"/>
        <v>-53.78731136133014</v>
      </c>
      <c r="K50" s="13" t="str">
        <f t="shared" si="16"/>
        <v/>
      </c>
      <c r="L50" s="13">
        <f>COUNTIF($K$4:K50,1)</f>
        <v>1</v>
      </c>
      <c r="M50" s="13">
        <f t="shared" si="17"/>
        <v>126.21268863866986</v>
      </c>
      <c r="N50" s="14">
        <f t="shared" si="5"/>
        <v>80.21268863866986</v>
      </c>
      <c r="O50" s="14">
        <f t="shared" si="18"/>
        <v>82.609628446119714</v>
      </c>
      <c r="P50" s="14">
        <f t="shared" si="19"/>
        <v>-478.89102323243225</v>
      </c>
      <c r="Q50" s="13">
        <f t="shared" si="6"/>
        <v>347.32918522949865</v>
      </c>
      <c r="R50" s="13">
        <f t="shared" si="7"/>
        <v>359.66990016932556</v>
      </c>
      <c r="S50" s="15">
        <v>46</v>
      </c>
      <c r="T50" s="1">
        <f t="shared" si="22"/>
        <v>86.104511863922426</v>
      </c>
      <c r="U50" s="1">
        <f t="shared" si="9"/>
        <v>-47.895488136077574</v>
      </c>
      <c r="V50" s="1">
        <f t="shared" si="20"/>
        <v>0.95079991976272993</v>
      </c>
      <c r="W50" s="1">
        <f>入力・結果!$I$7/V50</f>
        <v>363773.69498128758</v>
      </c>
      <c r="X50" s="14">
        <f>(W50/I50*10)*入力・結果!$I$8</f>
        <v>4940.5030475470212</v>
      </c>
      <c r="Y50" s="13">
        <f>DEGREES(ACOS((入力・結果!$G$3-(入力・結果!$G$4*COS(RADIANS(S50))))/(((入力・結果!$G$3^2)+(入力・結果!$G$4^2)-(2*入力・結果!$G$3*入力・結果!$G$4*COS(RADIANS(S50))))^(1/2))))</f>
        <v>97.496515060596266</v>
      </c>
      <c r="Z50" s="13">
        <f>DEGREES(ACOS(((入力・結果!$G$3^2)+(入力・結果!$G$4^2)-(入力・結果!$G$5^2)+(入力・結果!$G$6^2)-(2*入力・結果!$G$3*入力・結果!$G$4*COS(RADIANS(S50))))/(2*入力・結果!$G$6*((入力・結果!$G$3^2)+(入力・結果!$G$4^2)-(2*入力・結果!$G$3*入力・結果!$G$4*(COS(RADIANS(S50)))))^(1/2))))</f>
        <v>78.2753895340594</v>
      </c>
      <c r="AA50" s="13">
        <f>DEGREES(ACOS((入力・結果!$G$4-(入力・結果!$G$3*COS(RADIANS(S50))))/(((入力・結果!$G$3^2)+(入力・結果!$G$4^2)-(2*入力・結果!$G$3*入力・結果!$G$4*COS(RADIANS(S50))))^(1/2))))</f>
        <v>36.503484939403734</v>
      </c>
      <c r="AB50" s="13">
        <f>DEGREES(ACOS(((入力・結果!$G$3^2)+(入力・結果!$G$4^2)+(入力・結果!$G$5^2)-(入力・結果!$G$6^2)-(2*入力・結果!$G$3*入力・結果!$G$4*COS(RADIANS(S50))))/(2*入力・結果!$G$5*((入力・結果!$G$3^2)+(入力・結果!$G$4^2)-(2*入力・結果!$G$3*入力・結果!$G$4*(COS(RADIANS(S50)))))^(1/2))))</f>
        <v>49.601026924518692</v>
      </c>
      <c r="AC50" s="1">
        <f t="shared" si="21"/>
        <v>1640.5030475470212</v>
      </c>
      <c r="AD50" s="1">
        <f t="shared" si="10"/>
        <v>1640.5030475470212</v>
      </c>
      <c r="AE50" s="1" t="str">
        <f t="shared" si="11"/>
        <v/>
      </c>
      <c r="AF50" s="1" t="str">
        <f t="shared" si="12"/>
        <v/>
      </c>
      <c r="AJ50" s="10">
        <v>47</v>
      </c>
      <c r="AK50" s="10">
        <f t="shared" si="13"/>
        <v>1.0810972701388155</v>
      </c>
    </row>
    <row r="51" spans="2:37" x14ac:dyDescent="0.2">
      <c r="B51" s="1">
        <v>47</v>
      </c>
      <c r="C51" s="13">
        <f t="shared" si="0"/>
        <v>34.099918003124927</v>
      </c>
      <c r="D51" s="13">
        <f t="shared" si="1"/>
        <v>-36.567685080958526</v>
      </c>
      <c r="E51" s="13">
        <f>演算!U51</f>
        <v>-46.970501987632673</v>
      </c>
      <c r="F51" s="13">
        <f t="shared" si="2"/>
        <v>46.970501987632673</v>
      </c>
      <c r="G51" s="13">
        <f t="shared" si="3"/>
        <v>-293.43998500226792</v>
      </c>
      <c r="H51" s="13">
        <f t="shared" si="4"/>
        <v>-387.44887856276637</v>
      </c>
      <c r="I51" s="14">
        <f t="shared" si="14"/>
        <v>486.02845420579695</v>
      </c>
      <c r="J51" s="13">
        <f t="shared" si="15"/>
        <v>-52.861008408611653</v>
      </c>
      <c r="K51" s="13" t="str">
        <f t="shared" si="16"/>
        <v/>
      </c>
      <c r="L51" s="13">
        <f>COUNTIF($K$4:K51,1)</f>
        <v>1</v>
      </c>
      <c r="M51" s="13">
        <f t="shared" si="17"/>
        <v>127.13899159138835</v>
      </c>
      <c r="N51" s="14">
        <f t="shared" si="5"/>
        <v>81.138991591388347</v>
      </c>
      <c r="O51" s="14">
        <f t="shared" si="18"/>
        <v>74.866857137586607</v>
      </c>
      <c r="P51" s="14">
        <f t="shared" si="19"/>
        <v>-480.22766684148536</v>
      </c>
      <c r="Q51" s="13">
        <f t="shared" si="6"/>
        <v>340.99918003124924</v>
      </c>
      <c r="R51" s="13">
        <f t="shared" si="7"/>
        <v>365.67685080958523</v>
      </c>
      <c r="S51" s="15">
        <v>47</v>
      </c>
      <c r="T51" s="1">
        <f t="shared" si="22"/>
        <v>86.029498012367327</v>
      </c>
      <c r="U51" s="1">
        <f t="shared" si="9"/>
        <v>-46.970501987632673</v>
      </c>
      <c r="V51" s="1">
        <f t="shared" si="20"/>
        <v>0.92498614844490135</v>
      </c>
      <c r="W51" s="1">
        <f>入力・結果!$I$7/V51</f>
        <v>373925.59940653294</v>
      </c>
      <c r="X51" s="14">
        <f>(W51/I51*10)*入力・結果!$I$8</f>
        <v>5077.7046790724344</v>
      </c>
      <c r="Y51" s="13">
        <f>DEGREES(ACOS((入力・結果!$G$3-(入力・結果!$G$4*COS(RADIANS(S51))))/(((入力・結果!$G$3^2)+(入力・結果!$G$4^2)-(2*入力・結果!$G$3*入力・結果!$G$4*COS(RADIANS(S51))))^(1/2))))</f>
        <v>96.397206858381949</v>
      </c>
      <c r="Z51" s="13">
        <f>DEGREES(ACOS(((入力・結果!$G$3^2)+(入力・結果!$G$4^2)-(入力・結果!$G$5^2)+(入力・結果!$G$6^2)-(2*入力・結果!$G$3*入力・結果!$G$4*COS(RADIANS(S51))))/(2*入力・結果!$G$6*((入力・結果!$G$3^2)+(入力・結果!$G$4^2)-(2*入力・結果!$G$3*入力・結果!$G$4*(COS(RADIANS(S51)))))^(1/2))))</f>
        <v>77.579621387952884</v>
      </c>
      <c r="AA51" s="13">
        <f>DEGREES(ACOS((入力・結果!$G$4-(入力・結果!$G$3*COS(RADIANS(S51))))/(((入力・結果!$G$3^2)+(入力・結果!$G$4^2)-(2*入力・結果!$G$3*入力・結果!$G$4*COS(RADIANS(S51))))^(1/2))))</f>
        <v>36.602793141618058</v>
      </c>
      <c r="AB51" s="13">
        <f>DEGREES(ACOS(((入力・結果!$G$3^2)+(入力・結果!$G$4^2)+(入力・結果!$G$5^2)-(入力・結果!$G$6^2)-(2*入力・結果!$G$3*入力・結果!$G$4*COS(RADIANS(S51))))/(2*入力・結果!$G$5*((入力・結果!$G$3^2)+(入力・結果!$G$4^2)-(2*入力・結果!$G$3*入力・結果!$G$4*(COS(RADIANS(S51)))))^(1/2))))</f>
        <v>49.426704870749269</v>
      </c>
      <c r="AC51" s="1">
        <f t="shared" si="21"/>
        <v>1777.7046790724344</v>
      </c>
      <c r="AD51" s="1">
        <f t="shared" si="10"/>
        <v>1777.7046790724344</v>
      </c>
      <c r="AE51" s="1" t="str">
        <f t="shared" si="11"/>
        <v/>
      </c>
      <c r="AF51" s="1" t="str">
        <f t="shared" si="12"/>
        <v/>
      </c>
      <c r="AJ51" s="10">
        <v>48</v>
      </c>
      <c r="AK51" s="10">
        <f t="shared" si="13"/>
        <v>1.1109516834601119</v>
      </c>
    </row>
    <row r="52" spans="2:37" x14ac:dyDescent="0.2">
      <c r="B52" s="1">
        <v>48</v>
      </c>
      <c r="C52" s="13">
        <f t="shared" si="0"/>
        <v>33.456530317942914</v>
      </c>
      <c r="D52" s="13">
        <f t="shared" si="1"/>
        <v>-37.157241273869715</v>
      </c>
      <c r="E52" s="13">
        <f>演算!U52</f>
        <v>-46.070372832703583</v>
      </c>
      <c r="F52" s="13">
        <f t="shared" si="2"/>
        <v>46.070372832703583</v>
      </c>
      <c r="G52" s="13">
        <f t="shared" si="3"/>
        <v>-299.55514640049904</v>
      </c>
      <c r="H52" s="13">
        <f t="shared" si="4"/>
        <v>-382.84962355784756</v>
      </c>
      <c r="I52" s="14">
        <f t="shared" si="14"/>
        <v>486.11430753826824</v>
      </c>
      <c r="J52" s="13">
        <f t="shared" si="15"/>
        <v>-51.959111203076993</v>
      </c>
      <c r="K52" s="13" t="str">
        <f t="shared" si="16"/>
        <v/>
      </c>
      <c r="L52" s="13">
        <f>COUNTIF($K$4:K52,1)</f>
        <v>1</v>
      </c>
      <c r="M52" s="13">
        <f t="shared" si="17"/>
        <v>128.04088879692301</v>
      </c>
      <c r="N52" s="14">
        <f t="shared" si="5"/>
        <v>82.040888796923014</v>
      </c>
      <c r="O52" s="14">
        <f t="shared" si="18"/>
        <v>67.310481908652832</v>
      </c>
      <c r="P52" s="14">
        <f t="shared" si="19"/>
        <v>-481.43163483368534</v>
      </c>
      <c r="Q52" s="13">
        <f t="shared" si="6"/>
        <v>334.56530317942912</v>
      </c>
      <c r="R52" s="13">
        <f t="shared" si="7"/>
        <v>371.5724127386971</v>
      </c>
      <c r="S52" s="15">
        <v>48</v>
      </c>
      <c r="T52" s="1">
        <f t="shared" si="22"/>
        <v>85.929627167296417</v>
      </c>
      <c r="U52" s="1">
        <f t="shared" si="9"/>
        <v>-46.070372832703583</v>
      </c>
      <c r="V52" s="1">
        <f t="shared" si="20"/>
        <v>0.90012915492908974</v>
      </c>
      <c r="W52" s="1">
        <f>入力・結果!$I$7/V52</f>
        <v>384251.52446844964</v>
      </c>
      <c r="X52" s="14">
        <f>(W52/I52*10)*入力・結果!$I$8</f>
        <v>5217.0035363382558</v>
      </c>
      <c r="Y52" s="13">
        <f>DEGREES(ACOS((入力・結果!$G$3-(入力・結果!$G$4*COS(RADIANS(S52))))/(((入力・結果!$G$3^2)+(入力・結果!$G$4^2)-(2*入力・結果!$G$3*入力・結果!$G$4*COS(RADIANS(S52))))^(1/2))))</f>
        <v>95.314611035709362</v>
      </c>
      <c r="Z52" s="13">
        <f>DEGREES(ACOS(((入力・結果!$G$3^2)+(入力・結果!$G$4^2)-(入力・結果!$G$5^2)+(入力・結果!$G$6^2)-(2*入力・結果!$G$3*入力・結果!$G$4*COS(RADIANS(S52))))/(2*入力・結果!$G$6*((入力・結果!$G$3^2)+(入力・結果!$G$4^2)-(2*入力・結果!$G$3*入力・結果!$G$4*(COS(RADIANS(S52)))))^(1/2))))</f>
        <v>76.887808930834353</v>
      </c>
      <c r="AA52" s="13">
        <f>DEGREES(ACOS((入力・結果!$G$4-(入力・結果!$G$3*COS(RADIANS(S52))))/(((入力・結果!$G$3^2)+(入力・結果!$G$4^2)-(2*入力・結果!$G$3*入力・結果!$G$4*COS(RADIANS(S52))))^(1/2))))</f>
        <v>36.685388964290631</v>
      </c>
      <c r="AB52" s="13">
        <f>DEGREES(ACOS(((入力・結果!$G$3^2)+(入力・結果!$G$4^2)+(入力・結果!$G$5^2)-(入力・結果!$G$6^2)-(2*入力・結果!$G$3*入力・結果!$G$4*COS(RADIANS(S52))))/(2*入力・結果!$G$5*((入力・結果!$G$3^2)+(入力・結果!$G$4^2)-(2*入力・結果!$G$3*入力・結果!$G$4*(COS(RADIANS(S52)))))^(1/2))))</f>
        <v>49.244238203005779</v>
      </c>
      <c r="AC52" s="1">
        <f t="shared" si="21"/>
        <v>1917.0035363382558</v>
      </c>
      <c r="AD52" s="1">
        <f t="shared" si="10"/>
        <v>1917.0035363382558</v>
      </c>
      <c r="AE52" s="1" t="str">
        <f t="shared" si="11"/>
        <v/>
      </c>
      <c r="AF52" s="1" t="str">
        <f t="shared" si="12"/>
        <v/>
      </c>
      <c r="AJ52" s="10">
        <v>49</v>
      </c>
      <c r="AK52" s="10">
        <f t="shared" si="13"/>
        <v>1.141299454338911</v>
      </c>
    </row>
    <row r="53" spans="2:37" x14ac:dyDescent="0.2">
      <c r="B53" s="1">
        <v>49</v>
      </c>
      <c r="C53" s="13">
        <f t="shared" si="0"/>
        <v>32.802951449525366</v>
      </c>
      <c r="D53" s="13">
        <f t="shared" si="1"/>
        <v>-37.735479011138601</v>
      </c>
      <c r="E53" s="13">
        <f>演算!U53</f>
        <v>-45.19417859971918</v>
      </c>
      <c r="F53" s="13">
        <f t="shared" si="2"/>
        <v>45.19417859971918</v>
      </c>
      <c r="G53" s="13">
        <f t="shared" si="3"/>
        <v>-305.45607281907712</v>
      </c>
      <c r="H53" s="13">
        <f t="shared" si="4"/>
        <v>-378.2950663095333</v>
      </c>
      <c r="I53" s="14">
        <f t="shared" si="14"/>
        <v>486.22070052208551</v>
      </c>
      <c r="J53" s="13">
        <f t="shared" si="15"/>
        <v>-51.08070158128362</v>
      </c>
      <c r="K53" s="13" t="str">
        <f t="shared" si="16"/>
        <v/>
      </c>
      <c r="L53" s="13">
        <f>COUNTIF($K$4:K53,1)</f>
        <v>1</v>
      </c>
      <c r="M53" s="13">
        <f t="shared" si="17"/>
        <v>128.91929841871638</v>
      </c>
      <c r="N53" s="14">
        <f t="shared" si="5"/>
        <v>82.91929841871638</v>
      </c>
      <c r="O53" s="14">
        <f t="shared" si="18"/>
        <v>59.93507967689159</v>
      </c>
      <c r="P53" s="14">
        <f t="shared" si="19"/>
        <v>-482.51254474916215</v>
      </c>
      <c r="Q53" s="13">
        <f t="shared" si="6"/>
        <v>328.02951449525364</v>
      </c>
      <c r="R53" s="13">
        <f t="shared" si="7"/>
        <v>377.35479011138602</v>
      </c>
      <c r="S53" s="15">
        <v>49</v>
      </c>
      <c r="T53" s="1">
        <f t="shared" si="22"/>
        <v>85.80582140028082</v>
      </c>
      <c r="U53" s="1">
        <f t="shared" si="9"/>
        <v>-45.19417859971918</v>
      </c>
      <c r="V53" s="1">
        <f t="shared" si="20"/>
        <v>0.87619423298440324</v>
      </c>
      <c r="W53" s="1">
        <f>入力・結果!$I$7/V53</f>
        <v>394748.09006892517</v>
      </c>
      <c r="X53" s="14">
        <f>(W53/I53*10)*入力・結果!$I$8</f>
        <v>5358.3432207995111</v>
      </c>
      <c r="Y53" s="13">
        <f>DEGREES(ACOS((入力・結果!$G$3-(入力・結果!$G$4*COS(RADIANS(S53))))/(((入力・結果!$G$3^2)+(入力・結果!$G$4^2)-(2*入力・結果!$G$3*入力・結果!$G$4*COS(RADIANS(S53))))^(1/2))))</f>
        <v>94.248068624282524</v>
      </c>
      <c r="Z53" s="13">
        <f>DEGREES(ACOS(((入力・結果!$G$3^2)+(入力・結果!$G$4^2)-(入力・結果!$G$5^2)+(入力・結果!$G$6^2)-(2*入力・結果!$G$3*入力・結果!$G$4*COS(RADIANS(S53))))/(2*入力・結果!$G$6*((入力・結果!$G$3^2)+(入力・結果!$G$4^2)-(2*入力・結果!$G$3*入力・結果!$G$4*(COS(RADIANS(S53)))))^(1/2))))</f>
        <v>76.199890662376475</v>
      </c>
      <c r="AA53" s="13">
        <f>DEGREES(ACOS((入力・結果!$G$4-(入力・結果!$G$3*COS(RADIANS(S53))))/(((入力・結果!$G$3^2)+(入力・結果!$G$4^2)-(2*入力・結果!$G$3*入力・結果!$G$4*COS(RADIANS(S53))))^(1/2))))</f>
        <v>36.751931375717483</v>
      </c>
      <c r="AB53" s="13">
        <f>DEGREES(ACOS(((入力・結果!$G$3^2)+(入力・結果!$G$4^2)+(入力・結果!$G$5^2)-(入力・結果!$G$6^2)-(2*入力・結果!$G$3*入力・結果!$G$4*COS(RADIANS(S53))))/(2*入力・結果!$G$5*((入力・結果!$G$3^2)+(入力・結果!$G$4^2)-(2*入力・結果!$G$3*入力・結果!$G$4*(COS(RADIANS(S53)))))^(1/2))))</f>
        <v>49.053890024563344</v>
      </c>
      <c r="AC53" s="1">
        <f t="shared" si="21"/>
        <v>2058.3432207995111</v>
      </c>
      <c r="AD53" s="1">
        <f t="shared" si="10"/>
        <v>2058.3432207995111</v>
      </c>
      <c r="AE53" s="1" t="str">
        <f t="shared" si="11"/>
        <v/>
      </c>
      <c r="AF53" s="1" t="str">
        <f t="shared" si="12"/>
        <v/>
      </c>
      <c r="AJ53" s="10">
        <v>50</v>
      </c>
      <c r="AK53" s="10">
        <f t="shared" si="13"/>
        <v>1.1721307092273245</v>
      </c>
    </row>
    <row r="54" spans="2:37" x14ac:dyDescent="0.2">
      <c r="B54" s="1">
        <v>50</v>
      </c>
      <c r="C54" s="13">
        <f t="shared" si="0"/>
        <v>32.139380484326971</v>
      </c>
      <c r="D54" s="13">
        <f t="shared" si="1"/>
        <v>-38.302222155948904</v>
      </c>
      <c r="E54" s="13">
        <f>演算!U54</f>
        <v>-44.341031427541424</v>
      </c>
      <c r="F54" s="13">
        <f t="shared" si="2"/>
        <v>44.341031427541424</v>
      </c>
      <c r="G54" s="13">
        <f t="shared" si="3"/>
        <v>-311.1529675019205</v>
      </c>
      <c r="H54" s="13">
        <f t="shared" si="4"/>
        <v>-373.78748832137853</v>
      </c>
      <c r="I54" s="14">
        <f t="shared" si="14"/>
        <v>486.34684702468866</v>
      </c>
      <c r="J54" s="13">
        <f t="shared" si="15"/>
        <v>-50.224892762910223</v>
      </c>
      <c r="K54" s="13" t="str">
        <f t="shared" si="16"/>
        <v/>
      </c>
      <c r="L54" s="13">
        <f>COUNTIF($K$4:K54,1)</f>
        <v>1</v>
      </c>
      <c r="M54" s="13">
        <f t="shared" si="17"/>
        <v>129.77510723708977</v>
      </c>
      <c r="N54" s="14">
        <f t="shared" si="5"/>
        <v>83.77510723708977</v>
      </c>
      <c r="O54" s="14">
        <f t="shared" si="18"/>
        <v>52.735203849820955</v>
      </c>
      <c r="P54" s="14">
        <f t="shared" si="19"/>
        <v>-483.47932105290056</v>
      </c>
      <c r="Q54" s="13">
        <f t="shared" si="6"/>
        <v>321.39380484326966</v>
      </c>
      <c r="R54" s="13">
        <f t="shared" si="7"/>
        <v>383.02222155948903</v>
      </c>
      <c r="S54" s="15">
        <v>50</v>
      </c>
      <c r="T54" s="1">
        <f t="shared" si="22"/>
        <v>85.658968572458576</v>
      </c>
      <c r="U54" s="1">
        <f t="shared" si="9"/>
        <v>-44.341031427541424</v>
      </c>
      <c r="V54" s="1">
        <f t="shared" si="20"/>
        <v>0.85314717217775637</v>
      </c>
      <c r="W54" s="1">
        <f>入力・結果!$I$7/V54</f>
        <v>405411.88118471013</v>
      </c>
      <c r="X54" s="14">
        <f>(W54/I54*10)*入力・結果!$I$8</f>
        <v>5501.6670349324959</v>
      </c>
      <c r="Y54" s="13">
        <f>DEGREES(ACOS((入力・結果!$G$3-(入力・結果!$G$4*COS(RADIANS(S54))))/(((入力・結果!$G$3^2)+(入力・結果!$G$4^2)-(2*入力・結果!$G$3*入力・結果!$G$4*COS(RADIANS(S54))))^(1/2))))</f>
        <v>93.196948660318867</v>
      </c>
      <c r="Z54" s="13">
        <f>DEGREES(ACOS(((入力・結果!$G$3^2)+(入力・結果!$G$4^2)-(入力・結果!$G$5^2)+(入力・結果!$G$6^2)-(2*入力・結果!$G$3*入力・結果!$G$4*COS(RADIANS(S54))))/(2*入力・結果!$G$6*((入力・結果!$G$3^2)+(入力・結果!$G$4^2)-(2*入力・結果!$G$3*入力・結果!$G$4*(COS(RADIANS(S54)))))^(1/2))))</f>
        <v>75.51579946566001</v>
      </c>
      <c r="AA54" s="13">
        <f>DEGREES(ACOS((入力・結果!$G$4-(入力・結果!$G$3*COS(RADIANS(S54))))/(((入力・結果!$G$3^2)+(入力・結果!$G$4^2)-(2*入力・結果!$G$3*入力・結果!$G$4*COS(RADIANS(S54))))^(1/2))))</f>
        <v>36.803051339681147</v>
      </c>
      <c r="AB54" s="13">
        <f>DEGREES(ACOS(((入力・結果!$G$3^2)+(入力・結果!$G$4^2)+(入力・結果!$G$5^2)-(入力・結果!$G$6^2)-(2*入力・結果!$G$3*入力・結果!$G$4*COS(RADIANS(S54))))/(2*入力・結果!$G$5*((入力・結果!$G$3^2)+(入力・結果!$G$4^2)-(2*入力・結果!$G$3*入力・結果!$G$4*(COS(RADIANS(S54)))))^(1/2))))</f>
        <v>48.855917232777436</v>
      </c>
      <c r="AC54" s="1">
        <f t="shared" si="21"/>
        <v>2201.6670349324959</v>
      </c>
      <c r="AD54" s="1">
        <f t="shared" si="10"/>
        <v>2201.6670349324959</v>
      </c>
      <c r="AE54" s="1" t="str">
        <f t="shared" si="11"/>
        <v/>
      </c>
      <c r="AF54" s="1" t="str">
        <f t="shared" si="12"/>
        <v/>
      </c>
      <c r="AJ54" s="10">
        <v>51</v>
      </c>
      <c r="AK54" s="10">
        <f t="shared" si="13"/>
        <v>1.2034354725857914</v>
      </c>
    </row>
    <row r="55" spans="2:37" x14ac:dyDescent="0.2">
      <c r="B55" s="1">
        <v>51</v>
      </c>
      <c r="C55" s="13">
        <f t="shared" si="0"/>
        <v>31.466019552491876</v>
      </c>
      <c r="D55" s="13">
        <f t="shared" si="1"/>
        <v>-38.857298072848543</v>
      </c>
      <c r="E55" s="13">
        <f>演算!U55</f>
        <v>-43.510077028423268</v>
      </c>
      <c r="F55" s="13">
        <f t="shared" si="2"/>
        <v>43.510077028423268</v>
      </c>
      <c r="G55" s="13">
        <f t="shared" si="3"/>
        <v>-316.65556148719475</v>
      </c>
      <c r="H55" s="13">
        <f t="shared" si="4"/>
        <v>-369.32872620912309</v>
      </c>
      <c r="I55" s="14">
        <f t="shared" si="14"/>
        <v>486.49198618684767</v>
      </c>
      <c r="J55" s="13">
        <f t="shared" si="15"/>
        <v>-49.390829057840762</v>
      </c>
      <c r="K55" s="13" t="str">
        <f t="shared" si="16"/>
        <v/>
      </c>
      <c r="L55" s="13">
        <f>COUNTIF($K$4:K55,1)</f>
        <v>1</v>
      </c>
      <c r="M55" s="13">
        <f t="shared" si="17"/>
        <v>130.60917094215924</v>
      </c>
      <c r="N55" s="14">
        <f t="shared" si="5"/>
        <v>84.609170942159238</v>
      </c>
      <c r="O55" s="14">
        <f t="shared" si="18"/>
        <v>45.70541583112545</v>
      </c>
      <c r="P55" s="14">
        <f t="shared" si="19"/>
        <v>-484.34023948844879</v>
      </c>
      <c r="Q55" s="13">
        <f t="shared" si="6"/>
        <v>314.66019552491878</v>
      </c>
      <c r="R55" s="13">
        <f t="shared" si="7"/>
        <v>388.57298072848545</v>
      </c>
      <c r="S55" s="15">
        <v>51</v>
      </c>
      <c r="T55" s="1">
        <f t="shared" si="22"/>
        <v>85.489922971576732</v>
      </c>
      <c r="U55" s="1">
        <f t="shared" si="9"/>
        <v>-43.510077028423268</v>
      </c>
      <c r="V55" s="1">
        <f t="shared" si="20"/>
        <v>0.83095439911815561</v>
      </c>
      <c r="W55" s="1">
        <f>入力・結果!$I$7/V55</f>
        <v>416239.44751608319</v>
      </c>
      <c r="X55" s="14">
        <f>(W55/I55*10)*入力・結果!$I$8</f>
        <v>5646.9179999011039</v>
      </c>
      <c r="Y55" s="13">
        <f>DEGREES(ACOS((入力・結果!$G$3-(入力・結果!$G$4*COS(RADIANS(S55))))/(((入力・結果!$G$3^2)+(入力・結果!$G$4^2)-(2*入力・結果!$G$3*入力・結果!$G$4*COS(RADIANS(S55))))^(1/2))))</f>
        <v>92.16064721127394</v>
      </c>
      <c r="Z55" s="13">
        <f>DEGREES(ACOS(((入力・結果!$G$3^2)+(入力・結果!$G$4^2)-(入力・結果!$G$5^2)+(入力・結果!$G$6^2)-(2*入力・結果!$G$3*入力・結果!$G$4*COS(RADIANS(S55))))/(2*入力・結果!$G$6*((入力・結果!$G$3^2)+(入力・結果!$G$4^2)-(2*入力・結果!$G$3*入力・結果!$G$4*(COS(RADIANS(S55)))))^(1/2))))</f>
        <v>74.835463731356953</v>
      </c>
      <c r="AA55" s="13">
        <f>DEGREES(ACOS((入力・結果!$G$4-(入力・結果!$G$3*COS(RADIANS(S55))))/(((入力・結果!$G$3^2)+(入力・結果!$G$4^2)-(2*入力・結果!$G$3*入力・結果!$G$4*COS(RADIANS(S55))))^(1/2))))</f>
        <v>36.839352788726067</v>
      </c>
      <c r="AB55" s="13">
        <f>DEGREES(ACOS(((入力・結果!$G$3^2)+(入力・結果!$G$4^2)+(入力・結果!$G$5^2)-(入力・結果!$G$6^2)-(2*入力・結果!$G$3*入力・結果!$G$4*COS(RADIANS(S55))))/(2*入力・結果!$G$5*((入力・結果!$G$3^2)+(入力・結果!$G$4^2)-(2*入力・結果!$G$3*入力・結果!$G$4*(COS(RADIANS(S55)))))^(1/2))))</f>
        <v>48.650570182850664</v>
      </c>
      <c r="AC55" s="1">
        <f t="shared" si="21"/>
        <v>2346.9179999011039</v>
      </c>
      <c r="AD55" s="1">
        <f t="shared" si="10"/>
        <v>2346.9179999011039</v>
      </c>
      <c r="AE55" s="1" t="str">
        <f t="shared" si="11"/>
        <v/>
      </c>
      <c r="AF55" s="1" t="str">
        <f t="shared" si="12"/>
        <v/>
      </c>
      <c r="AJ55" s="10">
        <v>52</v>
      </c>
      <c r="AK55" s="10">
        <f t="shared" si="13"/>
        <v>1.2352036662492665</v>
      </c>
    </row>
    <row r="56" spans="2:37" x14ac:dyDescent="0.2">
      <c r="B56" s="1">
        <v>52</v>
      </c>
      <c r="C56" s="13">
        <f t="shared" si="0"/>
        <v>30.783073766282914</v>
      </c>
      <c r="D56" s="13">
        <f t="shared" si="1"/>
        <v>-39.4005376803361</v>
      </c>
      <c r="E56" s="13">
        <f>演算!U56</f>
        <v>-42.700493939153034</v>
      </c>
      <c r="F56" s="13">
        <f t="shared" si="2"/>
        <v>42.700493939153034</v>
      </c>
      <c r="G56" s="13">
        <f t="shared" si="3"/>
        <v>-321.97312565772211</v>
      </c>
      <c r="H56" s="13">
        <f t="shared" si="4"/>
        <v>-364.92022029251177</v>
      </c>
      <c r="I56" s="14">
        <f t="shared" si="14"/>
        <v>486.65538199442386</v>
      </c>
      <c r="J56" s="13">
        <f t="shared" si="15"/>
        <v>-48.577685432287552</v>
      </c>
      <c r="K56" s="13" t="str">
        <f t="shared" si="16"/>
        <v/>
      </c>
      <c r="L56" s="13">
        <f>COUNTIF($K$4:K56,1)</f>
        <v>1</v>
      </c>
      <c r="M56" s="13">
        <f t="shared" si="17"/>
        <v>131.42231456771245</v>
      </c>
      <c r="N56" s="14">
        <f t="shared" si="5"/>
        <v>85.422314567712448</v>
      </c>
      <c r="O56" s="14">
        <f t="shared" si="18"/>
        <v>38.840311603768775</v>
      </c>
      <c r="P56" s="14">
        <f t="shared" si="19"/>
        <v>-485.10296950097177</v>
      </c>
      <c r="Q56" s="13">
        <f t="shared" si="6"/>
        <v>307.83073766282916</v>
      </c>
      <c r="R56" s="13">
        <f t="shared" si="7"/>
        <v>394.005376803361</v>
      </c>
      <c r="S56" s="15">
        <v>52</v>
      </c>
      <c r="T56" s="1">
        <f t="shared" si="22"/>
        <v>85.299506060846966</v>
      </c>
      <c r="U56" s="1">
        <f t="shared" si="9"/>
        <v>-42.700493939153034</v>
      </c>
      <c r="V56" s="1">
        <f t="shared" si="20"/>
        <v>0.80958308927023381</v>
      </c>
      <c r="W56" s="1">
        <f>入力・結果!$I$7/V56</f>
        <v>427227.30326763127</v>
      </c>
      <c r="X56" s="14">
        <f>(W56/I56*10)*入力・結果!$I$8</f>
        <v>5794.0388741014176</v>
      </c>
      <c r="Y56" s="13">
        <f>DEGREES(ACOS((入力・結果!$G$3-(入力・結果!$G$4*COS(RADIANS(S56))))/(((入力・結果!$G$3^2)+(入力・結果!$G$4^2)-(2*入力・結果!$G$3*入力・結果!$G$4*COS(RADIANS(S56))))^(1/2))))</f>
        <v>91.138586384287009</v>
      </c>
      <c r="Z56" s="13">
        <f>DEGREES(ACOS(((入力・結果!$G$3^2)+(入力・結果!$G$4^2)-(入力・結果!$G$5^2)+(入力・結果!$G$6^2)-(2*入力・結果!$G$3*入力・結果!$G$4*COS(RADIANS(S56))))/(2*入力・結果!$G$6*((入力・結果!$G$3^2)+(入力・結果!$G$4^2)-(2*入力・結果!$G$3*入力・結果!$G$4*(COS(RADIANS(S56)))))^(1/2))))</f>
        <v>74.158808332795871</v>
      </c>
      <c r="AA56" s="13">
        <f>DEGREES(ACOS((入力・結果!$G$4-(入力・結果!$G$3*COS(RADIANS(S56))))/(((入力・結果!$G$3^2)+(入力・結果!$G$4^2)-(2*入力・結果!$G$3*入力・結果!$G$4*COS(RADIANS(S56))))^(1/2))))</f>
        <v>36.861413615712983</v>
      </c>
      <c r="AB56" s="13">
        <f>DEGREES(ACOS(((入力・結果!$G$3^2)+(入力・結果!$G$4^2)+(入力・結果!$G$5^2)-(入力・結果!$G$6^2)-(2*入力・結果!$G$3*入力・結果!$G$4*COS(RADIANS(S56))))/(2*入力・結果!$G$5*((入力・結果!$G$3^2)+(入力・結果!$G$4^2)-(2*入力・結果!$G$3*入力・結果!$G$4*(COS(RADIANS(S56)))))^(1/2))))</f>
        <v>48.438092445133989</v>
      </c>
      <c r="AC56" s="1">
        <f t="shared" si="21"/>
        <v>2494.0388741014176</v>
      </c>
      <c r="AD56" s="1">
        <f t="shared" si="10"/>
        <v>2494.0388741014176</v>
      </c>
      <c r="AE56" s="1" t="str">
        <f t="shared" si="11"/>
        <v/>
      </c>
      <c r="AF56" s="1" t="str">
        <f t="shared" si="12"/>
        <v/>
      </c>
      <c r="AJ56" s="10">
        <v>53</v>
      </c>
      <c r="AK56" s="10">
        <f t="shared" si="13"/>
        <v>1.2674251091440409</v>
      </c>
    </row>
    <row r="57" spans="2:37" x14ac:dyDescent="0.2">
      <c r="B57" s="1">
        <v>53</v>
      </c>
      <c r="C57" s="13">
        <f t="shared" si="0"/>
        <v>30.090751157602419</v>
      </c>
      <c r="D57" s="13">
        <f t="shared" si="1"/>
        <v>-39.931775502364644</v>
      </c>
      <c r="E57" s="13">
        <f>演算!U57</f>
        <v>-41.9114926855205</v>
      </c>
      <c r="F57" s="13">
        <f t="shared" si="2"/>
        <v>41.9114926855205</v>
      </c>
      <c r="G57" s="13">
        <f t="shared" si="3"/>
        <v>-327.11448432898248</v>
      </c>
      <c r="H57" s="13">
        <f t="shared" si="4"/>
        <v>-360.56305866259123</v>
      </c>
      <c r="I57" s="14">
        <f t="shared" si="14"/>
        <v>486.83632273068872</v>
      </c>
      <c r="J57" s="13">
        <f t="shared" si="15"/>
        <v>-47.784666960734761</v>
      </c>
      <c r="K57" s="13" t="str">
        <f t="shared" si="16"/>
        <v/>
      </c>
      <c r="L57" s="13">
        <f>COUNTIF($K$4:K57,1)</f>
        <v>1</v>
      </c>
      <c r="M57" s="13">
        <f t="shared" si="17"/>
        <v>132.21533303926523</v>
      </c>
      <c r="N57" s="14">
        <f t="shared" si="5"/>
        <v>86.215333039265232</v>
      </c>
      <c r="O57" s="14">
        <f t="shared" si="18"/>
        <v>32.134543990335629</v>
      </c>
      <c r="P57" s="14">
        <f t="shared" si="19"/>
        <v>-485.7746146233585</v>
      </c>
      <c r="Q57" s="13">
        <f t="shared" si="6"/>
        <v>300.90751157602421</v>
      </c>
      <c r="R57" s="13">
        <f t="shared" si="7"/>
        <v>399.31775502364644</v>
      </c>
      <c r="S57" s="15">
        <v>53</v>
      </c>
      <c r="T57" s="1">
        <f t="shared" si="22"/>
        <v>85.0885073144795</v>
      </c>
      <c r="U57" s="1">
        <f t="shared" si="9"/>
        <v>-41.9114926855205</v>
      </c>
      <c r="V57" s="1">
        <f t="shared" si="20"/>
        <v>0.78900125363253437</v>
      </c>
      <c r="W57" s="1">
        <f>入力・結果!$I$7/V57</f>
        <v>438371.92705030431</v>
      </c>
      <c r="X57" s="14">
        <f>(W57/I57*10)*入力・結果!$I$8</f>
        <v>5942.972172461582</v>
      </c>
      <c r="Y57" s="13">
        <f>DEGREES(ACOS((入力・結果!$G$3-(入力・結果!$G$4*COS(RADIANS(S57))))/(((入力・結果!$G$3^2)+(入力・結果!$G$4^2)-(2*入力・結果!$G$3*入力・結果!$G$4*COS(RADIANS(S57))))^(1/2))))</f>
        <v>90.130213327585523</v>
      </c>
      <c r="Z57" s="13">
        <f>DEGREES(ACOS(((入力・結果!$G$3^2)+(入力・結果!$G$4^2)-(入力・結果!$G$5^2)+(入力・結果!$G$6^2)-(2*入力・結果!$G$3*入力・結果!$G$4*COS(RADIANS(S57))))/(2*入力・結果!$G$6*((入力・結果!$G$3^2)+(入力・結果!$G$4^2)-(2*入力・結果!$G$3*入力・結果!$G$4*(COS(RADIANS(S57)))))^(1/2))))</f>
        <v>73.485755469564694</v>
      </c>
      <c r="AA57" s="13">
        <f>DEGREES(ACOS((入力・結果!$G$4-(入力・結果!$G$3*COS(RADIANS(S57))))/(((入力・結果!$G$3^2)+(入力・結果!$G$4^2)-(2*入力・結果!$G$3*入力・結果!$G$4*COS(RADIANS(S57))))^(1/2))))</f>
        <v>36.869786672414492</v>
      </c>
      <c r="AB57" s="13">
        <f>DEGREES(ACOS(((入力・結果!$G$3^2)+(入力・結果!$G$4^2)+(入力・結果!$G$5^2)-(入力・結果!$G$6^2)-(2*入力・結果!$G$3*入力・結果!$G$4*COS(RADIANS(S57))))/(2*入力・結果!$G$5*((入力・結果!$G$3^2)+(入力・結果!$G$4^2)-(2*入力・結果!$G$3*入力・結果!$G$4*(COS(RADIANS(S57)))))^(1/2))))</f>
        <v>48.218720642065009</v>
      </c>
      <c r="AC57" s="1">
        <f t="shared" si="21"/>
        <v>2642.972172461582</v>
      </c>
      <c r="AD57" s="1">
        <f t="shared" si="10"/>
        <v>2642.972172461582</v>
      </c>
      <c r="AE57" s="1" t="str">
        <f t="shared" si="11"/>
        <v/>
      </c>
      <c r="AF57" s="1" t="str">
        <f t="shared" si="12"/>
        <v/>
      </c>
      <c r="AJ57" s="10">
        <v>54</v>
      </c>
      <c r="AK57" s="10">
        <f t="shared" si="13"/>
        <v>1.300089517327738</v>
      </c>
    </row>
    <row r="58" spans="2:37" x14ac:dyDescent="0.2">
      <c r="B58" s="1">
        <v>54</v>
      </c>
      <c r="C58" s="13">
        <f t="shared" si="0"/>
        <v>29.389262614623657</v>
      </c>
      <c r="D58" s="13">
        <f t="shared" si="1"/>
        <v>-40.450849718747371</v>
      </c>
      <c r="E58" s="13">
        <f>演算!U58</f>
        <v>-41.142314881475556</v>
      </c>
      <c r="F58" s="13">
        <f t="shared" si="2"/>
        <v>41.142314881475556</v>
      </c>
      <c r="G58" s="13">
        <f t="shared" si="3"/>
        <v>-332.08802996018176</v>
      </c>
      <c r="H58" s="13">
        <f t="shared" si="4"/>
        <v>-356.25801707374666</v>
      </c>
      <c r="I58" s="14">
        <f t="shared" si="14"/>
        <v>487.03412033670963</v>
      </c>
      <c r="J58" s="13">
        <f t="shared" si="15"/>
        <v>-47.011008186784814</v>
      </c>
      <c r="K58" s="13" t="str">
        <f t="shared" si="16"/>
        <v/>
      </c>
      <c r="L58" s="13">
        <f>COUNTIF($K$4:K58,1)</f>
        <v>1</v>
      </c>
      <c r="M58" s="13">
        <f t="shared" si="17"/>
        <v>132.98899181321519</v>
      </c>
      <c r="N58" s="14">
        <f t="shared" si="5"/>
        <v>86.988991813215193</v>
      </c>
      <c r="O58" s="14">
        <f t="shared" si="18"/>
        <v>25.582841129794168</v>
      </c>
      <c r="P58" s="14">
        <f t="shared" si="19"/>
        <v>-486.36175076981567</v>
      </c>
      <c r="Q58" s="13">
        <f t="shared" si="6"/>
        <v>293.89262614623658</v>
      </c>
      <c r="R58" s="13">
        <f t="shared" si="7"/>
        <v>404.50849718747372</v>
      </c>
      <c r="S58" s="15">
        <v>54</v>
      </c>
      <c r="T58" s="1">
        <f t="shared" si="22"/>
        <v>84.857685118524444</v>
      </c>
      <c r="U58" s="1">
        <f t="shared" si="9"/>
        <v>-41.142314881475556</v>
      </c>
      <c r="V58" s="1">
        <f t="shared" si="20"/>
        <v>0.76917780404494351</v>
      </c>
      <c r="W58" s="1">
        <f>入力・結果!$I$7/V58</f>
        <v>449669.76189524867</v>
      </c>
      <c r="X58" s="14">
        <f>(W58/I58*10)*入力・結果!$I$8</f>
        <v>6093.6601863886799</v>
      </c>
      <c r="Y58" s="13">
        <f>DEGREES(ACOS((入力・結果!$G$3-(入力・結果!$G$4*COS(RADIANS(S58))))/(((入力・結果!$G$3^2)+(入力・結果!$G$4^2)-(2*入力・結果!$G$3*入力・結果!$G$4*COS(RADIANS(S58))))^(1/2))))</f>
        <v>89.134999234049801</v>
      </c>
      <c r="Z58" s="13">
        <f>DEGREES(ACOS(((入力・結果!$G$3^2)+(入力・結果!$G$4^2)-(入力・結果!$G$5^2)+(入力・結果!$G$6^2)-(2*入力・結果!$G$3*入力・結果!$G$4*COS(RADIANS(S58))))/(2*入力・結果!$G$6*((入力・結果!$G$3^2)+(入力・結果!$G$4^2)-(2*入力・結果!$G$3*入力・結果!$G$4*(COS(RADIANS(S58)))))^(1/2))))</f>
        <v>72.816225395397481</v>
      </c>
      <c r="AA58" s="13">
        <f>DEGREES(ACOS((入力・結果!$G$4-(入力・結果!$G$3*COS(RADIANS(S58))))/(((入力・結果!$G$3^2)+(入力・結果!$G$4^2)-(2*入力・結果!$G$3*入力・結果!$G$4*COS(RADIANS(S58))))^(1/2))))</f>
        <v>36.865000765950192</v>
      </c>
      <c r="AB58" s="13">
        <f>DEGREES(ACOS(((入力・結果!$G$3^2)+(入力・結果!$G$4^2)+(入力・結果!$G$5^2)-(入力・結果!$G$6^2)-(2*入力・結果!$G$3*入力・結果!$G$4*COS(RADIANS(S58))))/(2*入力・結果!$G$5*((入力・結果!$G$3^2)+(入力・結果!$G$4^2)-(2*入力・結果!$G$3*入力・結果!$G$4*(COS(RADIANS(S58)))))^(1/2))))</f>
        <v>47.992684352574251</v>
      </c>
      <c r="AC58" s="1">
        <f t="shared" si="21"/>
        <v>2793.6601863886799</v>
      </c>
      <c r="AD58" s="1">
        <f t="shared" si="10"/>
        <v>2793.6601863886799</v>
      </c>
      <c r="AE58" s="1" t="str">
        <f t="shared" si="11"/>
        <v/>
      </c>
      <c r="AF58" s="1" t="str">
        <f t="shared" si="12"/>
        <v/>
      </c>
      <c r="AJ58" s="10">
        <v>55</v>
      </c>
      <c r="AK58" s="10">
        <f t="shared" si="13"/>
        <v>1.3331865043253481</v>
      </c>
    </row>
    <row r="59" spans="2:37" x14ac:dyDescent="0.2">
      <c r="B59" s="1">
        <v>55</v>
      </c>
      <c r="C59" s="13">
        <f t="shared" si="0"/>
        <v>28.678821817552308</v>
      </c>
      <c r="D59" s="13">
        <f t="shared" si="1"/>
        <v>-40.957602214449587</v>
      </c>
      <c r="E59" s="13">
        <f>演算!U59</f>
        <v>-40.392232281062462</v>
      </c>
      <c r="F59" s="13">
        <f t="shared" si="2"/>
        <v>40.392232281062462</v>
      </c>
      <c r="G59" s="13">
        <f t="shared" si="3"/>
        <v>-336.90173864232685</v>
      </c>
      <c r="H59" s="13">
        <f t="shared" si="4"/>
        <v>-352.00559499665786</v>
      </c>
      <c r="I59" s="14">
        <f t="shared" si="14"/>
        <v>487.24810970302781</v>
      </c>
      <c r="J59" s="13">
        <f t="shared" si="15"/>
        <v>-46.255972412720624</v>
      </c>
      <c r="K59" s="13" t="str">
        <f t="shared" si="16"/>
        <v/>
      </c>
      <c r="L59" s="13">
        <f>COUNTIF($K$4:K59,1)</f>
        <v>1</v>
      </c>
      <c r="M59" s="13">
        <f t="shared" si="17"/>
        <v>133.74402758727939</v>
      </c>
      <c r="N59" s="14">
        <f t="shared" si="5"/>
        <v>87.74402758727939</v>
      </c>
      <c r="O59" s="14">
        <f t="shared" si="18"/>
        <v>19.180021652902113</v>
      </c>
      <c r="P59" s="14">
        <f t="shared" si="19"/>
        <v>-486.87046242154395</v>
      </c>
      <c r="Q59" s="13">
        <f t="shared" si="6"/>
        <v>286.78821817552307</v>
      </c>
      <c r="R59" s="13">
        <f t="shared" si="7"/>
        <v>409.57602214449588</v>
      </c>
      <c r="S59" s="15">
        <v>55</v>
      </c>
      <c r="T59" s="1">
        <f t="shared" si="22"/>
        <v>84.607767718937538</v>
      </c>
      <c r="U59" s="1">
        <f t="shared" si="9"/>
        <v>-40.392232281062462</v>
      </c>
      <c r="V59" s="1">
        <f t="shared" si="20"/>
        <v>0.75008260041309427</v>
      </c>
      <c r="W59" s="1">
        <f>入力・結果!$I$7/V59</f>
        <v>461117.2153700341</v>
      </c>
      <c r="X59" s="14">
        <f>(W59/I59*10)*入力・結果!$I$8</f>
        <v>6246.0450042528164</v>
      </c>
      <c r="Y59" s="13">
        <f>DEGREES(ACOS((入力・結果!$G$3-(入力・結果!$G$4*COS(RADIANS(S59))))/(((入力・結果!$G$3^2)+(入力・結果!$G$4^2)-(2*入力・結果!$G$3*入力・結果!$G$4*COS(RADIANS(S59))))^(1/2))))</f>
        <v>88.15243835439972</v>
      </c>
      <c r="Z59" s="13">
        <f>DEGREES(ACOS(((入力・結果!$G$3^2)+(入力・結果!$G$4^2)-(入力・結果!$G$5^2)+(入力・結果!$G$6^2)-(2*入力・結果!$G$3*入力・結果!$G$4*COS(RADIANS(S59))))/(2*入力・結果!$G$6*((入力・結果!$G$3^2)+(入力・結果!$G$4^2)-(2*入力・結果!$G$3*入力・結果!$G$4*(COS(RADIANS(S59)))))^(1/2))))</f>
        <v>72.150137044354636</v>
      </c>
      <c r="AA59" s="13">
        <f>DEGREES(ACOS((入力・結果!$G$4-(入力・結果!$G$3*COS(RADIANS(S59))))/(((入力・結果!$G$3^2)+(入力・結果!$G$4^2)-(2*入力・結果!$G$3*入力・結果!$G$4*COS(RADIANS(S59))))^(1/2))))</f>
        <v>36.847561645600265</v>
      </c>
      <c r="AB59" s="13">
        <f>DEGREES(ACOS(((入力・結果!$G$3^2)+(入力・結果!$G$4^2)+(入力・結果!$G$5^2)-(入力・結果!$G$6^2)-(2*入力・結果!$G$3*入力・結果!$G$4*COS(RADIANS(S59))))/(2*入力・結果!$G$5*((入力・結果!$G$3^2)+(入力・結果!$G$4^2)-(2*入力・結果!$G$3*入力・結果!$G$4*(COS(RADIANS(S59)))))^(1/2))))</f>
        <v>47.760206073337272</v>
      </c>
      <c r="AC59" s="1">
        <f t="shared" si="21"/>
        <v>2946.0450042528164</v>
      </c>
      <c r="AD59" s="1">
        <f t="shared" si="10"/>
        <v>2946.0450042528164</v>
      </c>
      <c r="AE59" s="1" t="str">
        <f t="shared" si="11"/>
        <v/>
      </c>
      <c r="AF59" s="1" t="str">
        <f t="shared" si="12"/>
        <v/>
      </c>
      <c r="AJ59" s="10">
        <v>56</v>
      </c>
      <c r="AK59" s="10">
        <f t="shared" si="13"/>
        <v>1.3667055817391867</v>
      </c>
    </row>
    <row r="60" spans="2:37" x14ac:dyDescent="0.2">
      <c r="B60" s="1">
        <v>56</v>
      </c>
      <c r="C60" s="13">
        <f t="shared" si="0"/>
        <v>27.959645173537339</v>
      </c>
      <c r="D60" s="13">
        <f t="shared" si="1"/>
        <v>-41.451878627752087</v>
      </c>
      <c r="E60" s="13">
        <f>演算!U60</f>
        <v>-39.660545798354562</v>
      </c>
      <c r="F60" s="13">
        <f t="shared" si="2"/>
        <v>39.660545798354562</v>
      </c>
      <c r="G60" s="13">
        <f t="shared" si="3"/>
        <v>-341.56318607629981</v>
      </c>
      <c r="H60" s="13">
        <f t="shared" si="4"/>
        <v>-347.80604815234722</v>
      </c>
      <c r="I60" s="14">
        <f t="shared" si="14"/>
        <v>487.47764791213336</v>
      </c>
      <c r="J60" s="13">
        <f t="shared" si="15"/>
        <v>-45.518850934722671</v>
      </c>
      <c r="K60" s="13" t="str">
        <f t="shared" si="16"/>
        <v/>
      </c>
      <c r="L60" s="13">
        <f>COUNTIF($K$4:K60,1)</f>
        <v>1</v>
      </c>
      <c r="M60" s="13">
        <f t="shared" si="17"/>
        <v>134.48114906527732</v>
      </c>
      <c r="N60" s="14">
        <f t="shared" si="5"/>
        <v>88.481149065277322</v>
      </c>
      <c r="O60" s="14">
        <f t="shared" si="18"/>
        <v>12.921006985939069</v>
      </c>
      <c r="P60" s="14">
        <f t="shared" si="19"/>
        <v>-487.30637672045214</v>
      </c>
      <c r="Q60" s="13">
        <f t="shared" si="6"/>
        <v>279.59645173537342</v>
      </c>
      <c r="R60" s="13">
        <f t="shared" si="7"/>
        <v>414.51878627752086</v>
      </c>
      <c r="S60" s="15">
        <v>56</v>
      </c>
      <c r="T60" s="1">
        <f t="shared" si="22"/>
        <v>84.339454201645438</v>
      </c>
      <c r="U60" s="1">
        <f t="shared" si="9"/>
        <v>-39.660545798354562</v>
      </c>
      <c r="V60" s="1">
        <f t="shared" si="20"/>
        <v>0.73168648270790015</v>
      </c>
      <c r="W60" s="1">
        <f>入力・結果!$I$7/V60</f>
        <v>472710.65978962294</v>
      </c>
      <c r="X60" s="14">
        <f>(W60/I60*10)*入力・結果!$I$8</f>
        <v>6400.0685323193811</v>
      </c>
      <c r="Y60" s="13">
        <f>DEGREES(ACOS((入力・結果!$G$3-(入力・結果!$G$4*COS(RADIANS(S60))))/(((入力・結果!$G$3^2)+(入力・結果!$G$4^2)-(2*入力・結果!$G$3*入力・結果!$G$4*COS(RADIANS(S60))))^(1/2))))</f>
        <v>87.182047025981632</v>
      </c>
      <c r="Z60" s="13">
        <f>DEGREES(ACOS(((入力・結果!$G$3^2)+(入力・結果!$G$4^2)-(入力・結果!$G$5^2)+(入力・結果!$G$6^2)-(2*入力・結果!$G$3*入力・結果!$G$4*COS(RADIANS(S60))))/(2*入力・結果!$G$6*((入力・結果!$G$3^2)+(入力・結果!$G$4^2)-(2*入力・結果!$G$3*入力・結果!$G$4*(COS(RADIANS(S60)))))^(1/2))))</f>
        <v>71.487408567734803</v>
      </c>
      <c r="AA60" s="13">
        <f>DEGREES(ACOS((入力・結果!$G$4-(入力・結果!$G$3*COS(RADIANS(S60))))/(((入力・結果!$G$3^2)+(入力・結果!$G$4^2)-(2*入力・結果!$G$3*入力・結果!$G$4*COS(RADIANS(S60))))^(1/2))))</f>
        <v>36.817952974018354</v>
      </c>
      <c r="AB60" s="13">
        <f>DEGREES(ACOS(((入力・結果!$G$3^2)+(入力・結果!$G$4^2)+(入力・結果!$G$5^2)-(入力・結果!$G$6^2)-(2*入力・結果!$G$3*入力・結果!$G$4*COS(RADIANS(S60))))/(2*入力・結果!$G$5*((入力・結果!$G$3^2)+(入力・結果!$G$4^2)-(2*入力・結果!$G$3*入力・結果!$G$4*(COS(RADIANS(S60)))))^(1/2))))</f>
        <v>47.521501227627084</v>
      </c>
      <c r="AC60" s="1">
        <f t="shared" si="21"/>
        <v>3100.0685323193811</v>
      </c>
      <c r="AD60" s="1">
        <f t="shared" si="10"/>
        <v>3100.0685323193811</v>
      </c>
      <c r="AE60" s="1" t="str">
        <f t="shared" si="11"/>
        <v/>
      </c>
      <c r="AF60" s="1" t="str">
        <f t="shared" si="12"/>
        <v/>
      </c>
      <c r="AJ60" s="10">
        <v>57</v>
      </c>
      <c r="AK60" s="10">
        <f t="shared" si="13"/>
        <v>1.4006361601085719</v>
      </c>
    </row>
    <row r="61" spans="2:37" x14ac:dyDescent="0.2">
      <c r="B61" s="1">
        <v>57</v>
      </c>
      <c r="C61" s="13">
        <f t="shared" si="0"/>
        <v>27.231951750751353</v>
      </c>
      <c r="D61" s="13">
        <f t="shared" si="1"/>
        <v>-41.933528397271203</v>
      </c>
      <c r="E61" s="13">
        <f>演算!U61</f>
        <v>-38.946584508134492</v>
      </c>
      <c r="F61" s="13">
        <f t="shared" si="2"/>
        <v>38.946584508134492</v>
      </c>
      <c r="G61" s="13">
        <f t="shared" si="3"/>
        <v>-346.0795638046572</v>
      </c>
      <c r="H61" s="13">
        <f t="shared" si="4"/>
        <v>-343.65941782959021</v>
      </c>
      <c r="I61" s="14">
        <f t="shared" si="14"/>
        <v>487.72211344801116</v>
      </c>
      <c r="J61" s="13">
        <f t="shared" si="15"/>
        <v>-44.798962238157706</v>
      </c>
      <c r="K61" s="13" t="str">
        <f t="shared" si="16"/>
        <v/>
      </c>
      <c r="L61" s="13">
        <f>COUNTIF($K$4:K61,1)</f>
        <v>1</v>
      </c>
      <c r="M61" s="13">
        <f t="shared" si="17"/>
        <v>135.20103776184229</v>
      </c>
      <c r="N61" s="14">
        <f t="shared" si="5"/>
        <v>89.201037761842286</v>
      </c>
      <c r="O61" s="14">
        <f t="shared" si="18"/>
        <v>6.800831164330857</v>
      </c>
      <c r="P61" s="14">
        <f t="shared" si="19"/>
        <v>-487.6746955109204</v>
      </c>
      <c r="Q61" s="13">
        <f t="shared" si="6"/>
        <v>272.31951750751352</v>
      </c>
      <c r="R61" s="13">
        <f t="shared" si="7"/>
        <v>419.33528397271203</v>
      </c>
      <c r="S61" s="15">
        <v>57</v>
      </c>
      <c r="T61" s="1">
        <f t="shared" si="22"/>
        <v>84.053415491865508</v>
      </c>
      <c r="U61" s="1">
        <f t="shared" si="9"/>
        <v>-38.946584508134492</v>
      </c>
      <c r="V61" s="1">
        <f t="shared" si="20"/>
        <v>0.7139612902200696</v>
      </c>
      <c r="W61" s="1">
        <f>入力・結果!$I$7/V61</f>
        <v>484446.43251371244</v>
      </c>
      <c r="X61" s="14">
        <f>(W61/I61*10)*入力・結果!$I$8</f>
        <v>6555.6725160285851</v>
      </c>
      <c r="Y61" s="13">
        <f>DEGREES(ACOS((入力・結果!$G$3-(入力・結果!$G$4*COS(RADIANS(S61))))/(((入力・結果!$G$3^2)+(入力・結果!$G$4^2)-(2*入力・結果!$G$3*入力・結果!$G$4*COS(RADIANS(S61))))^(1/2))))</f>
        <v>86.223362721876882</v>
      </c>
      <c r="Z61" s="13">
        <f>DEGREES(ACOS(((入力・結果!$G$3^2)+(入力・結果!$G$4^2)-(入力・結果!$G$5^2)+(入力・結果!$G$6^2)-(2*入力・結果!$G$3*入力・結果!$G$4*COS(RADIANS(S61))))/(2*入力・結果!$G$6*((入力・結果!$G$3^2)+(入力・結果!$G$4^2)-(2*入力・結果!$G$3*入力・結果!$G$4*(COS(RADIANS(S61)))))^(1/2))))</f>
        <v>70.827957792741401</v>
      </c>
      <c r="AA61" s="13">
        <f>DEGREES(ACOS((入力・結果!$G$4-(入力・結果!$G$3*COS(RADIANS(S61))))/(((入力・結果!$G$3^2)+(入力・結果!$G$4^2)-(2*入力・結果!$G$3*入力・結果!$G$4*COS(RADIANS(S61))))^(1/2))))</f>
        <v>36.776637278123111</v>
      </c>
      <c r="AB61" s="13">
        <f>DEGREES(ACOS(((入力・結果!$G$3^2)+(入力・結果!$G$4^2)+(入力・結果!$G$5^2)-(入力・結果!$G$6^2)-(2*入力・結果!$G$3*入力・結果!$G$4*COS(RADIANS(S61))))/(2*入力・結果!$G$5*((入力・結果!$G$3^2)+(入力・結果!$G$4^2)-(2*入力・結果!$G$3*入力・結果!$G$4*(COS(RADIANS(S61)))))^(1/2))))</f>
        <v>47.276778213742389</v>
      </c>
      <c r="AC61" s="1">
        <f t="shared" si="21"/>
        <v>3255.6725160285851</v>
      </c>
      <c r="AD61" s="1">
        <f t="shared" si="10"/>
        <v>3255.6725160285851</v>
      </c>
      <c r="AE61" s="1" t="str">
        <f t="shared" si="11"/>
        <v/>
      </c>
      <c r="AF61" s="1" t="str">
        <f t="shared" si="12"/>
        <v/>
      </c>
      <c r="AJ61" s="10">
        <v>58</v>
      </c>
      <c r="AK61" s="10">
        <f t="shared" si="13"/>
        <v>1.4349675500017756</v>
      </c>
    </row>
    <row r="62" spans="2:37" x14ac:dyDescent="0.2">
      <c r="B62" s="1">
        <v>58</v>
      </c>
      <c r="C62" s="13">
        <f t="shared" si="0"/>
        <v>26.495963211660246</v>
      </c>
      <c r="D62" s="13">
        <f t="shared" si="1"/>
        <v>-42.402404807821299</v>
      </c>
      <c r="E62" s="13">
        <f>演算!U62</f>
        <v>-38.249704637925049</v>
      </c>
      <c r="F62" s="13">
        <f t="shared" si="2"/>
        <v>38.249704637925049</v>
      </c>
      <c r="G62" s="13">
        <f t="shared" si="3"/>
        <v>-350.4576955042495</v>
      </c>
      <c r="H62" s="13">
        <f t="shared" si="4"/>
        <v>-339.56555726903986</v>
      </c>
      <c r="I62" s="14">
        <f t="shared" si="14"/>
        <v>487.98090538624854</v>
      </c>
      <c r="J62" s="13">
        <f t="shared" si="15"/>
        <v>-44.095651165154983</v>
      </c>
      <c r="K62" s="13" t="str">
        <f t="shared" si="16"/>
        <v/>
      </c>
      <c r="L62" s="13">
        <f>COUNTIF($K$4:K62,1)</f>
        <v>1</v>
      </c>
      <c r="M62" s="13">
        <f t="shared" si="17"/>
        <v>135.90434883484502</v>
      </c>
      <c r="N62" s="14">
        <f t="shared" si="5"/>
        <v>89.904348834845024</v>
      </c>
      <c r="O62" s="14">
        <f t="shared" si="18"/>
        <v>0.81464849399646633</v>
      </c>
      <c r="P62" s="14">
        <f t="shared" si="19"/>
        <v>-487.98022538768322</v>
      </c>
      <c r="Q62" s="13">
        <f t="shared" si="6"/>
        <v>264.95963211660245</v>
      </c>
      <c r="R62" s="13">
        <f t="shared" si="7"/>
        <v>424.02404807821296</v>
      </c>
      <c r="S62" s="15">
        <v>58</v>
      </c>
      <c r="T62" s="1">
        <f t="shared" si="22"/>
        <v>83.750295362074951</v>
      </c>
      <c r="U62" s="1">
        <f t="shared" si="9"/>
        <v>-38.249704637925049</v>
      </c>
      <c r="V62" s="1">
        <f t="shared" si="20"/>
        <v>0.6968798702094432</v>
      </c>
      <c r="W62" s="1">
        <f>入力・結果!$I$7/V62</f>
        <v>496320.83632441412</v>
      </c>
      <c r="X62" s="14">
        <f>(W62/I62*10)*入力・結果!$I$8</f>
        <v>6712.7985615509378</v>
      </c>
      <c r="Y62" s="13">
        <f>DEGREES(ACOS((入力・結果!$G$3-(入力・結果!$G$4*COS(RADIANS(S62))))/(((入力・結果!$G$3^2)+(入力・結果!$G$4^2)-(2*入力・結果!$G$3*入力・結果!$G$4*COS(RADIANS(S62))))^(1/2))))</f>
        <v>85.275943123990359</v>
      </c>
      <c r="Z62" s="13">
        <f>DEGREES(ACOS(((入力・結果!$G$3^2)+(入力・結果!$G$4^2)-(入力・結果!$G$5^2)+(入力・結果!$G$6^2)-(2*入力・結果!$G$3*入力・結果!$G$4*COS(RADIANS(S62))))/(2*入力・結果!$G$6*((入力・結果!$G$3^2)+(入力・結果!$G$4^2)-(2*入力・結果!$G$3*入力・結果!$G$4*(COS(RADIANS(S62)))))^(1/2))))</f>
        <v>70.171702612656489</v>
      </c>
      <c r="AA62" s="13">
        <f>DEGREES(ACOS((入力・結果!$G$4-(入力・結果!$G$3*COS(RADIANS(S62))))/(((入力・結果!$G$3^2)+(入力・結果!$G$4^2)-(2*入力・結果!$G$3*入力・結果!$G$4*COS(RADIANS(S62))))^(1/2))))</f>
        <v>36.724056876009627</v>
      </c>
      <c r="AB62" s="13">
        <f>DEGREES(ACOS(((入力・結果!$G$3^2)+(入力・結果!$G$4^2)+(入力・結果!$G$5^2)-(入力・結果!$G$6^2)-(2*入力・結果!$G$3*入力・結果!$G$4*COS(RADIANS(S62))))/(2*入力・結果!$G$5*((入力・結果!$G$3^2)+(入力・結果!$G$4^2)-(2*入力・結果!$G$3*入力・結果!$G$4*(COS(RADIANS(S62)))))^(1/2))))</f>
        <v>47.026238486065324</v>
      </c>
      <c r="AC62" s="1">
        <f t="shared" si="21"/>
        <v>3412.7985615509378</v>
      </c>
      <c r="AD62" s="1">
        <f t="shared" si="10"/>
        <v>3412.7985615509378</v>
      </c>
      <c r="AE62" s="1" t="str">
        <f t="shared" si="11"/>
        <v/>
      </c>
      <c r="AF62" s="1" t="str">
        <f t="shared" si="12"/>
        <v/>
      </c>
      <c r="AJ62" s="10">
        <v>59</v>
      </c>
      <c r="AK62" s="10">
        <f t="shared" si="13"/>
        <v>1.4696889633186452</v>
      </c>
    </row>
    <row r="63" spans="2:37" x14ac:dyDescent="0.2">
      <c r="B63" s="1">
        <v>59</v>
      </c>
      <c r="C63" s="13">
        <f t="shared" si="0"/>
        <v>25.751903745502709</v>
      </c>
      <c r="D63" s="13">
        <f t="shared" si="1"/>
        <v>-42.858365035105614</v>
      </c>
      <c r="E63" s="13">
        <f>演算!U63</f>
        <v>-37.569288560129962</v>
      </c>
      <c r="F63" s="13">
        <f t="shared" si="2"/>
        <v>37.569288560129962</v>
      </c>
      <c r="G63" s="13">
        <f t="shared" si="3"/>
        <v>-354.70405318370734</v>
      </c>
      <c r="H63" s="13">
        <f t="shared" si="4"/>
        <v>-335.52415537808207</v>
      </c>
      <c r="I63" s="14">
        <f t="shared" si="14"/>
        <v>488.25344257580576</v>
      </c>
      <c r="J63" s="13">
        <f t="shared" si="15"/>
        <v>-43.40828806476641</v>
      </c>
      <c r="K63" s="13" t="str">
        <f t="shared" si="16"/>
        <v/>
      </c>
      <c r="L63" s="13">
        <f>COUNTIF($K$4:K63,1)</f>
        <v>1</v>
      </c>
      <c r="M63" s="13">
        <f t="shared" si="17"/>
        <v>136.5917119352336</v>
      </c>
      <c r="N63" s="14">
        <f t="shared" si="5"/>
        <v>90.591711935233604</v>
      </c>
      <c r="O63" s="14">
        <f t="shared" si="18"/>
        <v>-5.0422606413315529</v>
      </c>
      <c r="P63" s="14">
        <f t="shared" si="19"/>
        <v>-488.22740582104825</v>
      </c>
      <c r="Q63" s="13">
        <f t="shared" si="6"/>
        <v>257.5190374550271</v>
      </c>
      <c r="R63" s="13">
        <f t="shared" si="7"/>
        <v>428.58365035105618</v>
      </c>
      <c r="S63" s="15">
        <v>59</v>
      </c>
      <c r="T63" s="1">
        <f t="shared" si="22"/>
        <v>83.430711439870038</v>
      </c>
      <c r="U63" s="1">
        <f t="shared" si="9"/>
        <v>-37.569288560129962</v>
      </c>
      <c r="V63" s="1">
        <f t="shared" si="20"/>
        <v>0.68041607779508695</v>
      </c>
      <c r="W63" s="1">
        <f>入力・結果!$I$7/V63</f>
        <v>508330.13987679972</v>
      </c>
      <c r="X63" s="14">
        <f>(W63/I63*10)*入力・結果!$I$8</f>
        <v>6871.3881575263804</v>
      </c>
      <c r="Y63" s="13">
        <f>DEGREES(ACOS((入力・結果!$G$3-(入力・結果!$G$4*COS(RADIANS(S63))))/(((入力・結果!$G$3^2)+(入力・結果!$G$4^2)-(2*入力・結果!$G$3*入力・結果!$G$4*COS(RADIANS(S63))))^(1/2))))</f>
        <v>84.339365222883941</v>
      </c>
      <c r="Z63" s="13">
        <f>DEGREES(ACOS(((入力・結果!$G$3^2)+(入力・結果!$G$4^2)-(入力・結果!$G$5^2)+(入力・結果!$G$6^2)-(2*入力・結果!$G$3*入力・結果!$G$4*COS(RADIANS(S63))))/(2*入力・結果!$G$6*((入力・結果!$G$3^2)+(入力・結果!$G$4^2)-(2*入力・結果!$G$3*入力・結果!$G$4*(COS(RADIANS(S63)))))^(1/2))))</f>
        <v>69.518561317138179</v>
      </c>
      <c r="AA63" s="13">
        <f>DEGREES(ACOS((入力・結果!$G$4-(入力・結果!$G$3*COS(RADIANS(S63))))/(((入力・結果!$G$3^2)+(入力・結果!$G$4^2)-(2*入力・結果!$G$3*入力・結果!$G$4*COS(RADIANS(S63))))^(1/2))))</f>
        <v>36.660634777116059</v>
      </c>
      <c r="AB63" s="13">
        <f>DEGREES(ACOS(((入力・結果!$G$3^2)+(入力・結果!$G$4^2)+(入力・結果!$G$5^2)-(入力・結果!$G$6^2)-(2*入力・結果!$G$3*入力・結果!$G$4*COS(RADIANS(S63))))/(2*入力・結果!$G$5*((入力・結果!$G$3^2)+(入力・結果!$G$4^2)-(2*入力・結果!$G$3*入力・結果!$G$4*(COS(RADIANS(S63)))))^(1/2))))</f>
        <v>46.770076662753972</v>
      </c>
      <c r="AC63" s="1">
        <f t="shared" si="21"/>
        <v>3571.3881575263804</v>
      </c>
      <c r="AD63" s="1">
        <f t="shared" si="10"/>
        <v>3571.3881575263804</v>
      </c>
      <c r="AE63" s="1" t="str">
        <f t="shared" si="11"/>
        <v/>
      </c>
      <c r="AF63" s="1" t="str">
        <f t="shared" si="12"/>
        <v/>
      </c>
      <c r="AJ63" s="10">
        <v>60</v>
      </c>
      <c r="AK63" s="10">
        <f t="shared" si="13"/>
        <v>1.5047895147911348</v>
      </c>
    </row>
    <row r="64" spans="2:37" x14ac:dyDescent="0.2">
      <c r="B64" s="1">
        <v>60</v>
      </c>
      <c r="C64" s="13">
        <f t="shared" si="0"/>
        <v>25.000000000000007</v>
      </c>
      <c r="D64" s="13">
        <f t="shared" si="1"/>
        <v>-43.301270189221931</v>
      </c>
      <c r="E64" s="13">
        <f>演算!U64</f>
        <v>-36.904743791462565</v>
      </c>
      <c r="F64" s="13">
        <f t="shared" si="2"/>
        <v>36.904743791462565</v>
      </c>
      <c r="G64" s="13">
        <f t="shared" si="3"/>
        <v>-358.82477316115745</v>
      </c>
      <c r="H64" s="13">
        <f t="shared" si="4"/>
        <v>-331.53475802119823</v>
      </c>
      <c r="I64" s="14">
        <f t="shared" si="14"/>
        <v>488.53916282149845</v>
      </c>
      <c r="J64" s="13">
        <f t="shared" si="15"/>
        <v>-42.736267934343083</v>
      </c>
      <c r="K64" s="13" t="str">
        <f t="shared" si="16"/>
        <v/>
      </c>
      <c r="L64" s="13">
        <f>COUNTIF($K$4:K64,1)</f>
        <v>1</v>
      </c>
      <c r="M64" s="13">
        <f t="shared" si="17"/>
        <v>137.26373206565691</v>
      </c>
      <c r="N64" s="14">
        <f t="shared" si="5"/>
        <v>91.26373206565691</v>
      </c>
      <c r="O64" s="14">
        <f t="shared" si="18"/>
        <v>-10.774485564157125</v>
      </c>
      <c r="P64" s="14">
        <f t="shared" si="19"/>
        <v>-488.42033543983234</v>
      </c>
      <c r="Q64" s="13">
        <f t="shared" si="6"/>
        <v>250.00000000000006</v>
      </c>
      <c r="R64" s="13">
        <f t="shared" si="7"/>
        <v>433.0127018922193</v>
      </c>
      <c r="S64" s="15">
        <v>60</v>
      </c>
      <c r="T64" s="1">
        <f t="shared" si="22"/>
        <v>83.095256208537435</v>
      </c>
      <c r="U64" s="1">
        <f t="shared" si="9"/>
        <v>-36.904743791462565</v>
      </c>
      <c r="V64" s="1">
        <f t="shared" si="20"/>
        <v>0.66454476866739753</v>
      </c>
      <c r="W64" s="1">
        <f>入力・結果!$I$7/V64</f>
        <v>520470.5782178985</v>
      </c>
      <c r="X64" s="14">
        <f>(W64/I64*10)*入力・結果!$I$8</f>
        <v>7031.3826969348675</v>
      </c>
      <c r="Y64" s="13">
        <f>DEGREES(ACOS((入力・結果!$G$3-(入力・結果!$G$4*COS(RADIANS(S64))))/(((入力・結果!$G$3^2)+(入力・結果!$G$4^2)-(2*入力・結果!$G$3*入力・結果!$G$4*COS(RADIANS(S64))))^(1/2))))</f>
        <v>83.413224446370549</v>
      </c>
      <c r="Z64" s="13">
        <f>DEGREES(ACOS(((入力・結果!$G$3^2)+(入力・結果!$G$4^2)-(入力・結果!$G$5^2)+(入力・結果!$G$6^2)-(2*入力・結果!$G$3*入力・結果!$G$4*COS(RADIANS(S64))))/(2*入力・結果!$G$6*((入力・結果!$G$3^2)+(入力・結果!$G$4^2)-(2*入力・結果!$G$3*入力・結果!$G$4*(COS(RADIANS(S64)))))^(1/2))))</f>
        <v>68.868452870244298</v>
      </c>
      <c r="AA64" s="13">
        <f>DEGREES(ACOS((入力・結果!$G$4-(入力・結果!$G$3*COS(RADIANS(S64))))/(((入力・結果!$G$3^2)+(入力・結果!$G$4^2)-(2*入力・結果!$G$3*入力・結果!$G$4*COS(RADIANS(S64))))^(1/2))))</f>
        <v>36.586775553629444</v>
      </c>
      <c r="AB64" s="13">
        <f>DEGREES(ACOS(((入力・結果!$G$3^2)+(入力・結果!$G$4^2)+(入力・結果!$G$5^2)-(入力・結果!$G$6^2)-(2*入力・結果!$G$3*入力・結果!$G$4*COS(RADIANS(S64))))/(2*入力・結果!$G$5*((入力・結果!$G$3^2)+(入力・結果!$G$4^2)-(2*入力・結果!$G$3*入力・結果!$G$4*(COS(RADIANS(S64)))))^(1/2))))</f>
        <v>46.508480654907991</v>
      </c>
      <c r="AC64" s="1">
        <f t="shared" si="21"/>
        <v>3731.3826969348675</v>
      </c>
      <c r="AD64" s="1">
        <f t="shared" si="10"/>
        <v>3731.3826969348675</v>
      </c>
      <c r="AE64" s="1" t="str">
        <f t="shared" si="11"/>
        <v/>
      </c>
      <c r="AF64" s="1" t="str">
        <f t="shared" si="12"/>
        <v/>
      </c>
      <c r="AJ64" s="10">
        <v>61</v>
      </c>
      <c r="AK64" s="10">
        <f t="shared" si="13"/>
        <v>1.5402582236616076</v>
      </c>
    </row>
    <row r="65" spans="2:37" x14ac:dyDescent="0.2">
      <c r="B65" s="1">
        <v>61</v>
      </c>
      <c r="C65" s="13">
        <f t="shared" si="0"/>
        <v>24.240481012316856</v>
      </c>
      <c r="D65" s="13">
        <f t="shared" si="1"/>
        <v>-43.730985356969789</v>
      </c>
      <c r="E65" s="13">
        <f>演算!U65</f>
        <v>-36.255502005482853</v>
      </c>
      <c r="F65" s="13">
        <f t="shared" si="2"/>
        <v>36.255502005482853</v>
      </c>
      <c r="G65" s="13">
        <f t="shared" si="3"/>
        <v>-362.82567172400286</v>
      </c>
      <c r="H65" s="13">
        <f t="shared" si="4"/>
        <v>-327.59678711178492</v>
      </c>
      <c r="I65" s="14">
        <f t="shared" si="14"/>
        <v>488.83752207450078</v>
      </c>
      <c r="J65" s="13">
        <f t="shared" si="15"/>
        <v>-42.079009559316617</v>
      </c>
      <c r="K65" s="13" t="str">
        <f t="shared" si="16"/>
        <v/>
      </c>
      <c r="L65" s="13">
        <f>COUNTIF($K$4:K65,1)</f>
        <v>1</v>
      </c>
      <c r="M65" s="13">
        <f t="shared" si="17"/>
        <v>137.9209904406834</v>
      </c>
      <c r="N65" s="14">
        <f t="shared" si="5"/>
        <v>91.920990440683397</v>
      </c>
      <c r="O65" s="14">
        <f t="shared" si="18"/>
        <v>-16.386482447912051</v>
      </c>
      <c r="P65" s="14">
        <f t="shared" si="19"/>
        <v>-488.56279655835681</v>
      </c>
      <c r="Q65" s="13">
        <f t="shared" si="6"/>
        <v>242.40481012316855</v>
      </c>
      <c r="R65" s="13">
        <f t="shared" si="7"/>
        <v>437.30985356969785</v>
      </c>
      <c r="S65" s="15">
        <v>61</v>
      </c>
      <c r="T65" s="1">
        <f t="shared" si="22"/>
        <v>82.744497994517147</v>
      </c>
      <c r="U65" s="1">
        <f t="shared" si="9"/>
        <v>-36.255502005482853</v>
      </c>
      <c r="V65" s="1">
        <f t="shared" si="20"/>
        <v>0.64924178597971149</v>
      </c>
      <c r="W65" s="1">
        <f>入力・結果!$I$7/V65</f>
        <v>532738.35336718219</v>
      </c>
      <c r="X65" s="14">
        <f>(W65/I65*10)*入力・結果!$I$8</f>
        <v>7192.7234990106563</v>
      </c>
      <c r="Y65" s="13">
        <f>DEGREES(ACOS((入力・結果!$G$3-(入力・結果!$G$4*COS(RADIANS(S65))))/(((入力・結果!$G$3^2)+(入力・結果!$G$4^2)-(2*入力・結果!$G$3*入力・結果!$G$4*COS(RADIANS(S65))))^(1/2))))</f>
        <v>82.497133818261673</v>
      </c>
      <c r="Z65" s="13">
        <f>DEGREES(ACOS(((入力・結果!$G$3^2)+(入力・結果!$G$4^2)-(入力・結果!$G$5^2)+(入力・結果!$G$6^2)-(2*入力・結果!$G$3*入力・結果!$G$4*COS(RADIANS(S65))))/(2*入力・結果!$G$6*((入力・結果!$G$3^2)+(入力・結果!$G$4^2)-(2*入力・結果!$G$3*入力・結果!$G$4*(COS(RADIANS(S65)))))^(1/2))))</f>
        <v>68.221297142882221</v>
      </c>
      <c r="AA65" s="13">
        <f>DEGREES(ACOS((入力・結果!$G$4-(入力・結果!$G$3*COS(RADIANS(S65))))/(((入力・結果!$G$3^2)+(入力・結果!$G$4^2)-(2*入力・結果!$G$3*入力・結果!$G$4*COS(RADIANS(S65))))^(1/2))))</f>
        <v>36.502866181738327</v>
      </c>
      <c r="AB65" s="13">
        <f>DEGREES(ACOS(((入力・結果!$G$3^2)+(入力・結果!$G$4^2)+(入力・結果!$G$5^2)-(入力・結果!$G$6^2)-(2*入力・結果!$G$3*入力・結果!$G$4*COS(RADIANS(S65))))/(2*入力・結果!$G$5*((入力・結果!$G$3^2)+(入力・結果!$G$4^2)-(2*入力・結果!$G$3*入力・結果!$G$4*(COS(RADIANS(S65)))))^(1/2))))</f>
        <v>46.24163181277882</v>
      </c>
      <c r="AC65" s="1">
        <f t="shared" si="21"/>
        <v>3892.7234990106563</v>
      </c>
      <c r="AD65" s="1">
        <f t="shared" si="10"/>
        <v>3892.7234990106563</v>
      </c>
      <c r="AE65" s="1" t="str">
        <f t="shared" si="11"/>
        <v/>
      </c>
      <c r="AF65" s="1" t="str">
        <f t="shared" si="12"/>
        <v/>
      </c>
      <c r="AJ65" s="10">
        <v>62</v>
      </c>
      <c r="AK65" s="10">
        <f t="shared" si="13"/>
        <v>1.5760840155299582</v>
      </c>
    </row>
    <row r="66" spans="2:37" x14ac:dyDescent="0.2">
      <c r="B66" s="1">
        <v>62</v>
      </c>
      <c r="C66" s="13">
        <f t="shared" si="0"/>
        <v>23.473578139294542</v>
      </c>
      <c r="D66" s="13">
        <f t="shared" si="1"/>
        <v>-44.147379642946341</v>
      </c>
      <c r="E66" s="13">
        <f>演算!U66</f>
        <v>-35.621018062909684</v>
      </c>
      <c r="F66" s="13">
        <f t="shared" si="2"/>
        <v>35.621018062909684</v>
      </c>
      <c r="G66" s="13">
        <f t="shared" si="3"/>
        <v>-366.71226039483912</v>
      </c>
      <c r="H66" s="13">
        <f t="shared" si="4"/>
        <v>-323.70955771325504</v>
      </c>
      <c r="I66" s="14">
        <f t="shared" si="14"/>
        <v>489.14799363669425</v>
      </c>
      <c r="J66" s="13">
        <f t="shared" si="15"/>
        <v>-41.435954657330264</v>
      </c>
      <c r="K66" s="13" t="str">
        <f t="shared" si="16"/>
        <v/>
      </c>
      <c r="L66" s="13">
        <f>COUNTIF($K$4:K66,1)</f>
        <v>1</v>
      </c>
      <c r="M66" s="13">
        <f t="shared" si="17"/>
        <v>138.56404534266974</v>
      </c>
      <c r="N66" s="14">
        <f t="shared" si="5"/>
        <v>92.564045342669743</v>
      </c>
      <c r="O66" s="14">
        <f t="shared" si="18"/>
        <v>-21.882572620048581</v>
      </c>
      <c r="P66" s="14">
        <f t="shared" si="19"/>
        <v>-488.65827803725148</v>
      </c>
      <c r="Q66" s="13">
        <f t="shared" si="6"/>
        <v>234.73578139294543</v>
      </c>
      <c r="R66" s="13">
        <f t="shared" si="7"/>
        <v>441.47379642946345</v>
      </c>
      <c r="S66" s="15">
        <v>62</v>
      </c>
      <c r="T66" s="1">
        <f t="shared" si="22"/>
        <v>82.378981937090316</v>
      </c>
      <c r="U66" s="1">
        <f t="shared" si="9"/>
        <v>-35.621018062909684</v>
      </c>
      <c r="V66" s="1">
        <f t="shared" si="20"/>
        <v>0.6344839425731692</v>
      </c>
      <c r="W66" s="1">
        <f>入力・結果!$I$7/V66</f>
        <v>545129.63495543983</v>
      </c>
      <c r="X66" s="14">
        <f>(W66/I66*10)*入力・結果!$I$8</f>
        <v>7355.3518311640964</v>
      </c>
      <c r="Y66" s="13">
        <f>DEGREES(ACOS((入力・結果!$G$3-(入力・結果!$G$4*COS(RADIANS(S66))))/(((入力・結果!$G$3^2)+(入力・結果!$G$4^2)-(2*入力・結果!$G$3*入力・結果!$G$4*COS(RADIANS(S66))))^(1/2))))</f>
        <v>81.590723148143496</v>
      </c>
      <c r="Z66" s="13">
        <f>DEGREES(ACOS(((入力・結果!$G$3^2)+(入力・結果!$G$4^2)-(入力・結果!$G$5^2)+(入力・結果!$G$6^2)-(2*入力・結果!$G$3*入力・結果!$G$4*COS(RADIANS(S66))))/(2*入力・結果!$G$6*((入力・結果!$G$3^2)+(入力・結果!$G$4^2)-(2*入力・結果!$G$3*入力・結果!$G$4*(COS(RADIANS(S66)))))^(1/2))))</f>
        <v>67.577015105583499</v>
      </c>
      <c r="AA66" s="13">
        <f>DEGREES(ACOS((入力・結果!$G$4-(入力・結果!$G$3*COS(RADIANS(S66))))/(((入力・結果!$G$3^2)+(入力・結果!$G$4^2)-(2*入力・結果!$G$3*入力・結果!$G$4*COS(RADIANS(S66))))^(1/2))))</f>
        <v>36.409276851856504</v>
      </c>
      <c r="AB66" s="13">
        <f>DEGREES(ACOS(((入力・結果!$G$3^2)+(入力・結果!$G$4^2)+(入力・結果!$G$5^2)-(入力・結果!$G$6^2)-(2*入力・結果!$G$3*入力・結果!$G$4*COS(RADIANS(S66))))/(2*入力・結果!$G$5*((入力・結果!$G$3^2)+(入力・結果!$G$4^2)-(2*入力・結果!$G$3*入力・結果!$G$4*(COS(RADIANS(S66)))))^(1/2))))</f>
        <v>45.969705085233805</v>
      </c>
      <c r="AC66" s="1">
        <f t="shared" si="21"/>
        <v>4055.3518311640964</v>
      </c>
      <c r="AD66" s="1">
        <f t="shared" si="10"/>
        <v>4055.3518311640964</v>
      </c>
      <c r="AE66" s="1" t="str">
        <f t="shared" si="11"/>
        <v/>
      </c>
      <c r="AF66" s="1" t="str">
        <f t="shared" si="12"/>
        <v/>
      </c>
      <c r="AJ66" s="10">
        <v>63</v>
      </c>
      <c r="AK66" s="10">
        <f t="shared" si="13"/>
        <v>1.6122557243516713</v>
      </c>
    </row>
    <row r="67" spans="2:37" x14ac:dyDescent="0.2">
      <c r="B67" s="1">
        <v>63</v>
      </c>
      <c r="C67" s="13">
        <f t="shared" si="0"/>
        <v>22.699524986977341</v>
      </c>
      <c r="D67" s="13">
        <f t="shared" si="1"/>
        <v>-44.550326209418387</v>
      </c>
      <c r="E67" s="13">
        <f>演算!U67</f>
        <v>-35.000769063389384</v>
      </c>
      <c r="F67" s="13">
        <f t="shared" si="2"/>
        <v>35.000769063389384</v>
      </c>
      <c r="G67" s="13">
        <f t="shared" si="3"/>
        <v>-370.48976074621174</v>
      </c>
      <c r="H67" s="13">
        <f t="shared" si="4"/>
        <v>-319.87229333994833</v>
      </c>
      <c r="I67" s="14">
        <f t="shared" si="14"/>
        <v>489.47006738343379</v>
      </c>
      <c r="J67" s="13">
        <f t="shared" si="15"/>
        <v>-40.806567031591179</v>
      </c>
      <c r="K67" s="13" t="str">
        <f t="shared" si="16"/>
        <v/>
      </c>
      <c r="L67" s="13">
        <f>COUNTIF($K$4:K67,1)</f>
        <v>1</v>
      </c>
      <c r="M67" s="13">
        <f t="shared" si="17"/>
        <v>139.19343296840881</v>
      </c>
      <c r="N67" s="14">
        <f t="shared" si="5"/>
        <v>93.193432968408814</v>
      </c>
      <c r="O67" s="14">
        <f t="shared" si="18"/>
        <v>-27.266941846682244</v>
      </c>
      <c r="P67" s="14">
        <f t="shared" si="19"/>
        <v>-488.70999656920554</v>
      </c>
      <c r="Q67" s="13">
        <f t="shared" si="6"/>
        <v>226.9952498697734</v>
      </c>
      <c r="R67" s="13">
        <f t="shared" si="7"/>
        <v>445.50326209418387</v>
      </c>
      <c r="S67" s="15">
        <v>63</v>
      </c>
      <c r="T67" s="1">
        <f t="shared" si="22"/>
        <v>81.999230936610616</v>
      </c>
      <c r="U67" s="1">
        <f t="shared" si="9"/>
        <v>-35.000769063389384</v>
      </c>
      <c r="V67" s="1">
        <f t="shared" si="20"/>
        <v>0.62024899952029955</v>
      </c>
      <c r="W67" s="1">
        <f>入力・結果!$I$7/V67</f>
        <v>557640.56091585872</v>
      </c>
      <c r="X67" s="14">
        <f>(W67/I67*10)*入力・結果!$I$8</f>
        <v>7519.2089308324321</v>
      </c>
      <c r="Y67" s="13">
        <f>DEGREES(ACOS((入力・結果!$G$3-(入力・結果!$G$4*COS(RADIANS(S67))))/(((入力・結果!$G$3^2)+(入力・結果!$G$4^2)-(2*入力・結果!$G$3*入力・結果!$G$4*COS(RADIANS(S67))))^(1/2))))</f>
        <v>80.693638252631558</v>
      </c>
      <c r="Z67" s="13">
        <f>DEGREES(ACOS(((入力・結果!$G$3^2)+(入力・結果!$G$4^2)-(入力・結果!$G$5^2)+(入力・結果!$G$6^2)-(2*入力・結果!$G$3*入力・結果!$G$4*COS(RADIANS(S67))))/(2*入力・結果!$G$6*((入力・結果!$G$3^2)+(入力・結果!$G$4^2)-(2*入力・結果!$G$3*入力・結果!$G$4*(COS(RADIANS(S67)))))^(1/2))))</f>
        <v>66.935528986791326</v>
      </c>
      <c r="AA67" s="13">
        <f>DEGREES(ACOS((入力・結果!$G$4-(入力・結果!$G$3*COS(RADIANS(S67))))/(((入力・結果!$G$3^2)+(入力・結果!$G$4^2)-(2*入力・結果!$G$3*入力・結果!$G$4*COS(RADIANS(S67))))^(1/2))))</f>
        <v>36.306361747368435</v>
      </c>
      <c r="AB67" s="13">
        <f>DEGREES(ACOS(((入力・結果!$G$3^2)+(入力・結果!$G$4^2)+(入力・結果!$G$5^2)-(入力・結果!$G$6^2)-(2*入力・結果!$G$3*入力・結果!$G$4*COS(RADIANS(S67))))/(2*入力・結果!$G$5*((入力・結果!$G$3^2)+(入力・結果!$G$4^2)-(2*入力・結果!$G$3*入力・結果!$G$4*(COS(RADIANS(S67)))))^(1/2))))</f>
        <v>45.692869189242174</v>
      </c>
      <c r="AC67" s="1">
        <f t="shared" si="21"/>
        <v>4219.2089308324321</v>
      </c>
      <c r="AD67" s="1">
        <f t="shared" si="10"/>
        <v>4219.2089308324321</v>
      </c>
      <c r="AE67" s="1" t="str">
        <f t="shared" si="11"/>
        <v/>
      </c>
      <c r="AF67" s="1" t="str">
        <f t="shared" si="12"/>
        <v/>
      </c>
      <c r="AJ67" s="10">
        <v>64</v>
      </c>
      <c r="AK67" s="10">
        <f t="shared" si="13"/>
        <v>1.6487620945791905</v>
      </c>
    </row>
    <row r="68" spans="2:37" x14ac:dyDescent="0.2">
      <c r="B68" s="1">
        <v>64</v>
      </c>
      <c r="C68" s="13">
        <f t="shared" ref="C68:C131" si="23">$AI$8*COS(RADIANS(B68))</f>
        <v>21.918557339453873</v>
      </c>
      <c r="D68" s="13">
        <f t="shared" ref="D68:D131" si="24">-$AI$8*SIN(RADIANS(B68))</f>
        <v>-44.939702314958353</v>
      </c>
      <c r="E68" s="13">
        <f>演算!U68</f>
        <v>-34.39425342157071</v>
      </c>
      <c r="F68" s="13">
        <f t="shared" ref="F68:F131" si="25">IF(E68&gt;0,(180-$AI$10)-E68,(180-$AI$10)-E68)</f>
        <v>34.39425342157071</v>
      </c>
      <c r="G68" s="13">
        <f t="shared" ref="G68:G131" si="26">-$AI$9*COS(RADIANS(F68))+C68</f>
        <v>-374.16311872242807</v>
      </c>
      <c r="H68" s="13">
        <f t="shared" ref="H68:H131" si="27">-$AI$9*SIN(RADIANS(F68))+D68</f>
        <v>-316.0841396320651</v>
      </c>
      <c r="I68" s="14">
        <f t="shared" si="14"/>
        <v>489.80324900824888</v>
      </c>
      <c r="J68" s="13">
        <f t="shared" si="15"/>
        <v>-40.190331737396058</v>
      </c>
      <c r="K68" s="13" t="str">
        <f t="shared" si="16"/>
        <v/>
      </c>
      <c r="L68" s="13">
        <f>COUNTIF($K$4:K68,1)</f>
        <v>1</v>
      </c>
      <c r="M68" s="13">
        <f t="shared" si="17"/>
        <v>139.80966826260394</v>
      </c>
      <c r="N68" s="14">
        <f t="shared" ref="N68:N131" si="28">$AI$7+M68</f>
        <v>93.809668262603935</v>
      </c>
      <c r="O68" s="14">
        <f t="shared" si="18"/>
        <v>-32.543640444434118</v>
      </c>
      <c r="P68" s="14">
        <f t="shared" si="19"/>
        <v>-488.72091648062298</v>
      </c>
      <c r="Q68" s="13">
        <f t="shared" ref="Q68:Q131" si="29">COS(RADIANS(B68))*$AI$12</f>
        <v>219.18557339453872</v>
      </c>
      <c r="R68" s="13">
        <f t="shared" ref="R68:R131" si="30">SIN(RADIANS(B68))*$AI$12</f>
        <v>449.3970231495835</v>
      </c>
      <c r="S68" s="15">
        <v>64</v>
      </c>
      <c r="T68" s="1">
        <f t="shared" ref="T68:T99" si="31">AA68+AB68</f>
        <v>81.60574657842929</v>
      </c>
      <c r="U68" s="1">
        <f t="shared" ref="U68:U131" si="32">T68-(180-S68)</f>
        <v>-34.39425342157071</v>
      </c>
      <c r="V68" s="1">
        <f t="shared" si="20"/>
        <v>0.60651564181867457</v>
      </c>
      <c r="W68" s="1">
        <f>入力・結果!$I$7/V68</f>
        <v>570267.23822467215</v>
      </c>
      <c r="X68" s="14">
        <f>(W68/I68*10)*入力・結果!$I$8</f>
        <v>7684.2360272286596</v>
      </c>
      <c r="Y68" s="13">
        <f>DEGREES(ACOS((入力・結果!$G$3-(入力・結果!$G$4*COS(RADIANS(S68))))/(((入力・結果!$G$3^2)+(入力・結果!$G$4^2)-(2*入力・結果!$G$3*入力・結果!$G$4*COS(RADIANS(S68))))^(1/2))))</f>
        <v>79.805540208206338</v>
      </c>
      <c r="Z68" s="13">
        <f>DEGREES(ACOS(((入力・結果!$G$3^2)+(入力・結果!$G$4^2)-(入力・結果!$G$5^2)+(入力・結果!$G$6^2)-(2*入力・結果!$G$3*入力・結果!$G$4*COS(RADIANS(S68))))/(2*入力・結果!$G$6*((入力・結果!$G$3^2)+(入力・結果!$G$4^2)-(2*入力・結果!$G$3*入力・結果!$G$4*(COS(RADIANS(S68)))))^(1/2))))</f>
        <v>66.29676240121907</v>
      </c>
      <c r="AA68" s="13">
        <f>DEGREES(ACOS((入力・結果!$G$4-(入力・結果!$G$3*COS(RADIANS(S68))))/(((入力・結果!$G$3^2)+(入力・結果!$G$4^2)-(2*入力・結果!$G$3*入力・結果!$G$4*COS(RADIANS(S68))))^(1/2))))</f>
        <v>36.194459791793662</v>
      </c>
      <c r="AB68" s="13">
        <f>DEGREES(ACOS(((入力・結果!$G$3^2)+(入力・結果!$G$4^2)+(入力・結果!$G$5^2)-(入力・結果!$G$6^2)-(2*入力・結果!$G$3*入力・結果!$G$4*COS(RADIANS(S68))))/(2*入力・結果!$G$5*((入力・結果!$G$3^2)+(入力・結果!$G$4^2)-(2*入力・結果!$G$3*入力・結果!$G$4*(COS(RADIANS(S68)))))^(1/2))))</f>
        <v>45.411286786635628</v>
      </c>
      <c r="AC68" s="1">
        <f t="shared" si="21"/>
        <v>4384.2360272286596</v>
      </c>
      <c r="AD68" s="1">
        <f t="shared" ref="AD68:AD131" si="33">IF(AC68&lt;0,0,AC68)</f>
        <v>4384.2360272286596</v>
      </c>
      <c r="AE68" s="1" t="str">
        <f t="shared" ref="AE68:AE131" si="34">IF(AND(AD67=0,AD68&gt;0),"a","")</f>
        <v/>
      </c>
      <c r="AF68" s="1" t="str">
        <f t="shared" ref="AF68:AF131" si="35">IF(AND(AD69=0,AD68&gt;0),"a","")</f>
        <v/>
      </c>
      <c r="AJ68" s="10">
        <v>65</v>
      </c>
      <c r="AK68" s="10">
        <f t="shared" ref="AK68:AK131" si="36">1/V69</f>
        <v>1.6855917834330885</v>
      </c>
    </row>
    <row r="69" spans="2:37" x14ac:dyDescent="0.2">
      <c r="B69" s="1">
        <v>65</v>
      </c>
      <c r="C69" s="13">
        <f t="shared" si="23"/>
        <v>21.130913087034973</v>
      </c>
      <c r="D69" s="13">
        <f t="shared" si="24"/>
        <v>-45.315389351832494</v>
      </c>
      <c r="E69" s="13">
        <f>演算!U69</f>
        <v>-33.800989969631431</v>
      </c>
      <c r="F69" s="13">
        <f t="shared" si="25"/>
        <v>33.800989969631431</v>
      </c>
      <c r="G69" s="13">
        <f t="shared" si="26"/>
        <v>-377.73701843949584</v>
      </c>
      <c r="H69" s="13">
        <f t="shared" si="27"/>
        <v>-312.34417656352377</v>
      </c>
      <c r="I69" s="14">
        <f t="shared" ref="I69:I132" si="37">(((G69)^2)+((H69)^2))^(1/2)</f>
        <v>490.1470592921126</v>
      </c>
      <c r="J69" s="13">
        <f t="shared" ref="J69:J132" si="38">-DEGREES(ATAN((H69/(G69))))</f>
        <v>-39.586754264993566</v>
      </c>
      <c r="K69" s="13" t="str">
        <f t="shared" ref="K69:K132" si="39">IF(AND(J68&gt;0,J69&lt;0),1,"")</f>
        <v/>
      </c>
      <c r="L69" s="13">
        <f>COUNTIF($K$4:K69,1)</f>
        <v>1</v>
      </c>
      <c r="M69" s="13">
        <f t="shared" ref="M69:M132" si="40">IF(L69=0,J69,IF(L69=1,180+J69,360+J69))</f>
        <v>140.41324573500643</v>
      </c>
      <c r="N69" s="14">
        <f t="shared" si="28"/>
        <v>94.413245735006427</v>
      </c>
      <c r="O69" s="14">
        <f t="shared" ref="O69:O132" si="41">I69*COS(RADIANS(N69))</f>
        <v>-37.716584085074679</v>
      </c>
      <c r="P69" s="14">
        <f t="shared" ref="P69:P132" si="42">-I69*SIN(RADIANS(N69))</f>
        <v>-488.69376813875908</v>
      </c>
      <c r="Q69" s="13">
        <f t="shared" si="29"/>
        <v>211.30913087034972</v>
      </c>
      <c r="R69" s="13">
        <f t="shared" si="30"/>
        <v>453.15389351832499</v>
      </c>
      <c r="S69" s="15">
        <v>65</v>
      </c>
      <c r="T69" s="1">
        <f t="shared" si="31"/>
        <v>81.199010030368569</v>
      </c>
      <c r="U69" s="1">
        <f t="shared" si="32"/>
        <v>-33.800989969631431</v>
      </c>
      <c r="V69" s="1">
        <f t="shared" ref="V69:V132" si="43">ABS(U69-U68)</f>
        <v>0.59326345193927921</v>
      </c>
      <c r="W69" s="1">
        <f>入力・結果!$I$7/V69</f>
        <v>583005.74368670292</v>
      </c>
      <c r="X69" s="14">
        <f>(W69/I69*10)*入力・結果!$I$8</f>
        <v>7850.3743629298133</v>
      </c>
      <c r="Y69" s="13">
        <f>DEGREES(ACOS((入力・結果!$G$3-(入力・結果!$G$4*COS(RADIANS(S69))))/(((入力・結果!$G$3^2)+(入力・結果!$G$4^2)-(2*入力・結果!$G$3*入力・結果!$G$4*COS(RADIANS(S69))))^(1/2))))</f>
        <v>78.926104635449477</v>
      </c>
      <c r="Z69" s="13">
        <f>DEGREES(ACOS(((入力・結果!$G$3^2)+(入力・結果!$G$4^2)-(入力・結果!$G$5^2)+(入力・結果!$G$6^2)-(2*入力・結果!$G$3*入力・結果!$G$4*COS(RADIANS(S69))))/(2*入力・結果!$G$6*((入力・結果!$G$3^2)+(入力・結果!$G$4^2)-(2*入力・結果!$G$3*入力・結果!$G$4*(COS(RADIANS(S69)))))^(1/2))))</f>
        <v>65.660640452282209</v>
      </c>
      <c r="AA69" s="13">
        <f>DEGREES(ACOS((入力・結果!$G$4-(入力・結果!$G$3*COS(RADIANS(S69))))/(((入力・結果!$G$3^2)+(入力・結果!$G$4^2)-(2*入力・結果!$G$3*入力・結果!$G$4*COS(RADIANS(S69))))^(1/2))))</f>
        <v>36.07389536455053</v>
      </c>
      <c r="AB69" s="13">
        <f>DEGREES(ACOS(((入力・結果!$G$3^2)+(入力・結果!$G$4^2)+(入力・結果!$G$5^2)-(入力・結果!$G$6^2)-(2*入力・結果!$G$3*入力・結果!$G$4*COS(RADIANS(S69))))/(2*入力・結果!$G$5*((入力・結果!$G$3^2)+(入力・結果!$G$4^2)-(2*入力・結果!$G$3*入力・結果!$G$4*(COS(RADIANS(S69)))))^(1/2))))</f>
        <v>45.125114665818039</v>
      </c>
      <c r="AC69" s="1">
        <f t="shared" si="21"/>
        <v>4550.3743629298133</v>
      </c>
      <c r="AD69" s="1">
        <f t="shared" si="33"/>
        <v>4550.3743629298133</v>
      </c>
      <c r="AE69" s="1" t="str">
        <f t="shared" si="34"/>
        <v/>
      </c>
      <c r="AF69" s="1" t="str">
        <f t="shared" si="35"/>
        <v/>
      </c>
      <c r="AJ69" s="10">
        <v>66</v>
      </c>
      <c r="AK69" s="10">
        <f t="shared" si="36"/>
        <v>1.7227333632951758</v>
      </c>
    </row>
    <row r="70" spans="2:37" x14ac:dyDescent="0.2">
      <c r="B70" s="1">
        <v>66</v>
      </c>
      <c r="C70" s="13">
        <f t="shared" si="23"/>
        <v>20.336832153790009</v>
      </c>
      <c r="D70" s="13">
        <f t="shared" si="24"/>
        <v>-45.67727288213004</v>
      </c>
      <c r="E70" s="13">
        <f>演算!U70</f>
        <v>-33.220517087811089</v>
      </c>
      <c r="F70" s="13">
        <f t="shared" si="25"/>
        <v>33.220517087811089</v>
      </c>
      <c r="G70" s="13">
        <f t="shared" si="26"/>
        <v>-381.21589544484465</v>
      </c>
      <c r="H70" s="13">
        <f t="shared" si="27"/>
        <v>-308.65142932739127</v>
      </c>
      <c r="I70" s="14">
        <f t="shared" si="37"/>
        <v>490.50103339917268</v>
      </c>
      <c r="J70" s="13">
        <f t="shared" si="38"/>
        <v>-38.995359741275564</v>
      </c>
      <c r="K70" s="13" t="str">
        <f t="shared" si="39"/>
        <v/>
      </c>
      <c r="L70" s="13">
        <f>COUNTIF($K$4:K70,1)</f>
        <v>1</v>
      </c>
      <c r="M70" s="13">
        <f t="shared" si="40"/>
        <v>141.00464025872444</v>
      </c>
      <c r="N70" s="14">
        <f t="shared" si="28"/>
        <v>95.004640258724436</v>
      </c>
      <c r="O70" s="14">
        <f t="shared" si="41"/>
        <v>-42.789555176178347</v>
      </c>
      <c r="P70" s="14">
        <f t="shared" si="42"/>
        <v>-488.63106505162062</v>
      </c>
      <c r="Q70" s="13">
        <f t="shared" si="29"/>
        <v>203.3683215379001</v>
      </c>
      <c r="R70" s="13">
        <f t="shared" si="30"/>
        <v>456.77272882130046</v>
      </c>
      <c r="S70" s="15">
        <v>66</v>
      </c>
      <c r="T70" s="1">
        <f t="shared" si="31"/>
        <v>80.779482912188911</v>
      </c>
      <c r="U70" s="1">
        <f t="shared" si="32"/>
        <v>-33.220517087811089</v>
      </c>
      <c r="V70" s="1">
        <f t="shared" si="43"/>
        <v>0.58047288182034151</v>
      </c>
      <c r="W70" s="1">
        <f>入力・結果!$I$7/V70</f>
        <v>595852.12476308225</v>
      </c>
      <c r="X70" s="14">
        <f>(W70/I70*10)*入力・結果!$I$8</f>
        <v>8017.5652152723405</v>
      </c>
      <c r="Y70" s="13">
        <f>DEGREES(ACOS((入力・結果!$G$3-(入力・結果!$G$4*COS(RADIANS(S70))))/(((入力・結果!$G$3^2)+(入力・結果!$G$4^2)-(2*入力・結果!$G$3*入力・結果!$G$4*COS(RADIANS(S70))))^(1/2))))</f>
        <v>78.055021014275283</v>
      </c>
      <c r="Z70" s="13">
        <f>DEGREES(ACOS(((入力・結果!$G$3^2)+(入力・結果!$G$4^2)-(入力・結果!$G$5^2)+(入力・結果!$G$6^2)-(2*入力・結果!$G$3*入力・結果!$G$4*COS(RADIANS(S70))))/(2*入力・結果!$G$6*((入力・結果!$G$3^2)+(入力・結果!$G$4^2)-(2*入力・結果!$G$3*入力・結果!$G$4*(COS(RADIANS(S70)))))^(1/2))))</f>
        <v>65.02708981211471</v>
      </c>
      <c r="AA70" s="13">
        <f>DEGREES(ACOS((入力・結果!$G$4-(入力・結果!$G$3*COS(RADIANS(S70))))/(((入力・結果!$G$3^2)+(入力・結果!$G$4^2)-(2*入力・結果!$G$3*入力・結果!$G$4*COS(RADIANS(S70))))^(1/2))))</f>
        <v>35.94497898572471</v>
      </c>
      <c r="AB70" s="13">
        <f>DEGREES(ACOS(((入力・結果!$G$3^2)+(入力・結果!$G$4^2)+(入力・結果!$G$5^2)-(入力・結果!$G$6^2)-(2*入力・結果!$G$3*入力・結果!$G$4*COS(RADIANS(S70))))/(2*入力・結果!$G$5*((入力・結果!$G$3^2)+(入力・結果!$G$4^2)-(2*入力・結果!$G$3*入力・結果!$G$4*(COS(RADIANS(S70)))))^(1/2))))</f>
        <v>44.834503926464194</v>
      </c>
      <c r="AC70" s="1">
        <f t="shared" ref="AC70:AC133" si="44">X70-3300</f>
        <v>4717.5652152723405</v>
      </c>
      <c r="AD70" s="1">
        <f t="shared" si="33"/>
        <v>4717.5652152723405</v>
      </c>
      <c r="AE70" s="1" t="str">
        <f t="shared" si="34"/>
        <v/>
      </c>
      <c r="AF70" s="1" t="str">
        <f t="shared" si="35"/>
        <v/>
      </c>
      <c r="AJ70" s="10">
        <v>67</v>
      </c>
      <c r="AK70" s="10">
        <f t="shared" si="36"/>
        <v>1.7601753242116478</v>
      </c>
    </row>
    <row r="71" spans="2:37" x14ac:dyDescent="0.2">
      <c r="B71" s="1">
        <v>67</v>
      </c>
      <c r="C71" s="13">
        <f t="shared" si="23"/>
        <v>19.536556424463686</v>
      </c>
      <c r="D71" s="13">
        <f t="shared" si="24"/>
        <v>-46.025242672622021</v>
      </c>
      <c r="E71" s="13">
        <f>演算!U71</f>
        <v>-32.652391864008237</v>
      </c>
      <c r="F71" s="13">
        <f t="shared" si="25"/>
        <v>32.652391864008237</v>
      </c>
      <c r="G71" s="13">
        <f t="shared" si="26"/>
        <v>-384.6039494271543</v>
      </c>
      <c r="H71" s="13">
        <f t="shared" si="27"/>
        <v>-305.00487803030478</v>
      </c>
      <c r="I71" s="14">
        <f t="shared" si="37"/>
        <v>490.86472020022603</v>
      </c>
      <c r="J71" s="13">
        <f t="shared" si="38"/>
        <v>-38.41569215221616</v>
      </c>
      <c r="K71" s="13" t="str">
        <f t="shared" si="39"/>
        <v/>
      </c>
      <c r="L71" s="13">
        <f>COUNTIF($K$4:K71,1)</f>
        <v>1</v>
      </c>
      <c r="M71" s="13">
        <f t="shared" si="40"/>
        <v>141.58430784778383</v>
      </c>
      <c r="N71" s="14">
        <f t="shared" si="28"/>
        <v>95.584307847783833</v>
      </c>
      <c r="O71" s="14">
        <f t="shared" si="41"/>
        <v>-47.766204716527469</v>
      </c>
      <c r="P71" s="14">
        <f t="shared" si="42"/>
        <v>-488.53511974496263</v>
      </c>
      <c r="Q71" s="13">
        <f t="shared" si="29"/>
        <v>195.36556424463686</v>
      </c>
      <c r="R71" s="13">
        <f t="shared" si="30"/>
        <v>460.25242672622016</v>
      </c>
      <c r="S71" s="15">
        <v>67</v>
      </c>
      <c r="T71" s="1">
        <f t="shared" si="31"/>
        <v>80.347608135991763</v>
      </c>
      <c r="U71" s="1">
        <f t="shared" si="32"/>
        <v>-32.652391864008237</v>
      </c>
      <c r="V71" s="1">
        <f t="shared" si="43"/>
        <v>0.56812522380285202</v>
      </c>
      <c r="W71" s="1">
        <f>入力・結果!$I$7/V71</f>
        <v>608802.40043702791</v>
      </c>
      <c r="X71" s="14">
        <f>(W71/I71*10)*入力・結果!$I$8</f>
        <v>8185.7499175035109</v>
      </c>
      <c r="Y71" s="13">
        <f>DEGREES(ACOS((入力・結果!$G$3-(入力・結果!$G$4*COS(RADIANS(S71))))/(((入力・結果!$G$3^2)+(入力・結果!$G$4^2)-(2*入力・結果!$G$3*入力・結果!$G$4*COS(RADIANS(S71))))^(1/2))))</f>
        <v>77.19199202957239</v>
      </c>
      <c r="Z71" s="13">
        <f>DEGREES(ACOS(((入力・結果!$G$3^2)+(入力・結果!$G$4^2)-(入力・結果!$G$5^2)+(入力・結果!$G$6^2)-(2*入力・結果!$G$3*入力・結果!$G$4*COS(RADIANS(S71))))/(2*入力・結果!$G$6*((入力・結果!$G$3^2)+(入力・結果!$G$4^2)-(2*入力・結果!$G$3*入力・結果!$G$4*(COS(RADIANS(S71)))))^(1/2))))</f>
        <v>64.396038782246904</v>
      </c>
      <c r="AA71" s="13">
        <f>DEGREES(ACOS((入力・結果!$G$4-(入力・結果!$G$3*COS(RADIANS(S71))))/(((入力・結果!$G$3^2)+(入力・結果!$G$4^2)-(2*入力・結果!$G$3*入力・結果!$G$4*COS(RADIANS(S71))))^(1/2))))</f>
        <v>35.80800797042761</v>
      </c>
      <c r="AB71" s="13">
        <f>DEGREES(ACOS(((入力・結果!$G$3^2)+(入力・結果!$G$4^2)+(入力・結果!$G$5^2)-(入力・結果!$G$6^2)-(2*入力・結果!$G$3*入力・結果!$G$4*COS(RADIANS(S71))))/(2*入力・結果!$G$5*((入力・結果!$G$3^2)+(入力・結果!$G$4^2)-(2*入力・結果!$G$3*入力・結果!$G$4*(COS(RADIANS(S71)))))^(1/2))))</f>
        <v>44.539600165564153</v>
      </c>
      <c r="AC71" s="1">
        <f t="shared" si="44"/>
        <v>4885.7499175035109</v>
      </c>
      <c r="AD71" s="1">
        <f t="shared" si="33"/>
        <v>4885.7499175035109</v>
      </c>
      <c r="AE71" s="1" t="str">
        <f t="shared" si="34"/>
        <v/>
      </c>
      <c r="AF71" s="1" t="str">
        <f t="shared" si="35"/>
        <v/>
      </c>
      <c r="AJ71" s="10">
        <v>68</v>
      </c>
      <c r="AK71" s="10">
        <f t="shared" si="36"/>
        <v>1.7979060765024717</v>
      </c>
    </row>
    <row r="72" spans="2:37" x14ac:dyDescent="0.2">
      <c r="B72" s="1">
        <v>68</v>
      </c>
      <c r="C72" s="13">
        <f t="shared" si="23"/>
        <v>18.730329670795598</v>
      </c>
      <c r="D72" s="13">
        <f t="shared" si="24"/>
        <v>-46.359192728339373</v>
      </c>
      <c r="E72" s="13">
        <f>演算!U72</f>
        <v>-32.096189283089586</v>
      </c>
      <c r="F72" s="13">
        <f t="shared" si="25"/>
        <v>32.096189283089586</v>
      </c>
      <c r="G72" s="13">
        <f t="shared" si="26"/>
        <v>-387.90515637363649</v>
      </c>
      <c r="H72" s="13">
        <f t="shared" si="27"/>
        <v>-301.40346631511972</v>
      </c>
      <c r="I72" s="14">
        <f t="shared" si="37"/>
        <v>491.23768162471504</v>
      </c>
      <c r="J72" s="13">
        <f t="shared" si="38"/>
        <v>-37.847313587494583</v>
      </c>
      <c r="K72" s="13" t="str">
        <f t="shared" si="39"/>
        <v/>
      </c>
      <c r="L72" s="13">
        <f>COUNTIF($K$4:K72,1)</f>
        <v>1</v>
      </c>
      <c r="M72" s="13">
        <f t="shared" si="40"/>
        <v>142.15268641250543</v>
      </c>
      <c r="N72" s="14">
        <f t="shared" si="28"/>
        <v>96.152686412505432</v>
      </c>
      <c r="O72" s="14">
        <f t="shared" si="41"/>
        <v>-52.650054538657351</v>
      </c>
      <c r="P72" s="14">
        <f t="shared" si="42"/>
        <v>-488.40805849729924</v>
      </c>
      <c r="Q72" s="13">
        <f t="shared" si="29"/>
        <v>187.30329670795598</v>
      </c>
      <c r="R72" s="13">
        <f t="shared" si="30"/>
        <v>463.59192728339372</v>
      </c>
      <c r="S72" s="15">
        <v>68</v>
      </c>
      <c r="T72" s="1">
        <f t="shared" si="31"/>
        <v>79.903810716910414</v>
      </c>
      <c r="U72" s="1">
        <f t="shared" si="32"/>
        <v>-32.096189283089586</v>
      </c>
      <c r="V72" s="1">
        <f t="shared" si="43"/>
        <v>0.55620258091865082</v>
      </c>
      <c r="W72" s="1">
        <f>入力・結果!$I$7/V72</f>
        <v>621852.56211636891</v>
      </c>
      <c r="X72" s="14">
        <f>(W72/I72*10)*入力・結果!$I$8</f>
        <v>8354.8698796756635</v>
      </c>
      <c r="Y72" s="13">
        <f>DEGREES(ACOS((入力・結果!$G$3-(入力・結果!$G$4*COS(RADIANS(S72))))/(((入力・結果!$G$3^2)+(入力・結果!$G$4^2)-(2*入力・結果!$G$3*入力・結果!$G$4*COS(RADIANS(S72))))^(1/2))))</f>
        <v>76.336732946531811</v>
      </c>
      <c r="Z72" s="13">
        <f>DEGREES(ACOS(((入力・結果!$G$3^2)+(入力・結果!$G$4^2)-(入力・結果!$G$5^2)+(入力・結果!$G$6^2)-(2*入力・結果!$G$3*入力・結果!$G$4*COS(RADIANS(S72))))/(2*入力・結果!$G$6*((入力・結果!$G$3^2)+(入力・結果!$G$4^2)-(2*入力・結果!$G$3*入力・結果!$G$4*(COS(RADIANS(S72)))))^(1/2))))</f>
        <v>63.767417337640161</v>
      </c>
      <c r="AA72" s="13">
        <f>DEGREES(ACOS((入力・結果!$G$4-(入力・結果!$G$3*COS(RADIANS(S72))))/(((入力・結果!$G$3^2)+(入力・結果!$G$4^2)-(2*入力・結果!$G$3*入力・結果!$G$4*COS(RADIANS(S72))))^(1/2))))</f>
        <v>35.663267053468154</v>
      </c>
      <c r="AB72" s="13">
        <f>DEGREES(ACOS(((入力・結果!$G$3^2)+(入力・結果!$G$4^2)+(入力・結果!$G$5^2)-(入力・結果!$G$6^2)-(2*入力・結果!$G$3*入力・結果!$G$4*COS(RADIANS(S72))))/(2*入力・結果!$G$5*((入力・結果!$G$3^2)+(入力・結果!$G$4^2)-(2*入力・結果!$G$3*入力・結果!$G$4*(COS(RADIANS(S72)))))^(1/2))))</f>
        <v>44.24054366344226</v>
      </c>
      <c r="AC72" s="1">
        <f t="shared" si="44"/>
        <v>5054.8698796756635</v>
      </c>
      <c r="AD72" s="1">
        <f t="shared" si="33"/>
        <v>5054.8698796756635</v>
      </c>
      <c r="AE72" s="1" t="str">
        <f t="shared" si="34"/>
        <v/>
      </c>
      <c r="AF72" s="1" t="str">
        <f t="shared" si="35"/>
        <v/>
      </c>
      <c r="AJ72" s="10">
        <v>69</v>
      </c>
      <c r="AK72" s="10">
        <f t="shared" si="36"/>
        <v>1.8359139534634346</v>
      </c>
    </row>
    <row r="73" spans="2:37" x14ac:dyDescent="0.2">
      <c r="B73" s="1">
        <v>69</v>
      </c>
      <c r="C73" s="13">
        <f t="shared" si="23"/>
        <v>17.918397477265017</v>
      </c>
      <c r="D73" s="13">
        <f t="shared" si="24"/>
        <v>-46.679021324860088</v>
      </c>
      <c r="E73" s="13">
        <f>演算!U73</f>
        <v>-31.551501446214928</v>
      </c>
      <c r="F73" s="13">
        <f t="shared" si="25"/>
        <v>31.551501446214928</v>
      </c>
      <c r="G73" s="13">
        <f t="shared" si="26"/>
        <v>-391.12328017777668</v>
      </c>
      <c r="H73" s="13">
        <f t="shared" si="27"/>
        <v>-297.8461090197826</v>
      </c>
      <c r="I73" s="14">
        <f t="shared" si="37"/>
        <v>491.61949204160715</v>
      </c>
      <c r="J73" s="13">
        <f t="shared" si="38"/>
        <v>-37.289803508327019</v>
      </c>
      <c r="K73" s="13" t="str">
        <f t="shared" si="39"/>
        <v/>
      </c>
      <c r="L73" s="13">
        <f>COUNTIF($K$4:K73,1)</f>
        <v>1</v>
      </c>
      <c r="M73" s="13">
        <f t="shared" si="40"/>
        <v>142.71019649167297</v>
      </c>
      <c r="N73" s="14">
        <f t="shared" si="28"/>
        <v>96.710196491672974</v>
      </c>
      <c r="O73" s="14">
        <f t="shared" si="41"/>
        <v>-57.444499862937612</v>
      </c>
      <c r="P73" s="14">
        <f t="shared" si="42"/>
        <v>-488.2518350101152</v>
      </c>
      <c r="Q73" s="13">
        <f t="shared" si="29"/>
        <v>179.1839747726502</v>
      </c>
      <c r="R73" s="13">
        <f t="shared" si="30"/>
        <v>466.79021324860088</v>
      </c>
      <c r="S73" s="15">
        <v>69</v>
      </c>
      <c r="T73" s="1">
        <f t="shared" si="31"/>
        <v>79.448498553785072</v>
      </c>
      <c r="U73" s="1">
        <f t="shared" si="32"/>
        <v>-31.551501446214928</v>
      </c>
      <c r="V73" s="1">
        <f t="shared" si="43"/>
        <v>0.54468783687465816</v>
      </c>
      <c r="W73" s="1">
        <f>入力・結果!$I$7/V73</f>
        <v>634998.5745681189</v>
      </c>
      <c r="X73" s="14">
        <f>(W73/I73*10)*入力・結果!$I$8</f>
        <v>8524.8666092248623</v>
      </c>
      <c r="Y73" s="13">
        <f>DEGREES(ACOS((入力・結果!$G$3-(入力・結果!$G$4*COS(RADIANS(S73))))/(((入力・結果!$G$3^2)+(入力・結果!$G$4^2)-(2*入力・結果!$G$3*入力・結果!$G$4*COS(RADIANS(S73))))^(1/2))))</f>
        <v>75.488971014831193</v>
      </c>
      <c r="Z73" s="13">
        <f>DEGREES(ACOS(((入力・結果!$G$3^2)+(入力・結果!$G$4^2)-(入力・結果!$G$5^2)+(入力・結果!$G$6^2)-(2*入力・結果!$G$3*入力・結果!$G$4*COS(RADIANS(S73))))/(2*入力・結果!$G$6*((入力・結果!$G$3^2)+(入力・結果!$G$4^2)-(2*入力・結果!$G$3*入力・結果!$G$4*(COS(RADIANS(S73)))))^(1/2))))</f>
        <v>63.141157156437259</v>
      </c>
      <c r="AA73" s="13">
        <f>DEGREES(ACOS((入力・結果!$G$4-(入力・結果!$G$3*COS(RADIANS(S73))))/(((入力・結果!$G$3^2)+(入力・結果!$G$4^2)-(2*入力・結果!$G$3*入力・結果!$G$4*COS(RADIANS(S73))))^(1/2))))</f>
        <v>35.511028985168792</v>
      </c>
      <c r="AB73" s="13">
        <f>DEGREES(ACOS(((入力・結果!$G$3^2)+(入力・結果!$G$4^2)+(入力・結果!$G$5^2)-(入力・結果!$G$6^2)-(2*入力・結果!$G$3*入力・結果!$G$4*COS(RADIANS(S73))))/(2*入力・結果!$G$5*((入力・結果!$G$3^2)+(入力・結果!$G$4^2)-(2*入力・結果!$G$3*入力・結果!$G$4*(COS(RADIANS(S73)))))^(1/2))))</f>
        <v>43.937469568616272</v>
      </c>
      <c r="AC73" s="1">
        <f t="shared" si="44"/>
        <v>5224.8666092248623</v>
      </c>
      <c r="AD73" s="1">
        <f t="shared" si="33"/>
        <v>5224.8666092248623</v>
      </c>
      <c r="AE73" s="1" t="str">
        <f t="shared" si="34"/>
        <v/>
      </c>
      <c r="AF73" s="1" t="str">
        <f t="shared" si="35"/>
        <v/>
      </c>
      <c r="AJ73" s="10">
        <v>70</v>
      </c>
      <c r="AK73" s="10">
        <f t="shared" si="36"/>
        <v>1.8741872141604834</v>
      </c>
    </row>
    <row r="74" spans="2:37" x14ac:dyDescent="0.2">
      <c r="B74" s="1">
        <v>70</v>
      </c>
      <c r="C74" s="13">
        <f t="shared" si="23"/>
        <v>17.101007166283441</v>
      </c>
      <c r="D74" s="13">
        <f t="shared" si="24"/>
        <v>-46.984631039295415</v>
      </c>
      <c r="E74" s="13">
        <f>演算!U74</f>
        <v>-31.017936820202934</v>
      </c>
      <c r="F74" s="13">
        <f t="shared" si="25"/>
        <v>31.017936820202934</v>
      </c>
      <c r="G74" s="13">
        <f t="shared" si="26"/>
        <v>-394.26188370502882</v>
      </c>
      <c r="H74" s="13">
        <f t="shared" si="27"/>
        <v>-294.33169897016217</v>
      </c>
      <c r="I74" s="14">
        <f t="shared" si="37"/>
        <v>492.00973766918457</v>
      </c>
      <c r="J74" s="13">
        <f t="shared" si="38"/>
        <v>-36.742758039190512</v>
      </c>
      <c r="K74" s="13" t="str">
        <f t="shared" si="39"/>
        <v/>
      </c>
      <c r="L74" s="13">
        <f>COUNTIF($K$4:K74,1)</f>
        <v>1</v>
      </c>
      <c r="M74" s="13">
        <f t="shared" si="40"/>
        <v>143.25724196080949</v>
      </c>
      <c r="N74" s="14">
        <f t="shared" si="28"/>
        <v>97.257241960809495</v>
      </c>
      <c r="O74" s="14">
        <f t="shared" si="41"/>
        <v>-62.152812098097648</v>
      </c>
      <c r="P74" s="14">
        <f t="shared" si="42"/>
        <v>-488.06824308655689</v>
      </c>
      <c r="Q74" s="13">
        <f t="shared" si="29"/>
        <v>171.01007166283441</v>
      </c>
      <c r="R74" s="13">
        <f t="shared" si="30"/>
        <v>469.84631039295414</v>
      </c>
      <c r="S74" s="15">
        <v>70</v>
      </c>
      <c r="T74" s="1">
        <f t="shared" si="31"/>
        <v>78.982063179797066</v>
      </c>
      <c r="U74" s="1">
        <f t="shared" si="32"/>
        <v>-31.017936820202934</v>
      </c>
      <c r="V74" s="1">
        <f t="shared" si="43"/>
        <v>0.53356462601199439</v>
      </c>
      <c r="W74" s="1">
        <f>入力・結果!$I$7/V74</f>
        <v>648236.3768849714</v>
      </c>
      <c r="X74" s="14">
        <f>(W74/I74*10)*入力・結果!$I$8</f>
        <v>8695.6817312373532</v>
      </c>
      <c r="Y74" s="13">
        <f>DEGREES(ACOS((入力・結果!$G$3-(入力・結果!$G$4*COS(RADIANS(S74))))/(((入力・結果!$G$3^2)+(入力・結果!$G$4^2)-(2*入力・結果!$G$3*入力・結果!$G$4*COS(RADIANS(S74))))^(1/2))))</f>
        <v>74.648444900766762</v>
      </c>
      <c r="Z74" s="13">
        <f>DEGREES(ACOS(((入力・結果!$G$3^2)+(入力・結果!$G$4^2)-(入力・結果!$G$5^2)+(入力・結果!$G$6^2)-(2*入力・結果!$G$3*入力・結果!$G$4*COS(RADIANS(S74))))/(2*入力・結果!$G$6*((入力・結果!$G$3^2)+(入力・結果!$G$4^2)-(2*入力・結果!$G$3*入力・結果!$G$4*(COS(RADIANS(S74)))))^(1/2))))</f>
        <v>62.517191637490725</v>
      </c>
      <c r="AA74" s="13">
        <f>DEGREES(ACOS((入力・結果!$G$4-(入力・結果!$G$3*COS(RADIANS(S74))))/(((入力・結果!$G$3^2)+(入力・結果!$G$4^2)-(2*入力・結果!$G$3*入力・結果!$G$4*COS(RADIANS(S74))))^(1/2))))</f>
        <v>35.351555099233231</v>
      </c>
      <c r="AB74" s="13">
        <f>DEGREES(ACOS(((入力・結果!$G$3^2)+(入力・結果!$G$4^2)+(入力・結果!$G$5^2)-(入力・結果!$G$6^2)-(2*入力・結果!$G$3*入力・結果!$G$4*COS(RADIANS(S74))))/(2*入力・結果!$G$5*((入力・結果!$G$3^2)+(入力・結果!$G$4^2)-(2*入力・結果!$G$3*入力・結果!$G$4*(COS(RADIANS(S74)))))^(1/2))))</f>
        <v>43.630508080563835</v>
      </c>
      <c r="AC74" s="1">
        <f t="shared" si="44"/>
        <v>5395.6817312373532</v>
      </c>
      <c r="AD74" s="1">
        <f t="shared" si="33"/>
        <v>5395.6817312373532</v>
      </c>
      <c r="AE74" s="1" t="str">
        <f t="shared" si="34"/>
        <v/>
      </c>
      <c r="AF74" s="1" t="str">
        <f t="shared" si="35"/>
        <v/>
      </c>
      <c r="AJ74" s="10">
        <v>71</v>
      </c>
      <c r="AK74" s="10">
        <f t="shared" si="36"/>
        <v>1.912714046303098</v>
      </c>
    </row>
    <row r="75" spans="2:37" x14ac:dyDescent="0.2">
      <c r="B75" s="1">
        <v>71</v>
      </c>
      <c r="C75" s="13">
        <f t="shared" si="23"/>
        <v>16.278407722857839</v>
      </c>
      <c r="D75" s="13">
        <f t="shared" si="24"/>
        <v>-47.275928779965838</v>
      </c>
      <c r="E75" s="13">
        <f>演算!U75</f>
        <v>-30.495119516731563</v>
      </c>
      <c r="F75" s="13">
        <f t="shared" si="25"/>
        <v>30.495119516731563</v>
      </c>
      <c r="G75" s="13">
        <f t="shared" si="26"/>
        <v>-397.32433932748199</v>
      </c>
      <c r="H75" s="13">
        <f t="shared" si="27"/>
        <v>-290.8591129951588</v>
      </c>
      <c r="I75" s="14">
        <f t="shared" si="37"/>
        <v>492.40801601349932</v>
      </c>
      <c r="J75" s="13">
        <f t="shared" si="38"/>
        <v>-36.205789283832814</v>
      </c>
      <c r="K75" s="13" t="str">
        <f t="shared" si="39"/>
        <v/>
      </c>
      <c r="L75" s="13">
        <f>COUNTIF($K$4:K75,1)</f>
        <v>1</v>
      </c>
      <c r="M75" s="13">
        <f t="shared" si="40"/>
        <v>143.79421071616719</v>
      </c>
      <c r="N75" s="14">
        <f t="shared" si="28"/>
        <v>97.794210716167186</v>
      </c>
      <c r="O75" s="14">
        <f t="shared" si="41"/>
        <v>-66.77814183231159</v>
      </c>
      <c r="P75" s="14">
        <f t="shared" si="42"/>
        <v>-487.85892838788374</v>
      </c>
      <c r="Q75" s="13">
        <f t="shared" si="29"/>
        <v>162.78407722857838</v>
      </c>
      <c r="R75" s="13">
        <f t="shared" si="30"/>
        <v>472.75928779965835</v>
      </c>
      <c r="S75" s="15">
        <v>71</v>
      </c>
      <c r="T75" s="1">
        <f t="shared" si="31"/>
        <v>78.504880483268437</v>
      </c>
      <c r="U75" s="1">
        <f t="shared" si="32"/>
        <v>-30.495119516731563</v>
      </c>
      <c r="V75" s="1">
        <f t="shared" si="43"/>
        <v>0.52281730347137056</v>
      </c>
      <c r="W75" s="1">
        <f>入力・結果!$I$7/V75</f>
        <v>661561.88347913034</v>
      </c>
      <c r="X75" s="14">
        <f>(W75/I75*10)*入力・結果!$I$8</f>
        <v>8867.2570083476439</v>
      </c>
      <c r="Y75" s="13">
        <f>DEGREES(ACOS((入力・結果!$G$3-(入力・結果!$G$4*COS(RADIANS(S75))))/(((入力・結果!$G$3^2)+(入力・結果!$G$4^2)-(2*入力・結果!$G$3*入力・結果!$G$4*COS(RADIANS(S75))))^(1/2))))</f>
        <v>73.814904146369585</v>
      </c>
      <c r="Z75" s="13">
        <f>DEGREES(ACOS(((入力・結果!$G$3^2)+(入力・結果!$G$4^2)-(入力・結果!$G$5^2)+(入力・結果!$G$6^2)-(2*入力・結果!$G$3*入力・結果!$G$4*COS(RADIANS(S75))))/(2*入力・結果!$G$6*((入力・結果!$G$3^2)+(入力・結果!$G$4^2)-(2*入力・結果!$G$3*入力・結果!$G$4*(COS(RADIANS(S75)))))^(1/2))))</f>
        <v>61.895455907471366</v>
      </c>
      <c r="AA75" s="13">
        <f>DEGREES(ACOS((入力・結果!$G$4-(入力・結果!$G$3*COS(RADIANS(S75))))/(((入力・結果!$G$3^2)+(入力・結果!$G$4^2)-(2*入力・結果!$G$3*入力・結果!$G$4*COS(RADIANS(S75))))^(1/2))))</f>
        <v>35.185095853630415</v>
      </c>
      <c r="AB75" s="13">
        <f>DEGREES(ACOS(((入力・結果!$G$3^2)+(入力・結果!$G$4^2)+(入力・結果!$G$5^2)-(入力・結果!$G$6^2)-(2*入力・結果!$G$3*入力・結果!$G$4*COS(RADIANS(S75))))/(2*入力・結果!$G$5*((入力・結果!$G$3^2)+(入力・結果!$G$4^2)-(2*入力・結果!$G$3*入力・結果!$G$4*(COS(RADIANS(S75)))))^(1/2))))</f>
        <v>43.319784629638015</v>
      </c>
      <c r="AC75" s="1">
        <f t="shared" si="44"/>
        <v>5567.2570083476439</v>
      </c>
      <c r="AD75" s="1">
        <f t="shared" si="33"/>
        <v>5567.2570083476439</v>
      </c>
      <c r="AE75" s="1" t="str">
        <f t="shared" si="34"/>
        <v/>
      </c>
      <c r="AF75" s="1" t="str">
        <f t="shared" si="35"/>
        <v/>
      </c>
      <c r="AJ75" s="10">
        <v>72</v>
      </c>
      <c r="AK75" s="10">
        <f t="shared" si="36"/>
        <v>1.9514825691967559</v>
      </c>
    </row>
    <row r="76" spans="2:37" x14ac:dyDescent="0.2">
      <c r="B76" s="1">
        <v>72</v>
      </c>
      <c r="C76" s="13">
        <f t="shared" si="23"/>
        <v>15.450849718747373</v>
      </c>
      <c r="D76" s="13">
        <f t="shared" si="24"/>
        <v>-47.552825814757675</v>
      </c>
      <c r="E76" s="13">
        <f>演算!U76</f>
        <v>-29.982688600983437</v>
      </c>
      <c r="F76" s="13">
        <f t="shared" si="25"/>
        <v>29.982688600983437</v>
      </c>
      <c r="G76" s="13">
        <f t="shared" si="26"/>
        <v>-400.3138389412224</v>
      </c>
      <c r="H76" s="13">
        <f t="shared" si="27"/>
        <v>-287.42721724385211</v>
      </c>
      <c r="I76" s="14">
        <f t="shared" si="37"/>
        <v>492.81393533503444</v>
      </c>
      <c r="J76" s="13">
        <f t="shared" si="38"/>
        <v>-35.678524665724389</v>
      </c>
      <c r="K76" s="13" t="str">
        <f t="shared" si="39"/>
        <v/>
      </c>
      <c r="L76" s="13">
        <f>COUNTIF($K$4:K76,1)</f>
        <v>1</v>
      </c>
      <c r="M76" s="13">
        <f t="shared" si="40"/>
        <v>144.32147533427562</v>
      </c>
      <c r="N76" s="14">
        <f t="shared" si="28"/>
        <v>98.321475334275618</v>
      </c>
      <c r="O76" s="14">
        <f t="shared" si="41"/>
        <v>-71.323521967008404</v>
      </c>
      <c r="P76" s="14">
        <f t="shared" si="42"/>
        <v>-487.62539933295636</v>
      </c>
      <c r="Q76" s="13">
        <f t="shared" si="29"/>
        <v>154.50849718747372</v>
      </c>
      <c r="R76" s="13">
        <f t="shared" si="30"/>
        <v>475.52825814757676</v>
      </c>
      <c r="S76" s="15">
        <v>72</v>
      </c>
      <c r="T76" s="1">
        <f t="shared" si="31"/>
        <v>78.017311399016563</v>
      </c>
      <c r="U76" s="1">
        <f t="shared" si="32"/>
        <v>-29.982688600983437</v>
      </c>
      <c r="V76" s="1">
        <f t="shared" si="43"/>
        <v>0.51243091574812638</v>
      </c>
      <c r="W76" s="1">
        <f>入力・結果!$I$7/V76</f>
        <v>674970.98510349717</v>
      </c>
      <c r="X76" s="14">
        <f>(W76/I76*10)*入力・結果!$I$8</f>
        <v>9039.5343602743833</v>
      </c>
      <c r="Y76" s="13">
        <f>DEGREES(ACOS((入力・結果!$G$3-(入力・結果!$G$4*COS(RADIANS(S76))))/(((入力・結果!$G$3^2)+(入力・結果!$G$4^2)-(2*入力・結果!$G$3*入力・結果!$G$4*COS(RADIANS(S76))))^(1/2))))</f>
        <v>72.98810865450568</v>
      </c>
      <c r="Z76" s="13">
        <f>DEGREES(ACOS(((入力・結果!$G$3^2)+(入力・結果!$G$4^2)-(入力・結果!$G$5^2)+(入力・結果!$G$6^2)-(2*入力・結果!$G$3*入力・結果!$G$4*COS(RADIANS(S76))))/(2*入力・結果!$G$6*((入力・結果!$G$3^2)+(入力・結果!$G$4^2)-(2*入力・結果!$G$3*入力・結果!$G$4*(COS(RADIANS(S76)))))^(1/2))))</f>
        <v>61.275886819129717</v>
      </c>
      <c r="AA76" s="13">
        <f>DEGREES(ACOS((入力・結果!$G$4-(入力・結果!$G$3*COS(RADIANS(S76))))/(((入力・結果!$G$3^2)+(入力・結果!$G$4^2)-(2*入力・結果!$G$3*入力・結果!$G$4*COS(RADIANS(S76))))^(1/2))))</f>
        <v>35.011891345494341</v>
      </c>
      <c r="AB76" s="13">
        <f>DEGREES(ACOS(((入力・結果!$G$3^2)+(入力・結果!$G$4^2)+(入力・結果!$G$5^2)-(入力・結果!$G$6^2)-(2*入力・結果!$G$3*入力・結果!$G$4*COS(RADIANS(S76))))/(2*入力・結果!$G$5*((入力・結果!$G$3^2)+(入力・結果!$G$4^2)-(2*入力・結果!$G$3*入力・結果!$G$4*(COS(RADIANS(S76)))))^(1/2))))</f>
        <v>43.005420053522229</v>
      </c>
      <c r="AC76" s="1">
        <f t="shared" si="44"/>
        <v>5739.5343602743833</v>
      </c>
      <c r="AD76" s="1">
        <f t="shared" si="33"/>
        <v>5739.5343602743833</v>
      </c>
      <c r="AE76" s="1" t="str">
        <f t="shared" si="34"/>
        <v/>
      </c>
      <c r="AF76" s="1" t="str">
        <f t="shared" si="35"/>
        <v/>
      </c>
      <c r="AJ76" s="10">
        <v>73</v>
      </c>
      <c r="AK76" s="10">
        <f t="shared" si="36"/>
        <v>1.9904808367639746</v>
      </c>
    </row>
    <row r="77" spans="2:37" x14ac:dyDescent="0.2">
      <c r="B77" s="1">
        <v>73</v>
      </c>
      <c r="C77" s="13">
        <f t="shared" si="23"/>
        <v>14.618585236136838</v>
      </c>
      <c r="D77" s="13">
        <f t="shared" si="24"/>
        <v>-47.81523779815177</v>
      </c>
      <c r="E77" s="13">
        <f>演算!U77</f>
        <v>-29.480297429197151</v>
      </c>
      <c r="F77" s="13">
        <f t="shared" si="25"/>
        <v>29.480297429197151</v>
      </c>
      <c r="G77" s="13">
        <f t="shared" si="26"/>
        <v>-403.23340348214884</v>
      </c>
      <c r="H77" s="13">
        <f t="shared" si="27"/>
        <v>-284.03487187663745</v>
      </c>
      <c r="I77" s="14">
        <f t="shared" si="37"/>
        <v>493.22711414294258</v>
      </c>
      <c r="J77" s="13">
        <f t="shared" si="38"/>
        <v>-35.160606292909904</v>
      </c>
      <c r="K77" s="13" t="str">
        <f t="shared" si="39"/>
        <v/>
      </c>
      <c r="L77" s="13">
        <f>COUNTIF($K$4:K77,1)</f>
        <v>1</v>
      </c>
      <c r="M77" s="13">
        <f t="shared" si="40"/>
        <v>144.8393937070901</v>
      </c>
      <c r="N77" s="14">
        <f t="shared" si="28"/>
        <v>98.839393707090096</v>
      </c>
      <c r="O77" s="14">
        <f t="shared" si="41"/>
        <v>-75.791870952590173</v>
      </c>
      <c r="P77" s="14">
        <f t="shared" si="42"/>
        <v>-487.36903720207874</v>
      </c>
      <c r="Q77" s="13">
        <f t="shared" si="29"/>
        <v>146.18585236136838</v>
      </c>
      <c r="R77" s="13">
        <f t="shared" si="30"/>
        <v>478.1523779815177</v>
      </c>
      <c r="S77" s="15">
        <v>73</v>
      </c>
      <c r="T77" s="1">
        <f t="shared" si="31"/>
        <v>77.519702570802849</v>
      </c>
      <c r="U77" s="1">
        <f t="shared" si="32"/>
        <v>-29.480297429197151</v>
      </c>
      <c r="V77" s="1">
        <f t="shared" si="43"/>
        <v>0.50239117178628589</v>
      </c>
      <c r="W77" s="1">
        <f>入力・結果!$I$7/V77</f>
        <v>688459.54989657644</v>
      </c>
      <c r="X77" s="14">
        <f>(W77/I77*10)*入力・結果!$I$8</f>
        <v>9212.4558829516263</v>
      </c>
      <c r="Y77" s="13">
        <f>DEGREES(ACOS((入力・結果!$G$3-(入力・結果!$G$4*COS(RADIANS(S77))))/(((入力・結果!$G$3^2)+(入力・結果!$G$4^2)-(2*入力・結果!$G$3*入力・結果!$G$4*COS(RADIANS(S77))))^(1/2))))</f>
        <v>72.167828198939787</v>
      </c>
      <c r="Z77" s="13">
        <f>DEGREES(ACOS(((入力・結果!$G$3^2)+(入力・結果!$G$4^2)-(入力・結果!$G$5^2)+(入力・結果!$G$6^2)-(2*入力・結果!$G$3*入力・結果!$G$4*COS(RADIANS(S77))))/(2*入力・結果!$G$6*((入力・結果!$G$3^2)+(入力・結果!$G$4^2)-(2*入力・結果!$G$3*入力・結果!$G$4*(COS(RADIANS(S77)))))^(1/2))))</f>
        <v>60.658422942082673</v>
      </c>
      <c r="AA77" s="13">
        <f>DEGREES(ACOS((入力・結果!$G$4-(入力・結果!$G$3*COS(RADIANS(S77))))/(((入力・結果!$G$3^2)+(入力・結果!$G$4^2)-(2*入力・結果!$G$3*入力・結果!$G$4*COS(RADIANS(S77))))^(1/2))))</f>
        <v>34.832171801060205</v>
      </c>
      <c r="AB77" s="13">
        <f>DEGREES(ACOS(((入力・結果!$G$3^2)+(入力・結果!$G$4^2)+(入力・結果!$G$5^2)-(入力・結果!$G$6^2)-(2*入力・結果!$G$3*入力・結果!$G$4*COS(RADIANS(S77))))/(2*入力・結果!$G$5*((入力・結果!$G$3^2)+(入力・結果!$G$4^2)-(2*入力・結果!$G$3*入力・結果!$G$4*(COS(RADIANS(S77)))))^(1/2))))</f>
        <v>42.687530769742644</v>
      </c>
      <c r="AC77" s="1">
        <f t="shared" si="44"/>
        <v>5912.4558829516263</v>
      </c>
      <c r="AD77" s="1">
        <f t="shared" si="33"/>
        <v>5912.4558829516263</v>
      </c>
      <c r="AE77" s="1" t="str">
        <f t="shared" si="34"/>
        <v/>
      </c>
      <c r="AF77" s="1" t="str">
        <f t="shared" si="35"/>
        <v/>
      </c>
      <c r="AJ77" s="10">
        <v>74</v>
      </c>
      <c r="AK77" s="10">
        <f t="shared" si="36"/>
        <v>2.0296968406328055</v>
      </c>
    </row>
    <row r="78" spans="2:37" x14ac:dyDescent="0.2">
      <c r="B78" s="1">
        <v>74</v>
      </c>
      <c r="C78" s="13">
        <f t="shared" si="23"/>
        <v>13.781867790849958</v>
      </c>
      <c r="D78" s="13">
        <f t="shared" si="24"/>
        <v>-48.063084796915945</v>
      </c>
      <c r="E78" s="13">
        <f>演算!U78</f>
        <v>-28.987613014470355</v>
      </c>
      <c r="F78" s="13">
        <f t="shared" si="25"/>
        <v>28.987613014470355</v>
      </c>
      <c r="G78" s="13">
        <f t="shared" si="26"/>
        <v>-406.08589195746725</v>
      </c>
      <c r="H78" s="13">
        <f t="shared" si="27"/>
        <v>-280.68093519522347</v>
      </c>
      <c r="I78" s="14">
        <f t="shared" si="37"/>
        <v>493.64718071610315</v>
      </c>
      <c r="J78" s="13">
        <f t="shared" si="38"/>
        <v>-34.651690347056125</v>
      </c>
      <c r="K78" s="13" t="str">
        <f t="shared" si="39"/>
        <v/>
      </c>
      <c r="L78" s="13">
        <f>COUNTIF($K$4:K78,1)</f>
        <v>1</v>
      </c>
      <c r="M78" s="13">
        <f t="shared" si="40"/>
        <v>145.34830965294387</v>
      </c>
      <c r="N78" s="14">
        <f t="shared" si="28"/>
        <v>99.348309652943868</v>
      </c>
      <c r="O78" s="14">
        <f t="shared" si="41"/>
        <v>-80.185996091364615</v>
      </c>
      <c r="P78" s="14">
        <f t="shared" si="42"/>
        <v>-487.09110550264893</v>
      </c>
      <c r="Q78" s="13">
        <f t="shared" si="29"/>
        <v>137.81867790849958</v>
      </c>
      <c r="R78" s="13">
        <f t="shared" si="30"/>
        <v>480.63084796915945</v>
      </c>
      <c r="S78" s="15">
        <v>74</v>
      </c>
      <c r="T78" s="1">
        <f t="shared" si="31"/>
        <v>77.012386985529645</v>
      </c>
      <c r="U78" s="1">
        <f t="shared" si="32"/>
        <v>-28.987613014470355</v>
      </c>
      <c r="V78" s="1">
        <f t="shared" si="43"/>
        <v>0.49268441472679569</v>
      </c>
      <c r="W78" s="1">
        <f>入力・結果!$I$7/V78</f>
        <v>702023.42445071216</v>
      </c>
      <c r="X78" s="14">
        <f>(W78/I78*10)*入力・結果!$I$8</f>
        <v>9385.9638672571418</v>
      </c>
      <c r="Y78" s="13">
        <f>DEGREES(ACOS((入力・結果!$G$3-(入力・結果!$G$4*COS(RADIANS(S78))))/(((入力・結果!$G$3^2)+(入力・結果!$G$4^2)-(2*入力・結果!$G$3*入力・結果!$G$4*COS(RADIANS(S78))))^(1/2))))</f>
        <v>71.353841958334272</v>
      </c>
      <c r="Z78" s="13">
        <f>DEGREES(ACOS(((入力・結果!$G$3^2)+(入力・結果!$G$4^2)-(入力・結果!$G$5^2)+(入力・結果!$G$6^2)-(2*入力・結果!$G$3*入力・結果!$G$4*COS(RADIANS(S78))))/(2*入力・結果!$G$6*((入力・結果!$G$3^2)+(入力・結果!$G$4^2)-(2*入力・結果!$G$3*入力・結果!$G$4*(COS(RADIANS(S78)))))^(1/2))))</f>
        <v>60.043004547319853</v>
      </c>
      <c r="AA78" s="13">
        <f>DEGREES(ACOS((入力・結果!$G$4-(入力・結果!$G$3*COS(RADIANS(S78))))/(((入力・結果!$G$3^2)+(入力・結果!$G$4^2)-(2*入力・結果!$G$3*入力・結果!$G$4*COS(RADIANS(S78))))^(1/2))))</f>
        <v>34.646158041665721</v>
      </c>
      <c r="AB78" s="13">
        <f>DEGREES(ACOS(((入力・結果!$G$3^2)+(入力・結果!$G$4^2)+(入力・結果!$G$5^2)-(入力・結果!$G$6^2)-(2*入力・結果!$G$3*入力・結果!$G$4*COS(RADIANS(S78))))/(2*入力・結果!$G$5*((入力・結果!$G$3^2)+(入力・結果!$G$4^2)-(2*入力・結果!$G$3*入力・結果!$G$4*(COS(RADIANS(S78)))))^(1/2))))</f>
        <v>42.366228943863931</v>
      </c>
      <c r="AC78" s="1">
        <f t="shared" si="44"/>
        <v>6085.9638672571418</v>
      </c>
      <c r="AD78" s="1">
        <f t="shared" si="33"/>
        <v>6085.9638672571418</v>
      </c>
      <c r="AE78" s="1" t="str">
        <f t="shared" si="34"/>
        <v/>
      </c>
      <c r="AF78" s="1" t="str">
        <f t="shared" si="35"/>
        <v/>
      </c>
      <c r="AJ78" s="10">
        <v>75</v>
      </c>
      <c r="AK78" s="10">
        <f t="shared" si="36"/>
        <v>2.0691185132848235</v>
      </c>
    </row>
    <row r="79" spans="2:37" x14ac:dyDescent="0.2">
      <c r="B79" s="1">
        <v>75</v>
      </c>
      <c r="C79" s="13">
        <f t="shared" si="23"/>
        <v>12.940952255126037</v>
      </c>
      <c r="D79" s="13">
        <f t="shared" si="24"/>
        <v>-48.296291314453413</v>
      </c>
      <c r="E79" s="13">
        <f>演算!U79</f>
        <v>-28.504315420069901</v>
      </c>
      <c r="F79" s="13">
        <f t="shared" si="25"/>
        <v>28.504315420069901</v>
      </c>
      <c r="G79" s="13">
        <f t="shared" si="26"/>
        <v>-408.87401001110516</v>
      </c>
      <c r="H79" s="13">
        <f t="shared" si="27"/>
        <v>-277.36426726992818</v>
      </c>
      <c r="I79" s="14">
        <f t="shared" si="37"/>
        <v>494.07377265014327</v>
      </c>
      <c r="J79" s="13">
        <f t="shared" si="38"/>
        <v>-34.151446496360244</v>
      </c>
      <c r="K79" s="13" t="str">
        <f t="shared" si="39"/>
        <v/>
      </c>
      <c r="L79" s="13">
        <f>COUNTIF($K$4:K79,1)</f>
        <v>1</v>
      </c>
      <c r="M79" s="13">
        <f t="shared" si="40"/>
        <v>145.84855350363975</v>
      </c>
      <c r="N79" s="14">
        <f t="shared" si="28"/>
        <v>99.848553503639749</v>
      </c>
      <c r="O79" s="14">
        <f t="shared" si="41"/>
        <v>-84.508596878323544</v>
      </c>
      <c r="P79" s="14">
        <f t="shared" si="42"/>
        <v>-486.79275865033412</v>
      </c>
      <c r="Q79" s="13">
        <f t="shared" si="29"/>
        <v>129.40952255126038</v>
      </c>
      <c r="R79" s="13">
        <f t="shared" si="30"/>
        <v>482.96291314453418</v>
      </c>
      <c r="S79" s="15">
        <v>75</v>
      </c>
      <c r="T79" s="1">
        <f t="shared" si="31"/>
        <v>76.495684579930099</v>
      </c>
      <c r="U79" s="1">
        <f t="shared" si="32"/>
        <v>-28.504315420069901</v>
      </c>
      <c r="V79" s="1">
        <f t="shared" si="43"/>
        <v>0.4832975944004545</v>
      </c>
      <c r="W79" s="1">
        <f>入力・結果!$I$7/V79</f>
        <v>715658.43490090163</v>
      </c>
      <c r="X79" s="14">
        <f>(W79/I79*10)*入力・結果!$I$8</f>
        <v>9560.0008173082715</v>
      </c>
      <c r="Y79" s="13">
        <f>DEGREES(ACOS((入力・結果!$G$3-(入力・結果!$G$4*COS(RADIANS(S79))))/(((入力・結果!$G$3^2)+(入力・結果!$G$4^2)-(2*入力・結果!$G$3*入力・結果!$G$4*COS(RADIANS(S79))))^(1/2))))</f>
        <v>70.545938073157288</v>
      </c>
      <c r="Z79" s="13">
        <f>DEGREES(ACOS(((入力・結果!$G$3^2)+(入力・結果!$G$4^2)-(入力・結果!$G$5^2)+(入力・結果!$G$6^2)-(2*入力・結果!$G$3*入力・結果!$G$4*COS(RADIANS(S79))))/(2*入力・結果!$G$6*((入力・結果!$G$3^2)+(入力・結果!$G$4^2)-(2*入力・結果!$G$3*入力・結果!$G$4*(COS(RADIANS(S79)))))^(1/2))))</f>
        <v>59.429573586470326</v>
      </c>
      <c r="AA79" s="13">
        <f>DEGREES(ACOS((入力・結果!$G$4-(入力・結果!$G$3*COS(RADIANS(S79))))/(((入力・結果!$G$3^2)+(入力・結果!$G$4^2)-(2*入力・結果!$G$3*入力・結果!$G$4*COS(RADIANS(S79))))^(1/2))))</f>
        <v>34.454061926842719</v>
      </c>
      <c r="AB79" s="13">
        <f>DEGREES(ACOS(((入力・結果!$G$3^2)+(入力・結果!$G$4^2)+(入力・結果!$G$5^2)-(入力・結果!$G$6^2)-(2*入力・結果!$G$3*入力・結果!$G$4*COS(RADIANS(S79))))/(2*入力・結果!$G$5*((入力・結果!$G$3^2)+(入力・結果!$G$4^2)-(2*入力・結果!$G$3*入力・結果!$G$4*(COS(RADIANS(S79)))))^(1/2))))</f>
        <v>42.04162265308738</v>
      </c>
      <c r="AC79" s="1">
        <f t="shared" si="44"/>
        <v>6260.0008173082715</v>
      </c>
      <c r="AD79" s="1">
        <f t="shared" si="33"/>
        <v>6260.0008173082715</v>
      </c>
      <c r="AE79" s="1" t="str">
        <f t="shared" si="34"/>
        <v/>
      </c>
      <c r="AF79" s="1" t="str">
        <f t="shared" si="35"/>
        <v/>
      </c>
      <c r="AJ79" s="10">
        <v>76</v>
      </c>
      <c r="AK79" s="10">
        <f t="shared" si="36"/>
        <v>2.1087337312605565</v>
      </c>
    </row>
    <row r="80" spans="2:37" x14ac:dyDescent="0.2">
      <c r="B80" s="1">
        <v>76</v>
      </c>
      <c r="C80" s="13">
        <f t="shared" si="23"/>
        <v>12.096094779983384</v>
      </c>
      <c r="D80" s="13">
        <f t="shared" si="24"/>
        <v>-48.514786313799824</v>
      </c>
      <c r="E80" s="13">
        <f>演算!U80</f>
        <v>-28.030097179437774</v>
      </c>
      <c r="F80" s="13">
        <f t="shared" si="25"/>
        <v>28.030097179437774</v>
      </c>
      <c r="G80" s="13">
        <f t="shared" si="26"/>
        <v>-411.6003180419122</v>
      </c>
      <c r="H80" s="13">
        <f t="shared" si="27"/>
        <v>-274.08373311689559</v>
      </c>
      <c r="I80" s="14">
        <f t="shared" si="37"/>
        <v>494.50653642949646</v>
      </c>
      <c r="J80" s="13">
        <f t="shared" si="38"/>
        <v>-33.659557331878453</v>
      </c>
      <c r="K80" s="13" t="str">
        <f t="shared" si="39"/>
        <v/>
      </c>
      <c r="L80" s="13">
        <f>COUNTIF($K$4:K80,1)</f>
        <v>1</v>
      </c>
      <c r="M80" s="13">
        <f t="shared" si="40"/>
        <v>146.34044266812154</v>
      </c>
      <c r="N80" s="14">
        <f t="shared" si="28"/>
        <v>100.34044266812154</v>
      </c>
      <c r="O80" s="14">
        <f t="shared" si="41"/>
        <v>-88.762268355019842</v>
      </c>
      <c r="P80" s="14">
        <f t="shared" si="42"/>
        <v>-486.47505001589587</v>
      </c>
      <c r="Q80" s="13">
        <f t="shared" si="29"/>
        <v>120.96094779983383</v>
      </c>
      <c r="R80" s="13">
        <f t="shared" si="30"/>
        <v>485.14786313799823</v>
      </c>
      <c r="S80" s="15">
        <v>76</v>
      </c>
      <c r="T80" s="1">
        <f t="shared" si="31"/>
        <v>75.969902820562226</v>
      </c>
      <c r="U80" s="1">
        <f t="shared" si="32"/>
        <v>-28.030097179437774</v>
      </c>
      <c r="V80" s="1">
        <f t="shared" si="43"/>
        <v>0.47421824063212625</v>
      </c>
      <c r="W80" s="1">
        <f>入力・結果!$I$7/V80</f>
        <v>729360.38803347619</v>
      </c>
      <c r="X80" s="14">
        <f>(W80/I80*10)*入力・結果!$I$8</f>
        <v>9734.509468323804</v>
      </c>
      <c r="Y80" s="13">
        <f>DEGREES(ACOS((入力・結果!$G$3-(入力・結果!$G$4*COS(RADIANS(S80))))/(((入力・結果!$G$3^2)+(入力・結果!$G$4^2)-(2*入力・結果!$G$3*入力・結果!$G$4*COS(RADIANS(S80))))^(1/2))))</f>
        <v>69.743913224485212</v>
      </c>
      <c r="Z80" s="13">
        <f>DEGREES(ACOS(((入力・結果!$G$3^2)+(入力・結果!$G$4^2)-(入力・結果!$G$5^2)+(入力・結果!$G$6^2)-(2*入力・結果!$G$3*入力・結果!$G$4*COS(RADIANS(S80))))/(2*入力・結果!$G$6*((入力・結果!$G$3^2)+(入力・結果!$G$4^2)-(2*入力・結果!$G$3*入力・結果!$G$4*(COS(RADIANS(S80)))))^(1/2))))</f>
        <v>58.818073666733426</v>
      </c>
      <c r="AA80" s="13">
        <f>DEGREES(ACOS((入力・結果!$G$4-(入力・結果!$G$3*COS(RADIANS(S80))))/(((入力・結果!$G$3^2)+(入力・結果!$G$4^2)-(2*入力・結果!$G$3*入力・結果!$G$4*COS(RADIANS(S80))))^(1/2))))</f>
        <v>34.25608677551476</v>
      </c>
      <c r="AB80" s="13">
        <f>DEGREES(ACOS(((入力・結果!$G$3^2)+(入力・結果!$G$4^2)+(入力・結果!$G$5^2)-(入力・結果!$G$6^2)-(2*入力・結果!$G$3*入力・結果!$G$4*COS(RADIANS(S80))))/(2*入力・結果!$G$5*((入力・結果!$G$3^2)+(入力・結果!$G$4^2)-(2*入力・結果!$G$3*入力・結果!$G$4*(COS(RADIANS(S80)))))^(1/2))))</f>
        <v>41.713816045047459</v>
      </c>
      <c r="AC80" s="1">
        <f t="shared" si="44"/>
        <v>6434.509468323804</v>
      </c>
      <c r="AD80" s="1">
        <f t="shared" si="33"/>
        <v>6434.509468323804</v>
      </c>
      <c r="AE80" s="1" t="str">
        <f t="shared" si="34"/>
        <v/>
      </c>
      <c r="AF80" s="1" t="str">
        <f t="shared" si="35"/>
        <v/>
      </c>
      <c r="AJ80" s="10">
        <v>77</v>
      </c>
      <c r="AK80" s="10">
        <f t="shared" si="36"/>
        <v>2.1485303184153173</v>
      </c>
    </row>
    <row r="81" spans="2:37" x14ac:dyDescent="0.2">
      <c r="B81" s="1">
        <v>77</v>
      </c>
      <c r="C81" s="13">
        <f t="shared" si="23"/>
        <v>11.247552717193246</v>
      </c>
      <c r="D81" s="13">
        <f t="shared" si="24"/>
        <v>-48.718503239261764</v>
      </c>
      <c r="E81" s="13">
        <f>演算!U81</f>
        <v>-27.564662742032411</v>
      </c>
      <c r="F81" s="13">
        <f t="shared" si="25"/>
        <v>27.564662742032411</v>
      </c>
      <c r="G81" s="13">
        <f t="shared" si="26"/>
        <v>-414.26723889384169</v>
      </c>
      <c r="H81" s="13">
        <f t="shared" si="27"/>
        <v>-270.83820547257915</v>
      </c>
      <c r="I81" s="14">
        <f t="shared" si="37"/>
        <v>494.94512702352603</v>
      </c>
      <c r="J81" s="13">
        <f t="shared" si="38"/>
        <v>-33.175717826750329</v>
      </c>
      <c r="K81" s="13" t="str">
        <f t="shared" si="39"/>
        <v/>
      </c>
      <c r="L81" s="13">
        <f>COUNTIF($K$4:K81,1)</f>
        <v>1</v>
      </c>
      <c r="M81" s="13">
        <f t="shared" si="40"/>
        <v>146.82428217324969</v>
      </c>
      <c r="N81" s="14">
        <f t="shared" si="28"/>
        <v>100.82428217324969</v>
      </c>
      <c r="O81" s="14">
        <f t="shared" si="41"/>
        <v>-92.949504455820602</v>
      </c>
      <c r="P81" s="14">
        <f t="shared" si="42"/>
        <v>-486.13893938436127</v>
      </c>
      <c r="Q81" s="13">
        <f t="shared" si="29"/>
        <v>112.47552717193246</v>
      </c>
      <c r="R81" s="13">
        <f t="shared" si="30"/>
        <v>487.18503239261764</v>
      </c>
      <c r="S81" s="15">
        <v>77</v>
      </c>
      <c r="T81" s="1">
        <f t="shared" si="31"/>
        <v>75.435337257967589</v>
      </c>
      <c r="U81" s="1">
        <f t="shared" si="32"/>
        <v>-27.564662742032411</v>
      </c>
      <c r="V81" s="1">
        <f t="shared" si="43"/>
        <v>0.46543443740536361</v>
      </c>
      <c r="W81" s="1">
        <f>入力・結果!$I$7/V81</f>
        <v>743125.07241221634</v>
      </c>
      <c r="X81" s="14">
        <f>(W81/I81*10)*入力・結果!$I$8</f>
        <v>9909.4328040277851</v>
      </c>
      <c r="Y81" s="13">
        <f>DEGREES(ACOS((入力・結果!$G$3-(入力・結果!$G$4*COS(RADIANS(S81))))/(((入力・結果!$G$3^2)+(入力・結果!$G$4^2)-(2*入力・結果!$G$3*入力・結果!$G$4*COS(RADIANS(S81))))^(1/2))))</f>
        <v>68.947572233702218</v>
      </c>
      <c r="Z81" s="13">
        <f>DEGREES(ACOS(((入力・結果!$G$3^2)+(入力・結果!$G$4^2)-(入力・結果!$G$5^2)+(入力・結果!$G$6^2)-(2*入力・結果!$G$3*入力・結果!$G$4*COS(RADIANS(S81))))/(2*入力・結果!$G$6*((入力・結果!$G$3^2)+(入力・結果!$G$4^2)-(2*入力・結果!$G$3*入力・結果!$G$4*(COS(RADIANS(S81)))))^(1/2))))</f>
        <v>58.208450022258241</v>
      </c>
      <c r="AA81" s="13">
        <f>DEGREES(ACOS((入力・結果!$G$4-(入力・結果!$G$3*COS(RADIANS(S81))))/(((入力・結果!$G$3^2)+(入力・結果!$G$4^2)-(2*入力・結果!$G$3*入力・結果!$G$4*COS(RADIANS(S81))))^(1/2))))</f>
        <v>34.052427766297782</v>
      </c>
      <c r="AB81" s="13">
        <f>DEGREES(ACOS(((入力・結果!$G$3^2)+(入力・結果!$G$4^2)+(入力・結果!$G$5^2)-(入力・結果!$G$6^2)-(2*入力・結果!$G$3*入力・結果!$G$4*COS(RADIANS(S81))))/(2*入力・結果!$G$5*((入力・結果!$G$3^2)+(入力・結果!$G$4^2)-(2*入力・結果!$G$3*入力・結果!$G$4*(COS(RADIANS(S81)))))^(1/2))))</f>
        <v>41.382909491669807</v>
      </c>
      <c r="AC81" s="1">
        <f t="shared" si="44"/>
        <v>6609.4328040277851</v>
      </c>
      <c r="AD81" s="1">
        <f t="shared" si="33"/>
        <v>6609.4328040277851</v>
      </c>
      <c r="AE81" s="1" t="str">
        <f t="shared" si="34"/>
        <v/>
      </c>
      <c r="AF81" s="1" t="str">
        <f t="shared" si="35"/>
        <v/>
      </c>
      <c r="AJ81" s="10">
        <v>78</v>
      </c>
      <c r="AK81" s="10">
        <f t="shared" si="36"/>
        <v>2.1884960492267607</v>
      </c>
    </row>
    <row r="82" spans="2:37" x14ac:dyDescent="0.2">
      <c r="B82" s="1">
        <v>78</v>
      </c>
      <c r="C82" s="13">
        <f t="shared" si="23"/>
        <v>10.395584540887972</v>
      </c>
      <c r="D82" s="13">
        <f t="shared" si="24"/>
        <v>-48.907380036690277</v>
      </c>
      <c r="E82" s="13">
        <f>演算!U82</f>
        <v>-27.107727944113392</v>
      </c>
      <c r="F82" s="13">
        <f t="shared" si="25"/>
        <v>27.107727944113392</v>
      </c>
      <c r="G82" s="13">
        <f t="shared" si="26"/>
        <v>-416.87706513737402</v>
      </c>
      <c r="H82" s="13">
        <f t="shared" si="27"/>
        <v>-267.62656720808877</v>
      </c>
      <c r="I82" s="14">
        <f t="shared" si="37"/>
        <v>495.38920750571066</v>
      </c>
      <c r="J82" s="13">
        <f t="shared" si="38"/>
        <v>-32.699634817731059</v>
      </c>
      <c r="K82" s="13" t="str">
        <f t="shared" si="39"/>
        <v/>
      </c>
      <c r="L82" s="13">
        <f>COUNTIF($K$4:K82,1)</f>
        <v>1</v>
      </c>
      <c r="M82" s="13">
        <f t="shared" si="40"/>
        <v>147.30036518226893</v>
      </c>
      <c r="N82" s="14">
        <f t="shared" si="28"/>
        <v>101.30036518226893</v>
      </c>
      <c r="O82" s="14">
        <f t="shared" si="41"/>
        <v>-97.072701329272306</v>
      </c>
      <c r="P82" s="14">
        <f t="shared" si="42"/>
        <v>-485.7852998699878</v>
      </c>
      <c r="Q82" s="13">
        <f t="shared" si="29"/>
        <v>103.95584540887972</v>
      </c>
      <c r="R82" s="13">
        <f t="shared" si="30"/>
        <v>489.07380036690279</v>
      </c>
      <c r="S82" s="15">
        <v>78</v>
      </c>
      <c r="T82" s="1">
        <f t="shared" si="31"/>
        <v>74.892272055886608</v>
      </c>
      <c r="U82" s="1">
        <f t="shared" si="32"/>
        <v>-27.107727944113392</v>
      </c>
      <c r="V82" s="1">
        <f t="shared" si="43"/>
        <v>0.45693479791901837</v>
      </c>
      <c r="W82" s="1">
        <f>入力・結果!$I$7/V82</f>
        <v>756948.25952235516</v>
      </c>
      <c r="X82" s="14">
        <f>(W82/I82*10)*入力・結果!$I$8</f>
        <v>10084.714073610403</v>
      </c>
      <c r="Y82" s="13">
        <f>DEGREES(ACOS((入力・結果!$G$3-(入力・結果!$G$4*COS(RADIANS(S82))))/(((入力・結果!$G$3^2)+(入力・結果!$G$4^2)-(2*入力・結果!$G$3*入力・結果!$G$4*COS(RADIANS(S82))))^(1/2))))</f>
        <v>68.156727682121442</v>
      </c>
      <c r="Z82" s="13">
        <f>DEGREES(ACOS(((入力・結果!$G$3^2)+(入力・結果!$G$4^2)-(入力・結果!$G$5^2)+(入力・結果!$G$6^2)-(2*入力・結果!$G$3*入力・結果!$G$4*COS(RADIANS(S82))))/(2*入力・結果!$G$6*((入力・結果!$G$3^2)+(入力・結果!$G$4^2)-(2*入力・結果!$G$3*入力・結果!$G$4*(COS(RADIANS(S82)))))^(1/2))))</f>
        <v>57.600649482652329</v>
      </c>
      <c r="AA82" s="13">
        <f>DEGREES(ACOS((入力・結果!$G$4-(入力・結果!$G$3*COS(RADIANS(S82))))/(((入力・結果!$G$3^2)+(入力・結果!$G$4^2)-(2*入力・結果!$G$3*入力・結果!$G$4*COS(RADIANS(S82))))^(1/2))))</f>
        <v>33.843272317878537</v>
      </c>
      <c r="AB82" s="13">
        <f>DEGREES(ACOS(((入力・結果!$G$3^2)+(入力・結果!$G$4^2)+(入力・結果!$G$5^2)-(入力・結果!$G$6^2)-(2*入力・結果!$G$3*入力・結果!$G$4*COS(RADIANS(S82))))/(2*入力・結果!$G$5*((入力・結果!$G$3^2)+(入力・結果!$G$4^2)-(2*入力・結果!$G$3*入力・結果!$G$4*(COS(RADIANS(S82)))))^(1/2))))</f>
        <v>41.048999738008071</v>
      </c>
      <c r="AC82" s="1">
        <f t="shared" si="44"/>
        <v>6784.7140736104029</v>
      </c>
      <c r="AD82" s="1">
        <f t="shared" si="33"/>
        <v>6784.7140736104029</v>
      </c>
      <c r="AE82" s="1" t="str">
        <f t="shared" si="34"/>
        <v/>
      </c>
      <c r="AF82" s="1" t="str">
        <f t="shared" si="35"/>
        <v/>
      </c>
      <c r="AJ82" s="10">
        <v>79</v>
      </c>
      <c r="AK82" s="10">
        <f t="shared" si="36"/>
        <v>2.2286186521423139</v>
      </c>
    </row>
    <row r="83" spans="2:37" x14ac:dyDescent="0.2">
      <c r="B83" s="1">
        <v>79</v>
      </c>
      <c r="C83" s="13">
        <f t="shared" si="23"/>
        <v>9.540449768827246</v>
      </c>
      <c r="D83" s="13">
        <f t="shared" si="24"/>
        <v>-49.081359172383202</v>
      </c>
      <c r="E83" s="13">
        <f>演算!U83</f>
        <v>-26.659019503555953</v>
      </c>
      <c r="F83" s="13">
        <f t="shared" si="25"/>
        <v>26.659019503555953</v>
      </c>
      <c r="G83" s="13">
        <f t="shared" si="26"/>
        <v>-419.43196596132731</v>
      </c>
      <c r="H83" s="13">
        <f t="shared" si="27"/>
        <v>-264.44771342168428</v>
      </c>
      <c r="I83" s="14">
        <f t="shared" si="37"/>
        <v>495.83844869487615</v>
      </c>
      <c r="J83" s="13">
        <f t="shared" si="38"/>
        <v>-32.231026508393647</v>
      </c>
      <c r="K83" s="13" t="str">
        <f t="shared" si="39"/>
        <v/>
      </c>
      <c r="L83" s="13">
        <f>COUNTIF($K$4:K83,1)</f>
        <v>1</v>
      </c>
      <c r="M83" s="13">
        <f t="shared" si="40"/>
        <v>147.76897349160635</v>
      </c>
      <c r="N83" s="14">
        <f t="shared" si="28"/>
        <v>101.76897349160635</v>
      </c>
      <c r="O83" s="14">
        <f t="shared" si="41"/>
        <v>-101.13416062034192</v>
      </c>
      <c r="P83" s="14">
        <f t="shared" si="42"/>
        <v>-485.41492432738426</v>
      </c>
      <c r="Q83" s="13">
        <f t="shared" si="29"/>
        <v>95.404497688272457</v>
      </c>
      <c r="R83" s="13">
        <f t="shared" si="30"/>
        <v>490.81359172383196</v>
      </c>
      <c r="S83" s="15">
        <v>79</v>
      </c>
      <c r="T83" s="1">
        <f t="shared" si="31"/>
        <v>74.340980496444047</v>
      </c>
      <c r="U83" s="1">
        <f t="shared" si="32"/>
        <v>-26.659019503555953</v>
      </c>
      <c r="V83" s="1">
        <f t="shared" si="43"/>
        <v>0.4487084405574393</v>
      </c>
      <c r="W83" s="1">
        <f>入力・結果!$I$7/V83</f>
        <v>770825.70492837497</v>
      </c>
      <c r="X83" s="14">
        <f>(W83/I83*10)*入力・結果!$I$8</f>
        <v>10260.296808200803</v>
      </c>
      <c r="Y83" s="13">
        <f>DEGREES(ACOS((入力・結果!$G$3-(入力・結果!$G$4*COS(RADIANS(S83))))/(((入力・結果!$G$3^2)+(入力・結果!$G$4^2)-(2*入力・結果!$G$3*入力・結果!$G$4*COS(RADIANS(S83))))^(1/2))))</f>
        <v>67.371199549580211</v>
      </c>
      <c r="Z83" s="13">
        <f>DEGREES(ACOS(((入力・結果!$G$3^2)+(入力・結果!$G$4^2)-(入力・結果!$G$5^2)+(入力・結果!$G$6^2)-(2*入力・結果!$G$3*入力・結果!$G$4*COS(RADIANS(S83))))/(2*入力・結果!$G$6*((入力・結果!$G$3^2)+(入力・結果!$G$4^2)-(2*入力・結果!$G$3*入力・結果!$G$4*(COS(RADIANS(S83)))))^(1/2))))</f>
        <v>56.994620439207765</v>
      </c>
      <c r="AA83" s="13">
        <f>DEGREES(ACOS((入力・結果!$G$4-(入力・結果!$G$3*COS(RADIANS(S83))))/(((入力・結果!$G$3^2)+(入力・結果!$G$4^2)-(2*入力・結果!$G$3*入力・結果!$G$4*COS(RADIANS(S83))))^(1/2))))</f>
        <v>33.628800450419789</v>
      </c>
      <c r="AB83" s="13">
        <f>DEGREES(ACOS(((入力・結果!$G$3^2)+(入力・結果!$G$4^2)+(入力・結果!$G$5^2)-(入力・結果!$G$6^2)-(2*入力・結果!$G$3*入力・結果!$G$4*COS(RADIANS(S83))))/(2*入力・結果!$G$5*((入力・結果!$G$3^2)+(入力・結果!$G$4^2)-(2*入力・結果!$G$3*入力・結果!$G$4*(COS(RADIANS(S83)))))^(1/2))))</f>
        <v>40.712180046024251</v>
      </c>
      <c r="AC83" s="1">
        <f t="shared" si="44"/>
        <v>6960.2968082008028</v>
      </c>
      <c r="AD83" s="1">
        <f t="shared" si="33"/>
        <v>6960.2968082008028</v>
      </c>
      <c r="AE83" s="1" t="str">
        <f t="shared" si="34"/>
        <v/>
      </c>
      <c r="AF83" s="1" t="str">
        <f t="shared" si="35"/>
        <v/>
      </c>
      <c r="AJ83" s="10">
        <v>80</v>
      </c>
      <c r="AK83" s="10">
        <f t="shared" si="36"/>
        <v>2.2688858129732377</v>
      </c>
    </row>
    <row r="84" spans="2:37" x14ac:dyDescent="0.2">
      <c r="B84" s="1">
        <v>80</v>
      </c>
      <c r="C84" s="13">
        <f t="shared" si="23"/>
        <v>8.6824088833465201</v>
      </c>
      <c r="D84" s="13">
        <f t="shared" si="24"/>
        <v>-49.240387650610401</v>
      </c>
      <c r="E84" s="13">
        <f>演算!U84</f>
        <v>-26.218274537774903</v>
      </c>
      <c r="F84" s="13">
        <f t="shared" si="25"/>
        <v>26.218274537774903</v>
      </c>
      <c r="G84" s="13">
        <f t="shared" si="26"/>
        <v>-421.9339936939059</v>
      </c>
      <c r="H84" s="13">
        <f t="shared" si="27"/>
        <v>-261.30055324383471</v>
      </c>
      <c r="I84" s="14">
        <f t="shared" si="37"/>
        <v>496.29252881745373</v>
      </c>
      <c r="J84" s="13">
        <f t="shared" si="38"/>
        <v>-31.769621993329267</v>
      </c>
      <c r="K84" s="13" t="str">
        <f t="shared" si="39"/>
        <v/>
      </c>
      <c r="L84" s="13">
        <f>COUNTIF($K$4:K84,1)</f>
        <v>1</v>
      </c>
      <c r="M84" s="13">
        <f t="shared" si="40"/>
        <v>148.23037800667072</v>
      </c>
      <c r="N84" s="14">
        <f t="shared" si="28"/>
        <v>102.23037800667072</v>
      </c>
      <c r="O84" s="14">
        <f t="shared" si="41"/>
        <v>-105.13609270186623</v>
      </c>
      <c r="P84" s="14">
        <f t="shared" si="42"/>
        <v>-485.02853129626072</v>
      </c>
      <c r="Q84" s="13">
        <f t="shared" si="29"/>
        <v>86.824088833465211</v>
      </c>
      <c r="R84" s="13">
        <f t="shared" si="30"/>
        <v>492.40387650610398</v>
      </c>
      <c r="S84" s="15">
        <v>80</v>
      </c>
      <c r="T84" s="1">
        <f t="shared" si="31"/>
        <v>73.781725462225097</v>
      </c>
      <c r="U84" s="1">
        <f t="shared" si="32"/>
        <v>-26.218274537774903</v>
      </c>
      <c r="V84" s="1">
        <f t="shared" si="43"/>
        <v>0.44074496578105027</v>
      </c>
      <c r="W84" s="1">
        <f>入力・結果!$I$7/V84</f>
        <v>784753.14944793156</v>
      </c>
      <c r="X84" s="14">
        <f>(W84/I84*10)*入力・結果!$I$8</f>
        <v>10436.12483689317</v>
      </c>
      <c r="Y84" s="13">
        <f>DEGREES(ACOS((入力・結果!$G$3-(入力・結果!$G$4*COS(RADIANS(S84))))/(((入力・結果!$G$3^2)+(入力・結果!$G$4^2)-(2*入力・結果!$G$3*入力・結果!$G$4*COS(RADIANS(S84))))^(1/2))))</f>
        <v>66.590814871089677</v>
      </c>
      <c r="Z84" s="13">
        <f>DEGREES(ACOS(((入力・結果!$G$3^2)+(入力・結果!$G$4^2)-(入力・結果!$G$5^2)+(入力・結果!$G$6^2)-(2*入力・結果!$G$3*入力・結果!$G$4*COS(RADIANS(S84))))/(2*入力・結果!$G$6*((入力・結果!$G$3^2)+(入力・結果!$G$4^2)-(2*入力・結果!$G$3*入力・結果!$G$4*(COS(RADIANS(S84)))))^(1/2))))</f>
        <v>56.390312809353006</v>
      </c>
      <c r="AA84" s="13">
        <f>DEGREES(ACOS((入力・結果!$G$4-(入力・結果!$G$3*COS(RADIANS(S84))))/(((入力・結果!$G$3^2)+(入力・結果!$G$4^2)-(2*入力・結果!$G$3*入力・結果!$G$4*COS(RADIANS(S84))))^(1/2))))</f>
        <v>33.409185128910323</v>
      </c>
      <c r="AB84" s="13">
        <f>DEGREES(ACOS(((入力・結果!$G$3^2)+(入力・結果!$G$4^2)+(入力・結果!$G$5^2)-(入力・結果!$G$6^2)-(2*入力・結果!$G$3*入力・結果!$G$4*COS(RADIANS(S84))))/(2*入力・結果!$G$5*((入力・結果!$G$3^2)+(入力・結果!$G$4^2)-(2*入力・結果!$G$3*入力・結果!$G$4*(COS(RADIANS(S84)))))^(1/2))))</f>
        <v>40.372540333314781</v>
      </c>
      <c r="AC84" s="1">
        <f t="shared" si="44"/>
        <v>7136.1248368931701</v>
      </c>
      <c r="AD84" s="1">
        <f t="shared" si="33"/>
        <v>7136.1248368931701</v>
      </c>
      <c r="AE84" s="1" t="str">
        <f t="shared" si="34"/>
        <v/>
      </c>
      <c r="AF84" s="1" t="str">
        <f t="shared" si="35"/>
        <v/>
      </c>
      <c r="AJ84" s="10">
        <v>81</v>
      </c>
      <c r="AK84" s="10">
        <f t="shared" si="36"/>
        <v>2.3092851783217796</v>
      </c>
    </row>
    <row r="85" spans="2:37" x14ac:dyDescent="0.2">
      <c r="B85" s="1">
        <v>81</v>
      </c>
      <c r="C85" s="13">
        <f t="shared" si="23"/>
        <v>7.8217232520115463</v>
      </c>
      <c r="D85" s="13">
        <f t="shared" si="24"/>
        <v>-49.384417029756889</v>
      </c>
      <c r="E85" s="13">
        <f>演算!U85</f>
        <v>-25.785240103835164</v>
      </c>
      <c r="F85" s="13">
        <f t="shared" si="25"/>
        <v>25.785240103835164</v>
      </c>
      <c r="G85" s="13">
        <f t="shared" si="26"/>
        <v>-424.38508997144169</v>
      </c>
      <c r="H85" s="13">
        <f t="shared" si="27"/>
        <v>-258.18401138574939</v>
      </c>
      <c r="I85" s="14">
        <f t="shared" si="37"/>
        <v>496.75113318975474</v>
      </c>
      <c r="J85" s="13">
        <f t="shared" si="38"/>
        <v>-31.315160802648439</v>
      </c>
      <c r="K85" s="13" t="str">
        <f t="shared" si="39"/>
        <v/>
      </c>
      <c r="L85" s="13">
        <f>COUNTIF($K$4:K85,1)</f>
        <v>1</v>
      </c>
      <c r="M85" s="13">
        <f t="shared" si="40"/>
        <v>148.68483919735155</v>
      </c>
      <c r="N85" s="14">
        <f t="shared" si="28"/>
        <v>102.68483919735155</v>
      </c>
      <c r="O85" s="14">
        <f t="shared" si="41"/>
        <v>-109.08061984579949</v>
      </c>
      <c r="P85" s="14">
        <f t="shared" si="42"/>
        <v>-484.62677051454926</v>
      </c>
      <c r="Q85" s="13">
        <f t="shared" si="29"/>
        <v>78.217232520115459</v>
      </c>
      <c r="R85" s="13">
        <f t="shared" si="30"/>
        <v>493.84417029756889</v>
      </c>
      <c r="S85" s="15">
        <v>81</v>
      </c>
      <c r="T85" s="1">
        <f t="shared" si="31"/>
        <v>73.214759896164836</v>
      </c>
      <c r="U85" s="1">
        <f t="shared" si="32"/>
        <v>-25.785240103835164</v>
      </c>
      <c r="V85" s="1">
        <f t="shared" si="43"/>
        <v>0.43303443393973851</v>
      </c>
      <c r="W85" s="1">
        <f>入力・結果!$I$7/V85</f>
        <v>798726.32033722394</v>
      </c>
      <c r="X85" s="14">
        <f>(W85/I85*10)*入力・結果!$I$8</f>
        <v>10612.142302274275</v>
      </c>
      <c r="Y85" s="13">
        <f>DEGREES(ACOS((入力・結果!$G$3-(入力・結果!$G$4*COS(RADIANS(S85))))/(((入力・結果!$G$3^2)+(入力・結果!$G$4^2)-(2*入力・結果!$G$3*入力・結果!$G$4*COS(RADIANS(S85))))^(1/2))))</f>
        <v>65.815407410652242</v>
      </c>
      <c r="Z85" s="13">
        <f>DEGREES(ACOS(((入力・結果!$G$3^2)+(入力・結果!$G$4^2)-(入力・結果!$G$5^2)+(入力・結果!$G$6^2)-(2*入力・結果!$G$3*入力・結果!$G$4*COS(RADIANS(S85))))/(2*入力・結果!$G$6*((入力・結果!$G$3^2)+(入力・結果!$G$4^2)-(2*入力・結果!$G$3*入力・結果!$G$4*(COS(RADIANS(S85)))))^(1/2))))</f>
        <v>55.787677999768562</v>
      </c>
      <c r="AA85" s="13">
        <f>DEGREES(ACOS((入力・結果!$G$4-(入力・結果!$G$3*COS(RADIANS(S85))))/(((入力・結果!$G$3^2)+(入力・結果!$G$4^2)-(2*入力・結果!$G$3*入力・結果!$G$4*COS(RADIANS(S85))))^(1/2))))</f>
        <v>33.184592589347766</v>
      </c>
      <c r="AB85" s="13">
        <f>DEGREES(ACOS(((入力・結果!$G$3^2)+(入力・結果!$G$4^2)+(入力・結果!$G$5^2)-(入力・結果!$G$6^2)-(2*入力・結果!$G$3*入力・結果!$G$4*COS(RADIANS(S85))))/(2*入力・結果!$G$5*((入力・結果!$G$3^2)+(入力・結果!$G$4^2)-(2*入力・結果!$G$3*入力・結果!$G$4*(COS(RADIANS(S85)))))^(1/2))))</f>
        <v>40.03016730681707</v>
      </c>
      <c r="AC85" s="1">
        <f t="shared" si="44"/>
        <v>7312.1423022742747</v>
      </c>
      <c r="AD85" s="1">
        <f t="shared" si="33"/>
        <v>7312.1423022742747</v>
      </c>
      <c r="AE85" s="1" t="str">
        <f t="shared" si="34"/>
        <v/>
      </c>
      <c r="AF85" s="1" t="str">
        <f t="shared" si="35"/>
        <v/>
      </c>
      <c r="AJ85" s="10">
        <v>82</v>
      </c>
      <c r="AK85" s="10">
        <f t="shared" si="36"/>
        <v>2.3498043590464719</v>
      </c>
    </row>
    <row r="86" spans="2:37" x14ac:dyDescent="0.2">
      <c r="B86" s="1">
        <v>82</v>
      </c>
      <c r="C86" s="13">
        <f t="shared" si="23"/>
        <v>6.9586550480032736</v>
      </c>
      <c r="D86" s="13">
        <f t="shared" si="24"/>
        <v>-49.513403437078516</v>
      </c>
      <c r="E86" s="13">
        <f>演算!U86</f>
        <v>-25.359672759834751</v>
      </c>
      <c r="F86" s="13">
        <f t="shared" si="25"/>
        <v>25.359672759834751</v>
      </c>
      <c r="G86" s="13">
        <f t="shared" si="26"/>
        <v>-426.78709157277677</v>
      </c>
      <c r="H86" s="13">
        <f t="shared" si="27"/>
        <v>-255.09702945914788</v>
      </c>
      <c r="I86" s="14">
        <f t="shared" si="37"/>
        <v>497.21395391926717</v>
      </c>
      <c r="J86" s="13">
        <f t="shared" si="38"/>
        <v>-30.867392466072211</v>
      </c>
      <c r="K86" s="13" t="str">
        <f t="shared" si="39"/>
        <v/>
      </c>
      <c r="L86" s="13">
        <f>COUNTIF($K$4:K86,1)</f>
        <v>1</v>
      </c>
      <c r="M86" s="13">
        <f t="shared" si="40"/>
        <v>149.1326075339278</v>
      </c>
      <c r="N86" s="14">
        <f t="shared" si="28"/>
        <v>103.1326075339278</v>
      </c>
      <c r="O86" s="14">
        <f t="shared" si="41"/>
        <v>-112.96977932675355</v>
      </c>
      <c r="P86" s="14">
        <f t="shared" si="42"/>
        <v>-484.21022803209735</v>
      </c>
      <c r="Q86" s="13">
        <f t="shared" si="29"/>
        <v>69.586550480032727</v>
      </c>
      <c r="R86" s="13">
        <f t="shared" si="30"/>
        <v>495.13403437078517</v>
      </c>
      <c r="S86" s="15">
        <v>82</v>
      </c>
      <c r="T86" s="1">
        <f t="shared" si="31"/>
        <v>72.640327240165249</v>
      </c>
      <c r="U86" s="1">
        <f t="shared" si="32"/>
        <v>-25.359672759834751</v>
      </c>
      <c r="V86" s="1">
        <f t="shared" si="43"/>
        <v>0.42556734400041307</v>
      </c>
      <c r="W86" s="1">
        <f>入力・結果!$I$7/V86</f>
        <v>812740.93248955742</v>
      </c>
      <c r="X86" s="14">
        <f>(W86/I86*10)*入力・結果!$I$8</f>
        <v>10788.293675486928</v>
      </c>
      <c r="Y86" s="13">
        <f>DEGREES(ACOS((入力・結果!$G$3-(入力・結果!$G$4*COS(RADIANS(S86))))/(((入力・結果!$G$3^2)+(入力・結果!$G$4^2)-(2*入力・結果!$G$3*入力・結果!$G$4*COS(RADIANS(S86))))^(1/2))))</f>
        <v>65.044817351391956</v>
      </c>
      <c r="Z86" s="13">
        <f>DEGREES(ACOS(((入力・結果!$G$3^2)+(入力・結果!$G$4^2)-(入力・結果!$G$5^2)+(入力・結果!$G$6^2)-(2*入力・結果!$G$3*入力・結果!$G$4*COS(RADIANS(S86))))/(2*入力・結果!$G$6*((入力・結果!$G$3^2)+(入力・結果!$G$4^2)-(2*入力・結果!$G$3*入力・結果!$G$4*(COS(RADIANS(S86)))))^(1/2))))</f>
        <v>55.186668868543109</v>
      </c>
      <c r="AA86" s="13">
        <f>DEGREES(ACOS((入力・結果!$G$4-(入力・結果!$G$3*COS(RADIANS(S86))))/(((入力・結果!$G$3^2)+(入力・結果!$G$4^2)-(2*入力・結果!$G$3*入力・結果!$G$4*COS(RADIANS(S86))))^(1/2))))</f>
        <v>32.955182648608044</v>
      </c>
      <c r="AB86" s="13">
        <f>DEGREES(ACOS(((入力・結果!$G$3^2)+(入力・結果!$G$4^2)+(入力・結果!$G$5^2)-(入力・結果!$G$6^2)-(2*入力・結果!$G$3*入力・結果!$G$4*COS(RADIANS(S86))))/(2*入力・結果!$G$5*((入力・結果!$G$3^2)+(入力・結果!$G$4^2)-(2*入力・結果!$G$3*入力・結果!$G$4*(COS(RADIANS(S86)))))^(1/2))))</f>
        <v>39.685144591557204</v>
      </c>
      <c r="AC86" s="1">
        <f t="shared" si="44"/>
        <v>7488.2936754869279</v>
      </c>
      <c r="AD86" s="1">
        <f t="shared" si="33"/>
        <v>7488.2936754869279</v>
      </c>
      <c r="AE86" s="1" t="str">
        <f t="shared" si="34"/>
        <v/>
      </c>
      <c r="AF86" s="1" t="str">
        <f t="shared" si="35"/>
        <v/>
      </c>
      <c r="AJ86" s="10">
        <v>83</v>
      </c>
      <c r="AK86" s="10">
        <f t="shared" si="36"/>
        <v>2.3904309337587062</v>
      </c>
    </row>
    <row r="87" spans="2:37" x14ac:dyDescent="0.2">
      <c r="B87" s="1">
        <v>83</v>
      </c>
      <c r="C87" s="13">
        <f t="shared" si="23"/>
        <v>6.0934671702573748</v>
      </c>
      <c r="D87" s="13">
        <f t="shared" si="24"/>
        <v>-49.627307582066102</v>
      </c>
      <c r="E87" s="13">
        <f>演算!U87</f>
        <v>-24.94133814665787</v>
      </c>
      <c r="F87" s="13">
        <f t="shared" si="25"/>
        <v>24.94133814665787</v>
      </c>
      <c r="G87" s="13">
        <f t="shared" si="26"/>
        <v>-429.14173593666715</v>
      </c>
      <c r="H87" s="13">
        <f t="shared" si="27"/>
        <v>-252.03856709218854</v>
      </c>
      <c r="I87" s="14">
        <f t="shared" si="37"/>
        <v>497.68068962399957</v>
      </c>
      <c r="J87" s="13">
        <f t="shared" si="38"/>
        <v>-30.426076095894793</v>
      </c>
      <c r="K87" s="13" t="str">
        <f t="shared" si="39"/>
        <v/>
      </c>
      <c r="L87" s="13">
        <f>COUNTIF($K$4:K87,1)</f>
        <v>1</v>
      </c>
      <c r="M87" s="13">
        <f t="shared" si="40"/>
        <v>149.57392390410521</v>
      </c>
      <c r="N87" s="14">
        <f t="shared" si="28"/>
        <v>103.57392390410521</v>
      </c>
      <c r="O87" s="14">
        <f t="shared" si="41"/>
        <v>-116.80552645197588</v>
      </c>
      <c r="P87" s="14">
        <f t="shared" si="42"/>
        <v>-483.77943095474467</v>
      </c>
      <c r="Q87" s="13">
        <f t="shared" si="29"/>
        <v>60.934671702573745</v>
      </c>
      <c r="R87" s="13">
        <f t="shared" si="30"/>
        <v>496.27307582066101</v>
      </c>
      <c r="S87" s="15">
        <v>83</v>
      </c>
      <c r="T87" s="1">
        <f t="shared" si="31"/>
        <v>72.05866185334213</v>
      </c>
      <c r="U87" s="1">
        <f t="shared" si="32"/>
        <v>-24.94133814665787</v>
      </c>
      <c r="V87" s="1">
        <f t="shared" si="43"/>
        <v>0.41833461317688148</v>
      </c>
      <c r="W87" s="1">
        <f>入力・結果!$I$7/V87</f>
        <v>826792.68964472634</v>
      </c>
      <c r="X87" s="14">
        <f>(W87/I87*10)*入力・結果!$I$8</f>
        <v>10964.523770809472</v>
      </c>
      <c r="Y87" s="13">
        <f>DEGREES(ACOS((入力・結果!$G$3-(入力・結果!$G$4*COS(RADIANS(S87))))/(((入力・結果!$G$3^2)+(入力・結果!$G$4^2)-(2*入力・結果!$G$3*入力・結果!$G$4*COS(RADIANS(S87))))^(1/2))))</f>
        <v>64.278891001177769</v>
      </c>
      <c r="Z87" s="13">
        <f>DEGREES(ACOS(((入力・結果!$G$3^2)+(入力・結果!$G$4^2)-(入力・結果!$G$5^2)+(入力・結果!$G$6^2)-(2*入力・結果!$G$3*入力・結果!$G$4*COS(RADIANS(S87))))/(2*入力・結果!$G$6*((入力・結果!$G$3^2)+(入力・結果!$G$4^2)-(2*入力・結果!$G$3*入力・結果!$G$4*(COS(RADIANS(S87)))))^(1/2))))</f>
        <v>54.587239686692648</v>
      </c>
      <c r="AA87" s="13">
        <f>DEGREES(ACOS((入力・結果!$G$4-(入力・結果!$G$3*COS(RADIANS(S87))))/(((入力・結果!$G$3^2)+(入力・結果!$G$4^2)-(2*入力・結果!$G$3*入力・結果!$G$4*COS(RADIANS(S87))))^(1/2))))</f>
        <v>32.721108998822224</v>
      </c>
      <c r="AB87" s="13">
        <f>DEGREES(ACOS(((入力・結果!$G$3^2)+(入力・結果!$G$4^2)+(入力・結果!$G$5^2)-(入力・結果!$G$6^2)-(2*入力・結果!$G$3*入力・結果!$G$4*COS(RADIANS(S87))))/(2*入力・結果!$G$5*((入力・結果!$G$3^2)+(入力・結果!$G$4^2)-(2*入力・結果!$G$3*入力・結果!$G$4*(COS(RADIANS(S87)))))^(1/2))))</f>
        <v>39.337552854519899</v>
      </c>
      <c r="AC87" s="1">
        <f t="shared" si="44"/>
        <v>7664.5237708094719</v>
      </c>
      <c r="AD87" s="1">
        <f t="shared" si="33"/>
        <v>7664.5237708094719</v>
      </c>
      <c r="AE87" s="1" t="str">
        <f t="shared" si="34"/>
        <v/>
      </c>
      <c r="AF87" s="1" t="str">
        <f t="shared" si="35"/>
        <v/>
      </c>
      <c r="AJ87" s="10">
        <v>84</v>
      </c>
      <c r="AK87" s="10">
        <f t="shared" si="36"/>
        <v>2.4311524523479684</v>
      </c>
    </row>
    <row r="88" spans="2:37" x14ac:dyDescent="0.2">
      <c r="B88" s="1">
        <v>84</v>
      </c>
      <c r="C88" s="13">
        <f t="shared" si="23"/>
        <v>5.2264231633826732</v>
      </c>
      <c r="D88" s="13">
        <f t="shared" si="24"/>
        <v>-49.726094768413667</v>
      </c>
      <c r="E88" s="13">
        <f>演算!U88</f>
        <v>-24.530010589213163</v>
      </c>
      <c r="F88" s="13">
        <f t="shared" si="25"/>
        <v>24.530010589213163</v>
      </c>
      <c r="G88" s="13">
        <f t="shared" si="26"/>
        <v>-431.45066637896991</v>
      </c>
      <c r="H88" s="13">
        <f t="shared" si="27"/>
        <v>-249.00760286392213</v>
      </c>
      <c r="I88" s="14">
        <f t="shared" si="37"/>
        <v>498.1510451689266</v>
      </c>
      <c r="J88" s="13">
        <f t="shared" si="38"/>
        <v>-29.990979988098822</v>
      </c>
      <c r="K88" s="13" t="str">
        <f t="shared" si="39"/>
        <v/>
      </c>
      <c r="L88" s="13">
        <f>COUNTIF($K$4:K88,1)</f>
        <v>1</v>
      </c>
      <c r="M88" s="13">
        <f t="shared" si="40"/>
        <v>150.00902001190119</v>
      </c>
      <c r="N88" s="14">
        <f t="shared" si="28"/>
        <v>104.00902001190119</v>
      </c>
      <c r="O88" s="14">
        <f t="shared" si="41"/>
        <v>-120.58973751332388</v>
      </c>
      <c r="P88" s="14">
        <f t="shared" si="42"/>
        <v>-483.33485184637948</v>
      </c>
      <c r="Q88" s="13">
        <f t="shared" si="29"/>
        <v>52.264231633826725</v>
      </c>
      <c r="R88" s="13">
        <f t="shared" si="30"/>
        <v>497.26094768413662</v>
      </c>
      <c r="S88" s="15">
        <v>84</v>
      </c>
      <c r="T88" s="1">
        <f t="shared" si="31"/>
        <v>71.469989410786837</v>
      </c>
      <c r="U88" s="1">
        <f t="shared" si="32"/>
        <v>-24.530010589213163</v>
      </c>
      <c r="V88" s="1">
        <f t="shared" si="43"/>
        <v>0.41132755744470728</v>
      </c>
      <c r="W88" s="1">
        <f>入力・結果!$I$7/V88</f>
        <v>840877.28560830595</v>
      </c>
      <c r="X88" s="14">
        <f>(W88/I88*10)*入力・結果!$I$8</f>
        <v>11140.777759751254</v>
      </c>
      <c r="Y88" s="13">
        <f>DEGREES(ACOS((入力・結果!$G$3-(入力・結果!$G$4*COS(RADIANS(S88))))/(((入力・結果!$G$3^2)+(入力・結果!$G$4^2)-(2*入力・結果!$G$3*入力・結果!$G$4*COS(RADIANS(S88))))^(1/2))))</f>
        <v>63.517480512953057</v>
      </c>
      <c r="Z88" s="13">
        <f>DEGREES(ACOS(((入力・結果!$G$3^2)+(入力・結果!$G$4^2)-(入力・結果!$G$5^2)+(入力・結果!$G$6^2)-(2*入力・結果!$G$3*入力・結果!$G$4*COS(RADIANS(S88))))/(2*入力・結果!$G$6*((入力・結果!$G$3^2)+(入力・結果!$G$4^2)-(2*入力・結果!$G$3*入力・結果!$G$4*(COS(RADIANS(S88)))))^(1/2))))</f>
        <v>53.989346099319263</v>
      </c>
      <c r="AA88" s="13">
        <f>DEGREES(ACOS((入力・結果!$G$4-(入力・結果!$G$3*COS(RADIANS(S88))))/(((入力・結果!$G$3^2)+(入力・結果!$G$4^2)-(2*入力・結果!$G$3*入力・結果!$G$4*COS(RADIANS(S88))))^(1/2))))</f>
        <v>32.482519487046943</v>
      </c>
      <c r="AB88" s="13">
        <f>DEGREES(ACOS(((入力・結果!$G$3^2)+(入力・結果!$G$4^2)+(入力・結果!$G$5^2)-(入力・結果!$G$6^2)-(2*入力・結果!$G$3*入力・結果!$G$4*COS(RADIANS(S88))))/(2*入力・結果!$G$5*((入力・結果!$G$3^2)+(入力・結果!$G$4^2)-(2*入力・結果!$G$3*入力・結果!$G$4*(COS(RADIANS(S88)))))^(1/2))))</f>
        <v>38.987469923739887</v>
      </c>
      <c r="AC88" s="1">
        <f t="shared" si="44"/>
        <v>7840.7777597512541</v>
      </c>
      <c r="AD88" s="1">
        <f t="shared" si="33"/>
        <v>7840.7777597512541</v>
      </c>
      <c r="AE88" s="1" t="str">
        <f t="shared" si="34"/>
        <v/>
      </c>
      <c r="AF88" s="1" t="str">
        <f t="shared" si="35"/>
        <v/>
      </c>
      <c r="AJ88" s="10">
        <v>85</v>
      </c>
      <c r="AK88" s="10">
        <f t="shared" si="36"/>
        <v>2.4719564395346403</v>
      </c>
    </row>
    <row r="89" spans="2:37" x14ac:dyDescent="0.2">
      <c r="B89" s="1">
        <v>85</v>
      </c>
      <c r="C89" s="13">
        <f t="shared" si="23"/>
        <v>4.3577871373829069</v>
      </c>
      <c r="D89" s="13">
        <f t="shared" si="24"/>
        <v>-49.80973490458728</v>
      </c>
      <c r="E89" s="13">
        <f>演算!U89</f>
        <v>-24.12547271629326</v>
      </c>
      <c r="F89" s="13">
        <f t="shared" si="25"/>
        <v>24.12547271629326</v>
      </c>
      <c r="G89" s="13">
        <f t="shared" si="26"/>
        <v>-433.71543702571932</v>
      </c>
      <c r="H89" s="13">
        <f t="shared" si="27"/>
        <v>-246.00313507733614</v>
      </c>
      <c r="I89" s="14">
        <f t="shared" si="37"/>
        <v>498.62473141861784</v>
      </c>
      <c r="J89" s="13">
        <f t="shared" si="38"/>
        <v>-29.561881240909202</v>
      </c>
      <c r="K89" s="13" t="str">
        <f t="shared" si="39"/>
        <v/>
      </c>
      <c r="L89" s="13">
        <f>COUNTIF($K$4:K89,1)</f>
        <v>1</v>
      </c>
      <c r="M89" s="13">
        <f t="shared" si="40"/>
        <v>150.4381187590908</v>
      </c>
      <c r="N89" s="14">
        <f t="shared" si="28"/>
        <v>104.4381187590908</v>
      </c>
      <c r="O89" s="14">
        <f t="shared" si="41"/>
        <v>-124.32421265798484</v>
      </c>
      <c r="P89" s="14">
        <f t="shared" si="42"/>
        <v>-482.87691281449867</v>
      </c>
      <c r="Q89" s="13">
        <f t="shared" si="29"/>
        <v>43.577871373829069</v>
      </c>
      <c r="R89" s="13">
        <f t="shared" si="30"/>
        <v>498.09734904587276</v>
      </c>
      <c r="S89" s="15">
        <v>85</v>
      </c>
      <c r="T89" s="1">
        <f t="shared" si="31"/>
        <v>70.87452728370674</v>
      </c>
      <c r="U89" s="1">
        <f t="shared" si="32"/>
        <v>-24.12547271629326</v>
      </c>
      <c r="V89" s="1">
        <f t="shared" si="43"/>
        <v>0.40453787291990295</v>
      </c>
      <c r="W89" s="1">
        <f>入力・結果!$I$7/V89</f>
        <v>854990.4054804832</v>
      </c>
      <c r="X89" s="14">
        <f>(W89/I89*10)*入力・結果!$I$8</f>
        <v>11317.001184671866</v>
      </c>
      <c r="Y89" s="13">
        <f>DEGREES(ACOS((入力・結果!$G$3-(入力・結果!$G$4*COS(RADIANS(S89))))/(((入力・結果!$G$3^2)+(入力・結果!$G$4^2)-(2*入力・結果!$G$3*入力・結果!$G$4*COS(RADIANS(S89))))^(1/2))))</f>
        <v>62.760443619019348</v>
      </c>
      <c r="Z89" s="13">
        <f>DEGREES(ACOS(((入力・結果!$G$3^2)+(入力・結果!$G$4^2)-(入力・結果!$G$5^2)+(入力・結果!$G$6^2)-(2*入力・結果!$G$3*入力・結果!$G$4*COS(RADIANS(S89))))/(2*入力・結果!$G$6*((入力・結果!$G$3^2)+(入力・結果!$G$4^2)-(2*入力・結果!$G$3*入力・結果!$G$4*(COS(RADIANS(S89)))))^(1/2))))</f>
        <v>53.392945086643557</v>
      </c>
      <c r="AA89" s="13">
        <f>DEGREES(ACOS((入力・結果!$G$4-(入力・結果!$G$3*COS(RADIANS(S89))))/(((入力・結果!$G$3^2)+(入力・結果!$G$4^2)-(2*入力・結果!$G$3*入力・結果!$G$4*COS(RADIANS(S89))))^(1/2))))</f>
        <v>32.239556380980645</v>
      </c>
      <c r="AB89" s="13">
        <f>DEGREES(ACOS(((入力・結果!$G$3^2)+(入力・結果!$G$4^2)+(入力・結果!$G$5^2)-(入力・結果!$G$6^2)-(2*入力・結果!$G$3*入力・結果!$G$4*COS(RADIANS(S89))))/(2*入力・結果!$G$5*((入力・結果!$G$3^2)+(入力・結果!$G$4^2)-(2*入力・結果!$G$3*入力・結果!$G$4*(COS(RADIANS(S89)))))^(1/2))))</f>
        <v>38.634970902726096</v>
      </c>
      <c r="AC89" s="1">
        <f t="shared" si="44"/>
        <v>8017.0011846718662</v>
      </c>
      <c r="AD89" s="1">
        <f t="shared" si="33"/>
        <v>8017.0011846718662</v>
      </c>
      <c r="AE89" s="1" t="str">
        <f t="shared" si="34"/>
        <v/>
      </c>
      <c r="AF89" s="1" t="str">
        <f t="shared" si="35"/>
        <v/>
      </c>
      <c r="AJ89" s="10">
        <v>86</v>
      </c>
      <c r="AK89" s="10">
        <f t="shared" si="36"/>
        <v>2.5128303984464995</v>
      </c>
    </row>
    <row r="90" spans="2:37" x14ac:dyDescent="0.2">
      <c r="B90" s="1">
        <v>86</v>
      </c>
      <c r="C90" s="13">
        <f t="shared" si="23"/>
        <v>3.4878236872062618</v>
      </c>
      <c r="D90" s="13">
        <f t="shared" si="24"/>
        <v>-49.878202512991209</v>
      </c>
      <c r="E90" s="13">
        <f>演算!U90</f>
        <v>-23.727515098215164</v>
      </c>
      <c r="F90" s="13">
        <f t="shared" si="25"/>
        <v>23.727515098215164</v>
      </c>
      <c r="G90" s="13">
        <f t="shared" si="26"/>
        <v>-435.93751747752577</v>
      </c>
      <c r="H90" s="13">
        <f t="shared" si="27"/>
        <v>-243.0241823889877</v>
      </c>
      <c r="I90" s="14">
        <f t="shared" si="37"/>
        <v>499.10146500516709</v>
      </c>
      <c r="J90" s="13">
        <f t="shared" si="38"/>
        <v>-29.13856539008049</v>
      </c>
      <c r="K90" s="13" t="str">
        <f t="shared" si="39"/>
        <v/>
      </c>
      <c r="L90" s="13">
        <f>COUNTIF($K$4:K90,1)</f>
        <v>1</v>
      </c>
      <c r="M90" s="13">
        <f t="shared" si="40"/>
        <v>150.86143460991951</v>
      </c>
      <c r="N90" s="14">
        <f t="shared" si="28"/>
        <v>104.86143460991951</v>
      </c>
      <c r="O90" s="14">
        <f t="shared" si="41"/>
        <v>-128.01067867572036</v>
      </c>
      <c r="P90" s="14">
        <f t="shared" si="42"/>
        <v>-482.40598930287496</v>
      </c>
      <c r="Q90" s="13">
        <f t="shared" si="29"/>
        <v>34.878236872062615</v>
      </c>
      <c r="R90" s="13">
        <f t="shared" si="30"/>
        <v>498.78202512991209</v>
      </c>
      <c r="S90" s="15">
        <v>86</v>
      </c>
      <c r="T90" s="1">
        <f t="shared" si="31"/>
        <v>70.272484901784836</v>
      </c>
      <c r="U90" s="1">
        <f t="shared" si="32"/>
        <v>-23.727515098215164</v>
      </c>
      <c r="V90" s="1">
        <f t="shared" si="43"/>
        <v>0.39795761807809527</v>
      </c>
      <c r="W90" s="1">
        <f>入力・結果!$I$7/V90</f>
        <v>869127.72689308145</v>
      </c>
      <c r="X90" s="14">
        <f>(W90/I90*10)*入力・結果!$I$8</f>
        <v>11493.13997191924</v>
      </c>
      <c r="Y90" s="13">
        <f>DEGREES(ACOS((入力・結果!$G$3-(入力・結果!$G$4*COS(RADIANS(S90))))/(((入力・結果!$G$3^2)+(入力・結果!$G$4^2)-(2*入力・結果!$G$3*入力・結果!$G$4*COS(RADIANS(S90))))^(1/2))))</f>
        <v>62.007643378556146</v>
      </c>
      <c r="Z90" s="13">
        <f>DEGREES(ACOS(((入力・結果!$G$3^2)+(入力・結果!$G$4^2)-(入力・結果!$G$5^2)+(入力・結果!$G$6^2)-(2*入力・結果!$G$3*入力・結果!$G$4*COS(RADIANS(S90))))/(2*入力・結果!$G$6*((入力・結果!$G$3^2)+(入力・結果!$G$4^2)-(2*入力・結果!$G$3*入力・結果!$G$4*(COS(RADIANS(S90)))))^(1/2))))</f>
        <v>52.7979949251107</v>
      </c>
      <c r="AA90" s="13">
        <f>DEGREES(ACOS((入力・結果!$G$4-(入力・結果!$G$3*COS(RADIANS(S90))))/(((入力・結果!$G$3^2)+(入力・結果!$G$4^2)-(2*入力・結果!$G$3*入力・結果!$G$4*COS(RADIANS(S90))))^(1/2))))</f>
        <v>31.992356621443843</v>
      </c>
      <c r="AB90" s="13">
        <f>DEGREES(ACOS(((入力・結果!$G$3^2)+(入力・結果!$G$4^2)+(入力・結果!$G$5^2)-(入力・結果!$G$6^2)-(2*入力・結果!$G$3*入力・結果!$G$4*COS(RADIANS(S90))))/(2*入力・結果!$G$5*((入力・結果!$G$3^2)+(入力・結果!$G$4^2)-(2*入力・結果!$G$3*入力・結果!$G$4*(COS(RADIANS(S90)))))^(1/2))))</f>
        <v>38.280128280340989</v>
      </c>
      <c r="AC90" s="1">
        <f t="shared" si="44"/>
        <v>8193.1399719192395</v>
      </c>
      <c r="AD90" s="1">
        <f t="shared" si="33"/>
        <v>8193.1399719192395</v>
      </c>
      <c r="AE90" s="1" t="str">
        <f t="shared" si="34"/>
        <v/>
      </c>
      <c r="AF90" s="1" t="str">
        <f t="shared" si="35"/>
        <v/>
      </c>
      <c r="AJ90" s="10">
        <v>87</v>
      </c>
      <c r="AK90" s="10">
        <f t="shared" si="36"/>
        <v>2.5537618142178915</v>
      </c>
    </row>
    <row r="91" spans="2:37" x14ac:dyDescent="0.2">
      <c r="B91" s="1">
        <v>87</v>
      </c>
      <c r="C91" s="13">
        <f t="shared" si="23"/>
        <v>2.6167978121471984</v>
      </c>
      <c r="D91" s="13">
        <f t="shared" si="24"/>
        <v>-49.931476737728694</v>
      </c>
      <c r="E91" s="13">
        <f>演算!U91</f>
        <v>-23.335935901426893</v>
      </c>
      <c r="F91" s="13">
        <f t="shared" si="25"/>
        <v>23.335935901426893</v>
      </c>
      <c r="G91" s="13">
        <f t="shared" si="26"/>
        <v>-438.11829722004467</v>
      </c>
      <c r="H91" s="13">
        <f t="shared" si="27"/>
        <v>-240.06978431135994</v>
      </c>
      <c r="I91" s="14">
        <f t="shared" si="37"/>
        <v>499.58096811056993</v>
      </c>
      <c r="J91" s="13">
        <f t="shared" si="38"/>
        <v>-28.720826060225246</v>
      </c>
      <c r="K91" s="13" t="str">
        <f t="shared" si="39"/>
        <v/>
      </c>
      <c r="L91" s="13">
        <f>COUNTIF($K$4:K91,1)</f>
        <v>1</v>
      </c>
      <c r="M91" s="13">
        <f t="shared" si="40"/>
        <v>151.27917393977475</v>
      </c>
      <c r="N91" s="14">
        <f t="shared" si="28"/>
        <v>105.27917393977475</v>
      </c>
      <c r="O91" s="14">
        <f t="shared" si="41"/>
        <v>-131.65079170127009</v>
      </c>
      <c r="P91" s="14">
        <f t="shared" si="42"/>
        <v>-481.92241361314905</v>
      </c>
      <c r="Q91" s="13">
        <f t="shared" si="29"/>
        <v>26.167978121471982</v>
      </c>
      <c r="R91" s="13">
        <f t="shared" si="30"/>
        <v>499.3147673772869</v>
      </c>
      <c r="S91" s="15">
        <v>87</v>
      </c>
      <c r="T91" s="1">
        <f t="shared" si="31"/>
        <v>69.664064098573107</v>
      </c>
      <c r="U91" s="1">
        <f t="shared" si="32"/>
        <v>-23.335935901426893</v>
      </c>
      <c r="V91" s="1">
        <f t="shared" si="43"/>
        <v>0.39157919678827113</v>
      </c>
      <c r="W91" s="1">
        <f>入力・結果!$I$7/V91</f>
        <v>883284.92125442741</v>
      </c>
      <c r="X91" s="14">
        <f>(W91/I91*10)*入力・結果!$I$8</f>
        <v>11669.140444495406</v>
      </c>
      <c r="Y91" s="13">
        <f>DEGREES(ACOS((入力・結果!$G$3-(入力・結果!$G$4*COS(RADIANS(S91))))/(((入力・結果!$G$3^2)+(入力・結果!$G$4^2)-(2*入力・結果!$G$3*入力・結果!$G$4*COS(RADIANS(S91))))^(1/2))))</f>
        <v>61.258947937691808</v>
      </c>
      <c r="Z91" s="13">
        <f>DEGREES(ACOS(((入力・結果!$G$3^2)+(入力・結果!$G$4^2)-(入力・結果!$G$5^2)+(入力・結果!$G$6^2)-(2*入力・結果!$G$3*入力・結果!$G$4*COS(RADIANS(S91))))/(2*入力・結果!$G$6*((入力・結果!$G$3^2)+(入力・結果!$G$4^2)-(2*入力・結果!$G$3*入力・結果!$G$4*(COS(RADIANS(S91)))))^(1/2))))</f>
        <v>52.204455148737644</v>
      </c>
      <c r="AA91" s="13">
        <f>DEGREES(ACOS((入力・結果!$G$4-(入力・結果!$G$3*COS(RADIANS(S91))))/(((入力・結果!$G$3^2)+(入力・結果!$G$4^2)-(2*入力・結果!$G$3*入力・結果!$G$4*COS(RADIANS(S91))))^(1/2))))</f>
        <v>31.741052062308182</v>
      </c>
      <c r="AB91" s="13">
        <f>DEGREES(ACOS(((入力・結果!$G$3^2)+(入力・結果!$G$4^2)+(入力・結果!$G$5^2)-(入力・結果!$G$6^2)-(2*入力・結果!$G$3*入力・結果!$G$4*COS(RADIANS(S91))))/(2*入力・結果!$G$5*((入力・結果!$G$3^2)+(入力・結果!$G$4^2)-(2*入力・結果!$G$3*入力・結果!$G$4*(COS(RADIANS(S91)))))^(1/2))))</f>
        <v>37.923012036264922</v>
      </c>
      <c r="AC91" s="1">
        <f t="shared" si="44"/>
        <v>8369.140444495406</v>
      </c>
      <c r="AD91" s="1">
        <f t="shared" si="33"/>
        <v>8369.140444495406</v>
      </c>
      <c r="AE91" s="1" t="str">
        <f t="shared" si="34"/>
        <v/>
      </c>
      <c r="AF91" s="1" t="str">
        <f t="shared" si="35"/>
        <v/>
      </c>
      <c r="AJ91" s="10">
        <v>88</v>
      </c>
      <c r="AK91" s="10">
        <f t="shared" si="36"/>
        <v>2.594738157606741</v>
      </c>
    </row>
    <row r="92" spans="2:37" x14ac:dyDescent="0.2">
      <c r="B92" s="1">
        <v>88</v>
      </c>
      <c r="C92" s="13">
        <f t="shared" si="23"/>
        <v>1.744974835125054</v>
      </c>
      <c r="D92" s="13">
        <f t="shared" si="24"/>
        <v>-49.969541350954785</v>
      </c>
      <c r="E92" s="13">
        <f>演算!U92</f>
        <v>-22.950540559292506</v>
      </c>
      <c r="F92" s="13">
        <f t="shared" si="25"/>
        <v>22.950540559292506</v>
      </c>
      <c r="G92" s="13">
        <f t="shared" si="26"/>
        <v>-440.25908979458131</v>
      </c>
      <c r="H92" s="13">
        <f t="shared" si="27"/>
        <v>-237.1390016024028</v>
      </c>
      <c r="I92" s="14">
        <f t="shared" si="37"/>
        <v>500.06296826273547</v>
      </c>
      <c r="J92" s="13">
        <f t="shared" si="38"/>
        <v>-28.308464631505668</v>
      </c>
      <c r="K92" s="13" t="str">
        <f t="shared" si="39"/>
        <v/>
      </c>
      <c r="L92" s="13">
        <f>COUNTIF($K$4:K92,1)</f>
        <v>1</v>
      </c>
      <c r="M92" s="13">
        <f t="shared" si="40"/>
        <v>151.69153536849433</v>
      </c>
      <c r="N92" s="14">
        <f t="shared" si="28"/>
        <v>105.69153536849433</v>
      </c>
      <c r="O92" s="14">
        <f t="shared" si="41"/>
        <v>-135.24613983128557</v>
      </c>
      <c r="P92" s="14">
        <f t="shared" si="42"/>
        <v>-481.42647817550909</v>
      </c>
      <c r="Q92" s="13">
        <f t="shared" si="29"/>
        <v>17.449748351250541</v>
      </c>
      <c r="R92" s="13">
        <f t="shared" si="30"/>
        <v>499.6954135095479</v>
      </c>
      <c r="S92" s="15">
        <v>88</v>
      </c>
      <c r="T92" s="1">
        <f t="shared" si="31"/>
        <v>69.049459440707494</v>
      </c>
      <c r="U92" s="1">
        <f t="shared" si="32"/>
        <v>-22.950540559292506</v>
      </c>
      <c r="V92" s="1">
        <f t="shared" si="43"/>
        <v>0.38539534213438742</v>
      </c>
      <c r="W92" s="1">
        <f>入力・結果!$I$7/V92</f>
        <v>897457.65500038909</v>
      </c>
      <c r="X92" s="14">
        <f>(W92/I92*10)*入力・結果!$I$8</f>
        <v>11844.949334241603</v>
      </c>
      <c r="Y92" s="13">
        <f>DEGREES(ACOS((入力・結果!$G$3-(入力・結果!$G$4*COS(RADIANS(S92))))/(((入力・結果!$G$3^2)+(入力・結果!$G$4^2)-(2*入力・結果!$G$3*入力・結果!$G$4*COS(RADIANS(S92))))^(1/2))))</f>
        <v>60.514230301473006</v>
      </c>
      <c r="Z92" s="13">
        <f>DEGREES(ACOS(((入力・結果!$G$3^2)+(入力・結果!$G$4^2)-(入力・結果!$G$5^2)+(入力・結果!$G$6^2)-(2*入力・結果!$G$3*入力・結果!$G$4*COS(RADIANS(S92))))/(2*入力・結果!$G$6*((入力・結果!$G$3^2)+(入力・結果!$G$4^2)-(2*入力・結果!$G$3*入力・結果!$G$4*(COS(RADIANS(S92)))))^(1/2))))</f>
        <v>51.612286510842438</v>
      </c>
      <c r="AA92" s="13">
        <f>DEGREES(ACOS((入力・結果!$G$4-(入力・結果!$G$3*COS(RADIANS(S92))))/(((入力・結果!$G$3^2)+(入力・結果!$G$4^2)-(2*入力・結果!$G$3*入力・結果!$G$4*COS(RADIANS(S92))))^(1/2))))</f>
        <v>31.485769698526994</v>
      </c>
      <c r="AB92" s="13">
        <f>DEGREES(ACOS(((入力・結果!$G$3^2)+(入力・結果!$G$4^2)+(入力・結果!$G$5^2)-(入力・結果!$G$6^2)-(2*入力・結果!$G$3*入力・結果!$G$4*COS(RADIANS(S92))))/(2*入力・結果!$G$5*((入力・結果!$G$3^2)+(入力・結果!$G$4^2)-(2*入力・結果!$G$3*入力・結果!$G$4*(COS(RADIANS(S92)))))^(1/2))))</f>
        <v>37.563689742180507</v>
      </c>
      <c r="AC92" s="1">
        <f t="shared" si="44"/>
        <v>8544.9493342416026</v>
      </c>
      <c r="AD92" s="1">
        <f t="shared" si="33"/>
        <v>8544.9493342416026</v>
      </c>
      <c r="AE92" s="1" t="str">
        <f t="shared" si="34"/>
        <v/>
      </c>
      <c r="AF92" s="1" t="str">
        <f t="shared" si="35"/>
        <v/>
      </c>
      <c r="AJ92" s="10">
        <v>89</v>
      </c>
      <c r="AK92" s="10">
        <f t="shared" si="36"/>
        <v>2.6357468886324575</v>
      </c>
    </row>
    <row r="93" spans="2:37" x14ac:dyDescent="0.2">
      <c r="B93" s="1">
        <v>89</v>
      </c>
      <c r="C93" s="13">
        <f t="shared" si="23"/>
        <v>0.87262032186417993</v>
      </c>
      <c r="D93" s="13">
        <f t="shared" si="24"/>
        <v>-49.992384757819565</v>
      </c>
      <c r="E93" s="13">
        <f>演算!U93</f>
        <v>-22.571141458296566</v>
      </c>
      <c r="F93" s="13">
        <f t="shared" si="25"/>
        <v>22.571141458296566</v>
      </c>
      <c r="G93" s="13">
        <f t="shared" si="26"/>
        <v>-442.36113674221366</v>
      </c>
      <c r="H93" s="13">
        <f t="shared" si="27"/>
        <v>-234.23091655522072</v>
      </c>
      <c r="I93" s="14">
        <f t="shared" si="37"/>
        <v>500.54719814435305</v>
      </c>
      <c r="J93" s="13">
        <f t="shared" si="38"/>
        <v>-27.901289921029058</v>
      </c>
      <c r="K93" s="13" t="str">
        <f t="shared" si="39"/>
        <v/>
      </c>
      <c r="L93" s="13">
        <f>COUNTIF($K$4:K93,1)</f>
        <v>1</v>
      </c>
      <c r="M93" s="13">
        <f t="shared" si="40"/>
        <v>152.09871007897095</v>
      </c>
      <c r="N93" s="14">
        <f t="shared" si="28"/>
        <v>106.09871007897095</v>
      </c>
      <c r="O93" s="14">
        <f t="shared" si="41"/>
        <v>-138.79824565576411</v>
      </c>
      <c r="P93" s="14">
        <f t="shared" si="42"/>
        <v>-480.91843858708972</v>
      </c>
      <c r="Q93" s="13">
        <f t="shared" si="29"/>
        <v>8.7262032186417997</v>
      </c>
      <c r="R93" s="13">
        <f t="shared" si="30"/>
        <v>499.92384757819565</v>
      </c>
      <c r="S93" s="15">
        <v>89</v>
      </c>
      <c r="T93" s="1">
        <f t="shared" si="31"/>
        <v>68.428858541703434</v>
      </c>
      <c r="U93" s="1">
        <f t="shared" si="32"/>
        <v>-22.571141458296566</v>
      </c>
      <c r="V93" s="1">
        <f t="shared" si="43"/>
        <v>0.37939910099593988</v>
      </c>
      <c r="W93" s="1">
        <f>入力・結果!$I$7/V93</f>
        <v>911641.59085263987</v>
      </c>
      <c r="X93" s="14">
        <f>(W93/I93*10)*入力・結果!$I$8</f>
        <v>12020.513793570824</v>
      </c>
      <c r="Y93" s="13">
        <f>DEGREES(ACOS((入力・結果!$G$3-(入力・結果!$G$4*COS(RADIANS(S93))))/(((入力・結果!$G$3^2)+(入力・結果!$G$4^2)-(2*入力・結果!$G$3*入力・結果!$G$4*COS(RADIANS(S93))))^(1/2))))</f>
        <v>59.773368117112739</v>
      </c>
      <c r="Z93" s="13">
        <f>DEGREES(ACOS(((入力・結果!$G$3^2)+(入力・結果!$G$4^2)-(入力・結果!$G$5^2)+(入力・結果!$G$6^2)-(2*入力・結果!$G$3*入力・結果!$G$4*COS(RADIANS(S93))))/(2*入力・結果!$G$6*((入力・結果!$G$3^2)+(入力・結果!$G$4^2)-(2*入力・結果!$G$3*入力・結果!$G$4*(COS(RADIANS(S93)))))^(1/2))))</f>
        <v>51.021450946272935</v>
      </c>
      <c r="AA93" s="13">
        <f>DEGREES(ACOS((入力・結果!$G$4-(入力・結果!$G$3*COS(RADIANS(S93))))/(((入力・結果!$G$3^2)+(入力・結果!$G$4^2)-(2*入力・結果!$G$3*入力・結果!$G$4*COS(RADIANS(S93))))^(1/2))))</f>
        <v>31.226631882887251</v>
      </c>
      <c r="AB93" s="13">
        <f>DEGREES(ACOS(((入力・結果!$G$3^2)+(入力・結果!$G$4^2)+(入力・結果!$G$5^2)-(入力・結果!$G$6^2)-(2*入力・結果!$G$3*入力・結果!$G$4*COS(RADIANS(S93))))/(2*入力・結果!$G$5*((入力・結果!$G$3^2)+(入力・結果!$G$4^2)-(2*入力・結果!$G$3*入力・結果!$G$4*(COS(RADIANS(S93)))))^(1/2))))</f>
        <v>37.202226658816187</v>
      </c>
      <c r="AC93" s="1">
        <f t="shared" si="44"/>
        <v>8720.5137935708244</v>
      </c>
      <c r="AD93" s="1">
        <f t="shared" si="33"/>
        <v>8720.5137935708244</v>
      </c>
      <c r="AE93" s="1" t="str">
        <f t="shared" si="34"/>
        <v/>
      </c>
      <c r="AF93" s="1" t="str">
        <f t="shared" si="35"/>
        <v/>
      </c>
      <c r="AJ93" s="10">
        <v>90</v>
      </c>
      <c r="AK93" s="10">
        <f t="shared" si="36"/>
        <v>2.6767754602248042</v>
      </c>
    </row>
    <row r="94" spans="2:37" x14ac:dyDescent="0.2">
      <c r="B94" s="1">
        <v>90</v>
      </c>
      <c r="C94" s="13">
        <f t="shared" si="23"/>
        <v>3.06287113727155E-15</v>
      </c>
      <c r="D94" s="13">
        <f t="shared" si="24"/>
        <v>-50</v>
      </c>
      <c r="E94" s="13">
        <f>演算!U94</f>
        <v>-22.19755763893653</v>
      </c>
      <c r="F94" s="13">
        <f t="shared" si="25"/>
        <v>22.19755763893653</v>
      </c>
      <c r="G94" s="13">
        <f t="shared" si="26"/>
        <v>-444.4256113341533</v>
      </c>
      <c r="H94" s="13">
        <f t="shared" si="27"/>
        <v>-231.34463319950805</v>
      </c>
      <c r="I94" s="14">
        <f t="shared" si="37"/>
        <v>501.03339541386941</v>
      </c>
      <c r="J94" s="13">
        <f t="shared" si="38"/>
        <v>-27.499117878304979</v>
      </c>
      <c r="K94" s="13" t="str">
        <f t="shared" si="39"/>
        <v/>
      </c>
      <c r="L94" s="13">
        <f>COUNTIF($K$4:K94,1)</f>
        <v>1</v>
      </c>
      <c r="M94" s="13">
        <f t="shared" si="40"/>
        <v>152.50088212169501</v>
      </c>
      <c r="N94" s="14">
        <f t="shared" si="28"/>
        <v>106.50088212169501</v>
      </c>
      <c r="O94" s="14">
        <f t="shared" si="41"/>
        <v>-142.30856870447391</v>
      </c>
      <c r="P94" s="14">
        <f t="shared" si="42"/>
        <v>-480.39851643529755</v>
      </c>
      <c r="Q94" s="13">
        <f t="shared" si="29"/>
        <v>3.06287113727155E-14</v>
      </c>
      <c r="R94" s="13">
        <f t="shared" si="30"/>
        <v>500</v>
      </c>
      <c r="S94" s="15">
        <v>90</v>
      </c>
      <c r="T94" s="1">
        <f t="shared" si="31"/>
        <v>67.80244236106347</v>
      </c>
      <c r="U94" s="1">
        <f t="shared" si="32"/>
        <v>-22.19755763893653</v>
      </c>
      <c r="V94" s="1">
        <f t="shared" si="43"/>
        <v>0.37358381936003582</v>
      </c>
      <c r="W94" s="1">
        <f>入力・結果!$I$7/V94</f>
        <v>925832.38908071443</v>
      </c>
      <c r="X94" s="14">
        <f>(W94/I94*10)*入力・結果!$I$8</f>
        <v>12195.781406716922</v>
      </c>
      <c r="Y94" s="13">
        <f>DEGREES(ACOS((入力・結果!$G$3-(入力・結果!$G$4*COS(RADIANS(S94))))/(((入力・結果!$G$3^2)+(入力・結果!$G$4^2)-(2*入力・結果!$G$3*入力・結果!$G$4*COS(RADIANS(S94))))^(1/2))))</f>
        <v>59.036243467926482</v>
      </c>
      <c r="Z94" s="13">
        <f>DEGREES(ACOS(((入力・結果!$G$3^2)+(入力・結果!$G$4^2)-(入力・結果!$G$5^2)+(入力・結果!$G$6^2)-(2*入力・結果!$G$3*入力・結果!$G$4*COS(RADIANS(S94))))/(2*入力・結果!$G$6*((入力・結果!$G$3^2)+(入力・結果!$G$4^2)-(2*入力・結果!$G$3*入力・結果!$G$4*(COS(RADIANS(S94)))))^(1/2))))</f>
        <v>50.431911534231347</v>
      </c>
      <c r="AA94" s="13">
        <f>DEGREES(ACOS((入力・結果!$G$4-(入力・結果!$G$3*COS(RADIANS(S94))))/(((入力・結果!$G$3^2)+(入力・結果!$G$4^2)-(2*入力・結果!$G$3*入力・結果!$G$4*COS(RADIANS(S94))))^(1/2))))</f>
        <v>30.963756532073518</v>
      </c>
      <c r="AB94" s="13">
        <f>DEGREES(ACOS(((入力・結果!$G$3^2)+(入力・結果!$G$4^2)+(入力・結果!$G$5^2)-(入力・結果!$G$6^2)-(2*入力・結果!$G$3*入力・結果!$G$4*COS(RADIANS(S94))))/(2*入力・結果!$G$5*((入力・結果!$G$3^2)+(入力・結果!$G$4^2)-(2*入力・結果!$G$3*入力・結果!$G$4*(COS(RADIANS(S94)))))^(1/2))))</f>
        <v>36.838685828989952</v>
      </c>
      <c r="AC94" s="1">
        <f t="shared" si="44"/>
        <v>8895.781406716922</v>
      </c>
      <c r="AD94" s="1">
        <f t="shared" si="33"/>
        <v>8895.781406716922</v>
      </c>
      <c r="AE94" s="1" t="str">
        <f t="shared" si="34"/>
        <v/>
      </c>
      <c r="AF94" s="1" t="str">
        <f t="shared" si="35"/>
        <v/>
      </c>
      <c r="AJ94" s="10">
        <v>91</v>
      </c>
      <c r="AK94" s="10">
        <f t="shared" si="36"/>
        <v>2.7178113218896187</v>
      </c>
    </row>
    <row r="95" spans="2:37" x14ac:dyDescent="0.2">
      <c r="B95" s="1">
        <v>91</v>
      </c>
      <c r="C95" s="13">
        <f t="shared" si="23"/>
        <v>-0.87262032186417382</v>
      </c>
      <c r="D95" s="13">
        <f t="shared" si="24"/>
        <v>-49.992384757819565</v>
      </c>
      <c r="E95" s="13">
        <f>演算!U95</f>
        <v>-21.829614510601658</v>
      </c>
      <c r="F95" s="13">
        <f t="shared" si="25"/>
        <v>21.829614510601658</v>
      </c>
      <c r="G95" s="13">
        <f t="shared" si="26"/>
        <v>-446.45362210040565</v>
      </c>
      <c r="H95" s="13">
        <f t="shared" si="27"/>
        <v>-228.47927742512832</v>
      </c>
      <c r="I95" s="14">
        <f t="shared" si="37"/>
        <v>501.52130253786885</v>
      </c>
      <c r="J95" s="13">
        <f t="shared" si="38"/>
        <v>-27.101771294143756</v>
      </c>
      <c r="K95" s="13" t="str">
        <f t="shared" si="39"/>
        <v/>
      </c>
      <c r="L95" s="13">
        <f>COUNTIF($K$4:K95,1)</f>
        <v>1</v>
      </c>
      <c r="M95" s="13">
        <f t="shared" si="40"/>
        <v>152.89822870585624</v>
      </c>
      <c r="N95" s="14">
        <f t="shared" si="28"/>
        <v>106.89822870585624</v>
      </c>
      <c r="O95" s="14">
        <f t="shared" si="41"/>
        <v>-145.77850780927366</v>
      </c>
      <c r="P95" s="14">
        <f t="shared" si="42"/>
        <v>-479.86690192196221</v>
      </c>
      <c r="Q95" s="13">
        <f t="shared" si="29"/>
        <v>-8.7262032186417393</v>
      </c>
      <c r="R95" s="13">
        <f t="shared" si="30"/>
        <v>499.92384757819565</v>
      </c>
      <c r="S95" s="15">
        <v>91</v>
      </c>
      <c r="T95" s="1">
        <f t="shared" si="31"/>
        <v>67.170385489398342</v>
      </c>
      <c r="U95" s="1">
        <f t="shared" si="32"/>
        <v>-21.829614510601658</v>
      </c>
      <c r="V95" s="1">
        <f t="shared" si="43"/>
        <v>0.36794312833487197</v>
      </c>
      <c r="W95" s="1">
        <f>入力・結果!$I$7/V95</f>
        <v>940025.70876989374</v>
      </c>
      <c r="X95" s="14">
        <f>(W95/I95*10)*入力・結果!$I$8</f>
        <v>12370.700200542</v>
      </c>
      <c r="Y95" s="13">
        <f>DEGREES(ACOS((入力・結果!$G$3-(入力・結果!$G$4*COS(RADIANS(S95))))/(((入力・結果!$G$3^2)+(入力・結果!$G$4^2)-(2*入力・結果!$G$3*入力・結果!$G$4*COS(RADIANS(S95))))^(1/2))))</f>
        <v>58.302742677396651</v>
      </c>
      <c r="Z95" s="13">
        <f>DEGREES(ACOS(((入力・結果!$G$3^2)+(入力・結果!$G$4^2)-(入力・結果!$G$5^2)+(入力・結果!$G$6^2)-(2*入力・結果!$G$3*入力・結果!$G$4*COS(RADIANS(S95))))/(2*入力・結果!$G$6*((入力・結果!$G$3^2)+(入力・結果!$G$4^2)-(2*入力・結果!$G$3*入力・結果!$G$4*(COS(RADIANS(S95)))))^(1/2))))</f>
        <v>49.84363246177378</v>
      </c>
      <c r="AA95" s="13">
        <f>DEGREES(ACOS((入力・結果!$G$4-(入力・結果!$G$3*COS(RADIANS(S95))))/(((入力・結果!$G$3^2)+(入力・結果!$G$4^2)-(2*入力・結果!$G$3*入力・結果!$G$4*COS(RADIANS(S95))))^(1/2))))</f>
        <v>30.697257322603349</v>
      </c>
      <c r="AB95" s="13">
        <f>DEGREES(ACOS(((入力・結果!$G$3^2)+(入力・結果!$G$4^2)+(入力・結果!$G$5^2)-(入力・結果!$G$6^2)-(2*入力・結果!$G$3*入力・結果!$G$4*COS(RADIANS(S95))))/(2*入力・結果!$G$5*((入力・結果!$G$3^2)+(入力・結果!$G$4^2)-(2*入力・結果!$G$3*入力・結果!$G$4*(COS(RADIANS(S95)))))^(1/2))))</f>
        <v>36.473128166795</v>
      </c>
      <c r="AC95" s="1">
        <f t="shared" si="44"/>
        <v>9070.7002005419999</v>
      </c>
      <c r="AD95" s="1">
        <f t="shared" si="33"/>
        <v>9070.7002005419999</v>
      </c>
      <c r="AE95" s="1" t="str">
        <f t="shared" si="34"/>
        <v/>
      </c>
      <c r="AF95" s="1" t="str">
        <f t="shared" si="35"/>
        <v/>
      </c>
      <c r="AJ95" s="10">
        <v>92</v>
      </c>
      <c r="AK95" s="10">
        <f t="shared" si="36"/>
        <v>2.7588419233839536</v>
      </c>
    </row>
    <row r="96" spans="2:37" x14ac:dyDescent="0.2">
      <c r="B96" s="1">
        <v>92</v>
      </c>
      <c r="C96" s="13">
        <f t="shared" si="23"/>
        <v>-1.7449748351250478</v>
      </c>
      <c r="D96" s="13">
        <f t="shared" si="24"/>
        <v>-49.969541350954785</v>
      </c>
      <c r="E96" s="13">
        <f>演算!U96</f>
        <v>-21.467143579765064</v>
      </c>
      <c r="F96" s="13">
        <f t="shared" si="25"/>
        <v>21.467143579765064</v>
      </c>
      <c r="G96" s="13">
        <f t="shared" si="26"/>
        <v>-448.44621616816386</v>
      </c>
      <c r="H96" s="13">
        <f t="shared" si="27"/>
        <v>-225.63399703713563</v>
      </c>
      <c r="I96" s="14">
        <f t="shared" si="37"/>
        <v>502.01066663418385</v>
      </c>
      <c r="J96" s="13">
        <f t="shared" si="38"/>
        <v>-26.709079522395452</v>
      </c>
      <c r="K96" s="13" t="str">
        <f t="shared" si="39"/>
        <v/>
      </c>
      <c r="L96" s="13">
        <f>COUNTIF($K$4:K96,1)</f>
        <v>1</v>
      </c>
      <c r="M96" s="13">
        <f t="shared" si="40"/>
        <v>153.29092047760454</v>
      </c>
      <c r="N96" s="14">
        <f t="shared" si="28"/>
        <v>107.29092047760454</v>
      </c>
      <c r="O96" s="14">
        <f t="shared" si="41"/>
        <v>-149.20940338357499</v>
      </c>
      <c r="P96" s="14">
        <f t="shared" si="42"/>
        <v>-479.32375630299742</v>
      </c>
      <c r="Q96" s="13">
        <f t="shared" si="29"/>
        <v>-17.449748351250477</v>
      </c>
      <c r="R96" s="13">
        <f t="shared" si="30"/>
        <v>499.6954135095479</v>
      </c>
      <c r="S96" s="15">
        <v>92</v>
      </c>
      <c r="T96" s="1">
        <f t="shared" si="31"/>
        <v>66.532856420234936</v>
      </c>
      <c r="U96" s="1">
        <f t="shared" si="32"/>
        <v>-21.467143579765064</v>
      </c>
      <c r="V96" s="1">
        <f t="shared" si="43"/>
        <v>0.36247093083659365</v>
      </c>
      <c r="W96" s="1">
        <f>入力・結果!$I$7/V96</f>
        <v>954217.20909234823</v>
      </c>
      <c r="X96" s="14">
        <f>(W96/I96*10)*入力・結果!$I$8</f>
        <v>12545.218654883167</v>
      </c>
      <c r="Y96" s="13">
        <f>DEGREES(ACOS((入力・結果!$G$3-(入力・結果!$G$4*COS(RADIANS(S96))))/(((入力・結果!$G$3^2)+(入力・結果!$G$4^2)-(2*入力・結果!$G$3*入力・結果!$G$4*COS(RADIANS(S96))))^(1/2))))</f>
        <v>57.572756122834043</v>
      </c>
      <c r="Z96" s="13">
        <f>DEGREES(ACOS(((入力・結果!$G$3^2)+(入力・結果!$G$4^2)-(入力・結果!$G$5^2)+(入力・結果!$G$6^2)-(2*入力・結果!$G$3*入力・結果!$G$4*COS(RADIANS(S96))))/(2*入力・結果!$G$6*((入力・結果!$G$3^2)+(入力・結果!$G$4^2)-(2*入力・結果!$G$3*入力・結果!$G$4*(COS(RADIANS(S96)))))^(1/2))))</f>
        <v>49.256578988047814</v>
      </c>
      <c r="AA96" s="13">
        <f>DEGREES(ACOS((入力・結果!$G$4-(入力・結果!$G$3*COS(RADIANS(S96))))/(((入力・結果!$G$3^2)+(入力・結果!$G$4^2)-(2*入力・結果!$G$3*入力・結果!$G$4*COS(RADIANS(S96))))^(1/2))))</f>
        <v>30.427243877165957</v>
      </c>
      <c r="AB96" s="13">
        <f>DEGREES(ACOS(((入力・結果!$G$3^2)+(入力・結果!$G$4^2)+(入力・結果!$G$5^2)-(入力・結果!$G$6^2)-(2*入力・結果!$G$3*入力・結果!$G$4*COS(RADIANS(S96))))/(2*入力・結果!$G$5*((入力・結果!$G$3^2)+(入力・結果!$G$4^2)-(2*入力・結果!$G$3*入力・結果!$G$4*(COS(RADIANS(S96)))))^(1/2))))</f>
        <v>36.105612543068972</v>
      </c>
      <c r="AC96" s="1">
        <f t="shared" si="44"/>
        <v>9245.2186548831669</v>
      </c>
      <c r="AD96" s="1">
        <f t="shared" si="33"/>
        <v>9245.2186548831669</v>
      </c>
      <c r="AE96" s="1" t="str">
        <f t="shared" si="34"/>
        <v/>
      </c>
      <c r="AF96" s="1" t="str">
        <f t="shared" si="35"/>
        <v/>
      </c>
      <c r="AJ96" s="10">
        <v>93</v>
      </c>
      <c r="AK96" s="10">
        <f t="shared" si="36"/>
        <v>2.7998547184023308</v>
      </c>
    </row>
    <row r="97" spans="2:37" x14ac:dyDescent="0.2">
      <c r="B97" s="1">
        <v>93</v>
      </c>
      <c r="C97" s="13">
        <f t="shared" si="23"/>
        <v>-2.6167978121471922</v>
      </c>
      <c r="D97" s="13">
        <f t="shared" si="24"/>
        <v>-49.931476737728694</v>
      </c>
      <c r="E97" s="13">
        <f>演算!U97</f>
        <v>-21.109982190844633</v>
      </c>
      <c r="F97" s="13">
        <f t="shared" si="25"/>
        <v>21.109982190844633</v>
      </c>
      <c r="G97" s="13">
        <f t="shared" si="26"/>
        <v>-450.40438242075186</v>
      </c>
      <c r="H97" s="13">
        <f t="shared" si="27"/>
        <v>-222.80796175056</v>
      </c>
      <c r="I97" s="14">
        <f t="shared" si="37"/>
        <v>502.50123932509649</v>
      </c>
      <c r="J97" s="13">
        <f t="shared" si="38"/>
        <v>-26.320878213950916</v>
      </c>
      <c r="K97" s="13" t="str">
        <f t="shared" si="39"/>
        <v/>
      </c>
      <c r="L97" s="13">
        <f>COUNTIF($K$4:K97,1)</f>
        <v>1</v>
      </c>
      <c r="M97" s="13">
        <f t="shared" si="40"/>
        <v>153.67912178604908</v>
      </c>
      <c r="N97" s="14">
        <f t="shared" si="28"/>
        <v>107.67912178604908</v>
      </c>
      <c r="O97" s="14">
        <f t="shared" si="41"/>
        <v>-152.60253962048083</v>
      </c>
      <c r="P97" s="14">
        <f t="shared" si="42"/>
        <v>-478.76921415713173</v>
      </c>
      <c r="Q97" s="13">
        <f t="shared" si="29"/>
        <v>-26.167978121471922</v>
      </c>
      <c r="R97" s="13">
        <f t="shared" si="30"/>
        <v>499.3147673772869</v>
      </c>
      <c r="S97" s="15">
        <v>93</v>
      </c>
      <c r="T97" s="1">
        <f t="shared" si="31"/>
        <v>65.890017809155367</v>
      </c>
      <c r="U97" s="1">
        <f t="shared" si="32"/>
        <v>-21.109982190844633</v>
      </c>
      <c r="V97" s="1">
        <f t="shared" si="43"/>
        <v>0.35716138892043148</v>
      </c>
      <c r="W97" s="1">
        <f>入力・結果!$I$7/V97</f>
        <v>968402.5505821245</v>
      </c>
      <c r="X97" s="14">
        <f>(W97/I97*10)*入力・結果!$I$8</f>
        <v>12719.285712461749</v>
      </c>
      <c r="Y97" s="13">
        <f>DEGREES(ACOS((入力・結果!$G$3-(入力・結果!$G$4*COS(RADIANS(S97))))/(((入力・結果!$G$3^2)+(入力・結果!$G$4^2)-(2*入力・結果!$G$3*入力・結果!$G$4*COS(RADIANS(S97))))^(1/2))))</f>
        <v>56.846178058131827</v>
      </c>
      <c r="Z97" s="13">
        <f>DEGREES(ACOS(((入力・結果!$G$3^2)+(入力・結果!$G$4^2)-(入力・結果!$G$5^2)+(入力・結果!$G$6^2)-(2*入力・結果!$G$3*入力・結果!$G$4*COS(RADIANS(S97))))/(2*入力・結果!$G$6*((入力・結果!$G$3^2)+(入力・結果!$G$4^2)-(2*入力・結果!$G$3*入力・結果!$G$4*(COS(RADIANS(S97)))))^(1/2))))</f>
        <v>48.670717409318499</v>
      </c>
      <c r="AA97" s="13">
        <f>DEGREES(ACOS((入力・結果!$G$4-(入力・結果!$G$3*COS(RADIANS(S97))))/(((入力・結果!$G$3^2)+(入力・結果!$G$4^2)-(2*入力・結果!$G$3*入力・結果!$G$4*COS(RADIANS(S97))))^(1/2))))</f>
        <v>30.15382194186817</v>
      </c>
      <c r="AB97" s="13">
        <f>DEGREES(ACOS(((入力・結果!$G$3^2)+(入力・結果!$G$4^2)+(入力・結果!$G$5^2)-(入力・結果!$G$6^2)-(2*入力・結果!$G$3*入力・結果!$G$4*COS(RADIANS(S97))))/(2*入力・結果!$G$5*((入力・結果!$G$3^2)+(入力・結果!$G$4^2)-(2*入力・結果!$G$3*入力・結果!$G$4*(COS(RADIANS(S97)))))^(1/2))))</f>
        <v>35.736195867287194</v>
      </c>
      <c r="AC97" s="1">
        <f t="shared" si="44"/>
        <v>9419.2857124617494</v>
      </c>
      <c r="AD97" s="1">
        <f t="shared" si="33"/>
        <v>9419.2857124617494</v>
      </c>
      <c r="AE97" s="1" t="str">
        <f t="shared" si="34"/>
        <v/>
      </c>
      <c r="AF97" s="1" t="str">
        <f t="shared" si="35"/>
        <v/>
      </c>
      <c r="AJ97" s="10">
        <v>94</v>
      </c>
      <c r="AK97" s="10">
        <f t="shared" si="36"/>
        <v>2.8408371682689624</v>
      </c>
    </row>
    <row r="98" spans="2:37" x14ac:dyDescent="0.2">
      <c r="B98" s="1">
        <v>94</v>
      </c>
      <c r="C98" s="13">
        <f t="shared" si="23"/>
        <v>-3.4878236872062667</v>
      </c>
      <c r="D98" s="13">
        <f t="shared" si="24"/>
        <v>-49.878202512991209</v>
      </c>
      <c r="E98" s="13">
        <f>演算!U98</f>
        <v>-20.757973279116214</v>
      </c>
      <c r="F98" s="13">
        <f t="shared" si="25"/>
        <v>20.757973279116214</v>
      </c>
      <c r="G98" s="13">
        <f t="shared" si="26"/>
        <v>-452.32905448734789</v>
      </c>
      <c r="H98" s="13">
        <f t="shared" si="27"/>
        <v>-220.0003631323944</v>
      </c>
      <c r="I98" s="14">
        <f t="shared" si="37"/>
        <v>502.99277660002588</v>
      </c>
      <c r="J98" s="13">
        <f t="shared" si="38"/>
        <v>-25.937009062447149</v>
      </c>
      <c r="K98" s="13" t="str">
        <f t="shared" si="39"/>
        <v/>
      </c>
      <c r="L98" s="13">
        <f>COUNTIF($K$4:K98,1)</f>
        <v>1</v>
      </c>
      <c r="M98" s="13">
        <f t="shared" si="40"/>
        <v>154.06299093755285</v>
      </c>
      <c r="N98" s="14">
        <f t="shared" si="28"/>
        <v>108.06299093755285</v>
      </c>
      <c r="O98" s="14">
        <f t="shared" si="41"/>
        <v>-155.95914661135271</v>
      </c>
      <c r="P98" s="14">
        <f t="shared" si="42"/>
        <v>-478.20338549623648</v>
      </c>
      <c r="Q98" s="13">
        <f t="shared" si="29"/>
        <v>-34.878236872062665</v>
      </c>
      <c r="R98" s="13">
        <f t="shared" si="30"/>
        <v>498.78202512991209</v>
      </c>
      <c r="S98" s="15">
        <v>94</v>
      </c>
      <c r="T98" s="1">
        <f t="shared" si="31"/>
        <v>65.242026720883786</v>
      </c>
      <c r="U98" s="1">
        <f t="shared" si="32"/>
        <v>-20.757973279116214</v>
      </c>
      <c r="V98" s="1">
        <f t="shared" si="43"/>
        <v>0.35200891172841864</v>
      </c>
      <c r="W98" s="1">
        <f>入力・結果!$I$7/V98</f>
        <v>982577.39641219564</v>
      </c>
      <c r="X98" s="14">
        <f>(W98/I98*10)*入力・結果!$I$8</f>
        <v>12892.850788347003</v>
      </c>
      <c r="Y98" s="13">
        <f>DEGREES(ACOS((入力・結果!$G$3-(入力・結果!$G$4*COS(RADIANS(S98))))/(((入力・結果!$G$3^2)+(入力・結果!$G$4^2)-(2*入力・結果!$G$3*入力・結果!$G$4*COS(RADIANS(S98))))^(1/2))))</f>
        <v>56.122906445134554</v>
      </c>
      <c r="Z98" s="13">
        <f>DEGREES(ACOS(((入力・結果!$G$3^2)+(入力・結果!$G$4^2)-(入力・結果!$G$5^2)+(入力・結果!$G$6^2)-(2*入力・結果!$G$3*入力・結果!$G$4*COS(RADIANS(S98))))/(2*入力・結果!$G$6*((入力・結果!$G$3^2)+(入力・結果!$G$4^2)-(2*入力・結果!$G$3*入力・結果!$G$4*(COS(RADIANS(S98)))))^(1/2))))</f>
        <v>48.086015024820945</v>
      </c>
      <c r="AA98" s="13">
        <f>DEGREES(ACOS((入力・結果!$G$4-(入力・結果!$G$3*COS(RADIANS(S98))))/(((入力・結果!$G$3^2)+(入力・結果!$G$4^2)-(2*入力・結果!$G$3*入力・結果!$G$4*COS(RADIANS(S98))))^(1/2))))</f>
        <v>29.877093554865439</v>
      </c>
      <c r="AB98" s="13">
        <f>DEGREES(ACOS(((入力・結果!$G$3^2)+(入力・結果!$G$4^2)+(入力・結果!$G$5^2)-(入力・結果!$G$6^2)-(2*入力・結果!$G$3*入力・結果!$G$4*COS(RADIANS(S98))))/(2*入力・結果!$G$5*((入力・結果!$G$3^2)+(入力・結果!$G$4^2)-(2*入力・結果!$G$3*入力・結果!$G$4*(COS(RADIANS(S98)))))^(1/2))))</f>
        <v>35.364933166018339</v>
      </c>
      <c r="AC98" s="1">
        <f t="shared" si="44"/>
        <v>9592.8507883470029</v>
      </c>
      <c r="AD98" s="1">
        <f t="shared" si="33"/>
        <v>9592.8507883470029</v>
      </c>
      <c r="AE98" s="1" t="str">
        <f t="shared" si="34"/>
        <v/>
      </c>
      <c r="AF98" s="1" t="str">
        <f t="shared" si="35"/>
        <v/>
      </c>
      <c r="AJ98" s="10">
        <v>95</v>
      </c>
      <c r="AK98" s="10">
        <f t="shared" si="36"/>
        <v>2.8817767456367038</v>
      </c>
    </row>
    <row r="99" spans="2:37" x14ac:dyDescent="0.2">
      <c r="B99" s="1">
        <v>95</v>
      </c>
      <c r="C99" s="13">
        <f t="shared" si="23"/>
        <v>-4.3577871373829113</v>
      </c>
      <c r="D99" s="13">
        <f t="shared" si="24"/>
        <v>-49.80973490458728</v>
      </c>
      <c r="E99" s="13">
        <f>演算!U99</f>
        <v>-20.41096513509045</v>
      </c>
      <c r="F99" s="13">
        <f t="shared" si="25"/>
        <v>20.41096513509045</v>
      </c>
      <c r="G99" s="13">
        <f t="shared" si="26"/>
        <v>-454.2211135731493</v>
      </c>
      <c r="H99" s="13">
        <f t="shared" si="27"/>
        <v>-217.2104144974345</v>
      </c>
      <c r="I99" s="14">
        <f t="shared" si="37"/>
        <v>503.48503868712834</v>
      </c>
      <c r="J99" s="13">
        <f t="shared" si="38"/>
        <v>-25.557319561141746</v>
      </c>
      <c r="K99" s="13" t="str">
        <f t="shared" si="39"/>
        <v/>
      </c>
      <c r="L99" s="13">
        <f>COUNTIF($K$4:K99,1)</f>
        <v>1</v>
      </c>
      <c r="M99" s="13">
        <f t="shared" si="40"/>
        <v>154.44268043885825</v>
      </c>
      <c r="N99" s="14">
        <f t="shared" si="28"/>
        <v>108.44268043885825</v>
      </c>
      <c r="O99" s="14">
        <f t="shared" si="41"/>
        <v>-159.28040238673475</v>
      </c>
      <c r="P99" s="14">
        <f t="shared" si="42"/>
        <v>-477.62635772882027</v>
      </c>
      <c r="Q99" s="13">
        <f t="shared" si="29"/>
        <v>-43.577871373829119</v>
      </c>
      <c r="R99" s="13">
        <f t="shared" si="30"/>
        <v>498.09734904587276</v>
      </c>
      <c r="S99" s="15">
        <v>95</v>
      </c>
      <c r="T99" s="1">
        <f t="shared" si="31"/>
        <v>64.58903486490955</v>
      </c>
      <c r="U99" s="1">
        <f t="shared" si="32"/>
        <v>-20.41096513509045</v>
      </c>
      <c r="V99" s="1">
        <f t="shared" si="43"/>
        <v>0.34700814402576441</v>
      </c>
      <c r="W99" s="1">
        <f>入力・結果!$I$7/V99</f>
        <v>996737.41367384058</v>
      </c>
      <c r="X99" s="14">
        <f>(W99/I99*10)*入力・結果!$I$8</f>
        <v>13065.863778993613</v>
      </c>
      <c r="Y99" s="13">
        <f>DEGREES(ACOS((入力・結果!$G$3-(入力・結果!$G$4*COS(RADIANS(S99))))/(((入力・結果!$G$3^2)+(入力・結果!$G$4^2)-(2*入力・結果!$G$3*入力・結果!$G$4*COS(RADIANS(S99))))^(1/2))))</f>
        <v>55.402842793169512</v>
      </c>
      <c r="Z99" s="13">
        <f>DEGREES(ACOS(((入力・結果!$G$3^2)+(入力・結果!$G$4^2)-(入力・結果!$G$5^2)+(入力・結果!$G$6^2)-(2*入力・結果!$G$3*入力・結果!$G$4*COS(RADIANS(S99))))/(2*入力・結果!$G$6*((入力・結果!$G$3^2)+(入力・結果!$G$4^2)-(2*入力・結果!$G$3*入力・結果!$G$4*(COS(RADIANS(S99)))))^(1/2))))</f>
        <v>47.502440103468295</v>
      </c>
      <c r="AA99" s="13">
        <f>DEGREES(ACOS((入力・結果!$G$4-(入力・結果!$G$3*COS(RADIANS(S99))))/(((入力・結果!$G$3^2)+(入力・結果!$G$4^2)-(2*入力・結果!$G$3*入力・結果!$G$4*COS(RADIANS(S99))))^(1/2))))</f>
        <v>29.597157206830474</v>
      </c>
      <c r="AB99" s="13">
        <f>DEGREES(ACOS(((入力・結果!$G$3^2)+(入力・結果!$G$4^2)+(入力・結果!$G$5^2)-(入力・結果!$G$6^2)-(2*入力・結果!$G$3*入力・結果!$G$4*COS(RADIANS(S99))))/(2*入力・結果!$G$5*((入力・結果!$G$3^2)+(入力・結果!$G$4^2)-(2*入力・結果!$G$3*入力・結果!$G$4*(COS(RADIANS(S99)))))^(1/2))))</f>
        <v>34.991877658079076</v>
      </c>
      <c r="AC99" s="1">
        <f t="shared" si="44"/>
        <v>9765.8637789936129</v>
      </c>
      <c r="AD99" s="1">
        <f t="shared" si="33"/>
        <v>9765.8637789936129</v>
      </c>
      <c r="AE99" s="1" t="str">
        <f t="shared" si="34"/>
        <v/>
      </c>
      <c r="AF99" s="1" t="str">
        <f t="shared" si="35"/>
        <v/>
      </c>
      <c r="AJ99" s="10">
        <v>96</v>
      </c>
      <c r="AK99" s="10">
        <f t="shared" si="36"/>
        <v>2.922660938190786</v>
      </c>
    </row>
    <row r="100" spans="2:37" x14ac:dyDescent="0.2">
      <c r="B100" s="1">
        <v>96</v>
      </c>
      <c r="C100" s="13">
        <f t="shared" si="23"/>
        <v>-5.2264231633826777</v>
      </c>
      <c r="D100" s="13">
        <f t="shared" si="24"/>
        <v>-49.726094768413667</v>
      </c>
      <c r="E100" s="13">
        <f>演算!U100</f>
        <v>-20.068811179791403</v>
      </c>
      <c r="F100" s="13">
        <f t="shared" si="25"/>
        <v>20.068811179791403</v>
      </c>
      <c r="G100" s="13">
        <f t="shared" si="26"/>
        <v>-456.08139113910141</v>
      </c>
      <c r="H100" s="13">
        <f t="shared" si="27"/>
        <v>-214.437350763909</v>
      </c>
      <c r="I100" s="14">
        <f t="shared" si="37"/>
        <v>503.97778993326853</v>
      </c>
      <c r="J100" s="13">
        <f t="shared" si="38"/>
        <v>-25.181662770442198</v>
      </c>
      <c r="K100" s="13" t="str">
        <f t="shared" si="39"/>
        <v/>
      </c>
      <c r="L100" s="13">
        <f>COUNTIF($K$4:K100,1)</f>
        <v>1</v>
      </c>
      <c r="M100" s="13">
        <f t="shared" si="40"/>
        <v>154.81833722955781</v>
      </c>
      <c r="N100" s="14">
        <f t="shared" si="28"/>
        <v>108.81833722955781</v>
      </c>
      <c r="O100" s="14">
        <f t="shared" si="41"/>
        <v>-162.56743488170127</v>
      </c>
      <c r="P100" s="14">
        <f t="shared" si="42"/>
        <v>-477.03819748737686</v>
      </c>
      <c r="Q100" s="13">
        <f t="shared" si="29"/>
        <v>-52.264231633826775</v>
      </c>
      <c r="R100" s="13">
        <f t="shared" si="30"/>
        <v>497.26094768413662</v>
      </c>
      <c r="S100" s="15">
        <v>96</v>
      </c>
      <c r="T100" s="1">
        <f t="shared" ref="T100:T131" si="45">AA100+AB100</f>
        <v>63.931188820208597</v>
      </c>
      <c r="U100" s="1">
        <f t="shared" si="32"/>
        <v>-20.068811179791403</v>
      </c>
      <c r="V100" s="1">
        <f t="shared" si="43"/>
        <v>0.34215395529904669</v>
      </c>
      <c r="W100" s="1">
        <f>入力・結果!$I$7/V100</f>
        <v>1010878.2746576762</v>
      </c>
      <c r="X100" s="14">
        <f>(W100/I100*10)*入力・結果!$I$8</f>
        <v>13238.275070859914</v>
      </c>
      <c r="Y100" s="13">
        <f>DEGREES(ACOS((入力・結果!$G$3-(入力・結果!$G$4*COS(RADIANS(S100))))/(((入力・結果!$G$3^2)+(入力・結果!$G$4^2)-(2*入力・結果!$G$3*入力・結果!$G$4*COS(RADIANS(S100))))^(1/2))))</f>
        <v>54.685892006311761</v>
      </c>
      <c r="Z100" s="13">
        <f>DEGREES(ACOS(((入力・結果!$G$3^2)+(入力・結果!$G$4^2)-(入力・結果!$G$5^2)+(入力・結果!$G$6^2)-(2*入力・結果!$G$3*入力・結果!$G$4*COS(RADIANS(S100))))/(2*入力・結果!$G$6*((入力・結果!$G$3^2)+(入力・結果!$G$4^2)-(2*入力・結果!$G$3*入力・結果!$G$4*(COS(RADIANS(S100)))))^(1/2))))</f>
        <v>46.919961851435019</v>
      </c>
      <c r="AA100" s="13">
        <f>DEGREES(ACOS((入力・結果!$G$4-(入力・結果!$G$3*COS(RADIANS(S100))))/(((入力・結果!$G$3^2)+(入力・結果!$G$4^2)-(2*入力・結果!$G$3*入力・結果!$G$4*COS(RADIANS(S100))))^(1/2))))</f>
        <v>29.314107993688246</v>
      </c>
      <c r="AB100" s="13">
        <f>DEGREES(ACOS(((入力・結果!$G$3^2)+(入力・結果!$G$4^2)+(入力・結果!$G$5^2)-(入力・結果!$G$6^2)-(2*入力・結果!$G$3*入力・結果!$G$4*COS(RADIANS(S100))))/(2*入力・結果!$G$5*((入力・結果!$G$3^2)+(入力・結果!$G$4^2)-(2*入力・結果!$G$3*入力・結果!$G$4*(COS(RADIANS(S100)))))^(1/2))))</f>
        <v>34.61708082652035</v>
      </c>
      <c r="AC100" s="1">
        <f t="shared" si="44"/>
        <v>9938.2750708599142</v>
      </c>
      <c r="AD100" s="1">
        <f t="shared" si="33"/>
        <v>9938.2750708599142</v>
      </c>
      <c r="AE100" s="1" t="str">
        <f t="shared" si="34"/>
        <v/>
      </c>
      <c r="AF100" s="1" t="str">
        <f t="shared" si="35"/>
        <v/>
      </c>
      <c r="AJ100" s="10">
        <v>97</v>
      </c>
      <c r="AK100" s="10">
        <f t="shared" si="36"/>
        <v>2.9634772523545543</v>
      </c>
    </row>
    <row r="101" spans="2:37" x14ac:dyDescent="0.2">
      <c r="B101" s="1">
        <v>97</v>
      </c>
      <c r="C101" s="13">
        <f t="shared" si="23"/>
        <v>-6.0934671702573686</v>
      </c>
      <c r="D101" s="13">
        <f t="shared" si="24"/>
        <v>-49.627307582066102</v>
      </c>
      <c r="E101" s="13">
        <f>演算!U101</f>
        <v>-19.731369750401157</v>
      </c>
      <c r="F101" s="13">
        <f t="shared" si="25"/>
        <v>19.731369750401157</v>
      </c>
      <c r="G101" s="13">
        <f t="shared" si="26"/>
        <v>-457.91067143979319</v>
      </c>
      <c r="H101" s="13">
        <f t="shared" si="27"/>
        <v>-211.68042827420382</v>
      </c>
      <c r="I101" s="14">
        <f t="shared" si="37"/>
        <v>504.47079869184955</v>
      </c>
      <c r="J101" s="13">
        <f t="shared" si="38"/>
        <v>-24.809897095597549</v>
      </c>
      <c r="K101" s="13" t="str">
        <f t="shared" si="39"/>
        <v/>
      </c>
      <c r="L101" s="13">
        <f>COUNTIF($K$4:K101,1)</f>
        <v>1</v>
      </c>
      <c r="M101" s="13">
        <f t="shared" si="40"/>
        <v>155.19010290440247</v>
      </c>
      <c r="N101" s="14">
        <f t="shared" si="28"/>
        <v>109.19010290440247</v>
      </c>
      <c r="O101" s="14">
        <f t="shared" si="41"/>
        <v>-165.82132382778619</v>
      </c>
      <c r="P101" s="14">
        <f t="shared" si="42"/>
        <v>-476.4389523294596</v>
      </c>
      <c r="Q101" s="13">
        <f t="shared" si="29"/>
        <v>-60.934671702573681</v>
      </c>
      <c r="R101" s="13">
        <f t="shared" si="30"/>
        <v>496.27307582066106</v>
      </c>
      <c r="S101" s="15">
        <v>97</v>
      </c>
      <c r="T101" s="1">
        <f t="shared" si="45"/>
        <v>63.268630249598843</v>
      </c>
      <c r="U101" s="1">
        <f t="shared" si="32"/>
        <v>-19.731369750401157</v>
      </c>
      <c r="V101" s="1">
        <f t="shared" si="43"/>
        <v>0.33744142939024613</v>
      </c>
      <c r="W101" s="1">
        <f>入力・結果!$I$7/V101</f>
        <v>1024995.6581353839</v>
      </c>
      <c r="X101" s="14">
        <f>(W101/I101*10)*入力・結果!$I$8</f>
        <v>13410.0355486103</v>
      </c>
      <c r="Y101" s="13">
        <f>DEGREES(ACOS((入力・結果!$G$3-(入力・結果!$G$4*COS(RADIANS(S101))))/(((入力・結果!$G$3^2)+(入力・結果!$G$4^2)-(2*入力・結果!$G$3*入力・結果!$G$4*COS(RADIANS(S101))))^(1/2))))</f>
        <v>53.971962237976932</v>
      </c>
      <c r="Z101" s="13">
        <f>DEGREES(ACOS(((入力・結果!$G$3^2)+(入力・結果!$G$4^2)-(入力・結果!$G$5^2)+(入力・結果!$G$6^2)-(2*入力・結果!$G$3*入力・結果!$G$4*COS(RADIANS(S101))))/(2*入力・結果!$G$6*((入力・結果!$G$3^2)+(入力・結果!$G$4^2)-(2*入力・結果!$G$3*入力・結果!$G$4*(COS(RADIANS(S101)))))^(1/2))))</f>
        <v>46.338550380628234</v>
      </c>
      <c r="AA101" s="13">
        <f>DEGREES(ACOS((入力・結果!$G$4-(入力・結果!$G$3*COS(RADIANS(S101))))/(((入力・結果!$G$3^2)+(入力・結果!$G$4^2)-(2*入力・結果!$G$3*入力・結果!$G$4*COS(RADIANS(S101))))^(1/2))))</f>
        <v>29.028037762023079</v>
      </c>
      <c r="AB101" s="13">
        <f>DEGREES(ACOS(((入力・結果!$G$3^2)+(入力・結果!$G$4^2)+(入力・結果!$G$5^2)-(入力・結果!$G$6^2)-(2*入力・結果!$G$3*入力・結果!$G$4*COS(RADIANS(S101))))/(2*入力・結果!$G$5*((入力・結果!$G$3^2)+(入力・結果!$G$4^2)-(2*入力・結果!$G$3*入力・結果!$G$4*(COS(RADIANS(S101)))))^(1/2))))</f>
        <v>34.240592487575761</v>
      </c>
      <c r="AC101" s="1">
        <f t="shared" si="44"/>
        <v>10110.0355486103</v>
      </c>
      <c r="AD101" s="1">
        <f t="shared" si="33"/>
        <v>10110.0355486103</v>
      </c>
      <c r="AE101" s="1" t="str">
        <f t="shared" si="34"/>
        <v/>
      </c>
      <c r="AF101" s="1" t="str">
        <f t="shared" si="35"/>
        <v/>
      </c>
      <c r="AJ101" s="10">
        <v>98</v>
      </c>
      <c r="AK101" s="10">
        <f t="shared" si="36"/>
        <v>3.0042132169953151</v>
      </c>
    </row>
    <row r="102" spans="2:37" x14ac:dyDescent="0.2">
      <c r="B102" s="1">
        <v>98</v>
      </c>
      <c r="C102" s="13">
        <f t="shared" si="23"/>
        <v>-6.9586550480032674</v>
      </c>
      <c r="D102" s="13">
        <f t="shared" si="24"/>
        <v>-49.513403437078516</v>
      </c>
      <c r="E102" s="13">
        <f>演算!U102</f>
        <v>-19.398503895759802</v>
      </c>
      <c r="F102" s="13">
        <f t="shared" si="25"/>
        <v>19.398503895759802</v>
      </c>
      <c r="G102" s="13">
        <f t="shared" si="26"/>
        <v>-459.70969392763266</v>
      </c>
      <c r="H102" s="13">
        <f t="shared" si="27"/>
        <v>-208.93892458540751</v>
      </c>
      <c r="I102" s="14">
        <f t="shared" si="37"/>
        <v>504.96383721801732</v>
      </c>
      <c r="J102" s="13">
        <f t="shared" si="38"/>
        <v>-24.441886074080312</v>
      </c>
      <c r="K102" s="13" t="str">
        <f t="shared" si="39"/>
        <v/>
      </c>
      <c r="L102" s="13">
        <f>COUNTIF($K$4:K102,1)</f>
        <v>1</v>
      </c>
      <c r="M102" s="13">
        <f t="shared" si="40"/>
        <v>155.55811392591968</v>
      </c>
      <c r="N102" s="14">
        <f t="shared" si="28"/>
        <v>109.55811392591968</v>
      </c>
      <c r="O102" s="14">
        <f t="shared" si="41"/>
        <v>-169.04310257373407</v>
      </c>
      <c r="P102" s="14">
        <f t="shared" si="42"/>
        <v>-475.8286523216002</v>
      </c>
      <c r="Q102" s="13">
        <f t="shared" si="29"/>
        <v>-69.58655048003267</v>
      </c>
      <c r="R102" s="13">
        <f t="shared" si="30"/>
        <v>495.13403437078517</v>
      </c>
      <c r="S102" s="15">
        <v>98</v>
      </c>
      <c r="T102" s="1">
        <f t="shared" si="45"/>
        <v>62.601496104240198</v>
      </c>
      <c r="U102" s="1">
        <f t="shared" si="32"/>
        <v>-19.398503895759802</v>
      </c>
      <c r="V102" s="1">
        <f t="shared" si="43"/>
        <v>0.33286585464135499</v>
      </c>
      <c r="W102" s="1">
        <f>入力・結果!$I$7/V102</f>
        <v>1039085.2506414716</v>
      </c>
      <c r="X102" s="14">
        <f>(W102/I102*10)*入力・結果!$I$8</f>
        <v>13581.096602909403</v>
      </c>
      <c r="Y102" s="13">
        <f>DEGREES(ACOS((入力・結果!$G$3-(入力・結果!$G$4*COS(RADIANS(S102))))/(((入力・結果!$G$3^2)+(入力・結果!$G$4^2)-(2*入力・結果!$G$3*入力・結果!$G$4*COS(RADIANS(S102))))^(1/2))))</f>
        <v>53.260964752458065</v>
      </c>
      <c r="Z102" s="13">
        <f>DEGREES(ACOS(((入力・結果!$G$3^2)+(入力・結果!$G$4^2)-(入力・結果!$G$5^2)+(入力・結果!$G$6^2)-(2*入力・結果!$G$3*入力・結果!$G$4*COS(RADIANS(S102))))/(2*入力・結果!$G$6*((入力・結果!$G$3^2)+(入力・結果!$G$4^2)-(2*入力・結果!$G$3*入力・結果!$G$4*(COS(RADIANS(S102)))))^(1/2))))</f>
        <v>45.758176678053438</v>
      </c>
      <c r="AA102" s="13">
        <f>DEGREES(ACOS((入力・結果!$G$4-(入力・結果!$G$3*COS(RADIANS(S102))))/(((入力・結果!$G$3^2)+(入力・結果!$G$4^2)-(2*入力・結果!$G$3*入力・結果!$G$4*COS(RADIANS(S102))))^(1/2))))</f>
        <v>28.739035247541928</v>
      </c>
      <c r="AB102" s="13">
        <f>DEGREES(ACOS(((入力・結果!$G$3^2)+(入力・結果!$G$4^2)+(入力・結果!$G$5^2)-(入力・結果!$G$6^2)-(2*入力・結果!$G$3*入力・結果!$G$4*COS(RADIANS(S102))))/(2*入力・結果!$G$5*((入力・結果!$G$3^2)+(入力・結果!$G$4^2)-(2*入力・結果!$G$3*入力・結果!$G$4*(COS(RADIANS(S102)))))^(1/2))))</f>
        <v>33.86246085669827</v>
      </c>
      <c r="AC102" s="1">
        <f t="shared" si="44"/>
        <v>10281.096602909403</v>
      </c>
      <c r="AD102" s="1">
        <f t="shared" si="33"/>
        <v>10281.096602909403</v>
      </c>
      <c r="AE102" s="1" t="str">
        <f t="shared" si="34"/>
        <v/>
      </c>
      <c r="AF102" s="1" t="str">
        <f t="shared" si="35"/>
        <v/>
      </c>
      <c r="AJ102" s="10">
        <v>99</v>
      </c>
      <c r="AK102" s="10">
        <f t="shared" si="36"/>
        <v>3.0448563871310887</v>
      </c>
    </row>
    <row r="103" spans="2:37" x14ac:dyDescent="0.2">
      <c r="B103" s="1">
        <v>99</v>
      </c>
      <c r="C103" s="13">
        <f t="shared" si="23"/>
        <v>-7.8217232520115409</v>
      </c>
      <c r="D103" s="13">
        <f t="shared" si="24"/>
        <v>-49.384417029756889</v>
      </c>
      <c r="E103" s="13">
        <f>演算!U103</f>
        <v>-19.070081181234926</v>
      </c>
      <c r="F103" s="13">
        <f t="shared" si="25"/>
        <v>19.070081181234926</v>
      </c>
      <c r="G103" s="13">
        <f t="shared" si="26"/>
        <v>-461.47915553094703</v>
      </c>
      <c r="H103" s="13">
        <f t="shared" si="27"/>
        <v>-206.21213823389559</v>
      </c>
      <c r="I103" s="14">
        <f t="shared" si="37"/>
        <v>505.45668157078632</v>
      </c>
      <c r="J103" s="13">
        <f t="shared" si="38"/>
        <v>-24.077498172207594</v>
      </c>
      <c r="K103" s="13" t="str">
        <f t="shared" si="39"/>
        <v/>
      </c>
      <c r="L103" s="13">
        <f>COUNTIF($K$4:K103,1)</f>
        <v>1</v>
      </c>
      <c r="M103" s="13">
        <f t="shared" si="40"/>
        <v>155.92250182779242</v>
      </c>
      <c r="N103" s="14">
        <f t="shared" si="28"/>
        <v>109.92250182779242</v>
      </c>
      <c r="O103" s="14">
        <f t="shared" si="41"/>
        <v>-172.2337598373451</v>
      </c>
      <c r="P103" s="14">
        <f t="shared" si="42"/>
        <v>-475.20731151450417</v>
      </c>
      <c r="Q103" s="13">
        <f t="shared" si="29"/>
        <v>-78.217232520115402</v>
      </c>
      <c r="R103" s="13">
        <f t="shared" si="30"/>
        <v>493.84417029756889</v>
      </c>
      <c r="S103" s="15">
        <v>99</v>
      </c>
      <c r="T103" s="1">
        <f t="shared" si="45"/>
        <v>61.929918818765074</v>
      </c>
      <c r="U103" s="1">
        <f t="shared" si="32"/>
        <v>-19.070081181234926</v>
      </c>
      <c r="V103" s="1">
        <f t="shared" si="43"/>
        <v>0.32842271452487637</v>
      </c>
      <c r="W103" s="1">
        <f>入力・結果!$I$7/V103</f>
        <v>1053142.7477553524</v>
      </c>
      <c r="X103" s="14">
        <f>(W103/I103*10)*入力・結果!$I$8</f>
        <v>13751.410137827834</v>
      </c>
      <c r="Y103" s="13">
        <f>DEGREES(ACOS((入力・結果!$G$3-(入力・結果!$G$4*COS(RADIANS(S103))))/(((入力・結果!$G$3^2)+(入力・結果!$G$4^2)-(2*入力・結果!$G$3*入力・結果!$G$4*COS(RADIANS(S103))))^(1/2))))</f>
        <v>52.552813793042667</v>
      </c>
      <c r="Z103" s="13">
        <f>DEGREES(ACOS(((入力・結果!$G$3^2)+(入力・結果!$G$4^2)-(入力・結果!$G$5^2)+(入力・結果!$G$6^2)-(2*入力・結果!$G$3*入力・結果!$G$4*COS(RADIANS(S103))))/(2*入力・結果!$G$6*((入力・結果!$G$3^2)+(入力・結果!$G$4^2)-(2*入力・結果!$G$3*入力・結果!$G$4*(COS(RADIANS(S103)))))^(1/2))))</f>
        <v>45.178812576075892</v>
      </c>
      <c r="AA103" s="13">
        <f>DEGREES(ACOS((入力・結果!$G$4-(入力・結果!$G$3*COS(RADIANS(S103))))/(((入力・結果!$G$3^2)+(入力・結果!$G$4^2)-(2*入力・結果!$G$3*入力・結果!$G$4*COS(RADIANS(S103))))^(1/2))))</f>
        <v>28.447186206957337</v>
      </c>
      <c r="AB103" s="13">
        <f>DEGREES(ACOS(((入力・結果!$G$3^2)+(入力・結果!$G$4^2)+(入力・結果!$G$5^2)-(入力・結果!$G$6^2)-(2*入力・結果!$G$3*入力・結果!$G$4*COS(RADIANS(S103))))/(2*入力・結果!$G$5*((入力・結果!$G$3^2)+(入力・結果!$G$4^2)-(2*入力・結果!$G$3*入力・結果!$G$4*(COS(RADIANS(S103)))))^(1/2))))</f>
        <v>33.482732611807741</v>
      </c>
      <c r="AC103" s="1">
        <f t="shared" si="44"/>
        <v>10451.410137827834</v>
      </c>
      <c r="AD103" s="1">
        <f t="shared" si="33"/>
        <v>10451.410137827834</v>
      </c>
      <c r="AE103" s="1" t="str">
        <f t="shared" si="34"/>
        <v/>
      </c>
      <c r="AF103" s="1" t="str">
        <f t="shared" si="35"/>
        <v/>
      </c>
      <c r="AJ103" s="10">
        <v>100</v>
      </c>
      <c r="AK103" s="10">
        <f t="shared" si="36"/>
        <v>3.0853943476332391</v>
      </c>
    </row>
    <row r="104" spans="2:37" x14ac:dyDescent="0.2">
      <c r="B104" s="1">
        <v>100</v>
      </c>
      <c r="C104" s="13">
        <f t="shared" si="23"/>
        <v>-8.6824088833465147</v>
      </c>
      <c r="D104" s="13">
        <f t="shared" si="24"/>
        <v>-49.240387650610401</v>
      </c>
      <c r="E104" s="13">
        <f>演算!U104</f>
        <v>-18.745973502497819</v>
      </c>
      <c r="F104" s="13">
        <f t="shared" si="25"/>
        <v>18.745973502497819</v>
      </c>
      <c r="G104" s="13">
        <f t="shared" si="26"/>
        <v>-463.21971281320612</v>
      </c>
      <c r="H104" s="13">
        <f t="shared" si="27"/>
        <v>-203.49938847770784</v>
      </c>
      <c r="I104" s="14">
        <f t="shared" si="37"/>
        <v>505.94911152165315</v>
      </c>
      <c r="J104" s="13">
        <f t="shared" si="38"/>
        <v>-23.716606590569928</v>
      </c>
      <c r="K104" s="13" t="str">
        <f t="shared" si="39"/>
        <v/>
      </c>
      <c r="L104" s="13">
        <f>COUNTIF($K$4:K104,1)</f>
        <v>1</v>
      </c>
      <c r="M104" s="13">
        <f t="shared" si="40"/>
        <v>156.28339340943006</v>
      </c>
      <c r="N104" s="14">
        <f t="shared" si="28"/>
        <v>110.28339340943006</v>
      </c>
      <c r="O104" s="14">
        <f t="shared" si="41"/>
        <v>-175.39424139071437</v>
      </c>
      <c r="P104" s="14">
        <f t="shared" si="42"/>
        <v>-474.57492931730604</v>
      </c>
      <c r="Q104" s="13">
        <f t="shared" si="29"/>
        <v>-86.824088833465154</v>
      </c>
      <c r="R104" s="13">
        <f t="shared" si="30"/>
        <v>492.40387650610398</v>
      </c>
      <c r="S104" s="15">
        <v>100</v>
      </c>
      <c r="T104" s="1">
        <f t="shared" si="45"/>
        <v>61.254026497502181</v>
      </c>
      <c r="U104" s="1">
        <f t="shared" si="32"/>
        <v>-18.745973502497819</v>
      </c>
      <c r="V104" s="1">
        <f t="shared" si="43"/>
        <v>0.32410767873710711</v>
      </c>
      <c r="W104" s="1">
        <f>入力・結果!$I$7/V104</f>
        <v>1067163.8553819943</v>
      </c>
      <c r="X104" s="14">
        <f>(W104/I104*10)*入力・結果!$I$8</f>
        <v>13920.928577853092</v>
      </c>
      <c r="Y104" s="13">
        <f>DEGREES(ACOS((入力・結果!$G$3-(入力・結果!$G$4*COS(RADIANS(S104))))/(((入力・結果!$G$3^2)+(入力・結果!$G$4^2)-(2*入力・結果!$G$3*入力・結果!$G$4*COS(RADIANS(S104))))^(1/2))))</f>
        <v>51.847426456366499</v>
      </c>
      <c r="Z104" s="13">
        <f>DEGREES(ACOS(((入力・結果!$G$3^2)+(入力・結果!$G$4^2)-(入力・結果!$G$5^2)+(入力・結果!$G$6^2)-(2*入力・結果!$G$3*入力・結果!$G$4*COS(RADIANS(S104))))/(2*入力・結果!$G$6*((入力・結果!$G$3^2)+(入力・結果!$G$4^2)-(2*入力・結果!$G$3*入力・結果!$G$4*(COS(RADIANS(S104)))))^(1/2))))</f>
        <v>44.600430723574313</v>
      </c>
      <c r="AA104" s="13">
        <f>DEGREES(ACOS((入力・結果!$G$4-(入力・結果!$G$3*COS(RADIANS(S104))))/(((入力・結果!$G$3^2)+(入力・結果!$G$4^2)-(2*入力・結果!$G$3*入力・結果!$G$4*COS(RADIANS(S104))))^(1/2))))</f>
        <v>28.152573543633498</v>
      </c>
      <c r="AB104" s="13">
        <f>DEGREES(ACOS(((入力・結果!$G$3^2)+(入力・結果!$G$4^2)+(入力・結果!$G$5^2)-(入力・結果!$G$6^2)-(2*入力・結果!$G$3*入力・結果!$G$4*COS(RADIANS(S104))))/(2*入力・結果!$G$5*((入力・結果!$G$3^2)+(入力・結果!$G$4^2)-(2*入力・結果!$G$3*入力・結果!$G$4*(COS(RADIANS(S104)))))^(1/2))))</f>
        <v>33.10145295386868</v>
      </c>
      <c r="AC104" s="1">
        <f t="shared" si="44"/>
        <v>10620.928577853092</v>
      </c>
      <c r="AD104" s="1">
        <f t="shared" si="33"/>
        <v>10620.928577853092</v>
      </c>
      <c r="AE104" s="1" t="str">
        <f t="shared" si="34"/>
        <v/>
      </c>
      <c r="AF104" s="1" t="str">
        <f t="shared" si="35"/>
        <v/>
      </c>
      <c r="AJ104" s="10">
        <v>101</v>
      </c>
      <c r="AK104" s="10">
        <f t="shared" si="36"/>
        <v>3.1258147169282804</v>
      </c>
    </row>
    <row r="105" spans="2:37" x14ac:dyDescent="0.2">
      <c r="B105" s="1">
        <v>101</v>
      </c>
      <c r="C105" s="13">
        <f t="shared" si="23"/>
        <v>-9.5404497688272407</v>
      </c>
      <c r="D105" s="13">
        <f t="shared" si="24"/>
        <v>-49.081359172383202</v>
      </c>
      <c r="E105" s="13">
        <f>演算!U105</f>
        <v>-18.426056907766736</v>
      </c>
      <c r="F105" s="13">
        <f t="shared" si="25"/>
        <v>18.426056907766736</v>
      </c>
      <c r="G105" s="13">
        <f t="shared" si="26"/>
        <v>-464.93198402014991</v>
      </c>
      <c r="H105" s="13">
        <f t="shared" si="27"/>
        <v>-200.80001502006192</v>
      </c>
      <c r="I105" s="14">
        <f t="shared" si="37"/>
        <v>506.44091046929651</v>
      </c>
      <c r="J105" s="13">
        <f t="shared" si="38"/>
        <v>-23.359089077856069</v>
      </c>
      <c r="K105" s="13" t="str">
        <f t="shared" si="39"/>
        <v/>
      </c>
      <c r="L105" s="13">
        <f>COUNTIF($K$4:K105,1)</f>
        <v>1</v>
      </c>
      <c r="M105" s="13">
        <f t="shared" si="40"/>
        <v>156.64091092214392</v>
      </c>
      <c r="N105" s="14">
        <f t="shared" si="28"/>
        <v>110.64091092214392</v>
      </c>
      <c r="O105" s="14">
        <f t="shared" si="41"/>
        <v>-178.52545168117624</v>
      </c>
      <c r="P105" s="14">
        <f t="shared" si="42"/>
        <v>-473.93149177808601</v>
      </c>
      <c r="Q105" s="13">
        <f t="shared" si="29"/>
        <v>-95.4044976882724</v>
      </c>
      <c r="R105" s="13">
        <f t="shared" si="30"/>
        <v>490.81359172383196</v>
      </c>
      <c r="S105" s="15">
        <v>101</v>
      </c>
      <c r="T105" s="1">
        <f t="shared" si="45"/>
        <v>60.573943092233264</v>
      </c>
      <c r="U105" s="1">
        <f t="shared" si="32"/>
        <v>-18.426056907766736</v>
      </c>
      <c r="V105" s="1">
        <f t="shared" si="43"/>
        <v>0.31991659473108314</v>
      </c>
      <c r="W105" s="1">
        <f>入力・結果!$I$7/V105</f>
        <v>1081144.2910322859</v>
      </c>
      <c r="X105" s="14">
        <f>(W105/I105*10)*入力・結果!$I$8</f>
        <v>14089.604874536863</v>
      </c>
      <c r="Y105" s="13">
        <f>DEGREES(ACOS((入力・結果!$G$3-(入力・結果!$G$4*COS(RADIANS(S105))))/(((入力・結果!$G$3^2)+(入力・結果!$G$4^2)-(2*入力・結果!$G$3*入力・結果!$G$4*COS(RADIANS(S105))))^(1/2))))</f>
        <v>51.144722572678852</v>
      </c>
      <c r="Z105" s="13">
        <f>DEGREES(ACOS(((入力・結果!$G$3^2)+(入力・結果!$G$4^2)-(入力・結果!$G$5^2)+(入力・結果!$G$6^2)-(2*入力・結果!$G$3*入力・結果!$G$4*COS(RADIANS(S105))))/(2*入力・結果!$G$6*((入力・結果!$G$3^2)+(入力・結果!$G$4^2)-(2*入力・結果!$G$3*入力・結果!$G$4*(COS(RADIANS(S105)))))^(1/2))))</f>
        <v>44.023004557979483</v>
      </c>
      <c r="AA105" s="13">
        <f>DEGREES(ACOS((入力・結果!$G$4-(入力・結果!$G$3*COS(RADIANS(S105))))/(((入力・結果!$G$3^2)+(入力・結果!$G$4^2)-(2*入力・結果!$G$3*入力・結果!$G$4*COS(RADIANS(S105))))^(1/2))))</f>
        <v>27.855277427321145</v>
      </c>
      <c r="AB105" s="13">
        <f>DEGREES(ACOS(((入力・結果!$G$3^2)+(入力・結果!$G$4^2)+(入力・結果!$G$5^2)-(入力・結果!$G$6^2)-(2*入力・結果!$G$3*入力・結果!$G$4*COS(RADIANS(S105))))/(2*入力・結果!$G$5*((入力・結果!$G$3^2)+(入力・結果!$G$4^2)-(2*入力・結果!$G$3*入力・結果!$G$4*(COS(RADIANS(S105)))))^(1/2))))</f>
        <v>32.718665664912116</v>
      </c>
      <c r="AC105" s="1">
        <f t="shared" si="44"/>
        <v>10789.604874536863</v>
      </c>
      <c r="AD105" s="1">
        <f t="shared" si="33"/>
        <v>10789.604874536863</v>
      </c>
      <c r="AE105" s="1" t="str">
        <f t="shared" si="34"/>
        <v/>
      </c>
      <c r="AF105" s="1" t="str">
        <f t="shared" si="35"/>
        <v/>
      </c>
      <c r="AJ105" s="10">
        <v>102</v>
      </c>
      <c r="AK105" s="10">
        <f t="shared" si="36"/>
        <v>3.166105150690941</v>
      </c>
    </row>
    <row r="106" spans="2:37" x14ac:dyDescent="0.2">
      <c r="B106" s="1">
        <v>102</v>
      </c>
      <c r="C106" s="13">
        <f t="shared" si="23"/>
        <v>-10.395584540887967</v>
      </c>
      <c r="D106" s="13">
        <f t="shared" si="24"/>
        <v>-48.907380036690284</v>
      </c>
      <c r="E106" s="13">
        <f>演算!U106</f>
        <v>-18.110211428098516</v>
      </c>
      <c r="F106" s="13">
        <f t="shared" si="25"/>
        <v>18.110211428098516</v>
      </c>
      <c r="G106" s="13">
        <f t="shared" si="26"/>
        <v>-466.61655102120244</v>
      </c>
      <c r="H106" s="13">
        <f t="shared" si="27"/>
        <v>-198.11337771697043</v>
      </c>
      <c r="I106" s="14">
        <f t="shared" si="37"/>
        <v>506.93186535998052</v>
      </c>
      <c r="J106" s="13">
        <f t="shared" si="38"/>
        <v>-23.004827752680118</v>
      </c>
      <c r="K106" s="13" t="str">
        <f t="shared" si="39"/>
        <v/>
      </c>
      <c r="L106" s="13">
        <f>COUNTIF($K$4:K106,1)</f>
        <v>1</v>
      </c>
      <c r="M106" s="13">
        <f t="shared" si="40"/>
        <v>156.99517224731989</v>
      </c>
      <c r="N106" s="14">
        <f t="shared" si="28"/>
        <v>110.99517224731989</v>
      </c>
      <c r="O106" s="14">
        <f t="shared" si="41"/>
        <v>-181.62825539024479</v>
      </c>
      <c r="P106" s="14">
        <f t="shared" si="42"/>
        <v>-473.27697277730033</v>
      </c>
      <c r="Q106" s="13">
        <f t="shared" si="29"/>
        <v>-103.95584540887967</v>
      </c>
      <c r="R106" s="13">
        <f t="shared" si="30"/>
        <v>489.07380036690284</v>
      </c>
      <c r="S106" s="15">
        <v>102</v>
      </c>
      <c r="T106" s="1">
        <f t="shared" si="45"/>
        <v>59.889788571901484</v>
      </c>
      <c r="U106" s="1">
        <f t="shared" si="32"/>
        <v>-18.110211428098516</v>
      </c>
      <c r="V106" s="1">
        <f t="shared" si="43"/>
        <v>0.3158454796682193</v>
      </c>
      <c r="W106" s="1">
        <f>入力・結果!$I$7/V106</f>
        <v>1095079.78510038</v>
      </c>
      <c r="X106" s="14">
        <f>(W106/I106*10)*入力・結果!$I$8</f>
        <v>14257.39251275933</v>
      </c>
      <c r="Y106" s="13">
        <f>DEGREES(ACOS((入力・結果!$G$3-(入力・結果!$G$4*COS(RADIANS(S106))))/(((入力・結果!$G$3^2)+(入力・結果!$G$4^2)-(2*入力・結果!$G$3*入力・結果!$G$4*COS(RADIANS(S106))))^(1/2))))</f>
        <v>50.444624591711751</v>
      </c>
      <c r="Z106" s="13">
        <f>DEGREES(ACOS(((入力・結果!$G$3^2)+(入力・結果!$G$4^2)-(入力・結果!$G$5^2)+(入力・結果!$G$6^2)-(2*入力・結果!$G$3*入力・結果!$G$4*COS(RADIANS(S106))))/(2*入力・結果!$G$6*((入力・結果!$G$3^2)+(入力・結果!$G$4^2)-(2*入力・結果!$G$3*入力・結果!$G$4*(COS(RADIANS(S106)))))^(1/2))))</f>
        <v>43.44650827818775</v>
      </c>
      <c r="AA106" s="13">
        <f>DEGREES(ACOS((入力・結果!$G$4-(入力・結果!$G$3*COS(RADIANS(S106))))/(((入力・結果!$G$3^2)+(入力・結果!$G$4^2)-(2*入力・結果!$G$3*入力・結果!$G$4*COS(RADIANS(S106))))^(1/2))))</f>
        <v>27.555375408288235</v>
      </c>
      <c r="AB106" s="13">
        <f>DEGREES(ACOS(((入力・結果!$G$3^2)+(入力・結果!$G$4^2)+(入力・結果!$G$5^2)-(入力・結果!$G$6^2)-(2*入力・結果!$G$3*入力・結果!$G$4*COS(RADIANS(S106))))/(2*入力・結果!$G$5*((入力・結果!$G$3^2)+(入力・結果!$G$4^2)-(2*入力・結果!$G$3*入力・結果!$G$4*(COS(RADIANS(S106)))))^(1/2))))</f>
        <v>32.334413163613249</v>
      </c>
      <c r="AC106" s="1">
        <f t="shared" si="44"/>
        <v>10957.39251275933</v>
      </c>
      <c r="AD106" s="1">
        <f t="shared" si="33"/>
        <v>10957.39251275933</v>
      </c>
      <c r="AE106" s="1" t="str">
        <f t="shared" si="34"/>
        <v/>
      </c>
      <c r="AF106" s="1" t="str">
        <f t="shared" si="35"/>
        <v/>
      </c>
      <c r="AJ106" s="10">
        <v>103</v>
      </c>
      <c r="AK106" s="10">
        <f t="shared" si="36"/>
        <v>3.2062533455311888</v>
      </c>
    </row>
    <row r="107" spans="2:37" x14ac:dyDescent="0.2">
      <c r="B107" s="1">
        <v>103</v>
      </c>
      <c r="C107" s="13">
        <f t="shared" si="23"/>
        <v>-11.247552717193251</v>
      </c>
      <c r="D107" s="13">
        <f t="shared" si="24"/>
        <v>-48.718503239261764</v>
      </c>
      <c r="E107" s="13">
        <f>演算!U107</f>
        <v>-17.79832091533109</v>
      </c>
      <c r="F107" s="13">
        <f t="shared" si="25"/>
        <v>17.79832091533109</v>
      </c>
      <c r="G107" s="13">
        <f t="shared" si="26"/>
        <v>-468.2739611511762</v>
      </c>
      <c r="H107" s="13">
        <f t="shared" si="27"/>
        <v>-195.43885627160066</v>
      </c>
      <c r="I107" s="14">
        <f t="shared" si="37"/>
        <v>507.42176661330234</v>
      </c>
      <c r="J107" s="13">
        <f t="shared" si="38"/>
        <v>-22.653708933036107</v>
      </c>
      <c r="K107" s="13" t="str">
        <f t="shared" si="39"/>
        <v/>
      </c>
      <c r="L107" s="13">
        <f>COUNTIF($K$4:K107,1)</f>
        <v>1</v>
      </c>
      <c r="M107" s="13">
        <f t="shared" si="40"/>
        <v>157.34629106696389</v>
      </c>
      <c r="N107" s="14">
        <f t="shared" si="28"/>
        <v>111.34629106696389</v>
      </c>
      <c r="O107" s="14">
        <f t="shared" si="41"/>
        <v>-184.70347893282826</v>
      </c>
      <c r="P107" s="14">
        <f t="shared" si="42"/>
        <v>-472.61133514027671</v>
      </c>
      <c r="Q107" s="13">
        <f t="shared" si="29"/>
        <v>-112.47552717193251</v>
      </c>
      <c r="R107" s="13">
        <f t="shared" si="30"/>
        <v>487.18503239261764</v>
      </c>
      <c r="S107" s="15">
        <v>103</v>
      </c>
      <c r="T107" s="1">
        <f t="shared" si="45"/>
        <v>59.20167908466891</v>
      </c>
      <c r="U107" s="1">
        <f t="shared" si="32"/>
        <v>-17.79832091533109</v>
      </c>
      <c r="V107" s="1">
        <f t="shared" si="43"/>
        <v>0.31189051276742674</v>
      </c>
      <c r="W107" s="1">
        <f>入力・結果!$I$7/V107</f>
        <v>1108966.0821389456</v>
      </c>
      <c r="X107" s="14">
        <f>(W107/I107*10)*入力・結果!$I$8</f>
        <v>14424.245516639145</v>
      </c>
      <c r="Y107" s="13">
        <f>DEGREES(ACOS((入力・結果!$G$3-(入力・結果!$G$4*COS(RADIANS(S107))))/(((入力・結果!$G$3^2)+(入力・結果!$G$4^2)-(2*入力・結果!$G$3*入力・結果!$G$4*COS(RADIANS(S107))))^(1/2))))</f>
        <v>49.747057473862192</v>
      </c>
      <c r="Z107" s="13">
        <f>DEGREES(ACOS(((入力・結果!$G$3^2)+(入力・結果!$G$4^2)-(入力・結果!$G$5^2)+(入力・結果!$G$6^2)-(2*入力・結果!$G$3*入力・結果!$G$4*COS(RADIANS(S107))))/(2*入力・結果!$G$6*((入力・結果!$G$3^2)+(入力・結果!$G$4^2)-(2*入力・結果!$G$3*入力・結果!$G$4*(COS(RADIANS(S107)))))^(1/2))))</f>
        <v>42.870916818336312</v>
      </c>
      <c r="AA107" s="13">
        <f>DEGREES(ACOS((入力・結果!$G$4-(入力・結果!$G$3*COS(RADIANS(S107))))/(((入力・結果!$G$3^2)+(入力・結果!$G$4^2)-(2*入力・結果!$G$3*入力・結果!$G$4*COS(RADIANS(S107))))^(1/2))))</f>
        <v>27.252942526137801</v>
      </c>
      <c r="AB107" s="13">
        <f>DEGREES(ACOS(((入力・結果!$G$3^2)+(入力・結果!$G$4^2)+(入力・結果!$G$5^2)-(入力・結果!$G$6^2)-(2*入力・結果!$G$3*入力・結果!$G$4*COS(RADIANS(S107))))/(2*入力・結果!$G$5*((入力・結果!$G$3^2)+(入力・結果!$G$4^2)-(2*入力・結果!$G$3*入力・結果!$G$4*(COS(RADIANS(S107)))))^(1/2))))</f>
        <v>31.948736558531113</v>
      </c>
      <c r="AC107" s="1">
        <f t="shared" si="44"/>
        <v>11124.245516639145</v>
      </c>
      <c r="AD107" s="1">
        <f t="shared" si="33"/>
        <v>11124.245516639145</v>
      </c>
      <c r="AE107" s="1" t="str">
        <f t="shared" si="34"/>
        <v/>
      </c>
      <c r="AF107" s="1" t="str">
        <f t="shared" si="35"/>
        <v/>
      </c>
      <c r="AJ107" s="10">
        <v>104</v>
      </c>
      <c r="AK107" s="10">
        <f t="shared" si="36"/>
        <v>3.2462470426768744</v>
      </c>
    </row>
    <row r="108" spans="2:37" x14ac:dyDescent="0.2">
      <c r="B108" s="1">
        <v>104</v>
      </c>
      <c r="C108" s="13">
        <f t="shared" si="23"/>
        <v>-12.096094779983389</v>
      </c>
      <c r="D108" s="13">
        <f t="shared" si="24"/>
        <v>-48.514786313799824</v>
      </c>
      <c r="E108" s="13">
        <f>演算!U108</f>
        <v>-17.490272887299497</v>
      </c>
      <c r="F108" s="13">
        <f t="shared" si="25"/>
        <v>17.490272887299497</v>
      </c>
      <c r="G108" s="13">
        <f t="shared" si="26"/>
        <v>-469.90472895791822</v>
      </c>
      <c r="H108" s="13">
        <f t="shared" si="27"/>
        <v>-192.77584991771835</v>
      </c>
      <c r="I108" s="14">
        <f t="shared" si="37"/>
        <v>507.91040805294909</v>
      </c>
      <c r="J108" s="13">
        <f t="shared" si="38"/>
        <v>-22.305622973022604</v>
      </c>
      <c r="K108" s="13" t="str">
        <f t="shared" si="39"/>
        <v/>
      </c>
      <c r="L108" s="13">
        <f>COUNTIF($K$4:K108,1)</f>
        <v>1</v>
      </c>
      <c r="M108" s="13">
        <f t="shared" si="40"/>
        <v>157.69437702697741</v>
      </c>
      <c r="N108" s="14">
        <f t="shared" si="28"/>
        <v>111.69437702697741</v>
      </c>
      <c r="O108" s="14">
        <f t="shared" si="41"/>
        <v>-187.75191189895901</v>
      </c>
      <c r="P108" s="14">
        <f t="shared" si="42"/>
        <v>-471.93453167446728</v>
      </c>
      <c r="Q108" s="13">
        <f t="shared" si="29"/>
        <v>-120.96094779983389</v>
      </c>
      <c r="R108" s="13">
        <f t="shared" si="30"/>
        <v>485.14786313799823</v>
      </c>
      <c r="S108" s="15">
        <v>104</v>
      </c>
      <c r="T108" s="1">
        <f t="shared" si="45"/>
        <v>58.509727112700503</v>
      </c>
      <c r="U108" s="1">
        <f t="shared" si="32"/>
        <v>-17.490272887299497</v>
      </c>
      <c r="V108" s="1">
        <f t="shared" si="43"/>
        <v>0.30804802803159248</v>
      </c>
      <c r="W108" s="1">
        <f>入力・結果!$I$7/V108</f>
        <v>1122798.9421329065</v>
      </c>
      <c r="X108" s="14">
        <f>(W108/I108*10)*入力・結果!$I$8</f>
        <v>14590.118455112757</v>
      </c>
      <c r="Y108" s="13">
        <f>DEGREES(ACOS((入力・結果!$G$3-(入力・結果!$G$4*COS(RADIANS(S108))))/(((入力・結果!$G$3^2)+(入力・結果!$G$4^2)-(2*入力・結果!$G$3*入力・結果!$G$4*COS(RADIANS(S108))))^(1/2))))</f>
        <v>49.051948586412514</v>
      </c>
      <c r="Z108" s="13">
        <f>DEGREES(ACOS(((入力・結果!$G$3^2)+(入力・結果!$G$4^2)-(入力・結果!$G$5^2)+(入力・結果!$G$6^2)-(2*入力・結果!$G$3*入力・結果!$G$4*COS(RADIANS(S108))))/(2*入力・結果!$G$6*((入力・結果!$G$3^2)+(入力・結果!$G$4^2)-(2*入力・結果!$G$3*入力・結果!$G$4*(COS(RADIANS(S108)))))^(1/2))))</f>
        <v>42.296205822425136</v>
      </c>
      <c r="AA108" s="13">
        <f>DEGREES(ACOS((入力・結果!$G$4-(入力・結果!$G$3*COS(RADIANS(S108))))/(((入力・結果!$G$3^2)+(入力・結果!$G$4^2)-(2*入力・結果!$G$3*入力・結果!$G$4*COS(RADIANS(S108))))^(1/2))))</f>
        <v>26.948051413587493</v>
      </c>
      <c r="AB108" s="13">
        <f>DEGREES(ACOS(((入力・結果!$G$3^2)+(入力・結果!$G$4^2)+(入力・結果!$G$5^2)-(入力・結果!$G$6^2)-(2*入力・結果!$G$3*入力・結果!$G$4*COS(RADIANS(S108))))/(2*入力・結果!$G$5*((入力・結果!$G$3^2)+(入力・結果!$G$4^2)-(2*入力・結果!$G$3*入力・結果!$G$4*(COS(RADIANS(S108)))))^(1/2))))</f>
        <v>31.561675699113007</v>
      </c>
      <c r="AC108" s="1">
        <f t="shared" si="44"/>
        <v>11290.118455112757</v>
      </c>
      <c r="AD108" s="1">
        <f t="shared" si="33"/>
        <v>11290.118455112757</v>
      </c>
      <c r="AE108" s="1" t="str">
        <f t="shared" si="34"/>
        <v/>
      </c>
      <c r="AF108" s="1" t="str">
        <f t="shared" si="35"/>
        <v/>
      </c>
      <c r="AJ108" s="10">
        <v>105</v>
      </c>
      <c r="AK108" s="10">
        <f t="shared" si="36"/>
        <v>3.2860740316423502</v>
      </c>
    </row>
    <row r="109" spans="2:37" x14ac:dyDescent="0.2">
      <c r="B109" s="1">
        <v>105</v>
      </c>
      <c r="C109" s="13">
        <f t="shared" si="23"/>
        <v>-12.940952255126042</v>
      </c>
      <c r="D109" s="13">
        <f t="shared" si="24"/>
        <v>-48.296291314453413</v>
      </c>
      <c r="E109" s="13">
        <f>演算!U109</f>
        <v>-17.185958379966195</v>
      </c>
      <c r="F109" s="13">
        <f t="shared" si="25"/>
        <v>17.185958379966195</v>
      </c>
      <c r="G109" s="13">
        <f t="shared" si="26"/>
        <v>-471.5093378612122</v>
      </c>
      <c r="H109" s="13">
        <f t="shared" si="27"/>
        <v>-190.1237770942833</v>
      </c>
      <c r="I109" s="14">
        <f t="shared" si="37"/>
        <v>508.39758684214411</v>
      </c>
      <c r="J109" s="13">
        <f t="shared" si="38"/>
        <v>-21.960464106496101</v>
      </c>
      <c r="K109" s="13" t="str">
        <f t="shared" si="39"/>
        <v/>
      </c>
      <c r="L109" s="13">
        <f>COUNTIF($K$4:K109,1)</f>
        <v>1</v>
      </c>
      <c r="M109" s="13">
        <f t="shared" si="40"/>
        <v>158.03953589350391</v>
      </c>
      <c r="N109" s="14">
        <f t="shared" si="28"/>
        <v>112.03953589350391</v>
      </c>
      <c r="O109" s="14">
        <f t="shared" si="41"/>
        <v>-190.77430844023857</v>
      </c>
      <c r="P109" s="14">
        <f t="shared" si="42"/>
        <v>-471.24650613671838</v>
      </c>
      <c r="Q109" s="13">
        <f t="shared" si="29"/>
        <v>-129.40952255126044</v>
      </c>
      <c r="R109" s="13">
        <f t="shared" si="30"/>
        <v>482.96291314453418</v>
      </c>
      <c r="S109" s="15">
        <v>105</v>
      </c>
      <c r="T109" s="1">
        <f t="shared" si="45"/>
        <v>57.814041620033805</v>
      </c>
      <c r="U109" s="1">
        <f t="shared" si="32"/>
        <v>-17.185958379966195</v>
      </c>
      <c r="V109" s="1">
        <f t="shared" si="43"/>
        <v>0.30431450733330223</v>
      </c>
      <c r="W109" s="1">
        <f>入力・結果!$I$7/V109</f>
        <v>1136574.1417683295</v>
      </c>
      <c r="X109" s="14">
        <f>(W109/I109*10)*入力・結果!$I$8</f>
        <v>14754.966447156121</v>
      </c>
      <c r="Y109" s="13">
        <f>DEGREES(ACOS((入力・結果!$G$3-(入力・結果!$G$4*COS(RADIANS(S109))))/(((入力・結果!$G$3^2)+(入力・結果!$G$4^2)-(2*入力・結果!$G$3*入力・結果!$G$4*COS(RADIANS(S109))))^(1/2))))</f>
        <v>48.359227604528748</v>
      </c>
      <c r="Z109" s="13">
        <f>DEGREES(ACOS(((入力・結果!$G$3^2)+(入力・結果!$G$4^2)-(入力・結果!$G$5^2)+(入力・結果!$G$6^2)-(2*入力・結果!$G$3*入力・結果!$G$4*COS(RADIANS(S109))))/(2*入力・結果!$G$6*((入力・結果!$G$3^2)+(入力・結果!$G$4^2)-(2*入力・結果!$G$3*入力・結果!$G$4*(COS(RADIANS(S109)))))^(1/2))))</f>
        <v>41.722351619768617</v>
      </c>
      <c r="AA109" s="13">
        <f>DEGREES(ACOS((入力・結果!$G$4-(入力・結果!$G$3*COS(RADIANS(S109))))/(((入力・結果!$G$3^2)+(入力・結果!$G$4^2)-(2*入力・結果!$G$3*入力・結果!$G$4*COS(RADIANS(S109))))^(1/2))))</f>
        <v>26.640772395471245</v>
      </c>
      <c r="AB109" s="13">
        <f>DEGREES(ACOS(((入力・結果!$G$3^2)+(入力・結果!$G$4^2)+(入力・結果!$G$5^2)-(入力・結果!$G$6^2)-(2*入力・結果!$G$3*入力・結果!$G$4*COS(RADIANS(S109))))/(2*入力・結果!$G$5*((入力・結果!$G$3^2)+(入力・結果!$G$4^2)-(2*入力・結果!$G$3*入力・結果!$G$4*(COS(RADIANS(S109)))))^(1/2))))</f>
        <v>31.173269224562564</v>
      </c>
      <c r="AC109" s="1">
        <f t="shared" si="44"/>
        <v>11454.966447156121</v>
      </c>
      <c r="AD109" s="1">
        <f t="shared" si="33"/>
        <v>11454.966447156121</v>
      </c>
      <c r="AE109" s="1" t="str">
        <f t="shared" si="34"/>
        <v/>
      </c>
      <c r="AF109" s="1" t="str">
        <f t="shared" si="35"/>
        <v/>
      </c>
      <c r="AJ109" s="10">
        <v>106</v>
      </c>
      <c r="AK109" s="10">
        <f t="shared" si="36"/>
        <v>3.3257221538857347</v>
      </c>
    </row>
    <row r="110" spans="2:37" x14ac:dyDescent="0.2">
      <c r="B110" s="1">
        <v>106</v>
      </c>
      <c r="C110" s="13">
        <f t="shared" si="23"/>
        <v>-13.781867790849953</v>
      </c>
      <c r="D110" s="13">
        <f t="shared" si="24"/>
        <v>-48.063084796915945</v>
      </c>
      <c r="E110" s="13">
        <f>演算!U110</f>
        <v>-16.885271806124898</v>
      </c>
      <c r="F110" s="13">
        <f t="shared" si="25"/>
        <v>16.885271806124898</v>
      </c>
      <c r="G110" s="13">
        <f t="shared" si="26"/>
        <v>-473.08824172793737</v>
      </c>
      <c r="H110" s="13">
        <f t="shared" si="27"/>
        <v>-187.48207511302894</v>
      </c>
      <c r="I110" s="14">
        <f t="shared" si="37"/>
        <v>508.88310342348638</v>
      </c>
      <c r="J110" s="13">
        <f t="shared" si="38"/>
        <v>-21.618130297328417</v>
      </c>
      <c r="K110" s="13" t="str">
        <f t="shared" si="39"/>
        <v/>
      </c>
      <c r="L110" s="13">
        <f>COUNTIF($K$4:K110,1)</f>
        <v>1</v>
      </c>
      <c r="M110" s="13">
        <f t="shared" si="40"/>
        <v>158.38186970267159</v>
      </c>
      <c r="N110" s="14">
        <f t="shared" si="28"/>
        <v>112.38186970267159</v>
      </c>
      <c r="O110" s="14">
        <f t="shared" si="41"/>
        <v>-193.77138860315898</v>
      </c>
      <c r="P110" s="14">
        <f t="shared" si="42"/>
        <v>-470.54719413542603</v>
      </c>
      <c r="Q110" s="13">
        <f t="shared" si="29"/>
        <v>-137.81867790849952</v>
      </c>
      <c r="R110" s="13">
        <f t="shared" si="30"/>
        <v>480.63084796915945</v>
      </c>
      <c r="S110" s="15">
        <v>106</v>
      </c>
      <c r="T110" s="1">
        <f t="shared" si="45"/>
        <v>57.114728193875102</v>
      </c>
      <c r="U110" s="1">
        <f t="shared" si="32"/>
        <v>-16.885271806124898</v>
      </c>
      <c r="V110" s="1">
        <f t="shared" si="43"/>
        <v>0.30068657384129693</v>
      </c>
      <c r="W110" s="1">
        <f>入力・結果!$I$7/V110</f>
        <v>1150287.4756973824</v>
      </c>
      <c r="X110" s="14">
        <f>(W110/I110*10)*入力・結果!$I$8</f>
        <v>14918.745166676988</v>
      </c>
      <c r="Y110" s="13">
        <f>DEGREES(ACOS((入力・結果!$G$3-(入力・結果!$G$4*COS(RADIANS(S110))))/(((入力・結果!$G$3^2)+(入力・結果!$G$4^2)-(2*入力・結果!$G$3*入力・結果!$G$4*COS(RADIANS(S110))))^(1/2))))</f>
        <v>47.668826416790999</v>
      </c>
      <c r="Z110" s="13">
        <f>DEGREES(ACOS(((入力・結果!$G$3^2)+(入力・結果!$G$4^2)-(入力・結果!$G$5^2)+(入力・結果!$G$6^2)-(2*入力・結果!$G$3*入力・結果!$G$4*COS(RADIANS(S110))))/(2*入力・結果!$G$6*((入力・結果!$G$3^2)+(入力・結果!$G$4^2)-(2*入力・結果!$G$3*入力・結果!$G$4*(COS(RADIANS(S110)))))^(1/2))))</f>
        <v>41.14933120125896</v>
      </c>
      <c r="AA110" s="13">
        <f>DEGREES(ACOS((入力・結果!$G$4-(入力・結果!$G$3*COS(RADIANS(S110))))/(((入力・結果!$G$3^2)+(入力・結果!$G$4^2)-(2*入力・結果!$G$3*入力・結果!$G$4*COS(RADIANS(S110))))^(1/2))))</f>
        <v>26.331173583208972</v>
      </c>
      <c r="AB110" s="13">
        <f>DEGREES(ACOS(((入力・結果!$G$3^2)+(入力・結果!$G$4^2)+(入力・結果!$G$5^2)-(入力・結果!$G$6^2)-(2*入力・結果!$G$3*入力・結果!$G$4*COS(RADIANS(S110))))/(2*入力・結果!$G$5*((入力・結果!$G$3^2)+(入力・結果!$G$4^2)-(2*入力・結果!$G$3*入力・結果!$G$4*(COS(RADIANS(S110)))))^(1/2))))</f>
        <v>30.78355461066613</v>
      </c>
      <c r="AC110" s="1">
        <f t="shared" si="44"/>
        <v>11618.745166676988</v>
      </c>
      <c r="AD110" s="1">
        <f t="shared" si="33"/>
        <v>11618.745166676988</v>
      </c>
      <c r="AE110" s="1" t="str">
        <f t="shared" si="34"/>
        <v/>
      </c>
      <c r="AF110" s="1" t="str">
        <f t="shared" si="35"/>
        <v/>
      </c>
      <c r="AJ110" s="10">
        <v>107</v>
      </c>
      <c r="AK110" s="10">
        <f t="shared" si="36"/>
        <v>3.365179306458792</v>
      </c>
    </row>
    <row r="111" spans="2:37" x14ac:dyDescent="0.2">
      <c r="B111" s="1">
        <v>107</v>
      </c>
      <c r="C111" s="13">
        <f t="shared" si="23"/>
        <v>-14.618585236136832</v>
      </c>
      <c r="D111" s="13">
        <f t="shared" si="24"/>
        <v>-47.815237798151777</v>
      </c>
      <c r="E111" s="13">
        <f>演算!U111</f>
        <v>-16.588110820354927</v>
      </c>
      <c r="F111" s="13">
        <f t="shared" si="25"/>
        <v>16.588110820354927</v>
      </c>
      <c r="G111" s="13">
        <f t="shared" si="26"/>
        <v>-474.64186636818312</v>
      </c>
      <c r="H111" s="13">
        <f t="shared" si="27"/>
        <v>-184.8501998206454</v>
      </c>
      <c r="I111" s="14">
        <f t="shared" si="37"/>
        <v>509.36676146290182</v>
      </c>
      <c r="J111" s="13">
        <f t="shared" si="38"/>
        <v>-21.278523095959258</v>
      </c>
      <c r="K111" s="13" t="str">
        <f t="shared" si="39"/>
        <v/>
      </c>
      <c r="L111" s="13">
        <f>COUNTIF($K$4:K111,1)</f>
        <v>1</v>
      </c>
      <c r="M111" s="13">
        <f t="shared" si="40"/>
        <v>158.72147690404074</v>
      </c>
      <c r="N111" s="14">
        <f t="shared" si="28"/>
        <v>112.72147690404074</v>
      </c>
      <c r="O111" s="14">
        <f t="shared" si="41"/>
        <v>-196.7438396113964</v>
      </c>
      <c r="P111" s="14">
        <f t="shared" si="42"/>
        <v>-469.83652397208317</v>
      </c>
      <c r="Q111" s="13">
        <f t="shared" si="29"/>
        <v>-146.18585236136832</v>
      </c>
      <c r="R111" s="13">
        <f t="shared" si="30"/>
        <v>478.15237798151776</v>
      </c>
      <c r="S111" s="15">
        <v>107</v>
      </c>
      <c r="T111" s="1">
        <f t="shared" si="45"/>
        <v>56.411889179645073</v>
      </c>
      <c r="U111" s="1">
        <f t="shared" si="32"/>
        <v>-16.588110820354927</v>
      </c>
      <c r="V111" s="1">
        <f t="shared" si="43"/>
        <v>0.29716098576997041</v>
      </c>
      <c r="W111" s="1">
        <f>入力・結果!$I$7/V111</f>
        <v>1163934.7578007411</v>
      </c>
      <c r="X111" s="14">
        <f>(W111/I111*10)*入力・結果!$I$8</f>
        <v>15081.410847111947</v>
      </c>
      <c r="Y111" s="13">
        <f>DEGREES(ACOS((入力・結果!$G$3-(入力・結果!$G$4*COS(RADIANS(S111))))/(((入力・結果!$G$3^2)+(入力・結果!$G$4^2)-(2*入力・結果!$G$3*入力・結果!$G$4*COS(RADIANS(S111))))^(1/2))))</f>
        <v>46.980679035023279</v>
      </c>
      <c r="Z111" s="13">
        <f>DEGREES(ACOS(((入力・結果!$G$3^2)+(入力・結果!$G$4^2)-(入力・結果!$G$5^2)+(入力・結果!$G$6^2)-(2*入力・結果!$G$3*入力・結果!$G$4*COS(RADIANS(S111))))/(2*入力・結果!$G$6*((入力・結果!$G$3^2)+(入力・結果!$G$4^2)-(2*入力・結果!$G$3*入力・結果!$G$4*(COS(RADIANS(S111)))))^(1/2))))</f>
        <v>40.577122196421399</v>
      </c>
      <c r="AA111" s="13">
        <f>DEGREES(ACOS((入力・結果!$G$4-(入力・結果!$G$3*COS(RADIANS(S111))))/(((入力・結果!$G$3^2)+(入力・結果!$G$4^2)-(2*入力・結果!$G$3*入力・結果!$G$4*COS(RADIANS(S111))))^(1/2))))</f>
        <v>26.01932096497676</v>
      </c>
      <c r="AB111" s="13">
        <f>DEGREES(ACOS(((入力・結果!$G$3^2)+(入力・結果!$G$4^2)+(入力・結果!$G$5^2)-(入力・結果!$G$6^2)-(2*入力・結果!$G$3*入力・結果!$G$4*COS(RADIANS(S111))))/(2*入力・結果!$G$5*((入力・結果!$G$3^2)+(入力・結果!$G$4^2)-(2*入力・結果!$G$3*入力・結果!$G$4*(COS(RADIANS(S111)))))^(1/2))))</f>
        <v>30.392568214668312</v>
      </c>
      <c r="AC111" s="1">
        <f t="shared" si="44"/>
        <v>11781.410847111947</v>
      </c>
      <c r="AD111" s="1">
        <f t="shared" si="33"/>
        <v>11781.410847111947</v>
      </c>
      <c r="AE111" s="1" t="str">
        <f t="shared" si="34"/>
        <v/>
      </c>
      <c r="AF111" s="1" t="str">
        <f t="shared" si="35"/>
        <v/>
      </c>
      <c r="AJ111" s="10">
        <v>108</v>
      </c>
      <c r="AK111" s="10">
        <f t="shared" si="36"/>
        <v>3.4044334456425935</v>
      </c>
    </row>
    <row r="112" spans="2:37" x14ac:dyDescent="0.2">
      <c r="B112" s="1">
        <v>108</v>
      </c>
      <c r="C112" s="13">
        <f t="shared" si="23"/>
        <v>-15.450849718747367</v>
      </c>
      <c r="D112" s="13">
        <f t="shared" si="24"/>
        <v>-47.552825814757682</v>
      </c>
      <c r="E112" s="13">
        <f>演算!U112</f>
        <v>-16.294376189918864</v>
      </c>
      <c r="F112" s="13">
        <f t="shared" si="25"/>
        <v>16.294376189918864</v>
      </c>
      <c r="G112" s="13">
        <f t="shared" si="26"/>
        <v>-476.1706109567416</v>
      </c>
      <c r="H112" s="13">
        <f t="shared" si="27"/>
        <v>-182.22762525699022</v>
      </c>
      <c r="I112" s="14">
        <f t="shared" si="37"/>
        <v>509.84836779744484</v>
      </c>
      <c r="J112" s="13">
        <f t="shared" si="38"/>
        <v>-20.941547501949376</v>
      </c>
      <c r="K112" s="13" t="str">
        <f t="shared" si="39"/>
        <v/>
      </c>
      <c r="L112" s="13">
        <f>COUNTIF($K$4:K112,1)</f>
        <v>1</v>
      </c>
      <c r="M112" s="13">
        <f t="shared" si="40"/>
        <v>159.05845249805063</v>
      </c>
      <c r="N112" s="14">
        <f t="shared" si="28"/>
        <v>113.05845249805063</v>
      </c>
      <c r="O112" s="14">
        <f t="shared" si="41"/>
        <v>-199.69231709912538</v>
      </c>
      <c r="P112" s="14">
        <f t="shared" si="42"/>
        <v>-469.11441742638965</v>
      </c>
      <c r="Q112" s="13">
        <f t="shared" si="29"/>
        <v>-154.50849718747367</v>
      </c>
      <c r="R112" s="13">
        <f t="shared" si="30"/>
        <v>475.52825814757682</v>
      </c>
      <c r="S112" s="15">
        <v>108</v>
      </c>
      <c r="T112" s="1">
        <f t="shared" si="45"/>
        <v>55.705623810081136</v>
      </c>
      <c r="U112" s="1">
        <f t="shared" si="32"/>
        <v>-16.294376189918864</v>
      </c>
      <c r="V112" s="1">
        <f t="shared" si="43"/>
        <v>0.29373463043606307</v>
      </c>
      <c r="W112" s="1">
        <f>入力・結果!$I$7/V112</f>
        <v>1177511.8224450776</v>
      </c>
      <c r="X112" s="14">
        <f>(W112/I112*10)*入力・結果!$I$8</f>
        <v>15242.92028571335</v>
      </c>
      <c r="Y112" s="13">
        <f>DEGREES(ACOS((入力・結果!$G$3-(入力・結果!$G$4*COS(RADIANS(S112))))/(((入力・結果!$G$3^2)+(入力・結果!$G$4^2)-(2*入力・結果!$G$3*入力・結果!$G$4*COS(RADIANS(S112))))^(1/2))))</f>
        <v>46.294721508202798</v>
      </c>
      <c r="Z112" s="13">
        <f>DEGREES(ACOS(((入力・結果!$G$3^2)+(入力・結果!$G$4^2)-(入力・結果!$G$5^2)+(入力・結果!$G$6^2)-(2*入力・結果!$G$3*入力・結果!$G$4*COS(RADIANS(S112))))/(2*入力・結果!$G$6*((入力・結果!$G$3^2)+(入力・結果!$G$4^2)-(2*入力・結果!$G$3*入力・結果!$G$4*(COS(RADIANS(S112)))))^(1/2))))</f>
        <v>40.005702851241487</v>
      </c>
      <c r="AA112" s="13">
        <f>DEGREES(ACOS((入力・結果!$G$4-(入力・結果!$G$3*COS(RADIANS(S112))))/(((入力・結果!$G$3^2)+(入力・結果!$G$4^2)-(2*入力・結果!$G$3*入力・結果!$G$4*COS(RADIANS(S112))))^(1/2))))</f>
        <v>25.705278491797209</v>
      </c>
      <c r="AB112" s="13">
        <f>DEGREES(ACOS(((入力・結果!$G$3^2)+(入力・結果!$G$4^2)+(入力・結果!$G$5^2)-(入力・結果!$G$6^2)-(2*入力・結果!$G$3*入力・結果!$G$4*COS(RADIANS(S112))))/(2*入力・結果!$G$5*((入力・結果!$G$3^2)+(入力・結果!$G$4^2)-(2*入力・結果!$G$3*入力・結果!$G$4*(COS(RADIANS(S112)))))^(1/2))))</f>
        <v>30.000345318283927</v>
      </c>
      <c r="AC112" s="1">
        <f t="shared" si="44"/>
        <v>11942.92028571335</v>
      </c>
      <c r="AD112" s="1">
        <f t="shared" si="33"/>
        <v>11942.92028571335</v>
      </c>
      <c r="AE112" s="1" t="str">
        <f t="shared" si="34"/>
        <v/>
      </c>
      <c r="AF112" s="1" t="str">
        <f t="shared" si="35"/>
        <v/>
      </c>
      <c r="AJ112" s="10">
        <v>109</v>
      </c>
      <c r="AK112" s="10">
        <f t="shared" si="36"/>
        <v>3.4434725905551993</v>
      </c>
    </row>
    <row r="113" spans="2:37" x14ac:dyDescent="0.2">
      <c r="B113" s="1">
        <v>109</v>
      </c>
      <c r="C113" s="13">
        <f t="shared" si="23"/>
        <v>-16.278407722857832</v>
      </c>
      <c r="D113" s="13">
        <f t="shared" si="24"/>
        <v>-47.275928779965845</v>
      </c>
      <c r="E113" s="13">
        <f>演算!U113</f>
        <v>-16.003971671310872</v>
      </c>
      <c r="F113" s="13">
        <f t="shared" si="25"/>
        <v>16.003971671310872</v>
      </c>
      <c r="G113" s="13">
        <f t="shared" si="26"/>
        <v>-477.67484938413759</v>
      </c>
      <c r="H113" s="13">
        <f t="shared" si="27"/>
        <v>-179.61384331056919</v>
      </c>
      <c r="I113" s="14">
        <f t="shared" si="37"/>
        <v>510.32773238670092</v>
      </c>
      <c r="J113" s="13">
        <f t="shared" si="38"/>
        <v>-20.607111832252919</v>
      </c>
      <c r="K113" s="13" t="str">
        <f t="shared" si="39"/>
        <v/>
      </c>
      <c r="L113" s="13">
        <f>COUNTIF($K$4:K113,1)</f>
        <v>1</v>
      </c>
      <c r="M113" s="13">
        <f t="shared" si="40"/>
        <v>159.39288816774709</v>
      </c>
      <c r="N113" s="14">
        <f t="shared" si="28"/>
        <v>113.39288816774709</v>
      </c>
      <c r="O113" s="14">
        <f t="shared" si="41"/>
        <v>-202.6174462973494</v>
      </c>
      <c r="P113" s="14">
        <f t="shared" si="42"/>
        <v>-468.38079048877847</v>
      </c>
      <c r="Q113" s="13">
        <f t="shared" si="29"/>
        <v>-162.78407722857833</v>
      </c>
      <c r="R113" s="13">
        <f t="shared" si="30"/>
        <v>472.75928779965841</v>
      </c>
      <c r="S113" s="15">
        <v>109</v>
      </c>
      <c r="T113" s="1">
        <f t="shared" si="45"/>
        <v>54.996028328689128</v>
      </c>
      <c r="U113" s="1">
        <f t="shared" si="32"/>
        <v>-16.003971671310872</v>
      </c>
      <c r="V113" s="1">
        <f t="shared" si="43"/>
        <v>0.29040451860799266</v>
      </c>
      <c r="W113" s="1">
        <f>入力・結果!$I$7/V113</f>
        <v>1191014.52573087</v>
      </c>
      <c r="X113" s="14">
        <f>(W113/I113*10)*入力・結果!$I$8</f>
        <v>15403.230847480767</v>
      </c>
      <c r="Y113" s="13">
        <f>DEGREES(ACOS((入力・結果!$G$3-(入力・結果!$G$4*COS(RADIANS(S113))))/(((入力・結果!$G$3^2)+(入力・結果!$G$4^2)-(2*入力・結果!$G$3*入力・結果!$G$4*COS(RADIANS(S113))))^(1/2))))</f>
        <v>45.610891840240967</v>
      </c>
      <c r="Z113" s="13">
        <f>DEGREES(ACOS(((入力・結果!$G$3^2)+(入力・結果!$G$4^2)-(入力・結果!$G$5^2)+(入力・結果!$G$6^2)-(2*入力・結果!$G$3*入力・結果!$G$4*COS(RADIANS(S113))))/(2*入力・結果!$G$6*((入力・結果!$G$3^2)+(入力・結果!$G$4^2)-(2*入力・結果!$G$3*入力・結果!$G$4*(COS(RADIANS(S113)))))^(1/2))))</f>
        <v>39.435052006743561</v>
      </c>
      <c r="AA113" s="13">
        <f>DEGREES(ACOS((入力・結果!$G$4-(入力・結果!$G$3*COS(RADIANS(S113))))/(((入力・結果!$G$3^2)+(入力・結果!$G$4^2)-(2*入力・結果!$G$3*入力・結果!$G$4*COS(RADIANS(S113))))^(1/2))))</f>
        <v>25.389108159759054</v>
      </c>
      <c r="AB113" s="13">
        <f>DEGREES(ACOS(((入力・結果!$G$3^2)+(入力・結果!$G$4^2)+(入力・結果!$G$5^2)-(入力・結果!$G$6^2)-(2*入力・結果!$G$3*入力・結果!$G$4*COS(RADIANS(S113))))/(2*入力・結果!$G$5*((入力・結果!$G$3^2)+(入力・結果!$G$4^2)-(2*入力・結果!$G$3*入力・結果!$G$4*(COS(RADIANS(S113)))))^(1/2))))</f>
        <v>29.606920168930074</v>
      </c>
      <c r="AC113" s="1">
        <f t="shared" si="44"/>
        <v>12103.230847480767</v>
      </c>
      <c r="AD113" s="1">
        <f t="shared" si="33"/>
        <v>12103.230847480767</v>
      </c>
      <c r="AE113" s="1" t="str">
        <f t="shared" si="34"/>
        <v/>
      </c>
      <c r="AF113" s="1" t="str">
        <f t="shared" si="35"/>
        <v/>
      </c>
      <c r="AJ113" s="10">
        <v>110</v>
      </c>
      <c r="AK113" s="10">
        <f t="shared" si="36"/>
        <v>3.4822848267671214</v>
      </c>
    </row>
    <row r="114" spans="2:37" x14ac:dyDescent="0.2">
      <c r="B114" s="1">
        <v>110</v>
      </c>
      <c r="C114" s="13">
        <f t="shared" si="23"/>
        <v>-17.101007166283434</v>
      </c>
      <c r="D114" s="13">
        <f t="shared" si="24"/>
        <v>-46.984631039295422</v>
      </c>
      <c r="E114" s="13">
        <f>演算!U114</f>
        <v>-15.716803892181105</v>
      </c>
      <c r="F114" s="13">
        <f t="shared" si="25"/>
        <v>15.716803892181105</v>
      </c>
      <c r="G114" s="13">
        <f t="shared" si="26"/>
        <v>-479.15493154110027</v>
      </c>
      <c r="H114" s="13">
        <f t="shared" si="27"/>
        <v>-177.00836337240082</v>
      </c>
      <c r="I114" s="14">
        <f t="shared" si="37"/>
        <v>510.80466826756037</v>
      </c>
      <c r="J114" s="13">
        <f t="shared" si="38"/>
        <v>-20.275127594944024</v>
      </c>
      <c r="K114" s="13" t="str">
        <f t="shared" si="39"/>
        <v/>
      </c>
      <c r="L114" s="13">
        <f>COUNTIF($K$4:K114,1)</f>
        <v>1</v>
      </c>
      <c r="M114" s="13">
        <f t="shared" si="40"/>
        <v>159.72487240505598</v>
      </c>
      <c r="N114" s="14">
        <f t="shared" si="28"/>
        <v>113.72487240505598</v>
      </c>
      <c r="O114" s="14">
        <f t="shared" si="41"/>
        <v>-205.51982317515893</v>
      </c>
      <c r="P114" s="14">
        <f t="shared" si="42"/>
        <v>-467.63555404394117</v>
      </c>
      <c r="Q114" s="13">
        <f t="shared" si="29"/>
        <v>-171.01007166283435</v>
      </c>
      <c r="R114" s="13">
        <f t="shared" si="30"/>
        <v>469.84631039295419</v>
      </c>
      <c r="S114" s="15">
        <v>110</v>
      </c>
      <c r="T114" s="1">
        <f t="shared" si="45"/>
        <v>54.283196107818895</v>
      </c>
      <c r="U114" s="1">
        <f t="shared" si="32"/>
        <v>-15.716803892181105</v>
      </c>
      <c r="V114" s="1">
        <f t="shared" si="43"/>
        <v>0.2871677791297671</v>
      </c>
      <c r="W114" s="1">
        <f>入力・結果!$I$7/V114</f>
        <v>1204438.7467429049</v>
      </c>
      <c r="X114" s="14">
        <f>(W114/I114*10)*入力・結果!$I$8</f>
        <v>15562.300468912936</v>
      </c>
      <c r="Y114" s="13">
        <f>DEGREES(ACOS((入力・結果!$G$3-(入力・結果!$G$4*COS(RADIANS(S114))))/(((入力・結果!$G$3^2)+(入力・結果!$G$4^2)-(2*入力・結果!$G$3*入力・結果!$G$4*COS(RADIANS(S114))))^(1/2))))</f>
        <v>44.929129911438793</v>
      </c>
      <c r="Z114" s="13">
        <f>DEGREES(ACOS(((入力・結果!$G$3^2)+(入力・結果!$G$4^2)-(入力・結果!$G$5^2)+(入力・結果!$G$6^2)-(2*入力・結果!$G$3*入力・結果!$G$4*COS(RADIANS(S114))))/(2*入力・結果!$G$6*((入力・結果!$G$3^2)+(入力・結果!$G$4^2)-(2*入力・結果!$G$3*入力・結果!$G$4*(COS(RADIANS(S114)))))^(1/2))))</f>
        <v>38.865149078298742</v>
      </c>
      <c r="AA114" s="13">
        <f>DEGREES(ACOS((入力・結果!$G$4-(入力・結果!$G$3*COS(RADIANS(S114))))/(((入力・結果!$G$3^2)+(入力・結果!$G$4^2)-(2*入力・結果!$G$3*入力・結果!$G$4*COS(RADIANS(S114))))^(1/2))))</f>
        <v>25.070870088561193</v>
      </c>
      <c r="AB114" s="13">
        <f>DEGREES(ACOS(((入力・結果!$G$3^2)+(入力・結果!$G$4^2)+(入力・結果!$G$5^2)-(入力・結果!$G$6^2)-(2*入力・結果!$G$3*入力・結果!$G$4*COS(RADIANS(S114))))/(2*入力・結果!$G$5*((入力・結果!$G$3^2)+(入力・結果!$G$4^2)-(2*入力・結果!$G$3*入力・結果!$G$4*(COS(RADIANS(S114)))))^(1/2))))</f>
        <v>29.212326019257699</v>
      </c>
      <c r="AC114" s="1">
        <f t="shared" si="44"/>
        <v>12262.300468912936</v>
      </c>
      <c r="AD114" s="1">
        <f t="shared" si="33"/>
        <v>12262.300468912936</v>
      </c>
      <c r="AE114" s="1" t="str">
        <f t="shared" si="34"/>
        <v/>
      </c>
      <c r="AF114" s="1" t="str">
        <f t="shared" si="35"/>
        <v/>
      </c>
      <c r="AJ114" s="10">
        <v>111</v>
      </c>
      <c r="AK114" s="10">
        <f t="shared" si="36"/>
        <v>3.5208583098764756</v>
      </c>
    </row>
    <row r="115" spans="2:37" x14ac:dyDescent="0.2">
      <c r="B115" s="1">
        <v>111</v>
      </c>
      <c r="C115" s="13">
        <f t="shared" si="23"/>
        <v>-17.918397477265014</v>
      </c>
      <c r="D115" s="13">
        <f t="shared" si="24"/>
        <v>-46.679021324860088</v>
      </c>
      <c r="E115" s="13">
        <f>演算!U115</f>
        <v>-15.432782238371615</v>
      </c>
      <c r="F115" s="13">
        <f t="shared" si="25"/>
        <v>15.432782238371615</v>
      </c>
      <c r="G115" s="13">
        <f t="shared" si="26"/>
        <v>-480.6111845401573</v>
      </c>
      <c r="H115" s="13">
        <f t="shared" si="27"/>
        <v>-174.41071198920932</v>
      </c>
      <c r="I115" s="14">
        <f t="shared" si="37"/>
        <v>511.27899151214501</v>
      </c>
      <c r="J115" s="13">
        <f t="shared" si="38"/>
        <v>-19.945509368142023</v>
      </c>
      <c r="K115" s="13" t="str">
        <f t="shared" si="39"/>
        <v/>
      </c>
      <c r="L115" s="13">
        <f>COUNTIF($K$4:K115,1)</f>
        <v>1</v>
      </c>
      <c r="M115" s="13">
        <f t="shared" si="40"/>
        <v>160.05449063185799</v>
      </c>
      <c r="N115" s="14">
        <f t="shared" si="28"/>
        <v>114.05449063185799</v>
      </c>
      <c r="O115" s="14">
        <f t="shared" si="41"/>
        <v>-208.40001553779427</v>
      </c>
      <c r="P115" s="14">
        <f t="shared" si="42"/>
        <v>-466.87861450865699</v>
      </c>
      <c r="Q115" s="13">
        <f t="shared" si="29"/>
        <v>-179.18397477265015</v>
      </c>
      <c r="R115" s="13">
        <f t="shared" si="30"/>
        <v>466.79021324860088</v>
      </c>
      <c r="S115" s="15">
        <v>111</v>
      </c>
      <c r="T115" s="1">
        <f t="shared" si="45"/>
        <v>53.567217761628385</v>
      </c>
      <c r="U115" s="1">
        <f t="shared" si="32"/>
        <v>-15.432782238371615</v>
      </c>
      <c r="V115" s="1">
        <f t="shared" si="43"/>
        <v>0.28402165380948929</v>
      </c>
      <c r="W115" s="1">
        <f>入力・結果!$I$7/V115</f>
        <v>1217780.3887868361</v>
      </c>
      <c r="X115" s="14">
        <f>(W115/I115*10)*入力・結果!$I$8</f>
        <v>15720.087661380465</v>
      </c>
      <c r="Y115" s="13">
        <f>DEGREES(ACOS((入力・結果!$G$3-(入力・結果!$G$4*COS(RADIANS(S115))))/(((入力・結果!$G$3^2)+(入力・結果!$G$4^2)-(2*入力・結果!$G$3*入力・結果!$G$4*COS(RADIANS(S115))))^(1/2))))</f>
        <v>44.249377403431204</v>
      </c>
      <c r="Z115" s="13">
        <f>DEGREES(ACOS(((入力・結果!$G$3^2)+(入力・結果!$G$4^2)-(入力・結果!$G$5^2)+(入力・結果!$G$6^2)-(2*入力・結果!$G$3*入力・結果!$G$4*COS(RADIANS(S115))))/(2*入力・結果!$G$6*((入力・結果!$G$3^2)+(入力・結果!$G$4^2)-(2*入力・結果!$G$3*入力・結果!$G$4*(COS(RADIANS(S115)))))^(1/2))))</f>
        <v>38.295974035641478</v>
      </c>
      <c r="AA115" s="13">
        <f>DEGREES(ACOS((入力・結果!$G$4-(入力・結果!$G$3*COS(RADIANS(S115))))/(((入力・結果!$G$3^2)+(入力・結果!$G$4^2)-(2*入力・結果!$G$3*入力・結果!$G$4*COS(RADIANS(S115))))^(1/2))))</f>
        <v>24.750622596568796</v>
      </c>
      <c r="AB115" s="13">
        <f>DEGREES(ACOS(((入力・結果!$G$3^2)+(入力・結果!$G$4^2)+(入力・結果!$G$5^2)-(入力・結果!$G$6^2)-(2*入力・結果!$G$3*入力・結果!$G$4*COS(RADIANS(S115))))/(2*入力・結果!$G$5*((入力・結果!$G$3^2)+(入力・結果!$G$4^2)-(2*入力・結果!$G$3*入力・結果!$G$4*(COS(RADIANS(S115)))))^(1/2))))</f>
        <v>28.816595165059589</v>
      </c>
      <c r="AC115" s="1">
        <f t="shared" si="44"/>
        <v>12420.087661380465</v>
      </c>
      <c r="AD115" s="1">
        <f t="shared" si="33"/>
        <v>12420.087661380465</v>
      </c>
      <c r="AE115" s="1" t="str">
        <f t="shared" si="34"/>
        <v/>
      </c>
      <c r="AF115" s="1" t="str">
        <f t="shared" si="35"/>
        <v/>
      </c>
      <c r="AJ115" s="10">
        <v>112</v>
      </c>
      <c r="AK115" s="10">
        <f t="shared" si="36"/>
        <v>3.5591812690780276</v>
      </c>
    </row>
    <row r="116" spans="2:37" x14ac:dyDescent="0.2">
      <c r="B116" s="1">
        <v>112</v>
      </c>
      <c r="C116" s="13">
        <f t="shared" si="23"/>
        <v>-18.730329670795605</v>
      </c>
      <c r="D116" s="13">
        <f t="shared" si="24"/>
        <v>-46.359192728339373</v>
      </c>
      <c r="E116" s="13">
        <f>演算!U116</f>
        <v>-15.151818745815632</v>
      </c>
      <c r="F116" s="13">
        <f t="shared" si="25"/>
        <v>15.151818745815632</v>
      </c>
      <c r="G116" s="13">
        <f t="shared" si="26"/>
        <v>-482.04391387780447</v>
      </c>
      <c r="H116" s="13">
        <f t="shared" si="27"/>
        <v>-171.82043251678897</v>
      </c>
      <c r="I116" s="14">
        <f t="shared" si="37"/>
        <v>511.75052118868291</v>
      </c>
      <c r="J116" s="13">
        <f t="shared" si="38"/>
        <v>-19.618174683894448</v>
      </c>
      <c r="K116" s="13" t="str">
        <f t="shared" si="39"/>
        <v/>
      </c>
      <c r="L116" s="13">
        <f>COUNTIF($K$4:K116,1)</f>
        <v>1</v>
      </c>
      <c r="M116" s="13">
        <f t="shared" si="40"/>
        <v>160.38182531610556</v>
      </c>
      <c r="N116" s="14">
        <f t="shared" si="28"/>
        <v>114.38182531610556</v>
      </c>
      <c r="O116" s="14">
        <f t="shared" si="41"/>
        <v>-211.25856408330526</v>
      </c>
      <c r="P116" s="14">
        <f t="shared" si="42"/>
        <v>-466.10987442699457</v>
      </c>
      <c r="Q116" s="13">
        <f t="shared" si="29"/>
        <v>-187.30329670795604</v>
      </c>
      <c r="R116" s="13">
        <f t="shared" si="30"/>
        <v>463.59192728339372</v>
      </c>
      <c r="S116" s="15">
        <v>112</v>
      </c>
      <c r="T116" s="1">
        <f t="shared" si="45"/>
        <v>52.848181254184368</v>
      </c>
      <c r="U116" s="1">
        <f t="shared" si="32"/>
        <v>-15.151818745815632</v>
      </c>
      <c r="V116" s="1">
        <f t="shared" si="43"/>
        <v>0.28096349255598341</v>
      </c>
      <c r="W116" s="1">
        <f>入力・結果!$I$7/V116</f>
        <v>1231035.3806236319</v>
      </c>
      <c r="X116" s="14">
        <f>(W116/I116*10)*入力・結果!$I$8</f>
        <v>15876.551514288221</v>
      </c>
      <c r="Y116" s="13">
        <f>DEGREES(ACOS((入力・結果!$G$3-(入力・結果!$G$4*COS(RADIANS(S116))))/(((入力・結果!$G$3^2)+(入力・結果!$G$4^2)-(2*入力・結果!$G$3*入力・結果!$G$4*COS(RADIANS(S116))))^(1/2))))</f>
        <v>43.571577727443589</v>
      </c>
      <c r="Z116" s="13">
        <f>DEGREES(ACOS(((入力・結果!$G$3^2)+(入力・結果!$G$4^2)-(入力・結果!$G$5^2)+(入力・結果!$G$6^2)-(2*入力・結果!$G$3*入力・結果!$G$4*COS(RADIANS(S116))))/(2*入力・結果!$G$6*((入力・結果!$G$3^2)+(入力・結果!$G$4^2)-(2*入力・結果!$G$3*入力・結果!$G$4*(COS(RADIANS(S116)))))^(1/2))))</f>
        <v>37.727507383572828</v>
      </c>
      <c r="AA116" s="13">
        <f>DEGREES(ACOS((入力・結果!$G$4-(入力・結果!$G$3*COS(RADIANS(S116))))/(((入力・結果!$G$3^2)+(入力・結果!$G$4^2)-(2*入力・結果!$G$3*入力・結果!$G$4*COS(RADIANS(S116))))^(1/2))))</f>
        <v>24.4284222725564</v>
      </c>
      <c r="AB116" s="13">
        <f>DEGREES(ACOS(((入力・結果!$G$3^2)+(入力・結果!$G$4^2)+(入力・結果!$G$5^2)-(入力・結果!$G$6^2)-(2*入力・結果!$G$3*入力・結果!$G$4*COS(RADIANS(S116))))/(2*入力・結果!$G$5*((入力・結果!$G$3^2)+(入力・結果!$G$4^2)-(2*入力・結果!$G$3*入力・結果!$G$4*(COS(RADIANS(S116)))))^(1/2))))</f>
        <v>28.419758981627972</v>
      </c>
      <c r="AC116" s="1">
        <f t="shared" si="44"/>
        <v>12576.551514288221</v>
      </c>
      <c r="AD116" s="1">
        <f t="shared" si="33"/>
        <v>12576.551514288221</v>
      </c>
      <c r="AE116" s="1" t="str">
        <f t="shared" si="34"/>
        <v/>
      </c>
      <c r="AF116" s="1" t="str">
        <f t="shared" si="35"/>
        <v/>
      </c>
      <c r="AJ116" s="10">
        <v>113</v>
      </c>
      <c r="AK116" s="10">
        <f t="shared" si="36"/>
        <v>3.5972420107084453</v>
      </c>
    </row>
    <row r="117" spans="2:37" x14ac:dyDescent="0.2">
      <c r="B117" s="1">
        <v>113</v>
      </c>
      <c r="C117" s="13">
        <f t="shared" si="23"/>
        <v>-19.53655642446369</v>
      </c>
      <c r="D117" s="13">
        <f t="shared" si="24"/>
        <v>-46.025242672622014</v>
      </c>
      <c r="E117" s="13">
        <f>演算!U117</f>
        <v>-14.873827997063351</v>
      </c>
      <c r="F117" s="13">
        <f t="shared" si="25"/>
        <v>14.873827997063351</v>
      </c>
      <c r="G117" s="13">
        <f t="shared" si="26"/>
        <v>-483.45340454050273</v>
      </c>
      <c r="H117" s="13">
        <f t="shared" si="27"/>
        <v>-169.23708477426413</v>
      </c>
      <c r="I117" s="14">
        <f t="shared" si="37"/>
        <v>512.21907932514034</v>
      </c>
      <c r="J117" s="13">
        <f t="shared" si="38"/>
        <v>-19.293043916787813</v>
      </c>
      <c r="K117" s="13" t="str">
        <f t="shared" si="39"/>
        <v/>
      </c>
      <c r="L117" s="13">
        <f>COUNTIF($K$4:K117,1)</f>
        <v>1</v>
      </c>
      <c r="M117" s="13">
        <f t="shared" si="40"/>
        <v>160.70695608321219</v>
      </c>
      <c r="N117" s="14">
        <f t="shared" si="28"/>
        <v>114.70695608321219</v>
      </c>
      <c r="O117" s="14">
        <f t="shared" si="41"/>
        <v>-214.09598341954555</v>
      </c>
      <c r="P117" s="14">
        <f t="shared" si="42"/>
        <v>-465.32923302572777</v>
      </c>
      <c r="Q117" s="13">
        <f t="shared" si="29"/>
        <v>-195.36556424463689</v>
      </c>
      <c r="R117" s="13">
        <f t="shared" si="30"/>
        <v>460.25242672622011</v>
      </c>
      <c r="S117" s="15">
        <v>113</v>
      </c>
      <c r="T117" s="1">
        <f t="shared" si="45"/>
        <v>52.126172002936649</v>
      </c>
      <c r="U117" s="1">
        <f t="shared" si="32"/>
        <v>-14.873827997063351</v>
      </c>
      <c r="V117" s="1">
        <f t="shared" si="43"/>
        <v>0.27799074875228058</v>
      </c>
      <c r="W117" s="1">
        <f>入力・結果!$I$7/V117</f>
        <v>1244199.6776957943</v>
      </c>
      <c r="X117" s="14">
        <f>(W117/I117*10)*入力・結果!$I$8</f>
        <v>16031.651697963611</v>
      </c>
      <c r="Y117" s="13">
        <f>DEGREES(ACOS((入力・結果!$G$3-(入力・結果!$G$4*COS(RADIANS(S117))))/(((入力・結果!$G$3^2)+(入力・結果!$G$4^2)-(2*入力・結果!$G$3*入力・結果!$G$4*COS(RADIANS(S117))))^(1/2))))</f>
        <v>42.895675955694429</v>
      </c>
      <c r="Z117" s="13">
        <f>DEGREES(ACOS(((入力・結果!$G$3^2)+(入力・結果!$G$4^2)-(入力・結果!$G$5^2)+(入力・結果!$G$6^2)-(2*入力・結果!$G$3*入力・結果!$G$4*COS(RADIANS(S117))))/(2*入力・結果!$G$6*((入力・結果!$G$3^2)+(入力・結果!$G$4^2)-(2*入力・結果!$G$3*入力・結果!$G$4*(COS(RADIANS(S117)))))^(1/2))))</f>
        <v>37.159730143328652</v>
      </c>
      <c r="AA117" s="13">
        <f>DEGREES(ACOS((入力・結果!$G$4-(入力・結果!$G$3*COS(RADIANS(S117))))/(((入力・結果!$G$3^2)+(入力・結果!$G$4^2)-(2*入力・結果!$G$3*入力・結果!$G$4*COS(RADIANS(S117))))^(1/2))))</f>
        <v>24.10432404430556</v>
      </c>
      <c r="AB117" s="13">
        <f>DEGREES(ACOS(((入力・結果!$G$3^2)+(入力・結果!$G$4^2)+(入力・結果!$G$5^2)-(入力・結果!$G$6^2)-(2*入力・結果!$G$3*入力・結果!$G$4*COS(RADIANS(S117))))/(2*入力・結果!$G$5*((入力・結果!$G$3^2)+(入力・結果!$G$4^2)-(2*入力・結果!$G$3*入力・結果!$G$4*(COS(RADIANS(S117)))))^(1/2))))</f>
        <v>28.021847958631088</v>
      </c>
      <c r="AC117" s="1">
        <f t="shared" si="44"/>
        <v>12731.651697963611</v>
      </c>
      <c r="AD117" s="1">
        <f t="shared" si="33"/>
        <v>12731.651697963611</v>
      </c>
      <c r="AE117" s="1" t="str">
        <f t="shared" si="34"/>
        <v/>
      </c>
      <c r="AF117" s="1" t="str">
        <f t="shared" si="35"/>
        <v/>
      </c>
      <c r="AJ117" s="10">
        <v>114</v>
      </c>
      <c r="AK117" s="10">
        <f t="shared" si="36"/>
        <v>3.6350289217713665</v>
      </c>
    </row>
    <row r="118" spans="2:37" x14ac:dyDescent="0.2">
      <c r="B118" s="1">
        <v>114</v>
      </c>
      <c r="C118" s="13">
        <f t="shared" si="23"/>
        <v>-20.336832153790013</v>
      </c>
      <c r="D118" s="13">
        <f t="shared" si="24"/>
        <v>-45.67727288213004</v>
      </c>
      <c r="E118" s="13">
        <f>演算!U118</f>
        <v>-14.598727022209843</v>
      </c>
      <c r="F118" s="13">
        <f t="shared" si="25"/>
        <v>14.598727022209843</v>
      </c>
      <c r="G118" s="13">
        <f t="shared" si="26"/>
        <v>-484.8399220575576</v>
      </c>
      <c r="H118" s="13">
        <f t="shared" si="27"/>
        <v>-166.6602446998715</v>
      </c>
      <c r="I118" s="14">
        <f t="shared" si="37"/>
        <v>512.6844908754307</v>
      </c>
      <c r="J118" s="13">
        <f t="shared" si="38"/>
        <v>-18.970040177067293</v>
      </c>
      <c r="K118" s="13" t="str">
        <f t="shared" si="39"/>
        <v/>
      </c>
      <c r="L118" s="13">
        <f>COUNTIF($K$4:K118,1)</f>
        <v>1</v>
      </c>
      <c r="M118" s="13">
        <f t="shared" si="40"/>
        <v>161.02995982293271</v>
      </c>
      <c r="N118" s="14">
        <f t="shared" si="28"/>
        <v>115.02995982293271</v>
      </c>
      <c r="O118" s="14">
        <f t="shared" si="41"/>
        <v>-216.91276304317387</v>
      </c>
      <c r="P118" s="14">
        <f t="shared" si="42"/>
        <v>-464.53658673260117</v>
      </c>
      <c r="Q118" s="13">
        <f t="shared" si="29"/>
        <v>-203.36832153790013</v>
      </c>
      <c r="R118" s="13">
        <f t="shared" si="30"/>
        <v>456.77272882130046</v>
      </c>
      <c r="S118" s="15">
        <v>114</v>
      </c>
      <c r="T118" s="1">
        <f t="shared" si="45"/>
        <v>51.401272977790157</v>
      </c>
      <c r="U118" s="1">
        <f t="shared" si="32"/>
        <v>-14.598727022209843</v>
      </c>
      <c r="V118" s="1">
        <f t="shared" si="43"/>
        <v>0.27510097485350826</v>
      </c>
      <c r="W118" s="1">
        <f>入力・結果!$I$7/V118</f>
        <v>1257269.2633465931</v>
      </c>
      <c r="X118" s="14">
        <f>(W118/I118*10)*入力・結果!$I$8</f>
        <v>16185.348466302079</v>
      </c>
      <c r="Y118" s="13">
        <f>DEGREES(ACOS((入力・結果!$G$3-(入力・結果!$G$4*COS(RADIANS(S118))))/(((入力・結果!$G$3^2)+(入力・結果!$G$4^2)-(2*入力・結果!$G$3*入力・結果!$G$4*COS(RADIANS(S118))))^(1/2))))</f>
        <v>42.221618755785975</v>
      </c>
      <c r="Z118" s="13">
        <f>DEGREES(ACOS(((入力・結果!$G$3^2)+(入力・結果!$G$4^2)-(入力・結果!$G$5^2)+(入力・結果!$G$6^2)-(2*入力・結果!$G$3*入力・結果!$G$4*COS(RADIANS(S118))))/(2*入力・結果!$G$6*((入力・結果!$G$3^2)+(入力・結果!$G$4^2)-(2*入力・結果!$G$3*入力・結果!$G$4*(COS(RADIANS(S118)))))^(1/2))))</f>
        <v>36.592623834591684</v>
      </c>
      <c r="AA118" s="13">
        <f>DEGREES(ACOS((入力・結果!$G$4-(入力・結果!$G$3*COS(RADIANS(S118))))/(((入力・結果!$G$3^2)+(入力・結果!$G$4^2)-(2*入力・結果!$G$3*入力・結果!$G$4*COS(RADIANS(S118))))^(1/2))))</f>
        <v>23.778381244214</v>
      </c>
      <c r="AB118" s="13">
        <f>DEGREES(ACOS(((入力・結果!$G$3^2)+(入力・結果!$G$4^2)+(入力・結果!$G$5^2)-(入力・結果!$G$6^2)-(2*入力・結果!$G$3*入力・結果!$G$4*COS(RADIANS(S118))))/(2*入力・結果!$G$5*((入力・結果!$G$3^2)+(入力・結果!$G$4^2)-(2*入力・結果!$G$3*入力・結果!$G$4*(COS(RADIANS(S118)))))^(1/2))))</f>
        <v>27.622891733576154</v>
      </c>
      <c r="AC118" s="1">
        <f t="shared" si="44"/>
        <v>12885.348466302079</v>
      </c>
      <c r="AD118" s="1">
        <f t="shared" si="33"/>
        <v>12885.348466302079</v>
      </c>
      <c r="AE118" s="1" t="str">
        <f t="shared" si="34"/>
        <v/>
      </c>
      <c r="AF118" s="1" t="str">
        <f t="shared" si="35"/>
        <v/>
      </c>
      <c r="AJ118" s="10">
        <v>115</v>
      </c>
      <c r="AK118" s="10">
        <f t="shared" si="36"/>
        <v>3.6725304734370718</v>
      </c>
    </row>
    <row r="119" spans="2:37" x14ac:dyDescent="0.2">
      <c r="B119" s="1">
        <v>115</v>
      </c>
      <c r="C119" s="13">
        <f t="shared" si="23"/>
        <v>-21.130913087034966</v>
      </c>
      <c r="D119" s="13">
        <f t="shared" si="24"/>
        <v>-45.315389351832501</v>
      </c>
      <c r="E119" s="13">
        <f>演算!U119</f>
        <v>-14.326435204011773</v>
      </c>
      <c r="F119" s="13">
        <f t="shared" si="25"/>
        <v>14.326435204011773</v>
      </c>
      <c r="G119" s="13">
        <f t="shared" si="26"/>
        <v>-486.20371350375797</v>
      </c>
      <c r="H119" s="13">
        <f t="shared" si="27"/>
        <v>-164.08950400880198</v>
      </c>
      <c r="I119" s="14">
        <f t="shared" si="37"/>
        <v>513.14658368803248</v>
      </c>
      <c r="J119" s="13">
        <f t="shared" si="38"/>
        <v>-18.649089208057067</v>
      </c>
      <c r="K119" s="13" t="str">
        <f t="shared" si="39"/>
        <v/>
      </c>
      <c r="L119" s="13">
        <f>COUNTIF($K$4:K119,1)</f>
        <v>1</v>
      </c>
      <c r="M119" s="13">
        <f t="shared" si="40"/>
        <v>161.35091079194294</v>
      </c>
      <c r="N119" s="14">
        <f t="shared" si="28"/>
        <v>115.35091079194294</v>
      </c>
      <c r="O119" s="14">
        <f t="shared" si="41"/>
        <v>-219.70936828227374</v>
      </c>
      <c r="P119" s="14">
        <f t="shared" si="42"/>
        <v>-463.73182965988337</v>
      </c>
      <c r="Q119" s="13">
        <f t="shared" si="29"/>
        <v>-211.30913087034966</v>
      </c>
      <c r="R119" s="13">
        <f t="shared" si="30"/>
        <v>453.15389351832505</v>
      </c>
      <c r="S119" s="15">
        <v>115</v>
      </c>
      <c r="T119" s="1">
        <f t="shared" si="45"/>
        <v>50.673564795988227</v>
      </c>
      <c r="U119" s="1">
        <f t="shared" si="32"/>
        <v>-14.326435204011773</v>
      </c>
      <c r="V119" s="1">
        <f t="shared" si="43"/>
        <v>0.27229181819807025</v>
      </c>
      <c r="W119" s="1">
        <f>入力・結果!$I$7/V119</f>
        <v>1270240.1500305207</v>
      </c>
      <c r="X119" s="14">
        <f>(W119/I119*10)*入力・結果!$I$8</f>
        <v>16337.602659161888</v>
      </c>
      <c r="Y119" s="13">
        <f>DEGREES(ACOS((入力・結果!$G$3-(入力・結果!$G$4*COS(RADIANS(S119))))/(((入力・結果!$G$3^2)+(入力・結果!$G$4^2)-(2*入力・結果!$G$3*入力・結果!$G$4*COS(RADIANS(S119))))^(1/2))))</f>
        <v>41.549354327934054</v>
      </c>
      <c r="Z119" s="13">
        <f>DEGREES(ACOS(((入力・結果!$G$3^2)+(入力・結果!$G$4^2)-(入力・結果!$G$5^2)+(入力・結果!$G$6^2)-(2*入力・結果!$G$3*入力・結果!$G$4*COS(RADIANS(S119))))/(2*入力・結果!$G$6*((入力・結果!$G$3^2)+(入力・結果!$G$4^2)-(2*入力・結果!$G$3*入力・結果!$G$4*(COS(RADIANS(S119)))))^(1/2))))</f>
        <v>36.026170458125897</v>
      </c>
      <c r="AA119" s="13">
        <f>DEGREES(ACOS((入力・結果!$G$4-(入力・結果!$G$3*COS(RADIANS(S119))))/(((入力・結果!$G$3^2)+(入力・結果!$G$4^2)-(2*入力・結果!$G$3*入力・結果!$G$4*COS(RADIANS(S119))))^(1/2))))</f>
        <v>23.450645672065935</v>
      </c>
      <c r="AB119" s="13">
        <f>DEGREES(ACOS(((入力・結果!$G$3^2)+(入力・結果!$G$4^2)+(入力・結果!$G$5^2)-(入力・結果!$G$6^2)-(2*入力・結果!$G$3*入力・結果!$G$4*COS(RADIANS(S119))))/(2*入力・結果!$G$5*((入力・結果!$G$3^2)+(入力・結果!$G$4^2)-(2*入力・結果!$G$3*入力・結果!$G$4*(COS(RADIANS(S119)))))^(1/2))))</f>
        <v>27.222919123922289</v>
      </c>
      <c r="AC119" s="1">
        <f t="shared" si="44"/>
        <v>13037.602659161888</v>
      </c>
      <c r="AD119" s="1">
        <f t="shared" si="33"/>
        <v>13037.602659161888</v>
      </c>
      <c r="AE119" s="1" t="str">
        <f t="shared" si="34"/>
        <v/>
      </c>
      <c r="AF119" s="1" t="str">
        <f t="shared" si="35"/>
        <v/>
      </c>
      <c r="AJ119" s="10">
        <v>116</v>
      </c>
      <c r="AK119" s="10">
        <f t="shared" si="36"/>
        <v>3.7097352245220825</v>
      </c>
    </row>
    <row r="120" spans="2:37" x14ac:dyDescent="0.2">
      <c r="B120" s="1">
        <v>116</v>
      </c>
      <c r="C120" s="13">
        <f t="shared" si="23"/>
        <v>-21.918557339453876</v>
      </c>
      <c r="D120" s="13">
        <f t="shared" si="24"/>
        <v>-44.939702314958346</v>
      </c>
      <c r="E120" s="13">
        <f>演算!U120</f>
        <v>-14.056874186990989</v>
      </c>
      <c r="F120" s="13">
        <f t="shared" si="25"/>
        <v>14.056874186990989</v>
      </c>
      <c r="G120" s="13">
        <f t="shared" si="26"/>
        <v>-487.54500845447478</v>
      </c>
      <c r="H120" s="13">
        <f t="shared" si="27"/>
        <v>-161.52446985356542</v>
      </c>
      <c r="I120" s="14">
        <f t="shared" si="37"/>
        <v>513.60518847685842</v>
      </c>
      <c r="J120" s="13">
        <f t="shared" si="38"/>
        <v>-18.330119287683569</v>
      </c>
      <c r="K120" s="13" t="str">
        <f t="shared" si="39"/>
        <v/>
      </c>
      <c r="L120" s="13">
        <f>COUNTIF($K$4:K120,1)</f>
        <v>1</v>
      </c>
      <c r="M120" s="13">
        <f t="shared" si="40"/>
        <v>161.66988071231643</v>
      </c>
      <c r="N120" s="14">
        <f t="shared" si="28"/>
        <v>115.66988071231643</v>
      </c>
      <c r="O120" s="14">
        <f t="shared" si="41"/>
        <v>-222.48624120413322</v>
      </c>
      <c r="P120" s="14">
        <f t="shared" si="42"/>
        <v>-462.91485405547905</v>
      </c>
      <c r="Q120" s="13">
        <f t="shared" si="29"/>
        <v>-219.18557339453875</v>
      </c>
      <c r="R120" s="13">
        <f t="shared" si="30"/>
        <v>449.39702314958345</v>
      </c>
      <c r="S120" s="15">
        <v>116</v>
      </c>
      <c r="T120" s="1">
        <f t="shared" si="45"/>
        <v>49.943125813009011</v>
      </c>
      <c r="U120" s="1">
        <f t="shared" si="32"/>
        <v>-14.056874186990989</v>
      </c>
      <c r="V120" s="1">
        <f t="shared" si="43"/>
        <v>0.26956101702078428</v>
      </c>
      <c r="W120" s="1">
        <f>入力・結果!$I$7/V120</f>
        <v>1283108.3805167996</v>
      </c>
      <c r="X120" s="14">
        <f>(W120/I120*10)*入力・結果!$I$8</f>
        <v>16488.375704546539</v>
      </c>
      <c r="Y120" s="13">
        <f>DEGREES(ACOS((入力・結果!$G$3-(入力・結果!$G$4*COS(RADIANS(S120))))/(((入力・結果!$G$3^2)+(入力・結果!$G$4^2)-(2*入力・結果!$G$3*入力・結果!$G$4*COS(RADIANS(S120))))^(1/2))))</f>
        <v>40.878832344895329</v>
      </c>
      <c r="Z120" s="13">
        <f>DEGREES(ACOS(((入力・結果!$G$3^2)+(入力・結果!$G$4^2)-(入力・結果!$G$5^2)+(入力・結果!$G$6^2)-(2*入力・結果!$G$3*入力・結果!$G$4*COS(RADIANS(S120))))/(2*入力・結果!$G$6*((入力・結果!$G$3^2)+(入力・結果!$G$4^2)-(2*入力・結果!$G$3*入力・結果!$G$4*(COS(RADIANS(S120)))))^(1/2))))</f>
        <v>35.460352479012165</v>
      </c>
      <c r="AA120" s="13">
        <f>DEGREES(ACOS((入力・結果!$G$4-(入力・結果!$G$3*COS(RADIANS(S120))))/(((入力・結果!$G$3^2)+(入力・結果!$G$4^2)-(2*入力・結果!$G$3*入力・結果!$G$4*COS(RADIANS(S120))))^(1/2))))</f>
        <v>23.121167655104632</v>
      </c>
      <c r="AB120" s="13">
        <f>DEGREES(ACOS(((入力・結果!$G$3^2)+(入力・結果!$G$4^2)+(入力・結果!$G$5^2)-(入力・結果!$G$6^2)-(2*入力・結果!$G$3*入力・結果!$G$4*COS(RADIANS(S120))))/(2*入力・結果!$G$5*((入力・結果!$G$3^2)+(入力・結果!$G$4^2)-(2*入力・結果!$G$3*入力・結果!$G$4*(COS(RADIANS(S120)))))^(1/2))))</f>
        <v>26.82195815790438</v>
      </c>
      <c r="AC120" s="1">
        <f t="shared" si="44"/>
        <v>13188.375704546539</v>
      </c>
      <c r="AD120" s="1">
        <f t="shared" si="33"/>
        <v>13188.375704546539</v>
      </c>
      <c r="AE120" s="1" t="str">
        <f t="shared" si="34"/>
        <v/>
      </c>
      <c r="AF120" s="1" t="str">
        <f t="shared" si="35"/>
        <v/>
      </c>
      <c r="AJ120" s="10">
        <v>117</v>
      </c>
      <c r="AK120" s="10">
        <f t="shared" si="36"/>
        <v>3.7466318249409301</v>
      </c>
    </row>
    <row r="121" spans="2:37" x14ac:dyDescent="0.2">
      <c r="B121" s="1">
        <v>117</v>
      </c>
      <c r="C121" s="13">
        <f t="shared" si="23"/>
        <v>-22.699524986977334</v>
      </c>
      <c r="D121" s="13">
        <f t="shared" si="24"/>
        <v>-44.550326209418394</v>
      </c>
      <c r="E121" s="13">
        <f>演算!U121</f>
        <v>-13.789967790332767</v>
      </c>
      <c r="F121" s="13">
        <f t="shared" si="25"/>
        <v>13.789967790332767</v>
      </c>
      <c r="G121" s="13">
        <f t="shared" si="26"/>
        <v>-488.86401989576461</v>
      </c>
      <c r="H121" s="13">
        <f t="shared" si="27"/>
        <v>-158.96476448726526</v>
      </c>
      <c r="I121" s="14">
        <f t="shared" si="37"/>
        <v>514.0601387942254</v>
      </c>
      <c r="J121" s="13">
        <f t="shared" si="38"/>
        <v>-18.013061133912768</v>
      </c>
      <c r="K121" s="13" t="str">
        <f t="shared" si="39"/>
        <v/>
      </c>
      <c r="L121" s="13">
        <f>COUNTIF($K$4:K121,1)</f>
        <v>1</v>
      </c>
      <c r="M121" s="13">
        <f t="shared" si="40"/>
        <v>161.98693886608723</v>
      </c>
      <c r="N121" s="14">
        <f t="shared" si="28"/>
        <v>115.98693886608723</v>
      </c>
      <c r="O121" s="14">
        <f t="shared" si="41"/>
        <v>-225.24380148967666</v>
      </c>
      <c r="P121" s="14">
        <f t="shared" si="42"/>
        <v>-462.08555072369165</v>
      </c>
      <c r="Q121" s="13">
        <f t="shared" si="29"/>
        <v>-226.99524986977335</v>
      </c>
      <c r="R121" s="13">
        <f t="shared" si="30"/>
        <v>445.50326209418392</v>
      </c>
      <c r="S121" s="15">
        <v>117</v>
      </c>
      <c r="T121" s="1">
        <f t="shared" si="45"/>
        <v>49.210032209667233</v>
      </c>
      <c r="U121" s="1">
        <f t="shared" si="32"/>
        <v>-13.789967790332767</v>
      </c>
      <c r="V121" s="1">
        <f t="shared" si="43"/>
        <v>0.26690639665822147</v>
      </c>
      <c r="W121" s="1">
        <f>入力・結果!$I$7/V121</f>
        <v>1295870.0290832689</v>
      </c>
      <c r="X121" s="14">
        <f>(W121/I121*10)*入力・結果!$I$8</f>
        <v>16637.629620555304</v>
      </c>
      <c r="Y121" s="13">
        <f>DEGREES(ACOS((入力・結果!$G$3-(入力・結果!$G$4*COS(RADIANS(S121))))/(((入力・結果!$G$3^2)+(入力・結果!$G$4^2)-(2*入力・結果!$G$3*入力・結果!$G$4*COS(RADIANS(S121))))^(1/2))))</f>
        <v>40.210003894458723</v>
      </c>
      <c r="Z121" s="13">
        <f>DEGREES(ACOS(((入力・結果!$G$3^2)+(入力・結果!$G$4^2)-(入力・結果!$G$5^2)+(入力・結果!$G$6^2)-(2*入力・結果!$G$3*入力・結果!$G$4*COS(RADIANS(S121))))/(2*入力・結果!$G$6*((入力・結果!$G$3^2)+(入力・結果!$G$4^2)-(2*入力・結果!$G$3*入力・結果!$G$4*(COS(RADIANS(S121)))))^(1/2))))</f>
        <v>34.895152810464786</v>
      </c>
      <c r="AA121" s="13">
        <f>DEGREES(ACOS((入力・結果!$G$4-(入力・結果!$G$3*COS(RADIANS(S121))))/(((入力・結果!$G$3^2)+(入力・結果!$G$4^2)-(2*入力・結果!$G$3*入力・結果!$G$4*COS(RADIANS(S121))))^(1/2))))</f>
        <v>22.789996105541277</v>
      </c>
      <c r="AB121" s="13">
        <f>DEGREES(ACOS(((入力・結果!$G$3^2)+(入力・結果!$G$4^2)+(入力・結果!$G$5^2)-(入力・結果!$G$6^2)-(2*入力・結果!$G$3*入力・結果!$G$4*COS(RADIANS(S121))))/(2*入力・結果!$G$5*((入力・結果!$G$3^2)+(入力・結果!$G$4^2)-(2*入力・結果!$G$3*入力・結果!$G$4*(COS(RADIANS(S121)))))^(1/2))))</f>
        <v>26.420036104125952</v>
      </c>
      <c r="AC121" s="1">
        <f t="shared" si="44"/>
        <v>13337.629620555304</v>
      </c>
      <c r="AD121" s="1">
        <f t="shared" si="33"/>
        <v>13337.629620555304</v>
      </c>
      <c r="AE121" s="1" t="str">
        <f t="shared" si="34"/>
        <v/>
      </c>
      <c r="AF121" s="1" t="str">
        <f t="shared" si="35"/>
        <v/>
      </c>
      <c r="AJ121" s="10">
        <v>118</v>
      </c>
      <c r="AK121" s="10">
        <f t="shared" si="36"/>
        <v>3.7832090191376757</v>
      </c>
    </row>
    <row r="122" spans="2:37" x14ac:dyDescent="0.2">
      <c r="B122" s="1">
        <v>118</v>
      </c>
      <c r="C122" s="13">
        <f t="shared" si="23"/>
        <v>-23.473578139294546</v>
      </c>
      <c r="D122" s="13">
        <f t="shared" si="24"/>
        <v>-44.147379642946341</v>
      </c>
      <c r="E122" s="13">
        <f>演算!U122</f>
        <v>-13.525641924396886</v>
      </c>
      <c r="F122" s="13">
        <f t="shared" si="25"/>
        <v>13.525641924396886</v>
      </c>
      <c r="G122" s="13">
        <f t="shared" si="26"/>
        <v>-490.16094509186911</v>
      </c>
      <c r="H122" s="13">
        <f t="shared" si="27"/>
        <v>-156.41002493011666</v>
      </c>
      <c r="I122" s="14">
        <f t="shared" si="37"/>
        <v>514.5112710057906</v>
      </c>
      <c r="J122" s="13">
        <f t="shared" si="38"/>
        <v>-17.69784781392287</v>
      </c>
      <c r="K122" s="13" t="str">
        <f t="shared" si="39"/>
        <v/>
      </c>
      <c r="L122" s="13">
        <f>COUNTIF($K$4:K122,1)</f>
        <v>1</v>
      </c>
      <c r="M122" s="13">
        <f t="shared" si="40"/>
        <v>162.30215218607714</v>
      </c>
      <c r="N122" s="14">
        <f t="shared" si="28"/>
        <v>116.30215218607714</v>
      </c>
      <c r="O122" s="14">
        <f t="shared" si="41"/>
        <v>-227.98244727596628</v>
      </c>
      <c r="P122" s="14">
        <f t="shared" si="42"/>
        <v>-461.24380941759574</v>
      </c>
      <c r="Q122" s="13">
        <f t="shared" si="29"/>
        <v>-234.73578139294546</v>
      </c>
      <c r="R122" s="13">
        <f t="shared" si="30"/>
        <v>441.47379642946345</v>
      </c>
      <c r="S122" s="15">
        <v>118</v>
      </c>
      <c r="T122" s="1">
        <f t="shared" si="45"/>
        <v>48.474358075603114</v>
      </c>
      <c r="U122" s="1">
        <f t="shared" si="32"/>
        <v>-13.525641924396886</v>
      </c>
      <c r="V122" s="1">
        <f t="shared" si="43"/>
        <v>0.2643258659358807</v>
      </c>
      <c r="W122" s="1">
        <f>入力・結果!$I$7/V122</f>
        <v>1308521.2027032627</v>
      </c>
      <c r="X122" s="14">
        <f>(W122/I122*10)*入力・結果!$I$8</f>
        <v>16785.32701714971</v>
      </c>
      <c r="Y122" s="13">
        <f>DEGREES(ACOS((入力・結果!$G$3-(入力・結果!$G$4*COS(RADIANS(S122))))/(((入力・結果!$G$3^2)+(入力・結果!$G$4^2)-(2*入力・結果!$G$3*入力・結果!$G$4*COS(RADIANS(S122))))^(1/2))))</f>
        <v>39.542821424373713</v>
      </c>
      <c r="Z122" s="13">
        <f>DEGREES(ACOS(((入力・結果!$G$3^2)+(入力・結果!$G$4^2)-(入力・結果!$G$5^2)+(入力・結果!$G$6^2)-(2*入力・結果!$G$3*入力・結果!$G$4*COS(RADIANS(S122))))/(2*入力・結果!$G$6*((入力・結果!$G$3^2)+(入力・結果!$G$4^2)-(2*入力・結果!$G$3*入力・結果!$G$4*(COS(RADIANS(S122)))))^(1/2))))</f>
        <v>34.330554798208091</v>
      </c>
      <c r="AA122" s="13">
        <f>DEGREES(ACOS((入力・結果!$G$4-(入力・結果!$G$3*COS(RADIANS(S122))))/(((入力・結果!$G$3^2)+(入力・結果!$G$4^2)-(2*入力・結果!$G$3*入力・結果!$G$4*COS(RADIANS(S122))))^(1/2))))</f>
        <v>22.45717857562628</v>
      </c>
      <c r="AB122" s="13">
        <f>DEGREES(ACOS(((入力・結果!$G$3^2)+(入力・結果!$G$4^2)+(入力・結果!$G$5^2)-(入力・結果!$G$6^2)-(2*入力・結果!$G$3*入力・結果!$G$4*COS(RADIANS(S122))))/(2*入力・結果!$G$5*((入力・結果!$G$3^2)+(入力・結果!$G$4^2)-(2*入力・結果!$G$3*入力・結果!$G$4*(COS(RADIANS(S122)))))^(1/2))))</f>
        <v>26.017179499976834</v>
      </c>
      <c r="AC122" s="1">
        <f t="shared" si="44"/>
        <v>13485.32701714971</v>
      </c>
      <c r="AD122" s="1">
        <f t="shared" si="33"/>
        <v>13485.32701714971</v>
      </c>
      <c r="AE122" s="1" t="str">
        <f t="shared" si="34"/>
        <v/>
      </c>
      <c r="AF122" s="1" t="str">
        <f t="shared" si="35"/>
        <v/>
      </c>
      <c r="AJ122" s="10">
        <v>119</v>
      </c>
      <c r="AK122" s="10">
        <f t="shared" si="36"/>
        <v>3.819455649479762</v>
      </c>
    </row>
    <row r="123" spans="2:37" x14ac:dyDescent="0.2">
      <c r="B123" s="1">
        <v>119</v>
      </c>
      <c r="C123" s="13">
        <f t="shared" si="23"/>
        <v>-24.240481012316849</v>
      </c>
      <c r="D123" s="13">
        <f t="shared" si="24"/>
        <v>-43.730985356969789</v>
      </c>
      <c r="E123" s="13">
        <f>演算!U123</f>
        <v>-13.263824510667732</v>
      </c>
      <c r="F123" s="13">
        <f t="shared" si="25"/>
        <v>13.263824510667732</v>
      </c>
      <c r="G123" s="13">
        <f t="shared" si="26"/>
        <v>-491.43596641236172</v>
      </c>
      <c r="H123" s="13">
        <f t="shared" si="27"/>
        <v>-153.85990263947343</v>
      </c>
      <c r="I123" s="14">
        <f t="shared" si="37"/>
        <v>514.95842426731906</v>
      </c>
      <c r="J123" s="13">
        <f t="shared" si="38"/>
        <v>-17.384414656840825</v>
      </c>
      <c r="K123" s="13" t="str">
        <f t="shared" si="39"/>
        <v/>
      </c>
      <c r="L123" s="13">
        <f>COUNTIF($K$4:K123,1)</f>
        <v>1</v>
      </c>
      <c r="M123" s="13">
        <f t="shared" si="40"/>
        <v>162.61558534315918</v>
      </c>
      <c r="N123" s="14">
        <f t="shared" si="28"/>
        <v>116.61558534315918</v>
      </c>
      <c r="O123" s="14">
        <f t="shared" si="41"/>
        <v>-230.70255596815056</v>
      </c>
      <c r="P123" s="14">
        <f t="shared" si="42"/>
        <v>-460.38951920481696</v>
      </c>
      <c r="Q123" s="13">
        <f t="shared" si="29"/>
        <v>-242.40481012316849</v>
      </c>
      <c r="R123" s="13">
        <f t="shared" si="30"/>
        <v>437.30985356969791</v>
      </c>
      <c r="S123" s="15">
        <v>119</v>
      </c>
      <c r="T123" s="1">
        <f t="shared" si="45"/>
        <v>47.736175489332268</v>
      </c>
      <c r="U123" s="1">
        <f t="shared" si="32"/>
        <v>-13.263824510667732</v>
      </c>
      <c r="V123" s="1">
        <f t="shared" si="43"/>
        <v>0.26181741372915468</v>
      </c>
      <c r="W123" s="1">
        <f>入力・結果!$I$7/V123</f>
        <v>1321058.0422194621</v>
      </c>
      <c r="X123" s="14">
        <f>(W123/I123*10)*入力・結果!$I$8</f>
        <v>16931.43109767315</v>
      </c>
      <c r="Y123" s="13">
        <f>DEGREES(ACOS((入力・結果!$G$3-(入力・結果!$G$4*COS(RADIANS(S123))))/(((入力・結果!$G$3^2)+(入力・結果!$G$4^2)-(2*入力・結果!$G$3*入力・結果!$G$4*COS(RADIANS(S123))))^(1/2))))</f>
        <v>38.877238689596339</v>
      </c>
      <c r="Z123" s="13">
        <f>DEGREES(ACOS(((入力・結果!$G$3^2)+(入力・結果!$G$4^2)-(入力・結果!$G$5^2)+(入力・結果!$G$6^2)-(2*入力・結果!$G$3*入力・結果!$G$4*COS(RADIANS(S123))))/(2*入力・結果!$G$6*((入力・結果!$G$3^2)+(入力・結果!$G$4^2)-(2*入力・結果!$G$3*入力・結果!$G$4*(COS(RADIANS(S123)))))^(1/2))))</f>
        <v>33.766542205394074</v>
      </c>
      <c r="AA123" s="13">
        <f>DEGREES(ACOS((入力・結果!$G$4-(入力・結果!$G$3*COS(RADIANS(S123))))/(((入力・結果!$G$3^2)+(入力・結果!$G$4^2)-(2*入力・結果!$G$3*入力・結果!$G$4*COS(RADIANS(S123))))^(1/2))))</f>
        <v>22.122761310403664</v>
      </c>
      <c r="AB123" s="13">
        <f>DEGREES(ACOS(((入力・結果!$G$3^2)+(入力・結果!$G$4^2)+(入力・結果!$G$5^2)-(入力・結果!$G$6^2)-(2*入力・結果!$G$3*入力・結果!$G$4*COS(RADIANS(S123))))/(2*入力・結果!$G$5*((入力・結果!$G$3^2)+(入力・結果!$G$4^2)-(2*入力・結果!$G$3*入力・結果!$G$4*(COS(RADIANS(S123)))))^(1/2))))</f>
        <v>25.613414178928604</v>
      </c>
      <c r="AC123" s="1">
        <f t="shared" si="44"/>
        <v>13631.43109767315</v>
      </c>
      <c r="AD123" s="1">
        <f t="shared" si="33"/>
        <v>13631.43109767315</v>
      </c>
      <c r="AE123" s="1" t="str">
        <f t="shared" si="34"/>
        <v/>
      </c>
      <c r="AF123" s="1" t="str">
        <f t="shared" si="35"/>
        <v/>
      </c>
      <c r="AJ123" s="10">
        <v>120</v>
      </c>
      <c r="AK123" s="10">
        <f t="shared" si="36"/>
        <v>3.8553606596332268</v>
      </c>
    </row>
    <row r="124" spans="2:37" x14ac:dyDescent="0.2">
      <c r="B124" s="1">
        <v>120</v>
      </c>
      <c r="C124" s="13">
        <f t="shared" si="23"/>
        <v>-24.999999999999989</v>
      </c>
      <c r="D124" s="13">
        <f t="shared" si="24"/>
        <v>-43.301270189221938</v>
      </c>
      <c r="E124" s="13">
        <f>演算!U124</f>
        <v>-13.004445404979826</v>
      </c>
      <c r="F124" s="13">
        <f t="shared" si="25"/>
        <v>13.004445404979826</v>
      </c>
      <c r="G124" s="13">
        <f t="shared" si="26"/>
        <v>-492.68925212105847</v>
      </c>
      <c r="H124" s="13">
        <f t="shared" si="27"/>
        <v>-151.31406318359353</v>
      </c>
      <c r="I124" s="14">
        <f t="shared" si="37"/>
        <v>515.40144050316394</v>
      </c>
      <c r="J124" s="13">
        <f t="shared" si="38"/>
        <v>-17.072699169881002</v>
      </c>
      <c r="K124" s="13" t="str">
        <f t="shared" si="39"/>
        <v/>
      </c>
      <c r="L124" s="13">
        <f>COUNTIF($K$4:K124,1)</f>
        <v>1</v>
      </c>
      <c r="M124" s="13">
        <f t="shared" si="40"/>
        <v>162.92730083011901</v>
      </c>
      <c r="N124" s="14">
        <f t="shared" si="28"/>
        <v>116.92730083011901</v>
      </c>
      <c r="O124" s="14">
        <f t="shared" si="41"/>
        <v>-233.4044850221604</v>
      </c>
      <c r="P124" s="14">
        <f t="shared" si="42"/>
        <v>-459.52256880840633</v>
      </c>
      <c r="Q124" s="13">
        <f t="shared" si="29"/>
        <v>-249.99999999999989</v>
      </c>
      <c r="R124" s="13">
        <f t="shared" si="30"/>
        <v>433.01270189221935</v>
      </c>
      <c r="S124" s="15">
        <v>120</v>
      </c>
      <c r="T124" s="1">
        <f t="shared" si="45"/>
        <v>46.995554595020174</v>
      </c>
      <c r="U124" s="1">
        <f t="shared" si="32"/>
        <v>-13.004445404979826</v>
      </c>
      <c r="V124" s="1">
        <f t="shared" si="43"/>
        <v>0.25937910568790556</v>
      </c>
      <c r="W124" s="1">
        <f>入力・結果!$I$7/V124</f>
        <v>1333476.7235113019</v>
      </c>
      <c r="X124" s="14">
        <f>(W124/I124*10)*入力・結果!$I$8</f>
        <v>17075.905660222084</v>
      </c>
      <c r="Y124" s="13">
        <f>DEGREES(ACOS((入力・結果!$G$3-(入力・結果!$G$4*COS(RADIANS(S124))))/(((入力・結果!$G$3^2)+(入力・結果!$G$4^2)-(2*入力・結果!$G$3*入力・結果!$G$4*COS(RADIANS(S124))))^(1/2))))</f>
        <v>38.213210701738205</v>
      </c>
      <c r="Z124" s="13">
        <f>DEGREES(ACOS(((入力・結果!$G$3^2)+(入力・結果!$G$4^2)-(入力・結果!$G$5^2)+(入力・結果!$G$6^2)-(2*入力・結果!$G$3*入力・結果!$G$4*COS(RADIANS(S124))))/(2*入力・結果!$G$6*((入力・結果!$G$3^2)+(入力・結果!$G$4^2)-(2*入力・結果!$G$3*入力・結果!$G$4*(COS(RADIANS(S124)))))^(1/2))))</f>
        <v>33.203099198040483</v>
      </c>
      <c r="AA124" s="13">
        <f>DEGREES(ACOS((入力・結果!$G$4-(入力・結果!$G$3*COS(RADIANS(S124))))/(((入力・結果!$G$3^2)+(入力・結果!$G$4^2)-(2*入力・結果!$G$3*入力・結果!$G$4*COS(RADIANS(S124))))^(1/2))))</f>
        <v>21.786789298261802</v>
      </c>
      <c r="AB124" s="13">
        <f>DEGREES(ACOS(((入力・結果!$G$3^2)+(入力・結果!$G$4^2)+(入力・結果!$G$5^2)-(入力・結果!$G$6^2)-(2*入力・結果!$G$3*入力・結果!$G$4*COS(RADIANS(S124))))/(2*入力・結果!$G$5*((入力・結果!$G$3^2)+(入力・結果!$G$4^2)-(2*入力・結果!$G$3*入力・結果!$G$4*(COS(RADIANS(S124)))))^(1/2))))</f>
        <v>25.208765296758372</v>
      </c>
      <c r="AC124" s="1">
        <f t="shared" si="44"/>
        <v>13775.905660222084</v>
      </c>
      <c r="AD124" s="1">
        <f t="shared" si="33"/>
        <v>13775.905660222084</v>
      </c>
      <c r="AE124" s="1" t="str">
        <f t="shared" si="34"/>
        <v/>
      </c>
      <c r="AF124" s="1" t="str">
        <f t="shared" si="35"/>
        <v/>
      </c>
      <c r="AJ124" s="10">
        <v>121</v>
      </c>
      <c r="AK124" s="10">
        <f t="shared" si="36"/>
        <v>3.8909130979045337</v>
      </c>
    </row>
    <row r="125" spans="2:37" x14ac:dyDescent="0.2">
      <c r="B125" s="1">
        <v>121</v>
      </c>
      <c r="C125" s="13">
        <f t="shared" si="23"/>
        <v>-25.751903745502712</v>
      </c>
      <c r="D125" s="13">
        <f t="shared" si="24"/>
        <v>-42.858365035105614</v>
      </c>
      <c r="E125" s="13">
        <f>演算!U125</f>
        <v>-12.747436323862452</v>
      </c>
      <c r="F125" s="13">
        <f t="shared" si="25"/>
        <v>12.747436323862452</v>
      </c>
      <c r="G125" s="13">
        <f t="shared" si="26"/>
        <v>-493.92095712868644</v>
      </c>
      <c r="H125" s="13">
        <f t="shared" si="27"/>
        <v>-148.772185919321</v>
      </c>
      <c r="I125" s="14">
        <f t="shared" si="37"/>
        <v>515.84016438634433</v>
      </c>
      <c r="J125" s="13">
        <f t="shared" si="38"/>
        <v>-16.762640957731097</v>
      </c>
      <c r="K125" s="13" t="str">
        <f t="shared" si="39"/>
        <v/>
      </c>
      <c r="L125" s="13">
        <f>COUNTIF($K$4:K125,1)</f>
        <v>1</v>
      </c>
      <c r="M125" s="13">
        <f t="shared" si="40"/>
        <v>163.23735904226891</v>
      </c>
      <c r="N125" s="14">
        <f t="shared" si="28"/>
        <v>117.23735904226891</v>
      </c>
      <c r="O125" s="14">
        <f t="shared" si="41"/>
        <v>-236.08857269941251</v>
      </c>
      <c r="P125" s="14">
        <f t="shared" si="42"/>
        <v>-458.64284692436325</v>
      </c>
      <c r="Q125" s="13">
        <f t="shared" si="29"/>
        <v>-257.51903745502716</v>
      </c>
      <c r="R125" s="13">
        <f t="shared" si="30"/>
        <v>428.58365035105618</v>
      </c>
      <c r="S125" s="15">
        <v>121</v>
      </c>
      <c r="T125" s="1">
        <f t="shared" si="45"/>
        <v>46.252563676137548</v>
      </c>
      <c r="U125" s="1">
        <f t="shared" si="32"/>
        <v>-12.747436323862452</v>
      </c>
      <c r="V125" s="1">
        <f t="shared" si="43"/>
        <v>0.25700908111737419</v>
      </c>
      <c r="W125" s="1">
        <f>入力・結果!$I$7/V125</f>
        <v>1345773.4586508286</v>
      </c>
      <c r="X125" s="14">
        <f>(W125/I125*10)*入力・結果!$I$8</f>
        <v>17218.715098817152</v>
      </c>
      <c r="Y125" s="13">
        <f>DEGREES(ACOS((入力・結果!$G$3-(入力・結果!$G$4*COS(RADIANS(S125))))/(((入力・結果!$G$3^2)+(入力・結果!$G$4^2)-(2*入力・結果!$G$3*入力・結果!$G$4*COS(RADIANS(S125))))^(1/2))))</f>
        <v>37.550693680611644</v>
      </c>
      <c r="Z125" s="13">
        <f>DEGREES(ACOS(((入力・結果!$G$3^2)+(入力・結果!$G$4^2)-(入力・結果!$G$5^2)+(入力・結果!$G$6^2)-(2*入力・結果!$G$3*入力・結果!$G$4*COS(RADIANS(S125))))/(2*入力・結果!$G$6*((入力・結果!$G$3^2)+(入力・結果!$G$4^2)-(2*入力・結果!$G$3*入力・結果!$G$4*(COS(RADIANS(S125)))))^(1/2))))</f>
        <v>32.640210330971584</v>
      </c>
      <c r="AA125" s="13">
        <f>DEGREES(ACOS((入力・結果!$G$4-(入力・結果!$G$3*COS(RADIANS(S125))))/(((入力・結果!$G$3^2)+(入力・結果!$G$4^2)-(2*入力・結果!$G$3*入力・結果!$G$4*COS(RADIANS(S125))))^(1/2))))</f>
        <v>21.449306319388331</v>
      </c>
      <c r="AB125" s="13">
        <f>DEGREES(ACOS(((入力・結果!$G$3^2)+(入力・結果!$G$4^2)+(入力・結果!$G$5^2)-(入力・結果!$G$6^2)-(2*入力・結果!$G$3*入力・結果!$G$4*COS(RADIANS(S125))))/(2*入力・結果!$G$5*((入力・結果!$G$3^2)+(入力・結果!$G$4^2)-(2*入力・結果!$G$3*入力・結果!$G$4*(COS(RADIANS(S125)))))^(1/2))))</f>
        <v>24.803257356749217</v>
      </c>
      <c r="AC125" s="1">
        <f t="shared" si="44"/>
        <v>13918.715098817152</v>
      </c>
      <c r="AD125" s="1">
        <f t="shared" si="33"/>
        <v>13918.715098817152</v>
      </c>
      <c r="AE125" s="1" t="str">
        <f t="shared" si="34"/>
        <v/>
      </c>
      <c r="AF125" s="1" t="str">
        <f t="shared" si="35"/>
        <v/>
      </c>
      <c r="AJ125" s="10">
        <v>122</v>
      </c>
      <c r="AK125" s="10">
        <f t="shared" si="36"/>
        <v>3.9261021205513358</v>
      </c>
    </row>
    <row r="126" spans="2:37" x14ac:dyDescent="0.2">
      <c r="B126" s="1">
        <v>122</v>
      </c>
      <c r="C126" s="13">
        <f t="shared" si="23"/>
        <v>-26.495963211660239</v>
      </c>
      <c r="D126" s="13">
        <f t="shared" si="24"/>
        <v>-42.402404807821306</v>
      </c>
      <c r="E126" s="13">
        <f>演算!U126</f>
        <v>-12.492730773855115</v>
      </c>
      <c r="F126" s="13">
        <f t="shared" si="25"/>
        <v>12.492730773855115</v>
      </c>
      <c r="G126" s="13">
        <f t="shared" si="26"/>
        <v>-495.13122371118294</v>
      </c>
      <c r="H126" s="13">
        <f t="shared" si="27"/>
        <v>-146.23396367382549</v>
      </c>
      <c r="I126" s="14">
        <f t="shared" si="37"/>
        <v>516.27444332011169</v>
      </c>
      <c r="J126" s="13">
        <f t="shared" si="38"/>
        <v>-16.454181645038158</v>
      </c>
      <c r="K126" s="13" t="str">
        <f t="shared" si="39"/>
        <v/>
      </c>
      <c r="L126" s="13">
        <f>COUNTIF($K$4:K126,1)</f>
        <v>1</v>
      </c>
      <c r="M126" s="13">
        <f t="shared" si="40"/>
        <v>163.54581835496185</v>
      </c>
      <c r="N126" s="14">
        <f t="shared" si="28"/>
        <v>117.54581835496185</v>
      </c>
      <c r="O126" s="14">
        <f t="shared" si="41"/>
        <v>-238.75513879472049</v>
      </c>
      <c r="P126" s="14">
        <f t="shared" si="42"/>
        <v>-457.75024251725415</v>
      </c>
      <c r="Q126" s="13">
        <f t="shared" si="29"/>
        <v>-264.95963211660239</v>
      </c>
      <c r="R126" s="13">
        <f t="shared" si="30"/>
        <v>424.02404807821301</v>
      </c>
      <c r="S126" s="15">
        <v>122</v>
      </c>
      <c r="T126" s="1">
        <f t="shared" si="45"/>
        <v>45.507269226144885</v>
      </c>
      <c r="U126" s="1">
        <f t="shared" si="32"/>
        <v>-12.492730773855115</v>
      </c>
      <c r="V126" s="1">
        <f t="shared" si="43"/>
        <v>0.25470555000733697</v>
      </c>
      <c r="W126" s="1">
        <f>入力・結果!$I$7/V126</f>
        <v>1357944.4970478138</v>
      </c>
      <c r="X126" s="14">
        <f>(W126/I126*10)*入力・結果!$I$8</f>
        <v>17359.824404398201</v>
      </c>
      <c r="Y126" s="13">
        <f>DEGREES(ACOS((入力・結果!$G$3-(入力・結果!$G$4*COS(RADIANS(S126))))/(((入力・結果!$G$3^2)+(入力・結果!$G$4^2)-(2*入力・結果!$G$3*入力・結果!$G$4*COS(RADIANS(S126))))^(1/2))))</f>
        <v>36.8896450077686</v>
      </c>
      <c r="Z126" s="13">
        <f>DEGREES(ACOS(((入力・結果!$G$3^2)+(入力・結果!$G$4^2)-(入力・結果!$G$5^2)+(入力・結果!$G$6^2)-(2*入力・結果!$G$3*入力・結果!$G$4*COS(RADIANS(S126))))/(2*入力・結果!$G$6*((入力・結果!$G$3^2)+(入力・結果!$G$4^2)-(2*入力・結果!$G$3*入力・結果!$G$4*(COS(RADIANS(S126)))))^(1/2))))</f>
        <v>32.077860534242362</v>
      </c>
      <c r="AA126" s="13">
        <f>DEGREES(ACOS((入力・結果!$G$4-(入力・結果!$G$3*COS(RADIANS(S126))))/(((入力・結果!$G$3^2)+(入力・結果!$G$4^2)-(2*入力・結果!$G$3*入力・結果!$G$4*COS(RADIANS(S126))))^(1/2))))</f>
        <v>21.110354992231382</v>
      </c>
      <c r="AB126" s="13">
        <f>DEGREES(ACOS(((入力・結果!$G$3^2)+(入力・結果!$G$4^2)+(入力・結果!$G$5^2)-(入力・結果!$G$6^2)-(2*入力・結果!$G$3*入力・結果!$G$4*COS(RADIANS(S126))))/(2*入力・結果!$G$5*((入力・結果!$G$3^2)+(入力・結果!$G$4^2)-(2*入力・結果!$G$3*入力・結果!$G$4*(COS(RADIANS(S126)))))^(1/2))))</f>
        <v>24.396914233913506</v>
      </c>
      <c r="AC126" s="1">
        <f t="shared" si="44"/>
        <v>14059.824404398201</v>
      </c>
      <c r="AD126" s="1">
        <f t="shared" si="33"/>
        <v>14059.824404398201</v>
      </c>
      <c r="AE126" s="1" t="str">
        <f t="shared" si="34"/>
        <v/>
      </c>
      <c r="AF126" s="1" t="str">
        <f t="shared" si="35"/>
        <v/>
      </c>
      <c r="AJ126" s="10">
        <v>123</v>
      </c>
      <c r="AK126" s="10">
        <f t="shared" si="36"/>
        <v>3.9609169950653658</v>
      </c>
    </row>
    <row r="127" spans="2:37" x14ac:dyDescent="0.2">
      <c r="B127" s="1">
        <v>123</v>
      </c>
      <c r="C127" s="13">
        <f t="shared" si="23"/>
        <v>-27.231951750751353</v>
      </c>
      <c r="D127" s="13">
        <f t="shared" si="24"/>
        <v>-41.933528397271196</v>
      </c>
      <c r="E127" s="13">
        <f>演算!U127</f>
        <v>-12.240263983653293</v>
      </c>
      <c r="F127" s="13">
        <f t="shared" si="25"/>
        <v>12.240263983653293</v>
      </c>
      <c r="G127" s="13">
        <f t="shared" si="26"/>
        <v>-496.32018219539361</v>
      </c>
      <c r="H127" s="13">
        <f t="shared" si="27"/>
        <v>-143.69910243050822</v>
      </c>
      <c r="I127" s="14">
        <f t="shared" si="37"/>
        <v>516.70412742090843</v>
      </c>
      <c r="J127" s="13">
        <f t="shared" si="38"/>
        <v>-16.147264801854725</v>
      </c>
      <c r="K127" s="13" t="str">
        <f t="shared" si="39"/>
        <v/>
      </c>
      <c r="L127" s="13">
        <f>COUNTIF($K$4:K127,1)</f>
        <v>1</v>
      </c>
      <c r="M127" s="13">
        <f t="shared" si="40"/>
        <v>163.85273519814527</v>
      </c>
      <c r="N127" s="14">
        <f t="shared" si="28"/>
        <v>117.85273519814527</v>
      </c>
      <c r="O127" s="14">
        <f t="shared" si="41"/>
        <v>-241.40448533855954</v>
      </c>
      <c r="P127" s="14">
        <f t="shared" si="42"/>
        <v>-456.84464509527481</v>
      </c>
      <c r="Q127" s="13">
        <f t="shared" si="29"/>
        <v>-272.31951750751352</v>
      </c>
      <c r="R127" s="13">
        <f t="shared" si="30"/>
        <v>419.33528397271198</v>
      </c>
      <c r="S127" s="15">
        <v>123</v>
      </c>
      <c r="T127" s="1">
        <f t="shared" si="45"/>
        <v>44.759736016346707</v>
      </c>
      <c r="U127" s="1">
        <f t="shared" si="32"/>
        <v>-12.240263983653293</v>
      </c>
      <c r="V127" s="1">
        <f t="shared" si="43"/>
        <v>0.25246679020182228</v>
      </c>
      <c r="W127" s="1">
        <f>入力・結果!$I$7/V127</f>
        <v>1369986.1265852284</v>
      </c>
      <c r="X127" s="14">
        <f>(W127/I127*10)*入力・結果!$I$8</f>
        <v>17499.199165670583</v>
      </c>
      <c r="Y127" s="13">
        <f>DEGREES(ACOS((入力・結果!$G$3-(入力・結果!$G$4*COS(RADIANS(S127))))/(((入力・結果!$G$3^2)+(入力・結果!$G$4^2)-(2*入力・結果!$G$3*入力・結果!$G$4*COS(RADIANS(S127))))^(1/2))))</f>
        <v>36.230023181936041</v>
      </c>
      <c r="Z127" s="13">
        <f>DEGREES(ACOS(((入力・結果!$G$3^2)+(入力・結果!$G$4^2)-(入力・結果!$G$5^2)+(入力・結果!$G$6^2)-(2*入力・結果!$G$3*入力・結果!$G$4*COS(RADIANS(S127))))/(2*入力・結果!$G$6*((入力・結果!$G$3^2)+(入力・結果!$G$4^2)-(2*入力・結果!$G$3*入力・結果!$G$4*(COS(RADIANS(S127)))))^(1/2))))</f>
        <v>31.516035100028223</v>
      </c>
      <c r="AA127" s="13">
        <f>DEGREES(ACOS((入力・結果!$G$4-(入力・結果!$G$3*COS(RADIANS(S127))))/(((入力・結果!$G$3^2)+(入力・結果!$G$4^2)-(2*入力・結果!$G$3*入力・結果!$G$4*COS(RADIANS(S127))))^(1/2))))</f>
        <v>20.769976818063931</v>
      </c>
      <c r="AB127" s="13">
        <f>DEGREES(ACOS(((入力・結果!$G$3^2)+(入力・結果!$G$4^2)+(入力・結果!$G$5^2)-(入力・結果!$G$6^2)-(2*入力・結果!$G$3*入力・結果!$G$4*COS(RADIANS(S127))))/(2*入力・結果!$G$5*((入力・結果!$G$3^2)+(入力・結果!$G$4^2)-(2*入力・結果!$G$3*入力・結果!$G$4*(COS(RADIANS(S127)))))^(1/2))))</f>
        <v>23.989759198282773</v>
      </c>
      <c r="AC127" s="1">
        <f t="shared" si="44"/>
        <v>14199.199165670583</v>
      </c>
      <c r="AD127" s="1">
        <f t="shared" si="33"/>
        <v>14199.199165670583</v>
      </c>
      <c r="AE127" s="1" t="str">
        <f t="shared" si="34"/>
        <v/>
      </c>
      <c r="AF127" s="1" t="str">
        <f t="shared" si="35"/>
        <v/>
      </c>
      <c r="AJ127" s="10">
        <v>124</v>
      </c>
      <c r="AK127" s="10">
        <f t="shared" si="36"/>
        <v>3.9953471034145269</v>
      </c>
    </row>
    <row r="128" spans="2:37" x14ac:dyDescent="0.2">
      <c r="B128" s="1">
        <v>124</v>
      </c>
      <c r="C128" s="13">
        <f t="shared" si="23"/>
        <v>-27.959645173537336</v>
      </c>
      <c r="D128" s="13">
        <f t="shared" si="24"/>
        <v>-41.451878627752087</v>
      </c>
      <c r="E128" s="13">
        <f>演算!U128</f>
        <v>-11.989972838950152</v>
      </c>
      <c r="F128" s="13">
        <f t="shared" si="25"/>
        <v>11.989972838950152</v>
      </c>
      <c r="G128" s="13">
        <f t="shared" si="26"/>
        <v>-497.48795161382878</v>
      </c>
      <c r="H128" s="13">
        <f t="shared" si="27"/>
        <v>-141.16732101914806</v>
      </c>
      <c r="I128" s="14">
        <f t="shared" si="37"/>
        <v>517.12906950262084</v>
      </c>
      <c r="J128" s="13">
        <f t="shared" si="38"/>
        <v>-15.841835871911206</v>
      </c>
      <c r="K128" s="13" t="str">
        <f t="shared" si="39"/>
        <v/>
      </c>
      <c r="L128" s="13">
        <f>COUNTIF($K$4:K128,1)</f>
        <v>1</v>
      </c>
      <c r="M128" s="13">
        <f t="shared" si="40"/>
        <v>164.1581641280888</v>
      </c>
      <c r="N128" s="14">
        <f t="shared" si="28"/>
        <v>118.1581641280888</v>
      </c>
      <c r="O128" s="14">
        <f t="shared" si="41"/>
        <v>-244.0368972747905</v>
      </c>
      <c r="P128" s="14">
        <f t="shared" si="42"/>
        <v>-455.92594496599969</v>
      </c>
      <c r="Q128" s="13">
        <f t="shared" si="29"/>
        <v>-279.59645173537336</v>
      </c>
      <c r="R128" s="13">
        <f t="shared" si="30"/>
        <v>414.51878627752086</v>
      </c>
      <c r="S128" s="15">
        <v>124</v>
      </c>
      <c r="T128" s="1">
        <f t="shared" si="45"/>
        <v>44.010027161049848</v>
      </c>
      <c r="U128" s="1">
        <f t="shared" si="32"/>
        <v>-11.989972838950152</v>
      </c>
      <c r="V128" s="1">
        <f t="shared" si="43"/>
        <v>0.25029114470314084</v>
      </c>
      <c r="W128" s="1">
        <f>入力・結果!$I$7/V128</f>
        <v>1381894.674740603</v>
      </c>
      <c r="X128" s="14">
        <f>(W128/I128*10)*入力・結果!$I$8</f>
        <v>17636.805569758744</v>
      </c>
      <c r="Y128" s="13">
        <f>DEGREES(ACOS((入力・結果!$G$3-(入力・結果!$G$4*COS(RADIANS(S128))))/(((入力・結果!$G$3^2)+(入力・結果!$G$4^2)-(2*入力・結果!$G$3*入力・結果!$G$4*COS(RADIANS(S128))))^(1/2))))</f>
        <v>35.571787776256869</v>
      </c>
      <c r="Z128" s="13">
        <f>DEGREES(ACOS(((入力・結果!$G$3^2)+(入力・結果!$G$4^2)-(入力・結果!$G$5^2)+(入力・結果!$G$6^2)-(2*入力・結果!$G$3*入力・結果!$G$4*COS(RADIANS(S128))))/(2*入力・結果!$G$6*((入力・結果!$G$3^2)+(入力・結果!$G$4^2)-(2*入力・結果!$G$3*入力・結果!$G$4*(COS(RADIANS(S128)))))^(1/2))))</f>
        <v>30.954719669963403</v>
      </c>
      <c r="AA128" s="13">
        <f>DEGREES(ACOS((入力・結果!$G$4-(入力・結果!$G$3*COS(RADIANS(S128))))/(((入力・結果!$G$3^2)+(入力・結果!$G$4^2)-(2*入力・結果!$G$3*入力・結果!$G$4*COS(RADIANS(S128))))^(1/2))))</f>
        <v>20.42821222374312</v>
      </c>
      <c r="AB128" s="13">
        <f>DEGREES(ACOS(((入力・結果!$G$3^2)+(入力・結果!$G$4^2)+(入力・結果!$G$5^2)-(入力・結果!$G$6^2)-(2*入力・結果!$G$3*入力・結果!$G$4*COS(RADIANS(S128))))/(2*入力・結果!$G$5*((入力・結果!$G$3^2)+(入力・結果!$G$4^2)-(2*入力・結果!$G$3*入力・結果!$G$4*(COS(RADIANS(S128)))))^(1/2))))</f>
        <v>23.581814937306724</v>
      </c>
      <c r="AC128" s="1">
        <f t="shared" si="44"/>
        <v>14336.805569758744</v>
      </c>
      <c r="AD128" s="1">
        <f t="shared" si="33"/>
        <v>14336.805569758744</v>
      </c>
      <c r="AE128" s="1" t="str">
        <f t="shared" si="34"/>
        <v/>
      </c>
      <c r="AF128" s="1" t="str">
        <f t="shared" si="35"/>
        <v/>
      </c>
      <c r="AJ128" s="10">
        <v>125</v>
      </c>
      <c r="AK128" s="10">
        <f t="shared" si="36"/>
        <v>4.0293819452643866</v>
      </c>
    </row>
    <row r="129" spans="2:37" x14ac:dyDescent="0.2">
      <c r="B129" s="1">
        <v>125</v>
      </c>
      <c r="C129" s="13">
        <f t="shared" si="23"/>
        <v>-28.678821817552308</v>
      </c>
      <c r="D129" s="13">
        <f t="shared" si="24"/>
        <v>-40.957602214449587</v>
      </c>
      <c r="E129" s="13">
        <f>演算!U129</f>
        <v>-11.741795819847937</v>
      </c>
      <c r="F129" s="13">
        <f t="shared" si="25"/>
        <v>11.741795819847937</v>
      </c>
      <c r="G129" s="13">
        <f t="shared" si="26"/>
        <v>-498.63464033004357</v>
      </c>
      <c r="H129" s="13">
        <f t="shared" si="27"/>
        <v>-138.63835081034421</v>
      </c>
      <c r="I129" s="14">
        <f t="shared" si="37"/>
        <v>517.54912506204084</v>
      </c>
      <c r="J129" s="13">
        <f t="shared" si="38"/>
        <v>-15.537842103588115</v>
      </c>
      <c r="K129" s="13" t="str">
        <f t="shared" si="39"/>
        <v/>
      </c>
      <c r="L129" s="13">
        <f>COUNTIF($K$4:K129,1)</f>
        <v>1</v>
      </c>
      <c r="M129" s="13">
        <f t="shared" si="40"/>
        <v>164.4621578964119</v>
      </c>
      <c r="N129" s="14">
        <f t="shared" si="28"/>
        <v>118.4621578964119</v>
      </c>
      <c r="O129" s="14">
        <f t="shared" si="41"/>
        <v>-246.65264311488349</v>
      </c>
      <c r="P129" s="14">
        <f t="shared" si="42"/>
        <v>-454.99403347398516</v>
      </c>
      <c r="Q129" s="13">
        <f t="shared" si="29"/>
        <v>-286.78821817552307</v>
      </c>
      <c r="R129" s="13">
        <f t="shared" si="30"/>
        <v>409.57602214449582</v>
      </c>
      <c r="S129" s="15">
        <v>125</v>
      </c>
      <c r="T129" s="1">
        <f t="shared" si="45"/>
        <v>43.258204180152063</v>
      </c>
      <c r="U129" s="1">
        <f t="shared" si="32"/>
        <v>-11.741795819847937</v>
      </c>
      <c r="V129" s="1">
        <f t="shared" si="43"/>
        <v>0.24817701910221501</v>
      </c>
      <c r="W129" s="1">
        <f>入力・結果!$I$7/V129</f>
        <v>1393666.509700265</v>
      </c>
      <c r="X129" s="14">
        <f>(W129/I129*10)*入力・結果!$I$8</f>
        <v>17772.610402769249</v>
      </c>
      <c r="Y129" s="13">
        <f>DEGREES(ACOS((入力・結果!$G$3-(入力・結果!$G$4*COS(RADIANS(S129))))/(((入力・結果!$G$3^2)+(入力・結果!$G$4^2)-(2*入力・結果!$G$3*入力・結果!$G$4*COS(RADIANS(S129))))^(1/2))))</f>
        <v>34.914899397248575</v>
      </c>
      <c r="Z129" s="13">
        <f>DEGREES(ACOS(((入力・結果!$G$3^2)+(入力・結果!$G$4^2)-(入力・結果!$G$5^2)+(入力・結果!$G$6^2)-(2*入力・結果!$G$3*入力・結果!$G$4*COS(RADIANS(S129))))/(2*入力・結果!$G$6*((入力・結果!$G$3^2)+(入力・結果!$G$4^2)-(2*入力・結果!$G$3*入力・結果!$G$4*(COS(RADIANS(S129)))))^(1/2))))</f>
        <v>30.393900222909995</v>
      </c>
      <c r="AA129" s="13">
        <f>DEGREES(ACOS((入力・結果!$G$4-(入力・結果!$G$3*COS(RADIANS(S129))))/(((入力・結果!$G$3^2)+(入力・結果!$G$4^2)-(2*入力・結果!$G$3*入力・結果!$G$4*COS(RADIANS(S129))))^(1/2))))</f>
        <v>20.085100602751446</v>
      </c>
      <c r="AB129" s="13">
        <f>DEGREES(ACOS(((入力・結果!$G$3^2)+(入力・結果!$G$4^2)+(入力・結果!$G$5^2)-(入力・結果!$G$6^2)-(2*入力・結果!$G$3*入力・結果!$G$4*COS(RADIANS(S129))))/(2*入力・結果!$G$5*((入力・結果!$G$3^2)+(入力・結果!$G$4^2)-(2*入力・結果!$G$3*入力・結果!$G$4*(COS(RADIANS(S129)))))^(1/2))))</f>
        <v>23.173103577400621</v>
      </c>
      <c r="AC129" s="1">
        <f t="shared" si="44"/>
        <v>14472.610402769249</v>
      </c>
      <c r="AD129" s="1">
        <f t="shared" si="33"/>
        <v>14472.610402769249</v>
      </c>
      <c r="AE129" s="1" t="str">
        <f t="shared" si="34"/>
        <v/>
      </c>
      <c r="AF129" s="1" t="str">
        <f t="shared" si="35"/>
        <v/>
      </c>
      <c r="AJ129" s="10">
        <v>126</v>
      </c>
      <c r="AK129" s="10">
        <f t="shared" si="36"/>
        <v>4.0630111411488814</v>
      </c>
    </row>
    <row r="130" spans="2:37" x14ac:dyDescent="0.2">
      <c r="B130" s="1">
        <v>126</v>
      </c>
      <c r="C130" s="13">
        <f t="shared" si="23"/>
        <v>-29.38926261462365</v>
      </c>
      <c r="D130" s="13">
        <f t="shared" si="24"/>
        <v>-40.450849718747371</v>
      </c>
      <c r="E130" s="13">
        <f>演算!U130</f>
        <v>-11.495672940717157</v>
      </c>
      <c r="F130" s="13">
        <f t="shared" si="25"/>
        <v>11.495672940717157</v>
      </c>
      <c r="G130" s="13">
        <f t="shared" si="26"/>
        <v>-499.760346636115</v>
      </c>
      <c r="H130" s="13">
        <f t="shared" si="27"/>
        <v>-136.11193541427531</v>
      </c>
      <c r="I130" s="14">
        <f t="shared" si="37"/>
        <v>517.96415226545321</v>
      </c>
      <c r="J130" s="13">
        <f t="shared" si="38"/>
        <v>-15.235232483466211</v>
      </c>
      <c r="K130" s="13" t="str">
        <f t="shared" si="39"/>
        <v/>
      </c>
      <c r="L130" s="13">
        <f>COUNTIF($K$4:K130,1)</f>
        <v>1</v>
      </c>
      <c r="M130" s="13">
        <f t="shared" si="40"/>
        <v>164.76476751653379</v>
      </c>
      <c r="N130" s="14">
        <f t="shared" si="28"/>
        <v>118.76476751653379</v>
      </c>
      <c r="O130" s="14">
        <f t="shared" si="41"/>
        <v>-249.25197556965506</v>
      </c>
      <c r="P130" s="14">
        <f t="shared" si="42"/>
        <v>-454.04880322129873</v>
      </c>
      <c r="Q130" s="13">
        <f t="shared" si="29"/>
        <v>-293.89262614623652</v>
      </c>
      <c r="R130" s="13">
        <f t="shared" si="30"/>
        <v>404.50849718747372</v>
      </c>
      <c r="S130" s="15">
        <v>126</v>
      </c>
      <c r="T130" s="1">
        <f t="shared" si="45"/>
        <v>42.504327059282843</v>
      </c>
      <c r="U130" s="1">
        <f t="shared" si="32"/>
        <v>-11.495672940717157</v>
      </c>
      <c r="V130" s="1">
        <f t="shared" si="43"/>
        <v>0.24612287913078035</v>
      </c>
      <c r="W130" s="1">
        <f>入力・結果!$I$7/V130</f>
        <v>1405298.0414560104</v>
      </c>
      <c r="X130" s="14">
        <f>(W130/I130*10)*入力・結果!$I$8</f>
        <v>17906.58105014246</v>
      </c>
      <c r="Y130" s="13">
        <f>DEGREES(ACOS((入力・結果!$G$3-(入力・結果!$G$4*COS(RADIANS(S130))))/(((入力・結果!$G$3^2)+(入力・結果!$G$4^2)-(2*入力・結果!$G$3*入力・結果!$G$4*COS(RADIANS(S130))))^(1/2))))</f>
        <v>34.259319645397305</v>
      </c>
      <c r="Z130" s="13">
        <f>DEGREES(ACOS(((入力・結果!$G$3^2)+(入力・結果!$G$4^2)-(入力・結果!$G$5^2)+(入力・結果!$G$6^2)-(2*入力・結果!$G$3*入力・結果!$G$4*COS(RADIANS(S130))))/(2*入力・結果!$G$6*((入力・結果!$G$3^2)+(入力・結果!$G$4^2)-(2*入力・結果!$G$3*入力・結果!$G$4*(COS(RADIANS(S130)))))^(1/2))))</f>
        <v>29.833563063142641</v>
      </c>
      <c r="AA130" s="13">
        <f>DEGREES(ACOS((入力・結果!$G$4-(入力・結果!$G$3*COS(RADIANS(S130))))/(((入力・結果!$G$3^2)+(入力・結果!$G$4^2)-(2*入力・結果!$G$3*入力・結果!$G$4*COS(RADIANS(S130))))^(1/2))))</f>
        <v>19.740680354602684</v>
      </c>
      <c r="AB130" s="13">
        <f>DEGREES(ACOS(((入力・結果!$G$3^2)+(入力・結果!$G$4^2)+(入力・結果!$G$5^2)-(入力・結果!$G$6^2)-(2*入力・結果!$G$3*入力・結果!$G$4*COS(RADIANS(S130))))/(2*入力・結果!$G$5*((入力・結果!$G$3^2)+(入力・結果!$G$4^2)-(2*入力・結果!$G$3*入力・結果!$G$4*(COS(RADIANS(S130)))))^(1/2))))</f>
        <v>22.763646704680156</v>
      </c>
      <c r="AC130" s="1">
        <f t="shared" si="44"/>
        <v>14606.58105014246</v>
      </c>
      <c r="AD130" s="1">
        <f t="shared" si="33"/>
        <v>14606.58105014246</v>
      </c>
      <c r="AE130" s="1" t="str">
        <f t="shared" si="34"/>
        <v/>
      </c>
      <c r="AF130" s="1" t="str">
        <f t="shared" si="35"/>
        <v/>
      </c>
      <c r="AJ130" s="10">
        <v>127</v>
      </c>
      <c r="AK130" s="10">
        <f t="shared" si="36"/>
        <v>4.0962244356162385</v>
      </c>
    </row>
    <row r="131" spans="2:37" x14ac:dyDescent="0.2">
      <c r="B131" s="1">
        <v>127</v>
      </c>
      <c r="C131" s="13">
        <f t="shared" si="23"/>
        <v>-30.090751157602419</v>
      </c>
      <c r="D131" s="13">
        <f t="shared" si="24"/>
        <v>-39.931775502364637</v>
      </c>
      <c r="E131" s="13">
        <f>演算!U131</f>
        <v>-11.251545692389378</v>
      </c>
      <c r="F131" s="13">
        <f t="shared" si="25"/>
        <v>11.251545692389378</v>
      </c>
      <c r="G131" s="13">
        <f t="shared" si="26"/>
        <v>-500.86515932360288</v>
      </c>
      <c r="H131" s="13">
        <f t="shared" si="27"/>
        <v>-133.58783038378695</v>
      </c>
      <c r="I131" s="14">
        <f t="shared" si="37"/>
        <v>518.37401193627124</v>
      </c>
      <c r="J131" s="13">
        <f t="shared" si="38"/>
        <v>-14.9339576723397</v>
      </c>
      <c r="K131" s="13" t="str">
        <f t="shared" si="39"/>
        <v/>
      </c>
      <c r="L131" s="13">
        <f>COUNTIF($K$4:K131,1)</f>
        <v>1</v>
      </c>
      <c r="M131" s="13">
        <f t="shared" si="40"/>
        <v>165.06604232766031</v>
      </c>
      <c r="N131" s="14">
        <f t="shared" si="28"/>
        <v>119.06604232766031</v>
      </c>
      <c r="O131" s="14">
        <f t="shared" si="41"/>
        <v>-251.83513215947315</v>
      </c>
      <c r="P131" s="14">
        <f t="shared" si="42"/>
        <v>-453.09014827198149</v>
      </c>
      <c r="Q131" s="13">
        <f t="shared" si="29"/>
        <v>-300.90751157602421</v>
      </c>
      <c r="R131" s="13">
        <f t="shared" si="30"/>
        <v>399.31775502364638</v>
      </c>
      <c r="S131" s="15">
        <v>127</v>
      </c>
      <c r="T131" s="1">
        <f t="shared" si="45"/>
        <v>41.748454307610622</v>
      </c>
      <c r="U131" s="1">
        <f t="shared" si="32"/>
        <v>-11.251545692389378</v>
      </c>
      <c r="V131" s="1">
        <f t="shared" si="43"/>
        <v>0.24412724832777855</v>
      </c>
      <c r="W131" s="1">
        <f>入力・結果!$I$7/V131</f>
        <v>1416785.7228932022</v>
      </c>
      <c r="X131" s="14">
        <f>(W131/I131*10)*入力・結果!$I$8</f>
        <v>18038.685496920163</v>
      </c>
      <c r="Y131" s="13">
        <f>DEGREES(ACOS((入力・結果!$G$3-(入力・結果!$G$4*COS(RADIANS(S131))))/(((入力・結果!$G$3^2)+(入力・結果!$G$4^2)-(2*入力・結果!$G$3*入力・結果!$G$4*COS(RADIANS(S131))))^(1/2))))</f>
        <v>33.605011077309001</v>
      </c>
      <c r="Z131" s="13">
        <f>DEGREES(ACOS(((入力・結果!$G$3^2)+(入力・結果!$G$4^2)-(入力・結果!$G$5^2)+(入力・結果!$G$6^2)-(2*入力・結果!$G$3*入力・結果!$G$4*COS(RADIANS(S131))))/(2*入力・結果!$G$6*((入力・結果!$G$3^2)+(入力・結果!$G$4^2)-(2*入力・結果!$G$3*入力・結果!$G$4*(COS(RADIANS(S131)))))^(1/2))))</f>
        <v>29.273694808931413</v>
      </c>
      <c r="AA131" s="13">
        <f>DEGREES(ACOS((入力・結果!$G$4-(入力・結果!$G$3*COS(RADIANS(S131))))/(((入力・結果!$G$3^2)+(入力・結果!$G$4^2)-(2*入力・結果!$G$3*入力・結果!$G$4*COS(RADIANS(S131))))^(1/2))))</f>
        <v>19.394988922690981</v>
      </c>
      <c r="AB131" s="13">
        <f>DEGREES(ACOS(((入力・結果!$G$3^2)+(入力・結果!$G$4^2)+(入力・結果!$G$5^2)-(入力・結果!$G$6^2)-(2*入力・結果!$G$3*入力・結果!$G$4*COS(RADIANS(S131))))/(2*入力・結果!$G$5*((入力・結果!$G$3^2)+(入力・結果!$G$4^2)-(2*入力・結果!$G$3*入力・結果!$G$4*(COS(RADIANS(S131)))))^(1/2))))</f>
        <v>22.353465384919641</v>
      </c>
      <c r="AC131" s="1">
        <f t="shared" si="44"/>
        <v>14738.685496920163</v>
      </c>
      <c r="AD131" s="1">
        <f t="shared" si="33"/>
        <v>14738.685496920163</v>
      </c>
      <c r="AE131" s="1" t="str">
        <f t="shared" si="34"/>
        <v/>
      </c>
      <c r="AF131" s="1" t="str">
        <f t="shared" si="35"/>
        <v/>
      </c>
      <c r="AJ131" s="10">
        <v>128</v>
      </c>
      <c r="AK131" s="10">
        <f t="shared" si="36"/>
        <v>4.1290117003368536</v>
      </c>
    </row>
    <row r="132" spans="2:37" x14ac:dyDescent="0.2">
      <c r="B132" s="1">
        <v>128</v>
      </c>
      <c r="C132" s="13">
        <f t="shared" ref="C132:C195" si="46">$AI$8*COS(RADIANS(B132))</f>
        <v>-30.783073766282914</v>
      </c>
      <c r="D132" s="13">
        <f t="shared" ref="D132:D195" si="47">-$AI$8*SIN(RADIANS(B132))</f>
        <v>-39.4005376803361</v>
      </c>
      <c r="E132" s="13">
        <f>演算!U132</f>
        <v>-11.009356986574275</v>
      </c>
      <c r="F132" s="13">
        <f t="shared" ref="F132:F195" si="48">IF(E132&gt;0,(180-$AI$10)-E132,(180-$AI$10)-E132)</f>
        <v>11.009356986574275</v>
      </c>
      <c r="G132" s="13">
        <f t="shared" ref="G132:G195" si="49">-$AI$9*COS(RADIANS(F132))+C132</f>
        <v>-501.94915822930193</v>
      </c>
      <c r="H132" s="13">
        <f t="shared" ref="H132:H195" si="50">-$AI$9*SIN(RADIANS(F132))+D132</f>
        <v>-131.06580292179643</v>
      </c>
      <c r="I132" s="14">
        <f t="shared" si="37"/>
        <v>518.77856754364859</v>
      </c>
      <c r="J132" s="13">
        <f t="shared" si="38"/>
        <v>-14.633969943582555</v>
      </c>
      <c r="K132" s="13" t="str">
        <f t="shared" si="39"/>
        <v/>
      </c>
      <c r="L132" s="13">
        <f>COUNTIF($K$4:K132,1)</f>
        <v>1</v>
      </c>
      <c r="M132" s="13">
        <f t="shared" si="40"/>
        <v>165.36603005641746</v>
      </c>
      <c r="N132" s="14">
        <f t="shared" ref="N132:N195" si="51">$AI$7+M132</f>
        <v>119.36603005641746</v>
      </c>
      <c r="O132" s="14">
        <f t="shared" si="41"/>
        <v>-254.40233580384222</v>
      </c>
      <c r="P132" s="14">
        <f t="shared" si="42"/>
        <v>-452.11796434137523</v>
      </c>
      <c r="Q132" s="13">
        <f t="shared" ref="Q132:Q195" si="52">COS(RADIANS(B132))*$AI$12</f>
        <v>-307.83073766282916</v>
      </c>
      <c r="R132" s="13">
        <f t="shared" ref="R132:R195" si="53">SIN(RADIANS(B132))*$AI$12</f>
        <v>394.005376803361</v>
      </c>
      <c r="S132" s="15">
        <v>128</v>
      </c>
      <c r="T132" s="1">
        <f t="shared" ref="T132:T163" si="54">AA132+AB132</f>
        <v>40.990643013425725</v>
      </c>
      <c r="U132" s="1">
        <f t="shared" ref="U132:U195" si="55">T132-(180-S132)</f>
        <v>-11.009356986574275</v>
      </c>
      <c r="V132" s="1">
        <f t="shared" si="43"/>
        <v>0.24218870581510288</v>
      </c>
      <c r="W132" s="1">
        <f>入力・結果!$I$7/V132</f>
        <v>1428126.0508657095</v>
      </c>
      <c r="X132" s="14">
        <f>(W132/I132*10)*入力・結果!$I$8</f>
        <v>18168.892327882528</v>
      </c>
      <c r="Y132" s="13">
        <f>DEGREES(ACOS((入力・結果!$G$3-(入力・結果!$G$4*COS(RADIANS(S132))))/(((入力・結果!$G$3^2)+(入力・結果!$G$4^2)-(2*入力・結果!$G$3*入力・結果!$G$4*COS(RADIANS(S132))))^(1/2))))</f>
        <v>32.951937169342912</v>
      </c>
      <c r="Z132" s="13">
        <f>DEGREES(ACOS(((入力・結果!$G$3^2)+(入力・結果!$G$4^2)-(入力・結果!$G$5^2)+(入力・結果!$G$6^2)-(2*入力・結果!$G$3*入力・結果!$G$4*COS(RADIANS(S132))))/(2*入力・結果!$G$6*((入力・結果!$G$3^2)+(入力・結果!$G$4^2)-(2*入力・結果!$G$3*入力・結果!$G$4*(COS(RADIANS(S132)))))^(1/2))))</f>
        <v>28.714282381508724</v>
      </c>
      <c r="AA132" s="13">
        <f>DEGREES(ACOS((入力・結果!$G$4-(入力・結果!$G$3*COS(RADIANS(S132))))/(((入力・結果!$G$3^2)+(入力・結果!$G$4^2)-(2*入力・結果!$G$3*入力・結果!$G$4*COS(RADIANS(S132))))^(1/2))))</f>
        <v>19.048062830657088</v>
      </c>
      <c r="AB132" s="13">
        <f>DEGREES(ACOS(((入力・結果!$G$3^2)+(入力・結果!$G$4^2)+(入力・結果!$G$5^2)-(入力・結果!$G$6^2)-(2*入力・結果!$G$3*入力・結果!$G$4*COS(RADIANS(S132))))/(2*入力・結果!$G$5*((入力・結果!$G$3^2)+(入力・結果!$G$4^2)-(2*入力・結果!$G$3*入力・結果!$G$4*(COS(RADIANS(S132)))))^(1/2))))</f>
        <v>21.942580182768637</v>
      </c>
      <c r="AC132" s="1">
        <f t="shared" si="44"/>
        <v>14868.892327882528</v>
      </c>
      <c r="AD132" s="1">
        <f t="shared" ref="AD132:AD195" si="56">IF(AC132&lt;0,0,AC132)</f>
        <v>14868.892327882528</v>
      </c>
      <c r="AE132" s="1" t="str">
        <f t="shared" ref="AE132:AE195" si="57">IF(AND(AD131=0,AD132&gt;0),"a","")</f>
        <v/>
      </c>
      <c r="AF132" s="1" t="str">
        <f t="shared" ref="AF132:AF195" si="58">IF(AND(AD133=0,AD132&gt;0),"a","")</f>
        <v/>
      </c>
      <c r="AJ132" s="10">
        <v>129</v>
      </c>
      <c r="AK132" s="10">
        <f t="shared" ref="AK132:AK195" si="59">1/V133</f>
        <v>4.1613629371756362</v>
      </c>
    </row>
    <row r="133" spans="2:37" x14ac:dyDescent="0.2">
      <c r="B133" s="1">
        <v>129</v>
      </c>
      <c r="C133" s="13">
        <f t="shared" si="46"/>
        <v>-31.466019552491865</v>
      </c>
      <c r="D133" s="13">
        <f t="shared" si="47"/>
        <v>-38.85729807284855</v>
      </c>
      <c r="E133" s="13">
        <f>演算!U133</f>
        <v>-10.769051102397128</v>
      </c>
      <c r="F133" s="13">
        <f t="shared" si="48"/>
        <v>10.769051102397128</v>
      </c>
      <c r="G133" s="13">
        <f t="shared" si="49"/>
        <v>-503.01241475701482</v>
      </c>
      <c r="H133" s="13">
        <f t="shared" si="50"/>
        <v>-128.54563159298831</v>
      </c>
      <c r="I133" s="14">
        <f t="shared" ref="I133:I196" si="60">(((G133)^2)+((H133)^2))^(1/2)</f>
        <v>519.1776851919999</v>
      </c>
      <c r="J133" s="13">
        <f t="shared" ref="J133:J196" si="61">-DEGREES(ATAN((H133/(G133))))</f>
        <v>-14.33522312376309</v>
      </c>
      <c r="K133" s="13" t="str">
        <f t="shared" ref="K133:K196" si="62">IF(AND(J132&gt;0,J133&lt;0),1,"")</f>
        <v/>
      </c>
      <c r="L133" s="13">
        <f>COUNTIF($K$4:K133,1)</f>
        <v>1</v>
      </c>
      <c r="M133" s="13">
        <f t="shared" ref="M133:M196" si="63">IF(L133=0,J133,IF(L133=1,180+J133,360+J133))</f>
        <v>165.66477687623691</v>
      </c>
      <c r="N133" s="14">
        <f t="shared" si="51"/>
        <v>119.66477687623691</v>
      </c>
      <c r="O133" s="14">
        <f t="shared" ref="O133:O196" si="64">I133*COS(RADIANS(N133))</f>
        <v>-256.9537953912473</v>
      </c>
      <c r="P133" s="14">
        <f t="shared" ref="P133:P196" si="65">-I133*SIN(RADIANS(N133))</f>
        <v>-451.13214897118155</v>
      </c>
      <c r="Q133" s="13">
        <f t="shared" si="52"/>
        <v>-314.66019552491866</v>
      </c>
      <c r="R133" s="13">
        <f t="shared" si="53"/>
        <v>388.5729807284855</v>
      </c>
      <c r="S133" s="15">
        <v>129</v>
      </c>
      <c r="T133" s="1">
        <f t="shared" si="54"/>
        <v>40.230948897602872</v>
      </c>
      <c r="U133" s="1">
        <f t="shared" si="55"/>
        <v>-10.769051102397128</v>
      </c>
      <c r="V133" s="1">
        <f t="shared" ref="V133:V196" si="66">ABS(U133-U132)</f>
        <v>0.24030588417714682</v>
      </c>
      <c r="W133" s="1">
        <f>入力・結果!$I$7/V133</f>
        <v>1439315.5672585603</v>
      </c>
      <c r="X133" s="14">
        <f>(W133/I133*10)*入力・結果!$I$8</f>
        <v>18297.170727577482</v>
      </c>
      <c r="Y133" s="13">
        <f>DEGREES(ACOS((入力・結果!$G$3-(入力・結果!$G$4*COS(RADIANS(S133))))/(((入力・結果!$G$3^2)+(入力・結果!$G$4^2)-(2*入力・結果!$G$3*入力・結果!$G$4*COS(RADIANS(S133))))^(1/2))))</f>
        <v>32.300062282657066</v>
      </c>
      <c r="Z133" s="13">
        <f>DEGREES(ACOS(((入力・結果!$G$3^2)+(入力・結果!$G$4^2)-(入力・結果!$G$5^2)+(入力・結果!$G$6^2)-(2*入力・結果!$G$3*入力・結果!$G$4*COS(RADIANS(S133))))/(2*入力・結果!$G$6*((入力・結果!$G$3^2)+(入力・結果!$G$4^2)-(2*入力・結果!$G$3*入力・結果!$G$4*(COS(RADIANS(S133)))))^(1/2))))</f>
        <v>28.155312994404611</v>
      </c>
      <c r="AA133" s="13">
        <f>DEGREES(ACOS((入力・結果!$G$4-(入力・結果!$G$3*COS(RADIANS(S133))))/(((入力・結果!$G$3^2)+(入力・結果!$G$4^2)-(2*入力・結果!$G$3*入力・結果!$G$4*COS(RADIANS(S133))))^(1/2))))</f>
        <v>18.699937717342927</v>
      </c>
      <c r="AB133" s="13">
        <f>DEGREES(ACOS(((入力・結果!$G$3^2)+(入力・結果!$G$4^2)+(入力・結果!$G$5^2)-(入力・結果!$G$6^2)-(2*入力・結果!$G$3*入力・結果!$G$4*COS(RADIANS(S133))))/(2*入力・結果!$G$5*((入力・結果!$G$3^2)+(入力・結果!$G$4^2)-(2*入力・結果!$G$3*入力・結果!$G$4*(COS(RADIANS(S133)))))^(1/2))))</f>
        <v>21.531011180259945</v>
      </c>
      <c r="AC133" s="1">
        <f t="shared" si="44"/>
        <v>14997.170727577482</v>
      </c>
      <c r="AD133" s="1">
        <f t="shared" si="56"/>
        <v>14997.170727577482</v>
      </c>
      <c r="AE133" s="1" t="str">
        <f t="shared" si="57"/>
        <v/>
      </c>
      <c r="AF133" s="1" t="str">
        <f t="shared" si="58"/>
        <v/>
      </c>
      <c r="AJ133" s="10">
        <v>130</v>
      </c>
      <c r="AK133" s="10">
        <f t="shared" si="59"/>
        <v>4.1932682812094777</v>
      </c>
    </row>
    <row r="134" spans="2:37" x14ac:dyDescent="0.2">
      <c r="B134" s="1">
        <v>130</v>
      </c>
      <c r="C134" s="13">
        <f t="shared" si="46"/>
        <v>-32.139380484326971</v>
      </c>
      <c r="D134" s="13">
        <f t="shared" si="47"/>
        <v>-38.302222155948904</v>
      </c>
      <c r="E134" s="13">
        <f>演算!U134</f>
        <v>-10.530573634956966</v>
      </c>
      <c r="F134" s="13">
        <f t="shared" si="48"/>
        <v>10.530573634956966</v>
      </c>
      <c r="G134" s="13">
        <f t="shared" si="49"/>
        <v>-504.05499237650929</v>
      </c>
      <c r="H134" s="13">
        <f t="shared" si="50"/>
        <v>-126.02710603975439</v>
      </c>
      <c r="I134" s="14">
        <f t="shared" si="60"/>
        <v>519.57123361136769</v>
      </c>
      <c r="J134" s="13">
        <f t="shared" si="61"/>
        <v>-14.037672535406086</v>
      </c>
      <c r="K134" s="13" t="str">
        <f t="shared" si="62"/>
        <v/>
      </c>
      <c r="L134" s="13">
        <f>COUNTIF($K$4:K134,1)</f>
        <v>1</v>
      </c>
      <c r="M134" s="13">
        <f t="shared" si="63"/>
        <v>165.96232746459393</v>
      </c>
      <c r="N134" s="14">
        <f t="shared" si="51"/>
        <v>119.96232746459393</v>
      </c>
      <c r="O134" s="14">
        <f t="shared" si="64"/>
        <v>-259.4897063300935</v>
      </c>
      <c r="P134" s="14">
        <f t="shared" si="65"/>
        <v>-450.13260169105757</v>
      </c>
      <c r="Q134" s="13">
        <f t="shared" si="52"/>
        <v>-321.39380484326966</v>
      </c>
      <c r="R134" s="13">
        <f t="shared" si="53"/>
        <v>383.02222155948903</v>
      </c>
      <c r="S134" s="15">
        <v>130</v>
      </c>
      <c r="T134" s="1">
        <f t="shared" si="54"/>
        <v>39.469426365043034</v>
      </c>
      <c r="U134" s="1">
        <f t="shared" si="55"/>
        <v>-10.530573634956966</v>
      </c>
      <c r="V134" s="1">
        <f t="shared" si="66"/>
        <v>0.23847746744016263</v>
      </c>
      <c r="W134" s="1">
        <f>入力・結果!$I$7/V134</f>
        <v>1450350.8600316094</v>
      </c>
      <c r="X134" s="14">
        <f>(W134/I134*10)*入力・結果!$I$8</f>
        <v>18423.490480168857</v>
      </c>
      <c r="Y134" s="13">
        <f>DEGREES(ACOS((入力・結果!$G$3-(入力・結果!$G$4*COS(RADIANS(S134))))/(((入力・結果!$G$3^2)+(入力・結果!$G$4^2)-(2*入力・結果!$G$3*入力・結果!$G$4*COS(RADIANS(S134))))^(1/2))))</f>
        <v>31.64935162959835</v>
      </c>
      <c r="Z134" s="13">
        <f>DEGREES(ACOS(((入力・結果!$G$3^2)+(入力・結果!$G$4^2)-(入力・結果!$G$5^2)+(入力・結果!$G$6^2)-(2*入力・結果!$G$3*入力・結果!$G$4*COS(RADIANS(S134))))/(2*入力・結果!$G$6*((入力・結果!$G$3^2)+(入力・結果!$G$4^2)-(2*入力・結果!$G$3*入力・結果!$G$4*(COS(RADIANS(S134)))))^(1/2))))</f>
        <v>27.596774143136262</v>
      </c>
      <c r="AA134" s="13">
        <f>DEGREES(ACOS((入力・結果!$G$4-(入力・結果!$G$3*COS(RADIANS(S134))))/(((入力・結果!$G$3^2)+(入力・結果!$G$4^2)-(2*入力・結果!$G$3*入力・結果!$G$4*COS(RADIANS(S134))))^(1/2))))</f>
        <v>18.350648370401633</v>
      </c>
      <c r="AB134" s="13">
        <f>DEGREES(ACOS(((入力・結果!$G$3^2)+(入力・結果!$G$4^2)+(入力・結果!$G$5^2)-(入力・結果!$G$6^2)-(2*入力・結果!$G$3*入力・結果!$G$4*COS(RADIANS(S134))))/(2*入力・結果!$G$5*((入力・結果!$G$3^2)+(入力・結果!$G$4^2)-(2*入力・結果!$G$3*入力・結果!$G$4*(COS(RADIANS(S134)))))^(1/2))))</f>
        <v>21.118777994641402</v>
      </c>
      <c r="AC134" s="1">
        <f t="shared" ref="AC134:AC197" si="67">X134-3300</f>
        <v>15123.490480168857</v>
      </c>
      <c r="AD134" s="1">
        <f t="shared" si="56"/>
        <v>15123.490480168857</v>
      </c>
      <c r="AE134" s="1" t="str">
        <f t="shared" si="57"/>
        <v/>
      </c>
      <c r="AF134" s="1" t="str">
        <f t="shared" si="58"/>
        <v/>
      </c>
      <c r="AJ134" s="10">
        <v>131</v>
      </c>
      <c r="AK134" s="10">
        <f t="shared" si="59"/>
        <v>4.224718003726319</v>
      </c>
    </row>
    <row r="135" spans="2:37" x14ac:dyDescent="0.2">
      <c r="B135" s="1">
        <v>131</v>
      </c>
      <c r="C135" s="13">
        <f t="shared" si="46"/>
        <v>-32.802951449525359</v>
      </c>
      <c r="D135" s="13">
        <f t="shared" si="47"/>
        <v>-37.735479011138608</v>
      </c>
      <c r="E135" s="13">
        <f>演算!U135</f>
        <v>-10.293871445812513</v>
      </c>
      <c r="F135" s="13">
        <f t="shared" si="48"/>
        <v>10.293871445812513</v>
      </c>
      <c r="G135" s="13">
        <f t="shared" si="49"/>
        <v>-505.07694710074753</v>
      </c>
      <c r="H135" s="13">
        <f t="shared" si="50"/>
        <v>-123.51002670233547</v>
      </c>
      <c r="I135" s="14">
        <f t="shared" si="60"/>
        <v>519.95908414857308</v>
      </c>
      <c r="J135" s="13">
        <f t="shared" si="61"/>
        <v>-13.741274941808168</v>
      </c>
      <c r="K135" s="13" t="str">
        <f t="shared" si="62"/>
        <v/>
      </c>
      <c r="L135" s="13">
        <f>COUNTIF($K$4:K135,1)</f>
        <v>1</v>
      </c>
      <c r="M135" s="13">
        <f t="shared" si="63"/>
        <v>166.25872505819183</v>
      </c>
      <c r="N135" s="14">
        <f t="shared" si="51"/>
        <v>120.25872505819183</v>
      </c>
      <c r="O135" s="14">
        <f t="shared" si="64"/>
        <v>-262.01025108153095</v>
      </c>
      <c r="P135" s="14">
        <f t="shared" si="65"/>
        <v>-449.11922416749877</v>
      </c>
      <c r="Q135" s="13">
        <f t="shared" si="52"/>
        <v>-328.02951449525358</v>
      </c>
      <c r="R135" s="13">
        <f t="shared" si="53"/>
        <v>377.35479011138608</v>
      </c>
      <c r="S135" s="15">
        <v>131</v>
      </c>
      <c r="T135" s="1">
        <f t="shared" si="54"/>
        <v>38.706128554187487</v>
      </c>
      <c r="U135" s="1">
        <f t="shared" si="55"/>
        <v>-10.293871445812513</v>
      </c>
      <c r="V135" s="1">
        <f t="shared" si="66"/>
        <v>0.23670218914445229</v>
      </c>
      <c r="W135" s="1">
        <f>入力・結果!$I$7/V135</f>
        <v>1461228.5642568441</v>
      </c>
      <c r="X135" s="14">
        <f>(W135/I135*10)*入力・結果!$I$8</f>
        <v>18547.821969275305</v>
      </c>
      <c r="Y135" s="13">
        <f>DEGREES(ACOS((入力・結果!$G$3-(入力・結果!$G$4*COS(RADIANS(S135))))/(((入力・結果!$G$3^2)+(入力・結果!$G$4^2)-(2*入力・結果!$G$3*入力・結果!$G$4*COS(RADIANS(S135))))^(1/2))))</f>
        <v>30.999771241373583</v>
      </c>
      <c r="Z135" s="13">
        <f>DEGREES(ACOS(((入力・結果!$G$3^2)+(入力・結果!$G$4^2)-(入力・結果!$G$5^2)+(入力・結果!$G$6^2)-(2*入力・結果!$G$3*入力・結果!$G$4*COS(RADIANS(S135))))/(2*入力・結果!$G$6*((入力・結果!$G$3^2)+(入力・結果!$G$4^2)-(2*入力・結果!$G$3*入力・結果!$G$4*(COS(RADIANS(S135)))))^(1/2))))</f>
        <v>27.038653595237975</v>
      </c>
      <c r="AA135" s="13">
        <f>DEGREES(ACOS((入力・結果!$G$4-(入力・結果!$G$3*COS(RADIANS(S135))))/(((入力・結果!$G$3^2)+(入力・結果!$G$4^2)-(2*入力・結果!$G$3*入力・結果!$G$4*COS(RADIANS(S135))))^(1/2))))</f>
        <v>18.00022875862641</v>
      </c>
      <c r="AB135" s="13">
        <f>DEGREES(ACOS(((入力・結果!$G$3^2)+(入力・結果!$G$4^2)+(入力・結果!$G$5^2)-(入力・結果!$G$6^2)-(2*入力・結果!$G$3*入力・結果!$G$4*COS(RADIANS(S135))))/(2*入力・結果!$G$5*((入力・結果!$G$3^2)+(入力・結果!$G$4^2)-(2*入力・結果!$G$3*入力・結果!$G$4*(COS(RADIANS(S135)))))^(1/2))))</f>
        <v>20.705899795561077</v>
      </c>
      <c r="AC135" s="1">
        <f t="shared" si="67"/>
        <v>15247.821969275305</v>
      </c>
      <c r="AD135" s="1">
        <f t="shared" si="56"/>
        <v>15247.821969275305</v>
      </c>
      <c r="AE135" s="1" t="str">
        <f t="shared" si="57"/>
        <v/>
      </c>
      <c r="AF135" s="1" t="str">
        <f t="shared" si="58"/>
        <v/>
      </c>
      <c r="AJ135" s="10">
        <v>132</v>
      </c>
      <c r="AK135" s="10">
        <f t="shared" si="59"/>
        <v>4.2557025151728434</v>
      </c>
    </row>
    <row r="136" spans="2:37" x14ac:dyDescent="0.2">
      <c r="B136" s="1">
        <v>132</v>
      </c>
      <c r="C136" s="13">
        <f t="shared" si="46"/>
        <v>-33.456530317942914</v>
      </c>
      <c r="D136" s="13">
        <f t="shared" si="47"/>
        <v>-37.157241273869715</v>
      </c>
      <c r="E136" s="13">
        <f>演算!U136</f>
        <v>-10.058892615305751</v>
      </c>
      <c r="F136" s="13">
        <f t="shared" si="48"/>
        <v>10.058892615305751</v>
      </c>
      <c r="G136" s="13">
        <f t="shared" si="49"/>
        <v>-506.07832794242188</v>
      </c>
      <c r="H136" s="13">
        <f t="shared" si="50"/>
        <v>-120.99420454309883</v>
      </c>
      <c r="I136" s="14">
        <f t="shared" si="60"/>
        <v>520.34111075910073</v>
      </c>
      <c r="J136" s="13">
        <f t="shared" si="61"/>
        <v>-13.445988493814864</v>
      </c>
      <c r="K136" s="13" t="str">
        <f t="shared" si="62"/>
        <v/>
      </c>
      <c r="L136" s="13">
        <f>COUNTIF($K$4:K136,1)</f>
        <v>1</v>
      </c>
      <c r="M136" s="13">
        <f t="shared" si="63"/>
        <v>166.55401150618513</v>
      </c>
      <c r="N136" s="14">
        <f t="shared" si="51"/>
        <v>120.55401150618513</v>
      </c>
      <c r="O136" s="14">
        <f t="shared" si="64"/>
        <v>-264.51559967493017</v>
      </c>
      <c r="P136" s="14">
        <f t="shared" si="65"/>
        <v>-448.09192034071179</v>
      </c>
      <c r="Q136" s="13">
        <f t="shared" si="52"/>
        <v>-334.56530317942912</v>
      </c>
      <c r="R136" s="13">
        <f t="shared" si="53"/>
        <v>371.5724127386971</v>
      </c>
      <c r="S136" s="15">
        <v>132</v>
      </c>
      <c r="T136" s="1">
        <f t="shared" si="54"/>
        <v>37.941107384694249</v>
      </c>
      <c r="U136" s="1">
        <f t="shared" si="55"/>
        <v>-10.058892615305751</v>
      </c>
      <c r="V136" s="1">
        <f t="shared" si="66"/>
        <v>0.23497883050676194</v>
      </c>
      <c r="W136" s="1">
        <f>入力・結果!$I$7/V136</f>
        <v>1471945.3631379222</v>
      </c>
      <c r="X136" s="14">
        <f>(W136/I136*10)*入力・結果!$I$8</f>
        <v>18670.13617766579</v>
      </c>
      <c r="Y136" s="13">
        <f>DEGREES(ACOS((入力・結果!$G$3-(入力・結果!$G$4*COS(RADIANS(S136))))/(((入力・結果!$G$3^2)+(入力・結果!$G$4^2)-(2*入力・結果!$G$3*入力・結果!$G$4*COS(RADIANS(S136))))^(1/2))))</f>
        <v>30.351287936940643</v>
      </c>
      <c r="Z136" s="13">
        <f>DEGREES(ACOS(((入力・結果!$G$3^2)+(入力・結果!$G$4^2)-(入力・結果!$G$5^2)+(入力・結果!$G$6^2)-(2*入力・結果!$G$3*入力・結果!$G$4*COS(RADIANS(S136))))/(2*入力・結果!$G$6*((入力・結果!$G$3^2)+(入力・結果!$G$4^2)-(2*入力・結果!$G$3*入力・結果!$G$4*(COS(RADIANS(S136)))))^(1/2))))</f>
        <v>26.480939380617809</v>
      </c>
      <c r="AA136" s="13">
        <f>DEGREES(ACOS((入力・結果!$G$4-(入力・結果!$G$3*COS(RADIANS(S136))))/(((入力・結果!$G$3^2)+(入力・結果!$G$4^2)-(2*入力・結果!$G$3*入力・結果!$G$4*COS(RADIANS(S136))))^(1/2))))</f>
        <v>17.64871206305936</v>
      </c>
      <c r="AB136" s="13">
        <f>DEGREES(ACOS(((入力・結果!$G$3^2)+(入力・結果!$G$4^2)+(入力・結果!$G$5^2)-(入力・結果!$G$6^2)-(2*入力・結果!$G$3*入力・結果!$G$4*COS(RADIANS(S136))))/(2*入力・結果!$G$5*((入力・結果!$G$3^2)+(入力・結果!$G$4^2)-(2*入力・結果!$G$3*入力・結果!$G$4*(COS(RADIANS(S136)))))^(1/2))))</f>
        <v>20.292395321634892</v>
      </c>
      <c r="AC136" s="1">
        <f t="shared" si="67"/>
        <v>15370.13617766579</v>
      </c>
      <c r="AD136" s="1">
        <f t="shared" si="56"/>
        <v>15370.13617766579</v>
      </c>
      <c r="AE136" s="1" t="str">
        <f t="shared" si="57"/>
        <v/>
      </c>
      <c r="AF136" s="1" t="str">
        <f t="shared" si="58"/>
        <v/>
      </c>
      <c r="AJ136" s="10">
        <v>133</v>
      </c>
      <c r="AK136" s="10">
        <f t="shared" si="59"/>
        <v>4.286212368065903</v>
      </c>
    </row>
    <row r="137" spans="2:37" x14ac:dyDescent="0.2">
      <c r="B137" s="1">
        <v>133</v>
      </c>
      <c r="C137" s="13">
        <f t="shared" si="46"/>
        <v>-34.09991800312492</v>
      </c>
      <c r="D137" s="13">
        <f t="shared" si="47"/>
        <v>-36.567685080958526</v>
      </c>
      <c r="E137" s="13">
        <f>演算!U137</f>
        <v>-9.8255863966380943</v>
      </c>
      <c r="F137" s="13">
        <f t="shared" si="48"/>
        <v>9.8255863966380943</v>
      </c>
      <c r="G137" s="13">
        <f t="shared" si="49"/>
        <v>-507.0591773507648</v>
      </c>
      <c r="H137" s="13">
        <f t="shared" si="50"/>
        <v>-118.47946077488378</v>
      </c>
      <c r="I137" s="14">
        <f t="shared" si="60"/>
        <v>520.71718999965958</v>
      </c>
      <c r="J137" s="13">
        <f t="shared" si="61"/>
        <v>-13.151772678472851</v>
      </c>
      <c r="K137" s="13" t="str">
        <f t="shared" si="62"/>
        <v/>
      </c>
      <c r="L137" s="13">
        <f>COUNTIF($K$4:K137,1)</f>
        <v>1</v>
      </c>
      <c r="M137" s="13">
        <f t="shared" si="63"/>
        <v>166.84822732152716</v>
      </c>
      <c r="N137" s="14">
        <f t="shared" si="51"/>
        <v>120.84822732152716</v>
      </c>
      <c r="O137" s="14">
        <f t="shared" si="64"/>
        <v>-267.00591020672607</v>
      </c>
      <c r="P137" s="14">
        <f t="shared" si="65"/>
        <v>-447.05059655012127</v>
      </c>
      <c r="Q137" s="13">
        <f t="shared" si="52"/>
        <v>-340.99918003124918</v>
      </c>
      <c r="R137" s="13">
        <f t="shared" si="53"/>
        <v>365.67685080958529</v>
      </c>
      <c r="S137" s="15">
        <v>133</v>
      </c>
      <c r="T137" s="1">
        <f t="shared" si="54"/>
        <v>37.174413603361906</v>
      </c>
      <c r="U137" s="1">
        <f t="shared" si="55"/>
        <v>-9.8255863966380943</v>
      </c>
      <c r="V137" s="1">
        <f t="shared" si="66"/>
        <v>0.23330621866765711</v>
      </c>
      <c r="W137" s="1">
        <f>入力・結果!$I$7/V137</f>
        <v>1482497.9890171622</v>
      </c>
      <c r="X137" s="14">
        <f>(W137/I137*10)*入力・結果!$I$8</f>
        <v>18790.404686889</v>
      </c>
      <c r="Y137" s="13">
        <f>DEGREES(ACOS((入力・結果!$G$3-(入力・結果!$G$4*COS(RADIANS(S137))))/(((入力・結果!$G$3^2)+(入力・結果!$G$4^2)-(2*入力・結果!$G$3*入力・結果!$G$4*COS(RADIANS(S137))))^(1/2))))</f>
        <v>29.703869293062596</v>
      </c>
      <c r="Z137" s="13">
        <f>DEGREES(ACOS(((入力・結果!$G$3^2)+(入力・結果!$G$4^2)-(入力・結果!$G$5^2)+(入力・結果!$G$6^2)-(2*入力・結果!$G$3*入力・結果!$G$4*COS(RADIANS(S137))))/(2*入力・結果!$G$6*((入力・結果!$G$3^2)+(入力・結果!$G$4^2)-(2*入力・結果!$G$3*入力・結果!$G$4*(COS(RADIANS(S137)))))^(1/2))))</f>
        <v>25.923619782227973</v>
      </c>
      <c r="AA137" s="13">
        <f>DEGREES(ACOS((入力・結果!$G$4-(入力・結果!$G$3*COS(RADIANS(S137))))/(((入力・結果!$G$3^2)+(入力・結果!$G$4^2)-(2*入力・結果!$G$3*入力・結果!$G$4*COS(RADIANS(S137))))^(1/2))))</f>
        <v>17.29613070693738</v>
      </c>
      <c r="AB137" s="13">
        <f>DEGREES(ACOS(((入力・結果!$G$3^2)+(入力・結果!$G$4^2)+(入力・結果!$G$5^2)-(入力・結果!$G$6^2)-(2*入力・結果!$G$3*入力・結果!$G$4*COS(RADIANS(S137))))/(2*入力・結果!$G$5*((入力・結果!$G$3^2)+(入力・結果!$G$4^2)-(2*入力・結果!$G$3*入力・結果!$G$4*(COS(RADIANS(S137)))))^(1/2))))</f>
        <v>19.878282896424526</v>
      </c>
      <c r="AC137" s="1">
        <f t="shared" si="67"/>
        <v>15490.404686889</v>
      </c>
      <c r="AD137" s="1">
        <f t="shared" si="56"/>
        <v>15490.404686889</v>
      </c>
      <c r="AE137" s="1" t="str">
        <f t="shared" si="57"/>
        <v/>
      </c>
      <c r="AF137" s="1" t="str">
        <f t="shared" si="58"/>
        <v/>
      </c>
      <c r="AJ137" s="10">
        <v>134</v>
      </c>
      <c r="AK137" s="10">
        <f t="shared" si="59"/>
        <v>4.3162382598408273</v>
      </c>
    </row>
    <row r="138" spans="2:37" x14ac:dyDescent="0.2">
      <c r="B138" s="1">
        <v>134</v>
      </c>
      <c r="C138" s="13">
        <f t="shared" si="46"/>
        <v>-34.732918522949866</v>
      </c>
      <c r="D138" s="13">
        <f t="shared" si="47"/>
        <v>-35.966990016932556</v>
      </c>
      <c r="E138" s="13">
        <f>演算!U138</f>
        <v>-9.5939031716168515</v>
      </c>
      <c r="F138" s="13">
        <f t="shared" si="48"/>
        <v>9.5939031716168515</v>
      </c>
      <c r="G138" s="13">
        <f t="shared" si="49"/>
        <v>-508.01953162955118</v>
      </c>
      <c r="H138" s="13">
        <f t="shared" si="50"/>
        <v>-115.96562659332844</v>
      </c>
      <c r="I138" s="14">
        <f t="shared" si="60"/>
        <v>521.0872010213759</v>
      </c>
      <c r="J138" s="13">
        <f t="shared" si="61"/>
        <v>-12.858588269473392</v>
      </c>
      <c r="K138" s="13" t="str">
        <f t="shared" si="62"/>
        <v/>
      </c>
      <c r="L138" s="13">
        <f>COUNTIF($K$4:K138,1)</f>
        <v>1</v>
      </c>
      <c r="M138" s="13">
        <f t="shared" si="63"/>
        <v>167.14141173052661</v>
      </c>
      <c r="N138" s="14">
        <f t="shared" si="51"/>
        <v>121.14141173052661</v>
      </c>
      <c r="O138" s="14">
        <f t="shared" si="64"/>
        <v>-269.48132932333573</v>
      </c>
      <c r="P138" s="14">
        <f t="shared" si="65"/>
        <v>-445.99516164911444</v>
      </c>
      <c r="Q138" s="13">
        <f t="shared" si="52"/>
        <v>-347.32918522949871</v>
      </c>
      <c r="R138" s="13">
        <f t="shared" si="53"/>
        <v>359.66990016932556</v>
      </c>
      <c r="S138" s="15">
        <v>134</v>
      </c>
      <c r="T138" s="1">
        <f t="shared" si="54"/>
        <v>36.406096828383149</v>
      </c>
      <c r="U138" s="1">
        <f t="shared" si="55"/>
        <v>-9.5939031716168515</v>
      </c>
      <c r="V138" s="1">
        <f t="shared" si="66"/>
        <v>0.23168322502124283</v>
      </c>
      <c r="W138" s="1">
        <f>入力・結果!$I$7/V138</f>
        <v>1492883.2243607061</v>
      </c>
      <c r="X138" s="14">
        <f>(W138/I138*10)*入力・結果!$I$8</f>
        <v>18908.599676729486</v>
      </c>
      <c r="Y138" s="13">
        <f>DEGREES(ACOS((入力・結果!$G$3-(入力・結果!$G$4*COS(RADIANS(S138))))/(((入力・結果!$G$3^2)+(入力・結果!$G$4^2)-(2*入力・結果!$G$3*入力・結果!$G$4*COS(RADIANS(S138))))^(1/2))))</f>
        <v>29.057483615469081</v>
      </c>
      <c r="Z138" s="13">
        <f>DEGREES(ACOS(((入力・結果!$G$3^2)+(入力・結果!$G$4^2)-(入力・結果!$G$5^2)+(入力・結果!$G$6^2)-(2*入力・結果!$G$3*入力・結果!$G$4*COS(RADIANS(S138))))/(2*入力・結果!$G$6*((入力・結果!$G$3^2)+(入力・結果!$G$4^2)-(2*入力・結果!$G$3*入力・結果!$G$4*(COS(RADIANS(S138)))))^(1/2))))</f>
        <v>25.366683327036732</v>
      </c>
      <c r="AA138" s="13">
        <f>DEGREES(ACOS((入力・結果!$G$4-(入力・結果!$G$3*COS(RADIANS(S138))))/(((入力・結果!$G$3^2)+(入力・結果!$G$4^2)-(2*入力・結果!$G$3*入力・結果!$G$4*COS(RADIANS(S138))))^(1/2))))</f>
        <v>16.942516384530908</v>
      </c>
      <c r="AB138" s="13">
        <f>DEGREES(ACOS(((入力・結果!$G$3^2)+(入力・結果!$G$4^2)+(入力・結果!$G$5^2)-(入力・結果!$G$6^2)-(2*入力・結果!$G$3*入力・結果!$G$4*COS(RADIANS(S138))))/(2*入力・結果!$G$5*((入力・結果!$G$3^2)+(入力・結果!$G$4^2)-(2*入力・結果!$G$3*入力・結果!$G$4*(COS(RADIANS(S138)))))^(1/2))))</f>
        <v>19.463580443852241</v>
      </c>
      <c r="AC138" s="1">
        <f t="shared" si="67"/>
        <v>15608.599676729486</v>
      </c>
      <c r="AD138" s="1">
        <f t="shared" si="56"/>
        <v>15608.599676729486</v>
      </c>
      <c r="AE138" s="1" t="str">
        <f t="shared" si="57"/>
        <v/>
      </c>
      <c r="AF138" s="1" t="str">
        <f t="shared" si="58"/>
        <v/>
      </c>
      <c r="AJ138" s="10">
        <v>135</v>
      </c>
      <c r="AK138" s="10">
        <f t="shared" si="59"/>
        <v>4.3457710356948178</v>
      </c>
    </row>
    <row r="139" spans="2:37" x14ac:dyDescent="0.2">
      <c r="B139" s="1">
        <v>135</v>
      </c>
      <c r="C139" s="13">
        <f t="shared" si="46"/>
        <v>-35.35533905932737</v>
      </c>
      <c r="D139" s="13">
        <f t="shared" si="47"/>
        <v>-35.355339059327378</v>
      </c>
      <c r="E139" s="13">
        <f>演算!U139</f>
        <v>-9.3637944079966999</v>
      </c>
      <c r="F139" s="13">
        <f t="shared" si="48"/>
        <v>9.3637944079966999</v>
      </c>
      <c r="G139" s="13">
        <f t="shared" si="49"/>
        <v>-508.95942133715198</v>
      </c>
      <c r="H139" s="13">
        <f t="shared" si="50"/>
        <v>-113.4525429131118</v>
      </c>
      <c r="I139" s="14">
        <f t="shared" si="60"/>
        <v>521.45102556357108</v>
      </c>
      <c r="J139" s="13">
        <f t="shared" si="61"/>
        <v>-12.566397279309726</v>
      </c>
      <c r="K139" s="13" t="str">
        <f t="shared" si="62"/>
        <v/>
      </c>
      <c r="L139" s="13">
        <f>COUNTIF($K$4:K139,1)</f>
        <v>1</v>
      </c>
      <c r="M139" s="13">
        <f t="shared" si="63"/>
        <v>167.43360272069026</v>
      </c>
      <c r="N139" s="14">
        <f t="shared" si="51"/>
        <v>121.43360272069026</v>
      </c>
      <c r="O139" s="14">
        <f t="shared" si="64"/>
        <v>-271.94199268878992</v>
      </c>
      <c r="P139" s="14">
        <f t="shared" si="65"/>
        <v>-444.92552710959416</v>
      </c>
      <c r="Q139" s="13">
        <f t="shared" si="52"/>
        <v>-353.55339059327372</v>
      </c>
      <c r="R139" s="13">
        <f t="shared" si="53"/>
        <v>353.55339059327378</v>
      </c>
      <c r="S139" s="15">
        <v>135</v>
      </c>
      <c r="T139" s="1">
        <f t="shared" si="54"/>
        <v>35.6362055920033</v>
      </c>
      <c r="U139" s="1">
        <f t="shared" si="55"/>
        <v>-9.3637944079966999</v>
      </c>
      <c r="V139" s="1">
        <f t="shared" si="66"/>
        <v>0.23010876362015154</v>
      </c>
      <c r="W139" s="1">
        <f>入力・結果!$I$7/V139</f>
        <v>1503097.902741981</v>
      </c>
      <c r="X139" s="14">
        <f>(W139/I139*10)*入力・結果!$I$8</f>
        <v>19024.693924756033</v>
      </c>
      <c r="Y139" s="13">
        <f>DEGREES(ACOS((入力・結果!$G$3-(入力・結果!$G$4*COS(RADIANS(S139))))/(((入力・結果!$G$3^2)+(入力・結果!$G$4^2)-(2*入力・結果!$G$3*入力・結果!$G$4*COS(RADIANS(S139))))^(1/2))))</f>
        <v>28.412099911073749</v>
      </c>
      <c r="Z139" s="13">
        <f>DEGREES(ACOS(((入力・結果!$G$3^2)+(入力・結果!$G$4^2)-(入力・結果!$G$5^2)+(入力・結果!$G$6^2)-(2*入力・結果!$G$3*入力・結果!$G$4*COS(RADIANS(S139))))/(2*入力・結果!$G$6*((入力・結果!$G$3^2)+(入力・結果!$G$4^2)-(2*入力・結果!$G$3*入力・結果!$G$4*(COS(RADIANS(S139)))))^(1/2))))</f>
        <v>24.810118777289492</v>
      </c>
      <c r="AA139" s="13">
        <f>DEGREES(ACOS((入力・結果!$G$4-(入力・結果!$G$3*COS(RADIANS(S139))))/(((入力・結果!$G$3^2)+(入力・結果!$G$4^2)-(2*入力・結果!$G$3*入力・結果!$G$4*COS(RADIANS(S139))))^(1/2))))</f>
        <v>16.587900088926236</v>
      </c>
      <c r="AB139" s="13">
        <f>DEGREES(ACOS(((入力・結果!$G$3^2)+(入力・結果!$G$4^2)+(入力・結果!$G$5^2)-(入力・結果!$G$6^2)-(2*入力・結果!$G$3*入力・結果!$G$4*COS(RADIANS(S139))))/(2*入力・結果!$G$5*((入力・結果!$G$3^2)+(入力・結果!$G$4^2)-(2*入力・結果!$G$3*入力・結果!$G$4*(COS(RADIANS(S139)))))^(1/2))))</f>
        <v>19.048305503077064</v>
      </c>
      <c r="AC139" s="1">
        <f t="shared" si="67"/>
        <v>15724.693924756033</v>
      </c>
      <c r="AD139" s="1">
        <f t="shared" si="56"/>
        <v>15724.693924756033</v>
      </c>
      <c r="AE139" s="1" t="str">
        <f t="shared" si="57"/>
        <v/>
      </c>
      <c r="AF139" s="1" t="str">
        <f t="shared" si="58"/>
        <v/>
      </c>
      <c r="AJ139" s="10">
        <v>136</v>
      </c>
      <c r="AK139" s="10">
        <f t="shared" si="59"/>
        <v>4.3748016913503269</v>
      </c>
    </row>
    <row r="140" spans="2:37" x14ac:dyDescent="0.2">
      <c r="B140" s="1">
        <v>136</v>
      </c>
      <c r="C140" s="13">
        <f t="shared" si="46"/>
        <v>-35.966990016932563</v>
      </c>
      <c r="D140" s="13">
        <f t="shared" si="47"/>
        <v>-34.732918522949859</v>
      </c>
      <c r="E140" s="13">
        <f>演算!U140</f>
        <v>-9.1352126183404607</v>
      </c>
      <c r="F140" s="13">
        <f t="shared" si="48"/>
        <v>9.1352126183404607</v>
      </c>
      <c r="G140" s="13">
        <f t="shared" si="49"/>
        <v>-509.87887166945563</v>
      </c>
      <c r="H140" s="13">
        <f t="shared" si="50"/>
        <v>-110.94006010800723</v>
      </c>
      <c r="I140" s="14">
        <f t="shared" si="60"/>
        <v>521.8085479480817</v>
      </c>
      <c r="J140" s="13">
        <f t="shared" si="61"/>
        <v>-12.275162913071018</v>
      </c>
      <c r="K140" s="13" t="str">
        <f t="shared" si="62"/>
        <v/>
      </c>
      <c r="L140" s="13">
        <f>COUNTIF($K$4:K140,1)</f>
        <v>1</v>
      </c>
      <c r="M140" s="13">
        <f t="shared" si="63"/>
        <v>167.72483708692897</v>
      </c>
      <c r="N140" s="14">
        <f t="shared" si="51"/>
        <v>121.72483708692897</v>
      </c>
      <c r="O140" s="14">
        <f t="shared" si="64"/>
        <v>-274.3880254377242</v>
      </c>
      <c r="P140" s="14">
        <f t="shared" si="65"/>
        <v>-443.84160711685456</v>
      </c>
      <c r="Q140" s="13">
        <f t="shared" si="52"/>
        <v>-359.66990016932562</v>
      </c>
      <c r="R140" s="13">
        <f t="shared" si="53"/>
        <v>347.32918522949859</v>
      </c>
      <c r="S140" s="15">
        <v>136</v>
      </c>
      <c r="T140" s="1">
        <f t="shared" si="54"/>
        <v>34.864787381659539</v>
      </c>
      <c r="U140" s="1">
        <f t="shared" si="55"/>
        <v>-9.1352126183404607</v>
      </c>
      <c r="V140" s="1">
        <f t="shared" si="66"/>
        <v>0.22858178965623921</v>
      </c>
      <c r="W140" s="1">
        <f>入力・結果!$I$7/V140</f>
        <v>1513138.9097974857</v>
      </c>
      <c r="X140" s="14">
        <f>(W140/I140*10)*入力・結果!$I$8</f>
        <v>19138.66080564294</v>
      </c>
      <c r="Y140" s="13">
        <f>DEGREES(ACOS((入力・結果!$G$3-(入力・結果!$G$4*COS(RADIANS(S140))))/(((入力・結果!$G$3^2)+(入力・結果!$G$4^2)-(2*入力・結果!$G$3*入力・結果!$G$4*COS(RADIANS(S140))))^(1/2))))</f>
        <v>27.767687861197512</v>
      </c>
      <c r="Z140" s="13">
        <f>DEGREES(ACOS(((入力・結果!$G$3^2)+(入力・結果!$G$4^2)-(入力・結果!$G$5^2)+(入力・結果!$G$6^2)-(2*入力・結果!$G$3*入力・結果!$G$4*COS(RADIANS(S140))))/(2*入力・結果!$G$6*((入力・結果!$G$3^2)+(入力・結果!$G$4^2)-(2*入力・結果!$G$3*入力・結果!$G$4*(COS(RADIANS(S140)))))^(1/2))))</f>
        <v>24.253915122047172</v>
      </c>
      <c r="AA140" s="13">
        <f>DEGREES(ACOS((入力・結果!$G$4-(入力・結果!$G$3*COS(RADIANS(S140))))/(((入力・結果!$G$3^2)+(入力・結果!$G$4^2)-(2*入力・結果!$G$3*入力・結果!$G$4*COS(RADIANS(S140))))^(1/2))))</f>
        <v>16.232312138802538</v>
      </c>
      <c r="AB140" s="13">
        <f>DEGREES(ACOS(((入力・結果!$G$3^2)+(入力・結果!$G$4^2)+(入力・結果!$G$5^2)-(入力・結果!$G$6^2)-(2*入力・結果!$G$3*入力・結果!$G$4*COS(RADIANS(S140))))/(2*入力・結果!$G$5*((入力・結果!$G$3^2)+(入力・結果!$G$4^2)-(2*入力・結果!$G$3*入力・結果!$G$4*(COS(RADIANS(S140)))))^(1/2))))</f>
        <v>18.632475242857005</v>
      </c>
      <c r="AC140" s="1">
        <f t="shared" si="67"/>
        <v>15838.66080564294</v>
      </c>
      <c r="AD140" s="1">
        <f t="shared" si="56"/>
        <v>15838.66080564294</v>
      </c>
      <c r="AE140" s="1" t="str">
        <f t="shared" si="57"/>
        <v/>
      </c>
      <c r="AF140" s="1" t="str">
        <f t="shared" si="58"/>
        <v/>
      </c>
      <c r="AJ140" s="10">
        <v>137</v>
      </c>
      <c r="AK140" s="10">
        <f t="shared" si="59"/>
        <v>4.4033213757890799</v>
      </c>
    </row>
    <row r="141" spans="2:37" x14ac:dyDescent="0.2">
      <c r="B141" s="1">
        <v>137</v>
      </c>
      <c r="C141" s="13">
        <f t="shared" si="46"/>
        <v>-36.567685080958526</v>
      </c>
      <c r="D141" s="13">
        <f t="shared" si="47"/>
        <v>-34.099918003124927</v>
      </c>
      <c r="E141" s="13">
        <f>演算!U141</f>
        <v>-8.9081113203297519</v>
      </c>
      <c r="F141" s="13">
        <f t="shared" si="48"/>
        <v>8.9081113203297519</v>
      </c>
      <c r="G141" s="13">
        <f t="shared" si="49"/>
        <v>-510.77790282642349</v>
      </c>
      <c r="H141" s="13">
        <f t="shared" si="50"/>
        <v>-108.42803775466142</v>
      </c>
      <c r="I141" s="14">
        <f t="shared" si="60"/>
        <v>522.15965507408328</v>
      </c>
      <c r="J141" s="13">
        <f t="shared" si="61"/>
        <v>-11.984849523801353</v>
      </c>
      <c r="K141" s="13" t="str">
        <f t="shared" si="62"/>
        <v/>
      </c>
      <c r="L141" s="13">
        <f>COUNTIF($K$4:K141,1)</f>
        <v>1</v>
      </c>
      <c r="M141" s="13">
        <f t="shared" si="63"/>
        <v>168.01515047619864</v>
      </c>
      <c r="N141" s="14">
        <f t="shared" si="51"/>
        <v>122.01515047619864</v>
      </c>
      <c r="O141" s="14">
        <f t="shared" si="64"/>
        <v>-276.81954261431753</v>
      </c>
      <c r="P141" s="14">
        <f t="shared" si="65"/>
        <v>-442.74331865527421</v>
      </c>
      <c r="Q141" s="13">
        <f t="shared" si="52"/>
        <v>-365.67685080958523</v>
      </c>
      <c r="R141" s="13">
        <f t="shared" si="53"/>
        <v>340.9991800312493</v>
      </c>
      <c r="S141" s="15">
        <v>137</v>
      </c>
      <c r="T141" s="1">
        <f t="shared" si="54"/>
        <v>34.091888679670248</v>
      </c>
      <c r="U141" s="1">
        <f t="shared" si="55"/>
        <v>-8.9081113203297519</v>
      </c>
      <c r="V141" s="1">
        <f t="shared" si="66"/>
        <v>0.22710129801070877</v>
      </c>
      <c r="W141" s="1">
        <f>入力・結果!$I$7/V141</f>
        <v>1523003.1841724238</v>
      </c>
      <c r="X141" s="14">
        <f>(W141/I141*10)*入力・結果!$I$8</f>
        <v>19250.474290496186</v>
      </c>
      <c r="Y141" s="13">
        <f>DEGREES(ACOS((入力・結果!$G$3-(入力・結果!$G$4*COS(RADIANS(S141))))/(((入力・結果!$G$3^2)+(入力・結果!$G$4^2)-(2*入力・結果!$G$3*入力・結果!$G$4*COS(RADIANS(S141))))^(1/2))))</f>
        <v>27.12421779575028</v>
      </c>
      <c r="Z141" s="13">
        <f>DEGREES(ACOS(((入力・結果!$G$3^2)+(入力・結果!$G$4^2)-(入力・結果!$G$5^2)+(入力・結果!$G$6^2)-(2*入力・結果!$G$3*入力・結果!$G$4*COS(RADIANS(S141))))/(2*入力・結果!$G$6*((入力・結果!$G$3^2)+(入力・結果!$G$4^2)-(2*入力・結果!$G$3*入力・結果!$G$4*(COS(RADIANS(S141)))))^(1/2))))</f>
        <v>23.698061568991012</v>
      </c>
      <c r="AA141" s="13">
        <f>DEGREES(ACOS((入力・結果!$G$4-(入力・結果!$G$3*COS(RADIANS(S141))))/(((入力・結果!$G$3^2)+(入力・結果!$G$4^2)-(2*入力・結果!$G$3*入力・結果!$G$4*COS(RADIANS(S141))))^(1/2))))</f>
        <v>15.875782204249756</v>
      </c>
      <c r="AB141" s="13">
        <f>DEGREES(ACOS(((入力・結果!$G$3^2)+(入力・結果!$G$4^2)+(入力・結果!$G$5^2)-(入力・結果!$G$6^2)-(2*入力・結果!$G$3*入力・結果!$G$4*COS(RADIANS(S141))))/(2*入力・結果!$G$5*((入力・結果!$G$3^2)+(入力・結果!$G$4^2)-(2*入力・結果!$G$3*入力・結果!$G$4*(COS(RADIANS(S141)))))^(1/2))))</f>
        <v>18.216106475420492</v>
      </c>
      <c r="AC141" s="1">
        <f t="shared" si="67"/>
        <v>15950.474290496186</v>
      </c>
      <c r="AD141" s="1">
        <f t="shared" si="56"/>
        <v>15950.474290496186</v>
      </c>
      <c r="AE141" s="1" t="str">
        <f t="shared" si="57"/>
        <v/>
      </c>
      <c r="AF141" s="1" t="str">
        <f t="shared" si="58"/>
        <v/>
      </c>
      <c r="AJ141" s="10">
        <v>138</v>
      </c>
      <c r="AK141" s="10">
        <f t="shared" si="59"/>
        <v>4.4313213939372726</v>
      </c>
    </row>
    <row r="142" spans="2:37" x14ac:dyDescent="0.2">
      <c r="B142" s="1">
        <v>138</v>
      </c>
      <c r="C142" s="13">
        <f t="shared" si="46"/>
        <v>-37.157241273869701</v>
      </c>
      <c r="D142" s="13">
        <f t="shared" si="47"/>
        <v>-33.456530317942921</v>
      </c>
      <c r="E142" s="13">
        <f>演算!U142</f>
        <v>-8.6824449984583225</v>
      </c>
      <c r="F142" s="13">
        <f t="shared" si="48"/>
        <v>8.6824449984583225</v>
      </c>
      <c r="G142" s="13">
        <f t="shared" si="49"/>
        <v>-511.65653036300176</v>
      </c>
      <c r="H142" s="13">
        <f t="shared" si="50"/>
        <v>-105.9163443800027</v>
      </c>
      <c r="I142" s="14">
        <f t="shared" si="60"/>
        <v>522.50423641337943</v>
      </c>
      <c r="J142" s="13">
        <f t="shared" si="61"/>
        <v>-11.695422569354548</v>
      </c>
      <c r="K142" s="13" t="str">
        <f t="shared" si="62"/>
        <v/>
      </c>
      <c r="L142" s="13">
        <f>COUNTIF($K$4:K142,1)</f>
        <v>1</v>
      </c>
      <c r="M142" s="13">
        <f t="shared" si="63"/>
        <v>168.30457743064545</v>
      </c>
      <c r="N142" s="14">
        <f t="shared" si="51"/>
        <v>122.30457743064545</v>
      </c>
      <c r="O142" s="14">
        <f t="shared" si="64"/>
        <v>-279.2366495977563</v>
      </c>
      <c r="P142" s="14">
        <f t="shared" si="65"/>
        <v>-441.63058158527537</v>
      </c>
      <c r="Q142" s="13">
        <f t="shared" si="52"/>
        <v>-371.57241273869704</v>
      </c>
      <c r="R142" s="13">
        <f t="shared" si="53"/>
        <v>334.56530317942918</v>
      </c>
      <c r="S142" s="15">
        <v>138</v>
      </c>
      <c r="T142" s="1">
        <f t="shared" si="54"/>
        <v>33.317555001541677</v>
      </c>
      <c r="U142" s="1">
        <f t="shared" si="55"/>
        <v>-8.6824449984583225</v>
      </c>
      <c r="V142" s="1">
        <f t="shared" si="66"/>
        <v>0.22566632187142943</v>
      </c>
      <c r="W142" s="1">
        <f>入力・結果!$I$7/V142</f>
        <v>1532687.7184494482</v>
      </c>
      <c r="X142" s="14">
        <f>(W142/I142*10)*入力・結果!$I$8</f>
        <v>19360.108946108696</v>
      </c>
      <c r="Y142" s="13">
        <f>DEGREES(ACOS((入力・結果!$G$3-(入力・結果!$G$4*COS(RADIANS(S142))))/(((入力・結果!$G$3^2)+(入力・結果!$G$4^2)-(2*入力・結果!$G$3*入力・結果!$G$4*COS(RADIANS(S142))))^(1/2))))</f>
        <v>26.481660668326818</v>
      </c>
      <c r="Z142" s="13">
        <f>DEGREES(ACOS(((入力・結果!$G$3^2)+(入力・結果!$G$4^2)-(入力・結果!$G$5^2)+(入力・結果!$G$6^2)-(2*入力・結果!$G$3*入力・結果!$G$4*COS(RADIANS(S142))))/(2*入力・結果!$G$6*((入力・結果!$G$3^2)+(入力・結果!$G$4^2)-(2*入力・結果!$G$3*入力・結果!$G$4*(COS(RADIANS(S142)))))^(1/2))))</f>
        <v>23.142547536482915</v>
      </c>
      <c r="AA142" s="13">
        <f>DEGREES(ACOS((入力・結果!$G$4-(入力・結果!$G$3*COS(RADIANS(S142))))/(((入力・結果!$G$3^2)+(入力・結果!$G$4^2)-(2*入力・結果!$G$3*入力・結果!$G$4*COS(RADIANS(S142))))^(1/2))))</f>
        <v>15.518339331673202</v>
      </c>
      <c r="AB142" s="13">
        <f>DEGREES(ACOS(((入力・結果!$G$3^2)+(入力・結果!$G$4^2)+(入力・結果!$G$5^2)-(入力・結果!$G$6^2)-(2*入力・結果!$G$3*入力・結果!$G$4*COS(RADIANS(S142))))/(2*入力・結果!$G$5*((入力・結果!$G$3^2)+(入力・結果!$G$4^2)-(2*入力・結果!$G$3*入力・結果!$G$4*(COS(RADIANS(S142)))))^(1/2))))</f>
        <v>17.799215669868477</v>
      </c>
      <c r="AC142" s="1">
        <f t="shared" si="67"/>
        <v>16060.108946108696</v>
      </c>
      <c r="AD142" s="1">
        <f t="shared" si="56"/>
        <v>16060.108946108696</v>
      </c>
      <c r="AE142" s="1" t="str">
        <f t="shared" si="57"/>
        <v/>
      </c>
      <c r="AF142" s="1" t="str">
        <f t="shared" si="58"/>
        <v/>
      </c>
      <c r="AJ142" s="10">
        <v>139</v>
      </c>
      <c r="AK142" s="10">
        <f t="shared" si="59"/>
        <v>4.4587932093064619</v>
      </c>
    </row>
    <row r="143" spans="2:37" x14ac:dyDescent="0.2">
      <c r="B143" s="1">
        <v>139</v>
      </c>
      <c r="C143" s="13">
        <f t="shared" si="46"/>
        <v>-37.735479011138601</v>
      </c>
      <c r="D143" s="13">
        <f t="shared" si="47"/>
        <v>-32.802951449525366</v>
      </c>
      <c r="E143" s="13">
        <f>演算!U143</f>
        <v>-8.4581690670442384</v>
      </c>
      <c r="F143" s="13">
        <f t="shared" si="48"/>
        <v>8.4581690670442384</v>
      </c>
      <c r="G143" s="13">
        <f t="shared" si="49"/>
        <v>-512.51476552507347</v>
      </c>
      <c r="H143" s="13">
        <f t="shared" si="50"/>
        <v>-103.40485721218106</v>
      </c>
      <c r="I143" s="14">
        <f t="shared" si="60"/>
        <v>522.84218400612303</v>
      </c>
      <c r="J143" s="13">
        <f t="shared" si="61"/>
        <v>-11.406848570678763</v>
      </c>
      <c r="K143" s="13" t="str">
        <f t="shared" si="62"/>
        <v/>
      </c>
      <c r="L143" s="13">
        <f>COUNTIF($K$4:K143,1)</f>
        <v>1</v>
      </c>
      <c r="M143" s="13">
        <f t="shared" si="63"/>
        <v>168.59315142932124</v>
      </c>
      <c r="N143" s="14">
        <f t="shared" si="51"/>
        <v>122.59315142932124</v>
      </c>
      <c r="O143" s="14">
        <f t="shared" si="64"/>
        <v>-281.63944251476556</v>
      </c>
      <c r="P143" s="14">
        <f t="shared" si="65"/>
        <v>-440.50331871197596</v>
      </c>
      <c r="Q143" s="13">
        <f t="shared" si="52"/>
        <v>-377.35479011138602</v>
      </c>
      <c r="R143" s="13">
        <f t="shared" si="53"/>
        <v>328.02951449525364</v>
      </c>
      <c r="S143" s="15">
        <v>139</v>
      </c>
      <c r="T143" s="1">
        <f t="shared" si="54"/>
        <v>32.541830932955762</v>
      </c>
      <c r="U143" s="1">
        <f t="shared" si="55"/>
        <v>-8.4581690670442384</v>
      </c>
      <c r="V143" s="1">
        <f t="shared" si="66"/>
        <v>0.22427593141408408</v>
      </c>
      <c r="W143" s="1">
        <f>入力・結果!$I$7/V143</f>
        <v>1542189.560062082</v>
      </c>
      <c r="X143" s="14">
        <f>(W143/I143*10)*入力・結果!$I$8</f>
        <v>19467.539934173601</v>
      </c>
      <c r="Y143" s="13">
        <f>DEGREES(ACOS((入力・結果!$G$3-(入力・結果!$G$4*COS(RADIANS(S143))))/(((入力・結果!$G$3^2)+(入力・結果!$G$4^2)-(2*入力・結果!$G$3*入力・結果!$G$4*COS(RADIANS(S143))))^(1/2))))</f>
        <v>25.839988032172862</v>
      </c>
      <c r="Z143" s="13">
        <f>DEGREES(ACOS(((入力・結果!$G$3^2)+(入力・結果!$G$4^2)-(入力・結果!$G$5^2)+(入力・結果!$G$6^2)-(2*入力・結果!$G$3*入力・結果!$G$4*COS(RADIANS(S143))))/(2*入力・結果!$G$6*((入力・結果!$G$3^2)+(入力・結果!$G$4^2)-(2*入力・結果!$G$3*入力・結果!$G$4*(COS(RADIANS(S143)))))^(1/2))))</f>
        <v>22.587362645870463</v>
      </c>
      <c r="AA143" s="13">
        <f>DEGREES(ACOS((入力・結果!$G$4-(入力・結果!$G$3*COS(RADIANS(S143))))/(((入力・結果!$G$3^2)+(入力・結果!$G$4^2)-(2*入力・結果!$G$3*入力・結果!$G$4*COS(RADIANS(S143))))^(1/2))))</f>
        <v>15.160011967827094</v>
      </c>
      <c r="AB143" s="13">
        <f>DEGREES(ACOS(((入力・結果!$G$3^2)+(入力・結果!$G$4^2)+(入力・結果!$G$5^2)-(入力・結果!$G$6^2)-(2*入力・結果!$G$3*入力・結果!$G$4*COS(RADIANS(S143))))/(2*入力・結果!$G$5*((入力・結果!$G$3^2)+(入力・結果!$G$4^2)-(2*入力・結果!$G$3*入力・結果!$G$4*(COS(RADIANS(S143)))))^(1/2))))</f>
        <v>17.381818965128669</v>
      </c>
      <c r="AC143" s="1">
        <f t="shared" si="67"/>
        <v>16167.539934173601</v>
      </c>
      <c r="AD143" s="1">
        <f t="shared" si="56"/>
        <v>16167.539934173601</v>
      </c>
      <c r="AE143" s="1" t="str">
        <f t="shared" si="57"/>
        <v/>
      </c>
      <c r="AF143" s="1" t="str">
        <f t="shared" si="58"/>
        <v/>
      </c>
      <c r="AJ143" s="10">
        <v>140</v>
      </c>
      <c r="AK143" s="10">
        <f t="shared" si="59"/>
        <v>4.4857284465803788</v>
      </c>
    </row>
    <row r="144" spans="2:37" x14ac:dyDescent="0.2">
      <c r="B144" s="1">
        <v>140</v>
      </c>
      <c r="C144" s="13">
        <f t="shared" si="46"/>
        <v>-38.302222155948897</v>
      </c>
      <c r="D144" s="13">
        <f t="shared" si="47"/>
        <v>-32.139380484326971</v>
      </c>
      <c r="E144" s="13">
        <f>演算!U144</f>
        <v>-8.2352398344995592</v>
      </c>
      <c r="F144" s="13">
        <f t="shared" si="48"/>
        <v>8.2352398344995592</v>
      </c>
      <c r="G144" s="13">
        <f t="shared" si="49"/>
        <v>-513.35261557109254</v>
      </c>
      <c r="H144" s="13">
        <f t="shared" si="50"/>
        <v>-100.89346193493765</v>
      </c>
      <c r="I144" s="14">
        <f t="shared" si="60"/>
        <v>523.17339245693552</v>
      </c>
      <c r="J144" s="13">
        <f t="shared" si="61"/>
        <v>-11.119095071467486</v>
      </c>
      <c r="K144" s="13" t="str">
        <f t="shared" si="62"/>
        <v/>
      </c>
      <c r="L144" s="13">
        <f>COUNTIF($K$4:K144,1)</f>
        <v>1</v>
      </c>
      <c r="M144" s="13">
        <f t="shared" si="63"/>
        <v>168.88090492853252</v>
      </c>
      <c r="N144" s="14">
        <f t="shared" si="51"/>
        <v>122.88090492853252</v>
      </c>
      <c r="O144" s="14">
        <f t="shared" si="64"/>
        <v>-284.02800863972584</v>
      </c>
      <c r="P144" s="14">
        <f t="shared" si="65"/>
        <v>-439.36145584592481</v>
      </c>
      <c r="Q144" s="13">
        <f t="shared" si="52"/>
        <v>-383.02222155948897</v>
      </c>
      <c r="R144" s="13">
        <f t="shared" si="53"/>
        <v>321.39380484326972</v>
      </c>
      <c r="S144" s="15">
        <v>140</v>
      </c>
      <c r="T144" s="1">
        <f t="shared" si="54"/>
        <v>31.764760165500441</v>
      </c>
      <c r="U144" s="1">
        <f t="shared" si="55"/>
        <v>-8.2352398344995592</v>
      </c>
      <c r="V144" s="1">
        <f t="shared" si="66"/>
        <v>0.22292923254467922</v>
      </c>
      <c r="W144" s="1">
        <f>入力・結果!$I$7/V144</f>
        <v>1551505.8121894351</v>
      </c>
      <c r="X144" s="14">
        <f>(W144/I144*10)*入力・結果!$I$8</f>
        <v>19572.743010422044</v>
      </c>
      <c r="Y144" s="13">
        <f>DEGREES(ACOS((入力・結果!$G$3-(入力・結果!$G$4*COS(RADIANS(S144))))/(((入力・結果!$G$3^2)+(入力・結果!$G$4^2)-(2*入力・結果!$G$3*入力・結果!$G$4*COS(RADIANS(S144))))^(1/2))))</f>
        <v>25.19917201698161</v>
      </c>
      <c r="Z144" s="13">
        <f>DEGREES(ACOS(((入力・結果!$G$3^2)+(入力・結果!$G$4^2)-(入力・結果!$G$5^2)+(入力・結果!$G$6^2)-(2*入力・結果!$G$3*入力・結果!$G$4*COS(RADIANS(S144))))/(2*入力・結果!$G$6*((入力・結果!$G$3^2)+(入力・結果!$G$4^2)-(2*入力・結果!$G$3*入力・結果!$G$4*(COS(RADIANS(S144)))))^(1/2))))</f>
        <v>22.03249671402693</v>
      </c>
      <c r="AA144" s="13">
        <f>DEGREES(ACOS((入力・結果!$G$4-(入力・結果!$G$3*COS(RADIANS(S144))))/(((入力・結果!$G$3^2)+(入力・結果!$G$4^2)-(2*入力・結果!$G$3*入力・結果!$G$4*COS(RADIANS(S144))))^(1/2))))</f>
        <v>14.800827983018356</v>
      </c>
      <c r="AB144" s="13">
        <f>DEGREES(ACOS(((入力・結果!$G$3^2)+(入力・結果!$G$4^2)+(入力・結果!$G$5^2)-(入力・結果!$G$6^2)-(2*入力・結果!$G$3*入力・結果!$G$4*COS(RADIANS(S144))))/(2*入力・結果!$G$5*((入力・結果!$G$3^2)+(入力・結果!$G$4^2)-(2*入力・結果!$G$3*入力・結果!$G$4*(COS(RADIANS(S144)))))^(1/2))))</f>
        <v>16.963932182482086</v>
      </c>
      <c r="AC144" s="1">
        <f t="shared" si="67"/>
        <v>16272.743010422044</v>
      </c>
      <c r="AD144" s="1">
        <f t="shared" si="56"/>
        <v>16272.743010422044</v>
      </c>
      <c r="AE144" s="1" t="str">
        <f t="shared" si="57"/>
        <v/>
      </c>
      <c r="AF144" s="1" t="str">
        <f t="shared" si="58"/>
        <v/>
      </c>
      <c r="AJ144" s="10">
        <v>141</v>
      </c>
      <c r="AK144" s="10">
        <f t="shared" si="59"/>
        <v>4.5121188941636552</v>
      </c>
    </row>
    <row r="145" spans="2:37" x14ac:dyDescent="0.2">
      <c r="B145" s="1">
        <v>141</v>
      </c>
      <c r="C145" s="13">
        <f t="shared" si="46"/>
        <v>-38.857298072848543</v>
      </c>
      <c r="D145" s="13">
        <f t="shared" si="47"/>
        <v>-31.466019552491868</v>
      </c>
      <c r="E145" s="13">
        <f>演算!U145</f>
        <v>-8.0136144687997586</v>
      </c>
      <c r="F145" s="13">
        <f t="shared" si="48"/>
        <v>8.0136144687997586</v>
      </c>
      <c r="G145" s="13">
        <f t="shared" si="49"/>
        <v>-514.170084080008</v>
      </c>
      <c r="H145" s="13">
        <f t="shared" si="50"/>
        <v>-98.382052445306229</v>
      </c>
      <c r="I145" s="14">
        <f t="shared" si="60"/>
        <v>523.49775893139554</v>
      </c>
      <c r="J145" s="13">
        <f t="shared" si="61"/>
        <v>-10.83213059911669</v>
      </c>
      <c r="K145" s="13" t="str">
        <f t="shared" si="62"/>
        <v/>
      </c>
      <c r="L145" s="13">
        <f>COUNTIF($K$4:K145,1)</f>
        <v>1</v>
      </c>
      <c r="M145" s="13">
        <f t="shared" si="63"/>
        <v>169.16786940088332</v>
      </c>
      <c r="N145" s="14">
        <f t="shared" si="51"/>
        <v>123.16786940088332</v>
      </c>
      <c r="O145" s="14">
        <f t="shared" si="64"/>
        <v>-286.40242678287075</v>
      </c>
      <c r="P145" s="14">
        <f t="shared" si="65"/>
        <v>-438.20492185628848</v>
      </c>
      <c r="Q145" s="13">
        <f t="shared" si="52"/>
        <v>-388.57298072848545</v>
      </c>
      <c r="R145" s="13">
        <f t="shared" si="53"/>
        <v>314.66019552491872</v>
      </c>
      <c r="S145" s="15">
        <v>141</v>
      </c>
      <c r="T145" s="1">
        <f t="shared" si="54"/>
        <v>30.986385531200241</v>
      </c>
      <c r="U145" s="1">
        <f t="shared" si="55"/>
        <v>-8.0136144687997586</v>
      </c>
      <c r="V145" s="1">
        <f t="shared" si="66"/>
        <v>0.22162536569980062</v>
      </c>
      <c r="W145" s="1">
        <f>入力・結果!$I$7/V145</f>
        <v>1560633.6346377484</v>
      </c>
      <c r="X145" s="14">
        <f>(W145/I145*10)*入力・結果!$I$8</f>
        <v>19675.694523763912</v>
      </c>
      <c r="Y145" s="13">
        <f>DEGREES(ACOS((入力・結果!$G$3-(入力・結果!$G$4*COS(RADIANS(S145))))/(((入力・結果!$G$3^2)+(入力・結果!$G$4^2)-(2*入力・結果!$G$3*入力・結果!$G$4*COS(RADIANS(S145))))^(1/2))))</f>
        <v>24.559185306480622</v>
      </c>
      <c r="Z145" s="13">
        <f>DEGREES(ACOS(((入力・結果!$G$3^2)+(入力・結果!$G$4^2)-(入力・結果!$G$5^2)+(入力・結果!$G$6^2)-(2*入力・結果!$G$3*入力・結果!$G$4*COS(RADIANS(S145))))/(2*入力・結果!$G$6*((入力・結果!$G$3^2)+(入力・結果!$G$4^2)-(2*入力・結果!$G$3*入力・結果!$G$4*(COS(RADIANS(S145)))))^(1/2))))</f>
        <v>21.477939746116174</v>
      </c>
      <c r="AA145" s="13">
        <f>DEGREES(ACOS((入力・結果!$G$4-(入力・結果!$G$3*COS(RADIANS(S145))))/(((入力・結果!$G$3^2)+(入力・結果!$G$4^2)-(2*入力・結果!$G$3*入力・結果!$G$4*COS(RADIANS(S145))))^(1/2))))</f>
        <v>14.44081469351933</v>
      </c>
      <c r="AB145" s="13">
        <f>DEGREES(ACOS(((入力・結果!$G$3^2)+(入力・結果!$G$4^2)+(入力・結果!$G$5^2)-(入力・結果!$G$6^2)-(2*入力・結果!$G$3*入力・結果!$G$4*COS(RADIANS(S145))))/(2*入力・結果!$G$5*((入力・結果!$G$3^2)+(入力・結果!$G$4^2)-(2*入力・結果!$G$3*入力・結果!$G$4*(COS(RADIANS(S145)))))^(1/2))))</f>
        <v>16.545570837680909</v>
      </c>
      <c r="AC145" s="1">
        <f t="shared" si="67"/>
        <v>16375.694523763912</v>
      </c>
      <c r="AD145" s="1">
        <f t="shared" si="56"/>
        <v>16375.694523763912</v>
      </c>
      <c r="AE145" s="1" t="str">
        <f t="shared" si="57"/>
        <v/>
      </c>
      <c r="AF145" s="1" t="str">
        <f t="shared" si="58"/>
        <v/>
      </c>
      <c r="AJ145" s="10">
        <v>142</v>
      </c>
      <c r="AK145" s="10">
        <f t="shared" si="59"/>
        <v>4.537956506664532</v>
      </c>
    </row>
    <row r="146" spans="2:37" x14ac:dyDescent="0.2">
      <c r="B146" s="1">
        <v>142</v>
      </c>
      <c r="C146" s="13">
        <f t="shared" si="46"/>
        <v>-39.400537680336093</v>
      </c>
      <c r="D146" s="13">
        <f t="shared" si="47"/>
        <v>-30.783073766282921</v>
      </c>
      <c r="E146" s="13">
        <f>演算!U146</f>
        <v>-7.7932509640964014</v>
      </c>
      <c r="F146" s="13">
        <f t="shared" si="48"/>
        <v>7.7932509640964014</v>
      </c>
      <c r="G146" s="13">
        <f t="shared" si="49"/>
        <v>-514.9671712460505</v>
      </c>
      <c r="H146" s="13">
        <f t="shared" si="50"/>
        <v>-95.870530614538282</v>
      </c>
      <c r="I146" s="14">
        <f t="shared" si="60"/>
        <v>523.81518315286758</v>
      </c>
      <c r="J146" s="13">
        <f t="shared" si="61"/>
        <v>-10.545924626929608</v>
      </c>
      <c r="K146" s="13" t="str">
        <f t="shared" si="62"/>
        <v/>
      </c>
      <c r="L146" s="13">
        <f>COUNTIF($K$4:K146,1)</f>
        <v>1</v>
      </c>
      <c r="M146" s="13">
        <f t="shared" si="63"/>
        <v>169.4540753730704</v>
      </c>
      <c r="N146" s="14">
        <f t="shared" si="51"/>
        <v>123.4540753730704</v>
      </c>
      <c r="O146" s="14">
        <f t="shared" si="64"/>
        <v>-288.76276766703836</v>
      </c>
      <c r="P146" s="14">
        <f t="shared" si="65"/>
        <v>-437.03364871682851</v>
      </c>
      <c r="Q146" s="13">
        <f t="shared" si="52"/>
        <v>-394.00537680336095</v>
      </c>
      <c r="R146" s="13">
        <f t="shared" si="53"/>
        <v>307.83073766282922</v>
      </c>
      <c r="S146" s="15">
        <v>142</v>
      </c>
      <c r="T146" s="1">
        <f t="shared" si="54"/>
        <v>30.206749035903599</v>
      </c>
      <c r="U146" s="1">
        <f t="shared" si="55"/>
        <v>-7.7932509640964014</v>
      </c>
      <c r="V146" s="1">
        <f t="shared" si="66"/>
        <v>0.22036350470335719</v>
      </c>
      <c r="W146" s="1">
        <f>入力・結果!$I$7/V146</f>
        <v>1569570.2446991017</v>
      </c>
      <c r="X146" s="14">
        <f>(W146/I146*10)*入力・結果!$I$8</f>
        <v>19776.371415318266</v>
      </c>
      <c r="Y146" s="13">
        <f>DEGREES(ACOS((入力・結果!$G$3-(入力・結果!$G$4*COS(RADIANS(S146))))/(((入力・結果!$G$3^2)+(入力・結果!$G$4^2)-(2*入力・結果!$G$3*入力・結果!$G$4*COS(RADIANS(S146))))^(1/2))))</f>
        <v>23.920001116772848</v>
      </c>
      <c r="Z146" s="13">
        <f>DEGREES(ACOS(((入力・結果!$G$3^2)+(入力・結果!$G$4^2)-(入力・結果!$G$5^2)+(入力・結果!$G$6^2)-(2*入力・結果!$G$3*入力・結果!$G$4*COS(RADIANS(S146))))/(2*入力・結果!$G$6*((入力・結果!$G$3^2)+(入力・結果!$G$4^2)-(2*入力・結果!$G$3*入力・結果!$G$4*(COS(RADIANS(S146)))))^(1/2))))</f>
        <v>20.9236819285737</v>
      </c>
      <c r="AA146" s="13">
        <f>DEGREES(ACOS((入力・結果!$G$4-(入力・結果!$G$3*COS(RADIANS(S146))))/(((入力・結果!$G$3^2)+(入力・結果!$G$4^2)-(2*入力・結果!$G$3*入力・結果!$G$4*COS(RADIANS(S146))))^(1/2))))</f>
        <v>14.079998883227129</v>
      </c>
      <c r="AB146" s="13">
        <f>DEGREES(ACOS(((入力・結果!$G$3^2)+(入力・結果!$G$4^2)+(入力・結果!$G$5^2)-(入力・結果!$G$6^2)-(2*入力・結果!$G$3*入力・結果!$G$4*COS(RADIANS(S146))))/(2*入力・結果!$G$5*((入力・結果!$G$3^2)+(入力・結果!$G$4^2)-(2*入力・結果!$G$3*入力・結果!$G$4*(COS(RADIANS(S146)))))^(1/2))))</f>
        <v>16.126750152676472</v>
      </c>
      <c r="AC146" s="1">
        <f t="shared" si="67"/>
        <v>16476.371415318266</v>
      </c>
      <c r="AD146" s="1">
        <f t="shared" si="56"/>
        <v>16476.371415318266</v>
      </c>
      <c r="AE146" s="1" t="str">
        <f t="shared" si="57"/>
        <v/>
      </c>
      <c r="AF146" s="1" t="str">
        <f t="shared" si="58"/>
        <v/>
      </c>
      <c r="AJ146" s="10">
        <v>143</v>
      </c>
      <c r="AK146" s="10">
        <f t="shared" si="59"/>
        <v>4.5632334073488066</v>
      </c>
    </row>
    <row r="147" spans="2:37" x14ac:dyDescent="0.2">
      <c r="B147" s="1">
        <v>143</v>
      </c>
      <c r="C147" s="13">
        <f t="shared" si="46"/>
        <v>-39.931775502364644</v>
      </c>
      <c r="D147" s="13">
        <f t="shared" si="47"/>
        <v>-30.090751157602408</v>
      </c>
      <c r="E147" s="13">
        <f>演算!U147</f>
        <v>-7.5741081084209583</v>
      </c>
      <c r="F147" s="13">
        <f t="shared" si="48"/>
        <v>7.5741081084209583</v>
      </c>
      <c r="G147" s="13">
        <f t="shared" si="49"/>
        <v>-515.74387416092088</v>
      </c>
      <c r="H147" s="13">
        <f t="shared" si="50"/>
        <v>-93.358806052156638</v>
      </c>
      <c r="I147" s="14">
        <f t="shared" si="60"/>
        <v>524.12556739964521</v>
      </c>
      <c r="J147" s="13">
        <f t="shared" si="61"/>
        <v>-10.260447537514413</v>
      </c>
      <c r="K147" s="13" t="str">
        <f t="shared" si="62"/>
        <v/>
      </c>
      <c r="L147" s="13">
        <f>COUNTIF($K$4:K147,1)</f>
        <v>1</v>
      </c>
      <c r="M147" s="13">
        <f t="shared" si="63"/>
        <v>169.73955246248559</v>
      </c>
      <c r="N147" s="14">
        <f t="shared" si="51"/>
        <v>123.73955246248559</v>
      </c>
      <c r="O147" s="14">
        <f t="shared" si="64"/>
        <v>-291.10909429342229</v>
      </c>
      <c r="P147" s="14">
        <f t="shared" si="65"/>
        <v>-435.84757154498794</v>
      </c>
      <c r="Q147" s="13">
        <f t="shared" si="52"/>
        <v>-399.3177550236465</v>
      </c>
      <c r="R147" s="13">
        <f t="shared" si="53"/>
        <v>300.90751157602409</v>
      </c>
      <c r="S147" s="15">
        <v>143</v>
      </c>
      <c r="T147" s="1">
        <f t="shared" si="54"/>
        <v>29.425891891579042</v>
      </c>
      <c r="U147" s="1">
        <f t="shared" si="55"/>
        <v>-7.5741081084209583</v>
      </c>
      <c r="V147" s="1">
        <f t="shared" si="66"/>
        <v>0.21914285567544312</v>
      </c>
      <c r="W147" s="1">
        <f>入力・結果!$I$7/V147</f>
        <v>1578312.9180001759</v>
      </c>
      <c r="X147" s="14">
        <f>(W147/I147*10)*入力・結果!$I$8</f>
        <v>19874.751217504167</v>
      </c>
      <c r="Y147" s="13">
        <f>DEGREES(ACOS((入力・結果!$G$3-(入力・結果!$G$4*COS(RADIANS(S147))))/(((入力・結果!$G$3^2)+(入力・結果!$G$4^2)-(2*入力・結果!$G$3*入力・結果!$G$4*COS(RADIANS(S147))))^(1/2))))</f>
        <v>23.281593175395571</v>
      </c>
      <c r="Z147" s="13">
        <f>DEGREES(ACOS(((入力・結果!$G$3^2)+(入力・結果!$G$4^2)-(入力・結果!$G$5^2)+(入力・結果!$G$6^2)-(2*入力・結果!$G$3*入力・結果!$G$4*COS(RADIANS(S147))))/(2*入力・結果!$G$6*((入力・結果!$G$3^2)+(入力・結果!$G$4^2)-(2*入力・結果!$G$3*入力・結果!$G$4*(COS(RADIANS(S147)))))^(1/2))))</f>
        <v>20.369713622293617</v>
      </c>
      <c r="AA147" s="13">
        <f>DEGREES(ACOS((入力・結果!$G$4-(入力・結果!$G$3*COS(RADIANS(S147))))/(((入力・結果!$G$3^2)+(入力・結果!$G$4^2)-(2*入力・結果!$G$3*入力・結果!$G$4*COS(RADIANS(S147))))^(1/2))))</f>
        <v>13.718406824604379</v>
      </c>
      <c r="AB147" s="13">
        <f>DEGREES(ACOS(((入力・結果!$G$3^2)+(入力・結果!$G$4^2)+(入力・結果!$G$5^2)-(入力・結果!$G$6^2)-(2*入力・結果!$G$3*入力・結果!$G$4*COS(RADIANS(S147))))/(2*入力・結果!$G$5*((入力・結果!$G$3^2)+(入力・結果!$G$4^2)-(2*入力・結果!$G$3*入力・結果!$G$4*(COS(RADIANS(S147)))))^(1/2))))</f>
        <v>15.707485066974664</v>
      </c>
      <c r="AC147" s="1">
        <f t="shared" si="67"/>
        <v>16574.751217504167</v>
      </c>
      <c r="AD147" s="1">
        <f t="shared" si="56"/>
        <v>16574.751217504167</v>
      </c>
      <c r="AE147" s="1" t="str">
        <f t="shared" si="57"/>
        <v/>
      </c>
      <c r="AF147" s="1" t="str">
        <f t="shared" si="58"/>
        <v/>
      </c>
      <c r="AJ147" s="10">
        <v>144</v>
      </c>
      <c r="AK147" s="10">
        <f t="shared" si="59"/>
        <v>4.5879418905180014</v>
      </c>
    </row>
    <row r="148" spans="2:37" x14ac:dyDescent="0.2">
      <c r="B148" s="1">
        <v>144</v>
      </c>
      <c r="C148" s="13">
        <f t="shared" si="46"/>
        <v>-40.450849718747364</v>
      </c>
      <c r="D148" s="13">
        <f t="shared" si="47"/>
        <v>-29.389262614623661</v>
      </c>
      <c r="E148" s="13">
        <f>演算!U148</f>
        <v>-7.3561454524277075</v>
      </c>
      <c r="F148" s="13">
        <f t="shared" si="48"/>
        <v>7.3561454524277075</v>
      </c>
      <c r="G148" s="13">
        <f t="shared" si="49"/>
        <v>-516.50018708389098</v>
      </c>
      <c r="H148" s="13">
        <f t="shared" si="50"/>
        <v>-90.84679587302638</v>
      </c>
      <c r="I148" s="14">
        <f t="shared" si="60"/>
        <v>524.42881650238269</v>
      </c>
      <c r="J148" s="13">
        <f t="shared" si="61"/>
        <v>-9.975670587320602</v>
      </c>
      <c r="K148" s="13" t="str">
        <f t="shared" si="62"/>
        <v/>
      </c>
      <c r="L148" s="13">
        <f>COUNTIF($K$4:K148,1)</f>
        <v>1</v>
      </c>
      <c r="M148" s="13">
        <f t="shared" si="63"/>
        <v>170.02432941267941</v>
      </c>
      <c r="N148" s="14">
        <f t="shared" si="51"/>
        <v>124.02432941267941</v>
      </c>
      <c r="O148" s="14">
        <f t="shared" si="64"/>
        <v>-293.44146229675397</v>
      </c>
      <c r="P148" s="14">
        <f t="shared" si="65"/>
        <v>-434.64662863437979</v>
      </c>
      <c r="Q148" s="13">
        <f t="shared" si="52"/>
        <v>-404.50849718747367</v>
      </c>
      <c r="R148" s="13">
        <f t="shared" si="53"/>
        <v>293.89262614623664</v>
      </c>
      <c r="S148" s="15">
        <v>144</v>
      </c>
      <c r="T148" s="1">
        <f t="shared" si="54"/>
        <v>28.643854547572293</v>
      </c>
      <c r="U148" s="1">
        <f t="shared" si="55"/>
        <v>-7.3561454524277075</v>
      </c>
      <c r="V148" s="1">
        <f t="shared" si="66"/>
        <v>0.21796265599325082</v>
      </c>
      <c r="W148" s="1">
        <f>入力・結果!$I$7/V148</f>
        <v>1586858.9893248044</v>
      </c>
      <c r="X148" s="14">
        <f>(W148/I148*10)*入力・結果!$I$8</f>
        <v>19970.812052995043</v>
      </c>
      <c r="Y148" s="13">
        <f>DEGREES(ACOS((入力・結果!$G$3-(入力・結果!$G$4*COS(RADIANS(S148))))/(((入力・結果!$G$3^2)+(入力・結果!$G$4^2)-(2*入力・結果!$G$3*入力・結果!$G$4*COS(RADIANS(S148))))^(1/2))))</f>
        <v>22.643935701063782</v>
      </c>
      <c r="Z148" s="13">
        <f>DEGREES(ACOS(((入力・結果!$G$3^2)+(入力・結果!$G$4^2)-(入力・結果!$G$5^2)+(入力・結果!$G$6^2)-(2*入力・結果!$G$3*入力・結果!$G$4*COS(RADIANS(S148))))/(2*入力・結果!$G$6*((入力・結果!$G$3^2)+(入力・結果!$G$4^2)-(2*入力・結果!$G$3*入力・結果!$G$4*(COS(RADIANS(S148)))))^(1/2))))</f>
        <v>19.816025356014379</v>
      </c>
      <c r="AA148" s="13">
        <f>DEGREES(ACOS((入力・結果!$G$4-(入力・結果!$G$3*COS(RADIANS(S148))))/(((入力・結果!$G$3^2)+(入力・結果!$G$4^2)-(2*入力・結果!$G$3*入力・結果!$G$4*COS(RADIANS(S148))))^(1/2))))</f>
        <v>13.356064298936191</v>
      </c>
      <c r="AB148" s="13">
        <f>DEGREES(ACOS(((入力・結果!$G$3^2)+(入力・結果!$G$4^2)+(入力・結果!$G$5^2)-(入力・結果!$G$6^2)-(2*入力・結果!$G$3*入力・結果!$G$4*COS(RADIANS(S148))))/(2*入力・結果!$G$5*((入力・結果!$G$3^2)+(入力・結果!$G$4^2)-(2*入力・結果!$G$3*入力・結果!$G$4*(COS(RADIANS(S148)))))^(1/2))))</f>
        <v>15.287790248636101</v>
      </c>
      <c r="AC148" s="1">
        <f t="shared" si="67"/>
        <v>16670.812052995043</v>
      </c>
      <c r="AD148" s="1">
        <f t="shared" si="56"/>
        <v>16670.812052995043</v>
      </c>
      <c r="AE148" s="1" t="str">
        <f t="shared" si="57"/>
        <v/>
      </c>
      <c r="AF148" s="1" t="str">
        <f t="shared" si="58"/>
        <v/>
      </c>
      <c r="AJ148" s="10">
        <v>145</v>
      </c>
      <c r="AK148" s="10">
        <f t="shared" si="59"/>
        <v>4.6120744238635769</v>
      </c>
    </row>
    <row r="149" spans="2:37" x14ac:dyDescent="0.2">
      <c r="B149" s="1">
        <v>145</v>
      </c>
      <c r="C149" s="13">
        <f t="shared" si="46"/>
        <v>-40.957602214449594</v>
      </c>
      <c r="D149" s="13">
        <f t="shared" si="47"/>
        <v>-28.678821817552297</v>
      </c>
      <c r="E149" s="13">
        <f>演算!U149</f>
        <v>-7.1393232791284547</v>
      </c>
      <c r="F149" s="13">
        <f t="shared" si="48"/>
        <v>7.1393232791284547</v>
      </c>
      <c r="G149" s="13">
        <f t="shared" si="49"/>
        <v>-517.23610170029599</v>
      </c>
      <c r="H149" s="13">
        <f t="shared" si="50"/>
        <v>-88.334424467350317</v>
      </c>
      <c r="I149" s="14">
        <f t="shared" si="60"/>
        <v>524.72483784179394</v>
      </c>
      <c r="J149" s="13">
        <f t="shared" si="61"/>
        <v>-9.6915658722641584</v>
      </c>
      <c r="K149" s="13" t="str">
        <f t="shared" si="62"/>
        <v/>
      </c>
      <c r="L149" s="13">
        <f>COUNTIF($K$4:K149,1)</f>
        <v>1</v>
      </c>
      <c r="M149" s="13">
        <f t="shared" si="63"/>
        <v>170.30843412773584</v>
      </c>
      <c r="N149" s="14">
        <f t="shared" si="51"/>
        <v>124.30843412773584</v>
      </c>
      <c r="O149" s="14">
        <f t="shared" si="64"/>
        <v>-295.75992029031823</v>
      </c>
      <c r="P149" s="14">
        <f t="shared" si="65"/>
        <v>-433.43076148095622</v>
      </c>
      <c r="Q149" s="13">
        <f t="shared" si="52"/>
        <v>-409.57602214449594</v>
      </c>
      <c r="R149" s="13">
        <f t="shared" si="53"/>
        <v>286.78821817552296</v>
      </c>
      <c r="S149" s="15">
        <v>145</v>
      </c>
      <c r="T149" s="1">
        <f t="shared" si="54"/>
        <v>27.860676720871545</v>
      </c>
      <c r="U149" s="1">
        <f t="shared" si="55"/>
        <v>-7.1393232791284547</v>
      </c>
      <c r="V149" s="1">
        <f t="shared" si="66"/>
        <v>0.2168221732992528</v>
      </c>
      <c r="W149" s="1">
        <f>入力・結果!$I$7/V149</f>
        <v>1595205.8534282385</v>
      </c>
      <c r="X149" s="14">
        <f>(W149/I149*10)*入力・結果!$I$8</f>
        <v>20064.532633770054</v>
      </c>
      <c r="Y149" s="13">
        <f>DEGREES(ACOS((入力・結果!$G$3-(入力・結果!$G$4*COS(RADIANS(S149))))/(((入力・結果!$G$3^2)+(入力・結果!$G$4^2)-(2*入力・結果!$G$3*入力・結果!$G$4*COS(RADIANS(S149))))^(1/2))))</f>
        <v>22.007003384065335</v>
      </c>
      <c r="Z149" s="13">
        <f>DEGREES(ACOS(((入力・結果!$G$3^2)+(入力・結果!$G$4^2)-(入力・結果!$G$5^2)+(入力・結果!$G$6^2)-(2*入力・結果!$G$3*入力・結果!$G$4*COS(RADIANS(S149))))/(2*入力・結果!$G$6*((入力・結果!$G$3^2)+(入力・結果!$G$4^2)-(2*入力・結果!$G$3*入力・結果!$G$4*(COS(RADIANS(S149)))))^(1/2))))</f>
        <v>19.26260781989307</v>
      </c>
      <c r="AA149" s="13">
        <f>DEGREES(ACOS((入力・結果!$G$4-(入力・結果!$G$3*COS(RADIANS(S149))))/(((入力・結果!$G$3^2)+(入力・結果!$G$4^2)-(2*入力・結果!$G$3*入力・結果!$G$4*COS(RADIANS(S149))))^(1/2))))</f>
        <v>12.992996615934587</v>
      </c>
      <c r="AB149" s="13">
        <f>DEGREES(ACOS(((入力・結果!$G$3^2)+(入力・結果!$G$4^2)+(入力・結果!$G$5^2)-(入力・結果!$G$6^2)-(2*入力・結果!$G$3*入力・結果!$G$4*COS(RADIANS(S149))))/(2*入力・結果!$G$5*((入力・結果!$G$3^2)+(入力・結果!$G$4^2)-(2*入力・結果!$G$3*入力・結果!$G$4*(COS(RADIANS(S149)))))^(1/2))))</f>
        <v>14.86768010493696</v>
      </c>
      <c r="AC149" s="1">
        <f t="shared" si="67"/>
        <v>16764.532633770054</v>
      </c>
      <c r="AD149" s="1">
        <f t="shared" si="56"/>
        <v>16764.532633770054</v>
      </c>
      <c r="AE149" s="1" t="str">
        <f t="shared" si="57"/>
        <v/>
      </c>
      <c r="AF149" s="1" t="str">
        <f t="shared" si="58"/>
        <v/>
      </c>
      <c r="AJ149" s="10">
        <v>146</v>
      </c>
      <c r="AK149" s="10">
        <f t="shared" si="59"/>
        <v>4.6356236507376547</v>
      </c>
    </row>
    <row r="150" spans="2:37" x14ac:dyDescent="0.2">
      <c r="B150" s="1">
        <v>146</v>
      </c>
      <c r="C150" s="13">
        <f t="shared" si="46"/>
        <v>-41.45187862775208</v>
      </c>
      <c r="D150" s="13">
        <f t="shared" si="47"/>
        <v>-27.959645173537346</v>
      </c>
      <c r="E150" s="13">
        <f>演算!U150</f>
        <v>-6.9236025745710705</v>
      </c>
      <c r="F150" s="13">
        <f t="shared" si="48"/>
        <v>6.9236025745710705</v>
      </c>
      <c r="G150" s="13">
        <f t="shared" si="49"/>
        <v>-517.95160736887351</v>
      </c>
      <c r="H150" s="13">
        <f t="shared" si="50"/>
        <v>-85.821623273475922</v>
      </c>
      <c r="I150" s="14">
        <f t="shared" si="60"/>
        <v>525.0135413465963</v>
      </c>
      <c r="J150" s="13">
        <f t="shared" si="61"/>
        <v>-9.408106294391267</v>
      </c>
      <c r="K150" s="13" t="str">
        <f t="shared" si="62"/>
        <v/>
      </c>
      <c r="L150" s="13">
        <f>COUNTIF($K$4:K150,1)</f>
        <v>1</v>
      </c>
      <c r="M150" s="13">
        <f t="shared" si="63"/>
        <v>170.59189370560873</v>
      </c>
      <c r="N150" s="14">
        <f t="shared" si="51"/>
        <v>124.59189370560873</v>
      </c>
      <c r="O150" s="14">
        <f t="shared" si="64"/>
        <v>-298.0645102011988</v>
      </c>
      <c r="P150" s="14">
        <f t="shared" si="65"/>
        <v>-432.19991480310779</v>
      </c>
      <c r="Q150" s="13">
        <f t="shared" si="52"/>
        <v>-414.5187862775208</v>
      </c>
      <c r="R150" s="13">
        <f t="shared" si="53"/>
        <v>279.59645173537348</v>
      </c>
      <c r="S150" s="15">
        <v>146</v>
      </c>
      <c r="T150" s="1">
        <f t="shared" si="54"/>
        <v>27.076397425428929</v>
      </c>
      <c r="U150" s="1">
        <f t="shared" si="55"/>
        <v>-6.9236025745710705</v>
      </c>
      <c r="V150" s="1">
        <f t="shared" si="66"/>
        <v>0.21572070455738412</v>
      </c>
      <c r="W150" s="1">
        <f>入力・結果!$I$7/V150</f>
        <v>1603350.965822537</v>
      </c>
      <c r="X150" s="14">
        <f>(W150/I150*10)*入力・結果!$I$8</f>
        <v>20155.892260010845</v>
      </c>
      <c r="Y150" s="13">
        <f>DEGREES(ACOS((入力・結果!$G$3-(入力・結果!$G$4*COS(RADIANS(S150))))/(((入力・結果!$G$3^2)+(入力・結果!$G$4^2)-(2*入力・結果!$G$3*入力・結果!$G$4*COS(RADIANS(S150))))^(1/2))))</f>
        <v>21.370771367277353</v>
      </c>
      <c r="Z150" s="13">
        <f>DEGREES(ACOS(((入力・結果!$G$3^2)+(入力・結果!$G$4^2)-(入力・結果!$G$5^2)+(入力・結果!$G$6^2)-(2*入力・結果!$G$3*入力・結果!$G$4*COS(RADIANS(S150))))/(2*入力・結果!$G$6*((入力・結果!$G$3^2)+(入力・結果!$G$4^2)-(2*入力・結果!$G$3*入力・結果!$G$4*(COS(RADIANS(S150)))))^(1/2))))</f>
        <v>18.709451859261833</v>
      </c>
      <c r="AA150" s="13">
        <f>DEGREES(ACOS((入力・結果!$G$4-(入力・結果!$G$3*COS(RADIANS(S150))))/(((入力・結果!$G$3^2)+(入力・結果!$G$4^2)-(2*入力・結果!$G$3*入力・結果!$G$4*COS(RADIANS(S150))))^(1/2))))</f>
        <v>12.629228632722631</v>
      </c>
      <c r="AB150" s="13">
        <f>DEGREES(ACOS(((入力・結果!$G$3^2)+(入力・結果!$G$4^2)+(入力・結果!$G$5^2)-(入力・結果!$G$6^2)-(2*入力・結果!$G$3*入力・結果!$G$4*COS(RADIANS(S150))))/(2*入力・結果!$G$5*((入力・結果!$G$3^2)+(入力・結果!$G$4^2)-(2*入力・結果!$G$3*入力・結果!$G$4*(COS(RADIANS(S150)))))^(1/2))))</f>
        <v>14.447168792706298</v>
      </c>
      <c r="AC150" s="1">
        <f t="shared" si="67"/>
        <v>16855.892260010845</v>
      </c>
      <c r="AD150" s="1">
        <f t="shared" si="56"/>
        <v>16855.892260010845</v>
      </c>
      <c r="AE150" s="1" t="str">
        <f t="shared" si="57"/>
        <v/>
      </c>
      <c r="AF150" s="1" t="str">
        <f t="shared" si="58"/>
        <v/>
      </c>
      <c r="AJ150" s="10">
        <v>147</v>
      </c>
      <c r="AK150" s="10">
        <f t="shared" si="59"/>
        <v>4.6585823924114536</v>
      </c>
    </row>
    <row r="151" spans="2:37" x14ac:dyDescent="0.2">
      <c r="B151" s="1">
        <v>147</v>
      </c>
      <c r="C151" s="13">
        <f t="shared" si="46"/>
        <v>-41.933528397271196</v>
      </c>
      <c r="D151" s="13">
        <f t="shared" si="47"/>
        <v>-27.231951750751364</v>
      </c>
      <c r="E151" s="13">
        <f>演算!U151</f>
        <v>-6.708944999419252</v>
      </c>
      <c r="F151" s="13">
        <f t="shared" si="48"/>
        <v>6.708944999419252</v>
      </c>
      <c r="G151" s="13">
        <f t="shared" si="49"/>
        <v>-518.6466913583738</v>
      </c>
      <c r="H151" s="13">
        <f t="shared" si="50"/>
        <v>-83.308330553427766</v>
      </c>
      <c r="I151" s="14">
        <f t="shared" si="60"/>
        <v>525.29483949167764</v>
      </c>
      <c r="J151" s="13">
        <f t="shared" si="61"/>
        <v>-9.1252655295352554</v>
      </c>
      <c r="K151" s="13" t="str">
        <f t="shared" si="62"/>
        <v/>
      </c>
      <c r="L151" s="13">
        <f>COUNTIF($K$4:K151,1)</f>
        <v>1</v>
      </c>
      <c r="M151" s="13">
        <f t="shared" si="63"/>
        <v>170.87473447046474</v>
      </c>
      <c r="N151" s="14">
        <f t="shared" si="51"/>
        <v>124.87473447046474</v>
      </c>
      <c r="O151" s="14">
        <f t="shared" si="64"/>
        <v>-300.3552675961094</v>
      </c>
      <c r="P151" s="14">
        <f t="shared" si="65"/>
        <v>-430.95403655593816</v>
      </c>
      <c r="Q151" s="13">
        <f t="shared" si="52"/>
        <v>-419.33528397271198</v>
      </c>
      <c r="R151" s="13">
        <f t="shared" si="53"/>
        <v>272.31951750751364</v>
      </c>
      <c r="S151" s="15">
        <v>147</v>
      </c>
      <c r="T151" s="1">
        <f t="shared" si="54"/>
        <v>26.291055000580748</v>
      </c>
      <c r="U151" s="1">
        <f t="shared" si="55"/>
        <v>-6.708944999419252</v>
      </c>
      <c r="V151" s="1">
        <f t="shared" si="66"/>
        <v>0.21465757515181849</v>
      </c>
      <c r="W151" s="1">
        <f>入力・結果!$I$7/V151</f>
        <v>1611291.843557704</v>
      </c>
      <c r="X151" s="14">
        <f>(W151/I151*10)*入力・結果!$I$8</f>
        <v>20244.870819160849</v>
      </c>
      <c r="Y151" s="13">
        <f>DEGREES(ACOS((入力・結果!$G$3-(入力・結果!$G$4*COS(RADIANS(S151))))/(((入力・結果!$G$3^2)+(入力・結果!$G$4^2)-(2*入力・結果!$G$3*入力・結果!$G$4*COS(RADIANS(S151))))^(1/2))))</f>
        <v>20.735215227773548</v>
      </c>
      <c r="Z151" s="13">
        <f>DEGREES(ACOS(((入力・結果!$G$3^2)+(入力・結果!$G$4^2)-(入力・結果!$G$5^2)+(入力・結果!$G$6^2)-(2*入力・結果!$G$3*入力・結果!$G$4*COS(RADIANS(S151))))/(2*入力・結果!$G$6*((入力・結果!$G$3^2)+(入力・結果!$G$4^2)-(2*入力・結果!$G$3*入力・結果!$G$4*(COS(RADIANS(S151)))))^(1/2))))</f>
        <v>18.156548468557208</v>
      </c>
      <c r="AA151" s="13">
        <f>DEGREES(ACOS((入力・結果!$G$4-(入力・結果!$G$3*COS(RADIANS(S151))))/(((入力・結果!$G$3^2)+(入力・結果!$G$4^2)-(2*入力・結果!$G$3*入力・結果!$G$4*COS(RADIANS(S151))))^(1/2))))</f>
        <v>12.264784772226424</v>
      </c>
      <c r="AB151" s="13">
        <f>DEGREES(ACOS(((入力・結果!$G$3^2)+(入力・結果!$G$4^2)+(入力・結果!$G$5^2)-(入力・結果!$G$6^2)-(2*入力・結果!$G$3*入力・結果!$G$4*COS(RADIANS(S151))))/(2*入力・結果!$G$5*((入力・結果!$G$3^2)+(入力・結果!$G$4^2)-(2*入力・結果!$G$3*入力・結果!$G$4*(COS(RADIANS(S151)))))^(1/2))))</f>
        <v>14.026270228354324</v>
      </c>
      <c r="AC151" s="1">
        <f t="shared" si="67"/>
        <v>16944.870819160849</v>
      </c>
      <c r="AD151" s="1">
        <f t="shared" si="56"/>
        <v>16944.870819160849</v>
      </c>
      <c r="AE151" s="1" t="str">
        <f t="shared" si="57"/>
        <v/>
      </c>
      <c r="AF151" s="1" t="str">
        <f t="shared" si="58"/>
        <v/>
      </c>
      <c r="AJ151" s="10">
        <v>148</v>
      </c>
      <c r="AK151" s="10">
        <f t="shared" si="59"/>
        <v>4.6809436502226127</v>
      </c>
    </row>
    <row r="152" spans="2:37" x14ac:dyDescent="0.2">
      <c r="B152" s="1">
        <v>148</v>
      </c>
      <c r="C152" s="13">
        <f t="shared" si="46"/>
        <v>-42.402404807821299</v>
      </c>
      <c r="D152" s="13">
        <f t="shared" si="47"/>
        <v>-26.495963211660246</v>
      </c>
      <c r="E152" s="13">
        <f>演算!U152</f>
        <v>-6.4953128613881859</v>
      </c>
      <c r="F152" s="13">
        <f t="shared" si="48"/>
        <v>6.4953128613881859</v>
      </c>
      <c r="G152" s="13">
        <f t="shared" si="49"/>
        <v>-519.32133907384934</v>
      </c>
      <c r="H152" s="13">
        <f t="shared" si="50"/>
        <v>-80.794491171043958</v>
      </c>
      <c r="I152" s="14">
        <f t="shared" si="60"/>
        <v>525.56864729647248</v>
      </c>
      <c r="J152" s="13">
        <f t="shared" si="61"/>
        <v>-8.8430179959192401</v>
      </c>
      <c r="K152" s="13" t="str">
        <f t="shared" si="62"/>
        <v/>
      </c>
      <c r="L152" s="13">
        <f>COUNTIF($K$4:K152,1)</f>
        <v>1</v>
      </c>
      <c r="M152" s="13">
        <f t="shared" si="63"/>
        <v>171.15698200408076</v>
      </c>
      <c r="N152" s="14">
        <f t="shared" si="51"/>
        <v>125.15698200408076</v>
      </c>
      <c r="O152" s="14">
        <f t="shared" si="64"/>
        <v>-302.63222199818279</v>
      </c>
      <c r="P152" s="14">
        <f t="shared" si="65"/>
        <v>-429.69307793992505</v>
      </c>
      <c r="Q152" s="13">
        <f t="shared" si="52"/>
        <v>-424.02404807821296</v>
      </c>
      <c r="R152" s="13">
        <f t="shared" si="53"/>
        <v>264.95963211660245</v>
      </c>
      <c r="S152" s="15">
        <v>148</v>
      </c>
      <c r="T152" s="1">
        <f t="shared" si="54"/>
        <v>25.504687138611814</v>
      </c>
      <c r="U152" s="1">
        <f t="shared" si="55"/>
        <v>-6.4953128613881859</v>
      </c>
      <c r="V152" s="1">
        <f t="shared" si="66"/>
        <v>0.21363213803106618</v>
      </c>
      <c r="W152" s="1">
        <f>入力・結果!$I$7/V152</f>
        <v>1619026.0659643966</v>
      </c>
      <c r="X152" s="14">
        <f>(W152/I152*10)*入力・結果!$I$8</f>
        <v>20331.44878472422</v>
      </c>
      <c r="Y152" s="13">
        <f>DEGREES(ACOS((入力・結果!$G$3-(入力・結果!$G$4*COS(RADIANS(S152))))/(((入力・結果!$G$3^2)+(入力・結果!$G$4^2)-(2*入力・結果!$G$3*入力・結果!$G$4*COS(RADIANS(S152))))^(1/2))))</f>
        <v>20.100310958995074</v>
      </c>
      <c r="Z152" s="13">
        <f>DEGREES(ACOS(((入力・結果!$G$3^2)+(入力・結果!$G$4^2)-(入力・結果!$G$5^2)+(入力・結果!$G$6^2)-(2*入力・結果!$G$3*入力・結果!$G$4*COS(RADIANS(S152))))/(2*入力・結果!$G$6*((入力・結果!$G$3^2)+(入力・結果!$G$4^2)-(2*入力・結果!$G$3*入力・結果!$G$4*(COS(RADIANS(S152)))))^(1/2))))</f>
        <v>17.603888785415705</v>
      </c>
      <c r="AA152" s="13">
        <f>DEGREES(ACOS((入力・結果!$G$4-(入力・結果!$G$3*COS(RADIANS(S152))))/(((入力・結果!$G$3^2)+(入力・結果!$G$4^2)-(2*入力・結果!$G$3*入力・結果!$G$4*COS(RADIANS(S152))))^(1/2))))</f>
        <v>11.899689041004921</v>
      </c>
      <c r="AB152" s="13">
        <f>DEGREES(ACOS(((入力・結果!$G$3^2)+(入力・結果!$G$4^2)+(入力・結果!$G$5^2)-(入力・結果!$G$6^2)-(2*入力・結果!$G$3*入力・結果!$G$4*COS(RADIANS(S152))))/(2*入力・結果!$G$5*((入力・結果!$G$3^2)+(入力・結果!$G$4^2)-(2*入力・結果!$G$3*入力・結果!$G$4*(COS(RADIANS(S152)))))^(1/2))))</f>
        <v>13.604998097606895</v>
      </c>
      <c r="AC152" s="1">
        <f t="shared" si="67"/>
        <v>17031.44878472422</v>
      </c>
      <c r="AD152" s="1">
        <f t="shared" si="56"/>
        <v>17031.44878472422</v>
      </c>
      <c r="AE152" s="1" t="str">
        <f t="shared" si="57"/>
        <v/>
      </c>
      <c r="AF152" s="1" t="str">
        <f t="shared" si="58"/>
        <v/>
      </c>
      <c r="AJ152" s="10">
        <v>149</v>
      </c>
      <c r="AK152" s="10">
        <f t="shared" si="59"/>
        <v>4.7027006077301223</v>
      </c>
    </row>
    <row r="153" spans="2:37" x14ac:dyDescent="0.2">
      <c r="B153" s="1">
        <v>149</v>
      </c>
      <c r="C153" s="13">
        <f t="shared" si="46"/>
        <v>-42.858365035105614</v>
      </c>
      <c r="D153" s="13">
        <f t="shared" si="47"/>
        <v>-25.75190374550272</v>
      </c>
      <c r="E153" s="13">
        <f>演算!U153</f>
        <v>-6.2826690884981495</v>
      </c>
      <c r="F153" s="13">
        <f t="shared" si="48"/>
        <v>6.2826690884981495</v>
      </c>
      <c r="G153" s="13">
        <f t="shared" si="49"/>
        <v>-519.9755342729984</v>
      </c>
      <c r="H153" s="13">
        <f t="shared" si="50"/>
        <v>-78.280056372641056</v>
      </c>
      <c r="I153" s="14">
        <f t="shared" si="60"/>
        <v>525.83488232352363</v>
      </c>
      <c r="J153" s="13">
        <f t="shared" si="61"/>
        <v>-8.5613388236636911</v>
      </c>
      <c r="K153" s="13" t="str">
        <f t="shared" si="62"/>
        <v/>
      </c>
      <c r="L153" s="13">
        <f>COUNTIF($K$4:K153,1)</f>
        <v>1</v>
      </c>
      <c r="M153" s="13">
        <f t="shared" si="63"/>
        <v>171.4386611763363</v>
      </c>
      <c r="N153" s="14">
        <f t="shared" si="51"/>
        <v>125.4386611763363</v>
      </c>
      <c r="O153" s="14">
        <f t="shared" si="64"/>
        <v>-304.89539719503341</v>
      </c>
      <c r="P153" s="14">
        <f t="shared" si="65"/>
        <v>-428.41699340417944</v>
      </c>
      <c r="Q153" s="13">
        <f t="shared" si="52"/>
        <v>-428.58365035105612</v>
      </c>
      <c r="R153" s="13">
        <f t="shared" si="53"/>
        <v>257.51903745502722</v>
      </c>
      <c r="S153" s="15">
        <v>149</v>
      </c>
      <c r="T153" s="1">
        <f t="shared" si="54"/>
        <v>24.71733091150185</v>
      </c>
      <c r="U153" s="1">
        <f t="shared" si="55"/>
        <v>-6.2826690884981495</v>
      </c>
      <c r="V153" s="1">
        <f t="shared" si="66"/>
        <v>0.21264377289003633</v>
      </c>
      <c r="W153" s="1">
        <f>入力・結果!$I$7/V153</f>
        <v>1626551.2753992639</v>
      </c>
      <c r="X153" s="14">
        <f>(W153/I153*10)*入力・結果!$I$8</f>
        <v>20415.607215327738</v>
      </c>
      <c r="Y153" s="13">
        <f>DEGREES(ACOS((入力・結果!$G$3-(入力・結果!$G$4*COS(RADIANS(S153))))/(((入力・結果!$G$3^2)+(入力・結果!$G$4^2)-(2*入力・結果!$G$3*入力・結果!$G$4*COS(RADIANS(S153))))^(1/2))))</f>
        <v>19.466034953456887</v>
      </c>
      <c r="Z153" s="13">
        <f>DEGREES(ACOS(((入力・結果!$G$3^2)+(入力・結果!$G$4^2)-(入力・結果!$G$5^2)+(入力・結果!$G$6^2)-(2*入力・結果!$G$3*入力・結果!$G$4*COS(RADIANS(S153))))/(2*入力・結果!$G$6*((入力・結果!$G$3^2)+(入力・結果!$G$4^2)-(2*入力・結果!$G$3*入力・結果!$G$4*(COS(RADIANS(S153)))))^(1/2))))</f>
        <v>17.051464084927865</v>
      </c>
      <c r="AA153" s="13">
        <f>DEGREES(ACOS((入力・結果!$G$4-(入力・結果!$G$3*COS(RADIANS(S153))))/(((入力・結果!$G$3^2)+(入力・結果!$G$4^2)-(2*入力・結果!$G$3*入力・結果!$G$4*COS(RADIANS(S153))))^(1/2))))</f>
        <v>11.533965046543104</v>
      </c>
      <c r="AB153" s="13">
        <f>DEGREES(ACOS(((入力・結果!$G$3^2)+(入力・結果!$G$4^2)+(入力・結果!$G$5^2)-(入力・結果!$G$6^2)-(2*入力・結果!$G$3*入力・結果!$G$4*COS(RADIANS(S153))))/(2*入力・結果!$G$5*((入力・結果!$G$3^2)+(入力・結果!$G$4^2)-(2*入力・結果!$G$3*入力・結果!$G$4*(COS(RADIANS(S153)))))^(1/2))))</f>
        <v>13.183365864958747</v>
      </c>
      <c r="AC153" s="1">
        <f t="shared" si="67"/>
        <v>17115.607215327738</v>
      </c>
      <c r="AD153" s="1">
        <f t="shared" si="56"/>
        <v>17115.607215327738</v>
      </c>
      <c r="AE153" s="1" t="str">
        <f t="shared" si="57"/>
        <v/>
      </c>
      <c r="AF153" s="1" t="str">
        <f t="shared" si="58"/>
        <v/>
      </c>
      <c r="AJ153" s="10">
        <v>150</v>
      </c>
      <c r="AK153" s="10">
        <f t="shared" si="59"/>
        <v>4.7238466327688542</v>
      </c>
    </row>
    <row r="154" spans="2:37" x14ac:dyDescent="0.2">
      <c r="B154" s="1">
        <v>150</v>
      </c>
      <c r="C154" s="13">
        <f t="shared" si="46"/>
        <v>-43.301270189221938</v>
      </c>
      <c r="D154" s="13">
        <f t="shared" si="47"/>
        <v>-24.999999999999996</v>
      </c>
      <c r="E154" s="13">
        <f>演算!U154</f>
        <v>-6.0709772031047713</v>
      </c>
      <c r="F154" s="13">
        <f t="shared" si="48"/>
        <v>6.0709772031047713</v>
      </c>
      <c r="G154" s="13">
        <f t="shared" si="49"/>
        <v>-520.60925927292476</v>
      </c>
      <c r="H154" s="13">
        <f t="shared" si="50"/>
        <v>-75.764983570092724</v>
      </c>
      <c r="I154" s="14">
        <f t="shared" si="60"/>
        <v>526.09346467721855</v>
      </c>
      <c r="J154" s="13">
        <f t="shared" si="61"/>
        <v>-8.2802038251552919</v>
      </c>
      <c r="K154" s="13" t="str">
        <f t="shared" si="62"/>
        <v/>
      </c>
      <c r="L154" s="13">
        <f>COUNTIF($K$4:K154,1)</f>
        <v>1</v>
      </c>
      <c r="M154" s="13">
        <f t="shared" si="63"/>
        <v>171.7197961748447</v>
      </c>
      <c r="N154" s="14">
        <f t="shared" si="51"/>
        <v>125.7197961748447</v>
      </c>
      <c r="O154" s="14">
        <f t="shared" si="64"/>
        <v>-307.14481153842382</v>
      </c>
      <c r="P154" s="14">
        <f t="shared" si="65"/>
        <v>-427.12574064449205</v>
      </c>
      <c r="Q154" s="13">
        <f t="shared" si="52"/>
        <v>-433.01270189221935</v>
      </c>
      <c r="R154" s="13">
        <f t="shared" si="53"/>
        <v>249.99999999999997</v>
      </c>
      <c r="S154" s="15">
        <v>150</v>
      </c>
      <c r="T154" s="1">
        <f t="shared" si="54"/>
        <v>23.929022796895229</v>
      </c>
      <c r="U154" s="1">
        <f t="shared" si="55"/>
        <v>-6.0709772031047713</v>
      </c>
      <c r="V154" s="1">
        <f t="shared" si="66"/>
        <v>0.21169188539337824</v>
      </c>
      <c r="W154" s="1">
        <f>入力・結果!$I$7/V154</f>
        <v>1633865.1779555602</v>
      </c>
      <c r="X154" s="14">
        <f>(W154/I154*10)*入力・結果!$I$8</f>
        <v>20497.327753582445</v>
      </c>
      <c r="Y154" s="13">
        <f>DEGREES(ACOS((入力・結果!$G$3-(入力・結果!$G$4*COS(RADIANS(S154))))/(((入力・結果!$G$3^2)+(入力・結果!$G$4^2)-(2*入力・結果!$G$3*入力・結果!$G$4*COS(RADIANS(S154))))^(1/2))))</f>
        <v>18.83236398596441</v>
      </c>
      <c r="Z154" s="13">
        <f>DEGREES(ACOS(((入力・結果!$G$3^2)+(入力・結果!$G$4^2)-(入力・結果!$G$5^2)+(入力・結果!$G$6^2)-(2*入力・結果!$G$3*入力・結果!$G$4*COS(RADIANS(S154))))/(2*入力・結果!$G$6*((入力・結果!$G$3^2)+(入力・結果!$G$4^2)-(2*入力・結果!$G$3*入力・結果!$G$4*(COS(RADIANS(S154)))))^(1/2))))</f>
        <v>16.499265774043614</v>
      </c>
      <c r="AA154" s="13">
        <f>DEGREES(ACOS((入力・結果!$G$4-(入力・結果!$G$3*COS(RADIANS(S154))))/(((入力・結果!$G$3^2)+(入力・結果!$G$4^2)-(2*入力・結果!$G$3*入力・結果!$G$4*COS(RADIANS(S154))))^(1/2))))</f>
        <v>11.167636014035606</v>
      </c>
      <c r="AB154" s="13">
        <f>DEGREES(ACOS(((入力・結果!$G$3^2)+(入力・結果!$G$4^2)+(入力・結果!$G$5^2)-(入力・結果!$G$6^2)-(2*入力・結果!$G$3*入力・結果!$G$4*COS(RADIANS(S154))))/(2*入力・結果!$G$5*((入力・結果!$G$3^2)+(入力・結果!$G$4^2)-(2*入力・結果!$G$3*入力・結果!$G$4*(COS(RADIANS(S154)))))^(1/2))))</f>
        <v>12.761386782859622</v>
      </c>
      <c r="AC154" s="1">
        <f t="shared" si="67"/>
        <v>17197.327753582445</v>
      </c>
      <c r="AD154" s="1">
        <f t="shared" si="56"/>
        <v>17197.327753582445</v>
      </c>
      <c r="AE154" s="1" t="str">
        <f t="shared" si="57"/>
        <v/>
      </c>
      <c r="AF154" s="1" t="str">
        <f t="shared" si="58"/>
        <v/>
      </c>
      <c r="AJ154" s="10">
        <v>151</v>
      </c>
      <c r="AK154" s="10">
        <f t="shared" si="59"/>
        <v>4.7443752794738394</v>
      </c>
    </row>
    <row r="155" spans="2:37" x14ac:dyDescent="0.2">
      <c r="B155" s="1">
        <v>151</v>
      </c>
      <c r="C155" s="13">
        <f t="shared" si="46"/>
        <v>-43.730985356969789</v>
      </c>
      <c r="D155" s="13">
        <f t="shared" si="47"/>
        <v>-24.240481012316859</v>
      </c>
      <c r="E155" s="13">
        <f>演算!U155</f>
        <v>-5.8602012966695405</v>
      </c>
      <c r="F155" s="13">
        <f t="shared" si="48"/>
        <v>5.8602012966695405</v>
      </c>
      <c r="G155" s="13">
        <f t="shared" si="49"/>
        <v>-521.22249514765076</v>
      </c>
      <c r="H155" s="13">
        <f t="shared" si="50"/>
        <v>-73.249236126235814</v>
      </c>
      <c r="I155" s="14">
        <f t="shared" si="60"/>
        <v>526.34431700268215</v>
      </c>
      <c r="J155" s="13">
        <f t="shared" si="61"/>
        <v>-7.9995894662380547</v>
      </c>
      <c r="K155" s="13" t="str">
        <f t="shared" si="62"/>
        <v/>
      </c>
      <c r="L155" s="13">
        <f>COUNTIF($K$4:K155,1)</f>
        <v>1</v>
      </c>
      <c r="M155" s="13">
        <f t="shared" si="63"/>
        <v>172.00041053376194</v>
      </c>
      <c r="N155" s="14">
        <f t="shared" si="51"/>
        <v>126.00041053376194</v>
      </c>
      <c r="O155" s="14">
        <f t="shared" si="64"/>
        <v>-309.38047823583457</v>
      </c>
      <c r="P155" s="14">
        <f t="shared" si="65"/>
        <v>-425.81928059634197</v>
      </c>
      <c r="Q155" s="13">
        <f t="shared" si="52"/>
        <v>-437.30985356969785</v>
      </c>
      <c r="R155" s="13">
        <f t="shared" si="53"/>
        <v>242.40481012316857</v>
      </c>
      <c r="S155" s="15">
        <v>151</v>
      </c>
      <c r="T155" s="1">
        <f t="shared" si="54"/>
        <v>23.13979870333046</v>
      </c>
      <c r="U155" s="1">
        <f t="shared" si="55"/>
        <v>-5.8602012966695405</v>
      </c>
      <c r="V155" s="1">
        <f t="shared" si="66"/>
        <v>0.21077590643523081</v>
      </c>
      <c r="W155" s="1">
        <f>入力・結果!$I$7/V155</f>
        <v>1640965.5441632937</v>
      </c>
      <c r="X155" s="14">
        <f>(W155/I155*10)*入力・結果!$I$8</f>
        <v>20576.592625056404</v>
      </c>
      <c r="Y155" s="13">
        <f>DEGREES(ACOS((入力・結果!$G$3-(入力・結果!$G$4*COS(RADIANS(S155))))/(((入力・結果!$G$3^2)+(入力・結果!$G$4^2)-(2*入力・結果!$G$3*入力・結果!$G$4*COS(RADIANS(S155))))^(1/2))))</f>
        <v>18.199275197315071</v>
      </c>
      <c r="Z155" s="13">
        <f>DEGREES(ACOS(((入力・結果!$G$3^2)+(入力・結果!$G$4^2)-(入力・結果!$G$5^2)+(入力・結果!$G$6^2)-(2*入力・結果!$G$3*入力・結果!$G$4*COS(RADIANS(S155))))/(2*入力・結果!$G$6*((入力・結果!$G$3^2)+(入力・結果!$G$4^2)-(2*入力・結果!$G$3*入力・結果!$G$4*(COS(RADIANS(S155)))))^(1/2))))</f>
        <v>15.947285386122864</v>
      </c>
      <c r="AA155" s="13">
        <f>DEGREES(ACOS((入力・結果!$G$4-(入力・結果!$G$3*COS(RADIANS(S155))))/(((入力・結果!$G$3^2)+(入力・結果!$G$4^2)-(2*入力・結果!$G$3*入力・結果!$G$4*COS(RADIANS(S155))))^(1/2))))</f>
        <v>10.800724802684934</v>
      </c>
      <c r="AB155" s="13">
        <f>DEGREES(ACOS(((入力・結果!$G$3^2)+(入力・結果!$G$4^2)+(入力・結果!$G$5^2)-(入力・結果!$G$6^2)-(2*入力・結果!$G$3*入力・結果!$G$4*COS(RADIANS(S155))))/(2*入力・結果!$G$5*((入力・結果!$G$3^2)+(入力・結果!$G$4^2)-(2*入力・結果!$G$3*入力・結果!$G$4*(COS(RADIANS(S155)))))^(1/2))))</f>
        <v>12.339073900645525</v>
      </c>
      <c r="AC155" s="1">
        <f t="shared" si="67"/>
        <v>17276.592625056404</v>
      </c>
      <c r="AD155" s="1">
        <f t="shared" si="56"/>
        <v>17276.592625056404</v>
      </c>
      <c r="AE155" s="1" t="str">
        <f t="shared" si="57"/>
        <v/>
      </c>
      <c r="AF155" s="1" t="str">
        <f t="shared" si="58"/>
        <v/>
      </c>
      <c r="AJ155" s="10">
        <v>152</v>
      </c>
      <c r="AK155" s="10">
        <f t="shared" si="59"/>
        <v>4.7642802902271804</v>
      </c>
    </row>
    <row r="156" spans="2:37" x14ac:dyDescent="0.2">
      <c r="B156" s="1">
        <v>152</v>
      </c>
      <c r="C156" s="13">
        <f t="shared" si="46"/>
        <v>-44.147379642946348</v>
      </c>
      <c r="D156" s="13">
        <f t="shared" si="47"/>
        <v>-23.473578139294535</v>
      </c>
      <c r="E156" s="13">
        <f>演算!U156</f>
        <v>-5.6503060052335456</v>
      </c>
      <c r="F156" s="13">
        <f t="shared" si="48"/>
        <v>5.6503060052335456</v>
      </c>
      <c r="G156" s="13">
        <f t="shared" si="49"/>
        <v>-521.81522191670138</v>
      </c>
      <c r="H156" s="13">
        <f t="shared" si="50"/>
        <v>-70.732783142501063</v>
      </c>
      <c r="I156" s="14">
        <f t="shared" si="60"/>
        <v>526.58736448481216</v>
      </c>
      <c r="J156" s="13">
        <f t="shared" si="61"/>
        <v>-7.719472838187154</v>
      </c>
      <c r="K156" s="13" t="str">
        <f t="shared" si="62"/>
        <v/>
      </c>
      <c r="L156" s="13">
        <f>COUNTIF($K$4:K156,1)</f>
        <v>1</v>
      </c>
      <c r="M156" s="13">
        <f t="shared" si="63"/>
        <v>172.28052716181284</v>
      </c>
      <c r="N156" s="14">
        <f t="shared" si="51"/>
        <v>126.28052716181284</v>
      </c>
      <c r="O156" s="14">
        <f t="shared" si="64"/>
        <v>-311.6024056342319</v>
      </c>
      <c r="P156" s="14">
        <f t="shared" si="65"/>
        <v>-424.49757742302842</v>
      </c>
      <c r="Q156" s="13">
        <f t="shared" si="52"/>
        <v>-441.4737964294635</v>
      </c>
      <c r="R156" s="13">
        <f t="shared" si="53"/>
        <v>234.73578139294534</v>
      </c>
      <c r="S156" s="15">
        <v>152</v>
      </c>
      <c r="T156" s="1">
        <f t="shared" si="54"/>
        <v>22.349693994766454</v>
      </c>
      <c r="U156" s="1">
        <f t="shared" si="55"/>
        <v>-5.6503060052335456</v>
      </c>
      <c r="V156" s="1">
        <f t="shared" si="66"/>
        <v>0.20989529143599484</v>
      </c>
      <c r="W156" s="1">
        <f>入力・結果!$I$7/V156</f>
        <v>1647850.209662616</v>
      </c>
      <c r="X156" s="14">
        <f>(W156/I156*10)*入力・結果!$I$8</f>
        <v>20653.384637160139</v>
      </c>
      <c r="Y156" s="13">
        <f>DEGREES(ACOS((入力・結果!$G$3-(入力・結果!$G$4*COS(RADIANS(S156))))/(((入力・結果!$G$3^2)+(入力・結果!$G$4^2)-(2*入力・結果!$G$3*入力・結果!$G$4*COS(RADIANS(S156))))^(1/2))))</f>
        <v>17.566746078461215</v>
      </c>
      <c r="Z156" s="13">
        <f>DEGREES(ACOS(((入力・結果!$G$3^2)+(入力・結果!$G$4^2)-(入力・結果!$G$5^2)+(入力・結果!$G$6^2)-(2*入力・結果!$G$3*入力・結果!$G$4*COS(RADIANS(S156))))/(2*入力・結果!$G$6*((入力・結果!$G$3^2)+(入力・結果!$G$4^2)-(2*入力・結果!$G$3*入力・結果!$G$4*(COS(RADIANS(S156)))))^(1/2))))</f>
        <v>15.395514575623523</v>
      </c>
      <c r="AA156" s="13">
        <f>DEGREES(ACOS((入力・結果!$G$4-(入力・結果!$G$3*COS(RADIANS(S156))))/(((入力・結果!$G$3^2)+(入力・結果!$G$4^2)-(2*入力・結果!$G$3*入力・結果!$G$4*COS(RADIANS(S156))))^(1/2))))</f>
        <v>10.433253921538748</v>
      </c>
      <c r="AB156" s="13">
        <f>DEGREES(ACOS(((入力・結果!$G$3^2)+(入力・結果!$G$4^2)+(入力・結果!$G$5^2)-(入力・結果!$G$6^2)-(2*入力・結果!$G$3*入力・結果!$G$4*COS(RADIANS(S156))))/(2*入力・結果!$G$5*((入力・結果!$G$3^2)+(入力・結果!$G$4^2)-(2*入力・結果!$G$3*入力・結果!$G$4*(COS(RADIANS(S156)))))^(1/2))))</f>
        <v>11.916440073227708</v>
      </c>
      <c r="AC156" s="1">
        <f t="shared" si="67"/>
        <v>17353.384637160139</v>
      </c>
      <c r="AD156" s="1">
        <f t="shared" si="56"/>
        <v>17353.384637160139</v>
      </c>
      <c r="AE156" s="1" t="str">
        <f t="shared" si="57"/>
        <v/>
      </c>
      <c r="AF156" s="1" t="str">
        <f t="shared" si="58"/>
        <v/>
      </c>
      <c r="AJ156" s="10">
        <v>153</v>
      </c>
      <c r="AK156" s="10">
        <f t="shared" si="59"/>
        <v>4.7835555975651083</v>
      </c>
    </row>
    <row r="157" spans="2:37" x14ac:dyDescent="0.2">
      <c r="B157" s="1">
        <v>153</v>
      </c>
      <c r="C157" s="13">
        <f t="shared" si="46"/>
        <v>-44.550326209418387</v>
      </c>
      <c r="D157" s="13">
        <f t="shared" si="47"/>
        <v>-22.699524986977345</v>
      </c>
      <c r="E157" s="13">
        <f>演算!U157</f>
        <v>-5.4412564855605616</v>
      </c>
      <c r="F157" s="13">
        <f t="shared" si="48"/>
        <v>5.4412564855605616</v>
      </c>
      <c r="G157" s="13">
        <f t="shared" si="49"/>
        <v>-522.38741872506114</v>
      </c>
      <c r="H157" s="13">
        <f t="shared" si="50"/>
        <v>-68.215599248682139</v>
      </c>
      <c r="I157" s="14">
        <f t="shared" si="60"/>
        <v>526.8225348474466</v>
      </c>
      <c r="J157" s="13">
        <f t="shared" si="61"/>
        <v>-7.4398316304289676</v>
      </c>
      <c r="K157" s="13" t="str">
        <f t="shared" si="62"/>
        <v/>
      </c>
      <c r="L157" s="13">
        <f>COUNTIF($K$4:K157,1)</f>
        <v>1</v>
      </c>
      <c r="M157" s="13">
        <f t="shared" si="63"/>
        <v>172.56016836957104</v>
      </c>
      <c r="N157" s="14">
        <f t="shared" si="51"/>
        <v>126.56016836957104</v>
      </c>
      <c r="O157" s="14">
        <f t="shared" si="64"/>
        <v>-313.81059749630452</v>
      </c>
      <c r="P157" s="14">
        <f t="shared" si="65"/>
        <v>-423.1605984990822</v>
      </c>
      <c r="Q157" s="13">
        <f t="shared" si="52"/>
        <v>-445.50326209418387</v>
      </c>
      <c r="R157" s="13">
        <f t="shared" si="53"/>
        <v>226.99524986977343</v>
      </c>
      <c r="S157" s="15">
        <v>153</v>
      </c>
      <c r="T157" s="1">
        <f t="shared" si="54"/>
        <v>21.558743514439438</v>
      </c>
      <c r="U157" s="1">
        <f t="shared" si="55"/>
        <v>-5.4412564855605616</v>
      </c>
      <c r="V157" s="1">
        <f t="shared" si="66"/>
        <v>0.20904951967298402</v>
      </c>
      <c r="W157" s="1">
        <f>入力・結果!$I$7/V157</f>
        <v>1654517.0758634296</v>
      </c>
      <c r="X157" s="14">
        <f>(W157/I157*10)*入力・結果!$I$8</f>
        <v>20727.687178113432</v>
      </c>
      <c r="Y157" s="13">
        <f>DEGREES(ACOS((入力・結果!$G$3-(入力・結果!$G$4*COS(RADIANS(S157))))/(((入力・結果!$G$3^2)+(入力・結果!$G$4^2)-(2*入力・結果!$G$3*入力・結果!$G$4*COS(RADIANS(S157))))^(1/2))))</f>
        <v>16.934754455111051</v>
      </c>
      <c r="Z157" s="13">
        <f>DEGREES(ACOS(((入力・結果!$G$3^2)+(入力・結果!$G$4^2)-(入力・結果!$G$5^2)+(入力・結果!$G$6^2)-(2*入力・結果!$G$3*入力・結果!$G$4*COS(RADIANS(S157))))/(2*入力・結果!$G$6*((入力・結果!$G$3^2)+(入力・結果!$G$4^2)-(2*入力・結果!$G$3*入力・結果!$G$4*(COS(RADIANS(S157)))))^(1/2))))</f>
        <v>14.843945112921695</v>
      </c>
      <c r="AA157" s="13">
        <f>DEGREES(ACOS((入力・結果!$G$4-(入力・結果!$G$3*COS(RADIANS(S157))))/(((入力・結果!$G$3^2)+(入力・結果!$G$4^2)-(2*入力・結果!$G$3*入力・結果!$G$4*COS(RADIANS(S157))))^(1/2))))</f>
        <v>10.065245544888912</v>
      </c>
      <c r="AB157" s="13">
        <f>DEGREES(ACOS(((入力・結果!$G$3^2)+(入力・結果!$G$4^2)+(入力・結果!$G$5^2)-(入力・結果!$G$6^2)-(2*入力・結果!$G$3*入力・結果!$G$4*COS(RADIANS(S157))))/(2*入力・結果!$G$5*((入力・結果!$G$3^2)+(入力・結果!$G$4^2)-(2*入力・結果!$G$3*入力・結果!$G$4*(COS(RADIANS(S157)))))^(1/2))))</f>
        <v>11.493497969550527</v>
      </c>
      <c r="AC157" s="1">
        <f t="shared" si="67"/>
        <v>17427.687178113432</v>
      </c>
      <c r="AD157" s="1">
        <f t="shared" si="56"/>
        <v>17427.687178113432</v>
      </c>
      <c r="AE157" s="1" t="str">
        <f t="shared" si="57"/>
        <v/>
      </c>
      <c r="AF157" s="1" t="str">
        <f t="shared" si="58"/>
        <v/>
      </c>
      <c r="AJ157" s="10">
        <v>154</v>
      </c>
      <c r="AK157" s="10">
        <f t="shared" si="59"/>
        <v>4.8021953260292243</v>
      </c>
    </row>
    <row r="158" spans="2:37" x14ac:dyDescent="0.2">
      <c r="B158" s="1">
        <v>154</v>
      </c>
      <c r="C158" s="13">
        <f t="shared" si="46"/>
        <v>-44.939702314958353</v>
      </c>
      <c r="D158" s="13">
        <f t="shared" si="47"/>
        <v>-21.918557339453866</v>
      </c>
      <c r="E158" s="13">
        <f>演算!U158</f>
        <v>-5.2330183919162394</v>
      </c>
      <c r="F158" s="13">
        <f t="shared" si="48"/>
        <v>5.2330183919162394</v>
      </c>
      <c r="G158" s="13">
        <f t="shared" si="49"/>
        <v>-522.93906401478398</v>
      </c>
      <c r="H158" s="13">
        <f t="shared" si="50"/>
        <v>-65.697664394751968</v>
      </c>
      <c r="I158" s="14">
        <f t="shared" si="60"/>
        <v>527.04975835264725</v>
      </c>
      <c r="J158" s="13">
        <f t="shared" si="61"/>
        <v>-7.1606441039715163</v>
      </c>
      <c r="K158" s="13" t="str">
        <f t="shared" si="62"/>
        <v/>
      </c>
      <c r="L158" s="13">
        <f>COUNTIF($K$4:K158,1)</f>
        <v>1</v>
      </c>
      <c r="M158" s="13">
        <f t="shared" si="63"/>
        <v>172.83935589602848</v>
      </c>
      <c r="N158" s="14">
        <f t="shared" si="51"/>
        <v>126.83935589602848</v>
      </c>
      <c r="O158" s="14">
        <f t="shared" si="64"/>
        <v>-316.00505326942641</v>
      </c>
      <c r="P158" s="14">
        <f t="shared" si="65"/>
        <v>-421.80831438909638</v>
      </c>
      <c r="Q158" s="13">
        <f t="shared" si="52"/>
        <v>-449.3970231495835</v>
      </c>
      <c r="R158" s="13">
        <f t="shared" si="53"/>
        <v>219.18557339453864</v>
      </c>
      <c r="S158" s="15">
        <v>154</v>
      </c>
      <c r="T158" s="1">
        <f t="shared" si="54"/>
        <v>20.766981608083761</v>
      </c>
      <c r="U158" s="1">
        <f t="shared" si="55"/>
        <v>-5.2330183919162394</v>
      </c>
      <c r="V158" s="1">
        <f t="shared" si="66"/>
        <v>0.20823809364432222</v>
      </c>
      <c r="W158" s="1">
        <f>入力・結果!$I$7/V158</f>
        <v>1660964.110585684</v>
      </c>
      <c r="X158" s="14">
        <f>(W158/I158*10)*入力・結果!$I$8</f>
        <v>20799.484215929824</v>
      </c>
      <c r="Y158" s="13">
        <f>DEGREES(ACOS((入力・結果!$G$3-(入力・結果!$G$4*COS(RADIANS(S158))))/(((入力・結果!$G$3^2)+(入力・結果!$G$4^2)-(2*入力・結果!$G$3*入力・結果!$G$4*COS(RADIANS(S158))))^(1/2))))</f>
        <v>16.303278472746186</v>
      </c>
      <c r="Z158" s="13">
        <f>DEGREES(ACOS(((入力・結果!$G$3^2)+(入力・結果!$G$4^2)-(入力・結果!$G$5^2)+(入力・結果!$G$6^2)-(2*入力・結果!$G$3*入力・結果!$G$4*COS(RADIANS(S158))))/(2*入力・結果!$G$6*((入力・結果!$G$3^2)+(入力・結果!$G$4^2)-(2*入力・結果!$G$3*入力・結果!$G$4*(COS(RADIANS(S158)))))^(1/2))))</f>
        <v>14.292568879257233</v>
      </c>
      <c r="AA158" s="13">
        <f>DEGREES(ACOS((入力・結果!$G$4-(入力・結果!$G$3*COS(RADIANS(S158))))/(((入力・結果!$G$3^2)+(入力・結果!$G$4^2)-(2*入力・結果!$G$3*入力・結果!$G$4*COS(RADIANS(S158))))^(1/2))))</f>
        <v>9.6967215272537732</v>
      </c>
      <c r="AB158" s="13">
        <f>DEGREES(ACOS(((入力・結果!$G$3^2)+(入力・結果!$G$4^2)+(入力・結果!$G$5^2)-(入力・結果!$G$6^2)-(2*入力・結果!$G$3*入力・結果!$G$4*COS(RADIANS(S158))))/(2*入力・結果!$G$5*((入力・結果!$G$3^2)+(入力・結果!$G$4^2)-(2*入力・結果!$G$3*入力・結果!$G$4*(COS(RADIANS(S158)))))^(1/2))))</f>
        <v>11.070260080829989</v>
      </c>
      <c r="AC158" s="1">
        <f t="shared" si="67"/>
        <v>17499.484215929824</v>
      </c>
      <c r="AD158" s="1">
        <f t="shared" si="56"/>
        <v>17499.484215929824</v>
      </c>
      <c r="AE158" s="1" t="str">
        <f t="shared" si="57"/>
        <v/>
      </c>
      <c r="AF158" s="1" t="str">
        <f t="shared" si="58"/>
        <v/>
      </c>
      <c r="AJ158" s="10">
        <v>155</v>
      </c>
      <c r="AK158" s="10">
        <f t="shared" si="59"/>
        <v>4.8201937939351875</v>
      </c>
    </row>
    <row r="159" spans="2:37" x14ac:dyDescent="0.2">
      <c r="B159" s="1">
        <v>155</v>
      </c>
      <c r="C159" s="13">
        <f t="shared" si="46"/>
        <v>-45.315389351832494</v>
      </c>
      <c r="D159" s="13">
        <f t="shared" si="47"/>
        <v>-21.130913087034976</v>
      </c>
      <c r="E159" s="13">
        <f>演算!U159</f>
        <v>-5.0255578534502945</v>
      </c>
      <c r="F159" s="13">
        <f t="shared" si="48"/>
        <v>5.0255578534502945</v>
      </c>
      <c r="G159" s="13">
        <f t="shared" si="49"/>
        <v>-523.47013568852435</v>
      </c>
      <c r="H159" s="13">
        <f t="shared" si="50"/>
        <v>-63.178963644627949</v>
      </c>
      <c r="I159" s="14">
        <f t="shared" si="60"/>
        <v>527.26896780008906</v>
      </c>
      <c r="J159" s="13">
        <f t="shared" si="61"/>
        <v>-6.8818890655096796</v>
      </c>
      <c r="K159" s="13" t="str">
        <f t="shared" si="62"/>
        <v/>
      </c>
      <c r="L159" s="13">
        <f>COUNTIF($K$4:K159,1)</f>
        <v>1</v>
      </c>
      <c r="M159" s="13">
        <f t="shared" si="63"/>
        <v>173.11811093449032</v>
      </c>
      <c r="N159" s="14">
        <f t="shared" si="51"/>
        <v>127.11811093449032</v>
      </c>
      <c r="O159" s="14">
        <f t="shared" si="64"/>
        <v>-318.18576834761086</v>
      </c>
      <c r="P159" s="14">
        <f t="shared" si="65"/>
        <v>-420.44069882209533</v>
      </c>
      <c r="Q159" s="13">
        <f t="shared" si="52"/>
        <v>-453.15389351832499</v>
      </c>
      <c r="R159" s="13">
        <f t="shared" si="53"/>
        <v>211.30913087034975</v>
      </c>
      <c r="S159" s="15">
        <v>155</v>
      </c>
      <c r="T159" s="1">
        <f t="shared" si="54"/>
        <v>19.974442146549706</v>
      </c>
      <c r="U159" s="1">
        <f t="shared" si="55"/>
        <v>-5.0255578534502945</v>
      </c>
      <c r="V159" s="1">
        <f t="shared" si="66"/>
        <v>0.20746053846594492</v>
      </c>
      <c r="W159" s="1">
        <f>入力・結果!$I$7/V159</f>
        <v>1667189.3486711269</v>
      </c>
      <c r="X159" s="14">
        <f>(W159/I159*10)*入力・結果!$I$8</f>
        <v>20868.760297308698</v>
      </c>
      <c r="Y159" s="13">
        <f>DEGREES(ACOS((入力・結果!$G$3-(入力・結果!$G$4*COS(RADIANS(S159))))/(((入力・結果!$G$3^2)+(入力・結果!$G$4^2)-(2*入力・結果!$G$3*入力・結果!$G$4*COS(RADIANS(S159))))^(1/2))))</f>
        <v>15.672296582034255</v>
      </c>
      <c r="Z159" s="13">
        <f>DEGREES(ACOS(((入力・結果!$G$3^2)+(入力・結果!$G$4^2)-(入力・結果!$G$5^2)+(入力・結果!$G$6^2)-(2*入力・結果!$G$3*入力・結果!$G$4*COS(RADIANS(S159))))/(2*入力・結果!$G$6*((入力・結果!$G$3^2)+(入力・結果!$G$4^2)-(2*入力・結果!$G$3*入力・結果!$G$4*(COS(RADIANS(S159)))))^(1/2))))</f>
        <v>13.741377861798895</v>
      </c>
      <c r="AA159" s="13">
        <f>DEGREES(ACOS((入力・結果!$G$4-(入力・結果!$G$3*COS(RADIANS(S159))))/(((入力・結果!$G$3^2)+(入力・結果!$G$4^2)-(2*入力・結果!$G$3*入力・結果!$G$4*COS(RADIANS(S159))))^(1/2))))</f>
        <v>9.3277034179657417</v>
      </c>
      <c r="AB159" s="13">
        <f>DEGREES(ACOS(((入力・結果!$G$3^2)+(入力・結果!$G$4^2)+(入力・結果!$G$5^2)-(入力・結果!$G$6^2)-(2*入力・結果!$G$3*入力・結果!$G$4*COS(RADIANS(S159))))/(2*入力・結果!$G$5*((入力・結果!$G$3^2)+(入力・結果!$G$4^2)-(2*入力・結果!$G$3*入力・結果!$G$4*(COS(RADIANS(S159)))))^(1/2))))</f>
        <v>10.646738728583962</v>
      </c>
      <c r="AC159" s="1">
        <f t="shared" si="67"/>
        <v>17568.760297308698</v>
      </c>
      <c r="AD159" s="1">
        <f t="shared" si="56"/>
        <v>17568.760297308698</v>
      </c>
      <c r="AE159" s="1" t="str">
        <f t="shared" si="57"/>
        <v/>
      </c>
      <c r="AF159" s="1" t="str">
        <f t="shared" si="58"/>
        <v/>
      </c>
      <c r="AJ159" s="10">
        <v>156</v>
      </c>
      <c r="AK159" s="10">
        <f t="shared" si="59"/>
        <v>4.8375455151177231</v>
      </c>
    </row>
    <row r="160" spans="2:37" x14ac:dyDescent="0.2">
      <c r="B160" s="1">
        <v>156</v>
      </c>
      <c r="C160" s="13">
        <f t="shared" si="46"/>
        <v>-45.67727288213004</v>
      </c>
      <c r="D160" s="13">
        <f t="shared" si="47"/>
        <v>-20.33683215379002</v>
      </c>
      <c r="E160" s="13">
        <f>演算!U160</f>
        <v>-4.8188414521523804</v>
      </c>
      <c r="F160" s="13">
        <f t="shared" si="48"/>
        <v>4.8188414521523804</v>
      </c>
      <c r="G160" s="13">
        <f t="shared" si="49"/>
        <v>-523.98061126523896</v>
      </c>
      <c r="H160" s="13">
        <f t="shared" si="50"/>
        <v>-60.659486971810537</v>
      </c>
      <c r="I160" s="14">
        <f t="shared" si="60"/>
        <v>527.48009852654798</v>
      </c>
      <c r="J160" s="13">
        <f t="shared" si="61"/>
        <v>-6.6035458421731521</v>
      </c>
      <c r="K160" s="13" t="str">
        <f t="shared" si="62"/>
        <v/>
      </c>
      <c r="L160" s="13">
        <f>COUNTIF($K$4:K160,1)</f>
        <v>1</v>
      </c>
      <c r="M160" s="13">
        <f t="shared" si="63"/>
        <v>173.39645415782684</v>
      </c>
      <c r="N160" s="14">
        <f t="shared" si="51"/>
        <v>127.39645415782684</v>
      </c>
      <c r="O160" s="14">
        <f t="shared" si="64"/>
        <v>-320.35273432667299</v>
      </c>
      <c r="P160" s="14">
        <f t="shared" si="65"/>
        <v>-419.05772866157815</v>
      </c>
      <c r="Q160" s="13">
        <f t="shared" si="52"/>
        <v>-456.7727288213004</v>
      </c>
      <c r="R160" s="13">
        <f t="shared" si="53"/>
        <v>203.36832153790021</v>
      </c>
      <c r="S160" s="15">
        <v>156</v>
      </c>
      <c r="T160" s="1">
        <f t="shared" si="54"/>
        <v>19.18115854784762</v>
      </c>
      <c r="U160" s="1">
        <f t="shared" si="55"/>
        <v>-4.8188414521523804</v>
      </c>
      <c r="V160" s="1">
        <f t="shared" si="66"/>
        <v>0.20671640129791413</v>
      </c>
      <c r="W160" s="1">
        <f>入力・結果!$I$7/V160</f>
        <v>1673190.8925868575</v>
      </c>
      <c r="X160" s="14">
        <f>(W160/I160*10)*入力・結果!$I$8</f>
        <v>20935.500546694966</v>
      </c>
      <c r="Y160" s="13">
        <f>DEGREES(ACOS((入力・結果!$G$3-(入力・結果!$G$4*COS(RADIANS(S160))))/(((入力・結果!$G$3^2)+(入力・結果!$G$4^2)-(2*入力・結果!$G$3*入力・結果!$G$4*COS(RADIANS(S160))))^(1/2))))</f>
        <v>15.041787524616094</v>
      </c>
      <c r="Z160" s="13">
        <f>DEGREES(ACOS(((入力・結果!$G$3^2)+(入力・結果!$G$4^2)-(入力・結果!$G$5^2)+(入力・結果!$G$6^2)-(2*入力・結果!$G$3*入力・結果!$G$4*COS(RADIANS(S160))))/(2*入力・結果!$G$6*((入力・結果!$G$3^2)+(入力・結果!$G$4^2)-(2*入力・結果!$G$3*入力・結果!$G$4*(COS(RADIANS(S160)))))^(1/2))))</f>
        <v>13.190364148823022</v>
      </c>
      <c r="AA160" s="13">
        <f>DEGREES(ACOS((入力・結果!$G$4-(入力・結果!$G$3*COS(RADIANS(S160))))/(((入力・結果!$G$3^2)+(入力・結果!$G$4^2)-(2*入力・結果!$G$3*入力・結果!$G$4*COS(RADIANS(S160))))^(1/2))))</f>
        <v>8.958212475383915</v>
      </c>
      <c r="AB160" s="13">
        <f>DEGREES(ACOS(((入力・結果!$G$3^2)+(入力・結果!$G$4^2)+(入力・結果!$G$5^2)-(入力・結果!$G$6^2)-(2*入力・結果!$G$3*入力・結果!$G$4*COS(RADIANS(S160))))/(2*入力・結果!$G$5*((入力・結果!$G$3^2)+(入力・結果!$G$4^2)-(2*入力・結果!$G$3*入力・結果!$G$4*(COS(RADIANS(S160)))))^(1/2))))</f>
        <v>10.222946072463705</v>
      </c>
      <c r="AC160" s="1">
        <f t="shared" si="67"/>
        <v>17635.500546694966</v>
      </c>
      <c r="AD160" s="1">
        <f t="shared" si="56"/>
        <v>17635.500546694966</v>
      </c>
      <c r="AE160" s="1" t="str">
        <f t="shared" si="57"/>
        <v/>
      </c>
      <c r="AF160" s="1" t="str">
        <f t="shared" si="58"/>
        <v/>
      </c>
      <c r="AJ160" s="10">
        <v>157</v>
      </c>
      <c r="AK160" s="10">
        <f t="shared" si="59"/>
        <v>4.854245200577096</v>
      </c>
    </row>
    <row r="161" spans="2:37" x14ac:dyDescent="0.2">
      <c r="B161" s="1">
        <v>157</v>
      </c>
      <c r="C161" s="13">
        <f t="shared" si="46"/>
        <v>-46.025242672622021</v>
      </c>
      <c r="D161" s="13">
        <f t="shared" si="47"/>
        <v>-19.53655642446369</v>
      </c>
      <c r="E161" s="13">
        <f>演算!U161</f>
        <v>-4.612836201350234</v>
      </c>
      <c r="F161" s="13">
        <f t="shared" si="48"/>
        <v>4.612836201350234</v>
      </c>
      <c r="G161" s="13">
        <f t="shared" si="49"/>
        <v>-524.47046802829539</v>
      </c>
      <c r="H161" s="13">
        <f t="shared" si="50"/>
        <v>-58.139229056795124</v>
      </c>
      <c r="I161" s="14">
        <f t="shared" si="60"/>
        <v>527.68308840547252</v>
      </c>
      <c r="J161" s="13">
        <f t="shared" si="61"/>
        <v>-6.3255942568832975</v>
      </c>
      <c r="K161" s="13" t="str">
        <f t="shared" si="62"/>
        <v/>
      </c>
      <c r="L161" s="13">
        <f>COUNTIF($K$4:K161,1)</f>
        <v>1</v>
      </c>
      <c r="M161" s="13">
        <f t="shared" si="63"/>
        <v>173.67440574311669</v>
      </c>
      <c r="N161" s="14">
        <f t="shared" si="51"/>
        <v>127.67440574311669</v>
      </c>
      <c r="O161" s="14">
        <f t="shared" si="64"/>
        <v>-322.50593925284511</v>
      </c>
      <c r="P161" s="14">
        <f t="shared" si="65"/>
        <v>-417.65938387132871</v>
      </c>
      <c r="Q161" s="13">
        <f t="shared" si="52"/>
        <v>-460.25242672622016</v>
      </c>
      <c r="R161" s="13">
        <f t="shared" si="53"/>
        <v>195.36556424463689</v>
      </c>
      <c r="S161" s="15">
        <v>157</v>
      </c>
      <c r="T161" s="1">
        <f t="shared" si="54"/>
        <v>18.387163798649766</v>
      </c>
      <c r="U161" s="1">
        <f t="shared" si="55"/>
        <v>-4.612836201350234</v>
      </c>
      <c r="V161" s="1">
        <f t="shared" si="66"/>
        <v>0.20600525080214638</v>
      </c>
      <c r="W161" s="1">
        <f>入力・結果!$I$7/V161</f>
        <v>1678966.9129948036</v>
      </c>
      <c r="X161" s="14">
        <f>(W161/I161*10)*入力・結果!$I$8</f>
        <v>20999.690665187485</v>
      </c>
      <c r="Y161" s="13">
        <f>DEGREES(ACOS((入力・結果!$G$3-(入力・結果!$G$4*COS(RADIANS(S161))))/(((入力・結果!$G$3^2)+(入力・結果!$G$4^2)-(2*入力・結果!$G$3*入力・結果!$G$4*COS(RADIANS(S161))))^(1/2))))</f>
        <v>14.411730319248536</v>
      </c>
      <c r="Z161" s="13">
        <f>DEGREES(ACOS(((入力・結果!$G$3^2)+(入力・結果!$G$4^2)-(入力・結果!$G$5^2)+(入力・結果!$G$6^2)-(2*入力・結果!$G$3*入力・結果!$G$4*COS(RADIANS(S161))))/(2*入力・結果!$G$6*((入力・結果!$G$3^2)+(入力・結果!$G$4^2)-(2*入力・結果!$G$3*入力・結果!$G$4*(COS(RADIANS(S161)))))^(1/2))))</f>
        <v>12.639519925000473</v>
      </c>
      <c r="AA161" s="13">
        <f>DEGREES(ACOS((入力・結果!$G$4-(入力・結果!$G$3*COS(RADIANS(S161))))/(((入力・結果!$G$3^2)+(入力・結果!$G$4^2)-(2*入力・結果!$G$3*入力・結果!$G$4*COS(RADIANS(S161))))^(1/2))))</f>
        <v>8.5882696807514716</v>
      </c>
      <c r="AB161" s="13">
        <f>DEGREES(ACOS(((入力・結果!$G$3^2)+(入力・結果!$G$4^2)+(入力・結果!$G$5^2)-(入力・結果!$G$6^2)-(2*入力・結果!$G$3*入力・結果!$G$4*COS(RADIANS(S161))))/(2*入力・結果!$G$5*((入力・結果!$G$3^2)+(入力・結果!$G$4^2)-(2*入力・結果!$G$3*入力・結果!$G$4*(COS(RADIANS(S161)))))^(1/2))))</f>
        <v>9.7988941178982945</v>
      </c>
      <c r="AC161" s="1">
        <f t="shared" si="67"/>
        <v>17699.690665187485</v>
      </c>
      <c r="AD161" s="1">
        <f t="shared" si="56"/>
        <v>17699.690665187485</v>
      </c>
      <c r="AE161" s="1" t="str">
        <f t="shared" si="57"/>
        <v/>
      </c>
      <c r="AF161" s="1" t="str">
        <f t="shared" si="58"/>
        <v/>
      </c>
      <c r="AJ161" s="10">
        <v>158</v>
      </c>
      <c r="AK161" s="10">
        <f t="shared" si="59"/>
        <v>4.8702877601078001</v>
      </c>
    </row>
    <row r="162" spans="2:37" x14ac:dyDescent="0.2">
      <c r="B162" s="1">
        <v>158</v>
      </c>
      <c r="C162" s="13">
        <f t="shared" si="46"/>
        <v>-46.359192728339366</v>
      </c>
      <c r="D162" s="13">
        <f t="shared" si="47"/>
        <v>-18.730329670795612</v>
      </c>
      <c r="E162" s="13">
        <f>演算!U162</f>
        <v>-4.4075095247232525</v>
      </c>
      <c r="F162" s="13">
        <f t="shared" si="48"/>
        <v>4.4075095247232525</v>
      </c>
      <c r="G162" s="13">
        <f t="shared" si="49"/>
        <v>-524.93968316620737</v>
      </c>
      <c r="H162" s="13">
        <f t="shared" si="50"/>
        <v>-55.618189086187364</v>
      </c>
      <c r="I162" s="14">
        <f t="shared" si="60"/>
        <v>527.87787784663328</v>
      </c>
      <c r="J162" s="13">
        <f t="shared" si="61"/>
        <v>-6.0480146042893086</v>
      </c>
      <c r="K162" s="13" t="str">
        <f t="shared" si="62"/>
        <v/>
      </c>
      <c r="L162" s="13">
        <f>COUNTIF($K$4:K162,1)</f>
        <v>1</v>
      </c>
      <c r="M162" s="13">
        <f t="shared" si="63"/>
        <v>173.95198539571069</v>
      </c>
      <c r="N162" s="14">
        <f t="shared" si="51"/>
        <v>127.95198539571069</v>
      </c>
      <c r="O162" s="14">
        <f t="shared" si="64"/>
        <v>-324.64536786504453</v>
      </c>
      <c r="P162" s="14">
        <f t="shared" si="65"/>
        <v>-416.24564747710576</v>
      </c>
      <c r="Q162" s="13">
        <f t="shared" si="52"/>
        <v>-463.59192728339366</v>
      </c>
      <c r="R162" s="13">
        <f t="shared" si="53"/>
        <v>187.30329670795612</v>
      </c>
      <c r="S162" s="15">
        <v>158</v>
      </c>
      <c r="T162" s="1">
        <f t="shared" si="54"/>
        <v>17.592490475276747</v>
      </c>
      <c r="U162" s="1">
        <f t="shared" si="55"/>
        <v>-4.4075095247232525</v>
      </c>
      <c r="V162" s="1">
        <f t="shared" si="66"/>
        <v>0.20532667662698145</v>
      </c>
      <c r="W162" s="1">
        <f>入力・結果!$I$7/V162</f>
        <v>1684515.6493150452</v>
      </c>
      <c r="X162" s="14">
        <f>(W162/I162*10)*入力・結果!$I$8</f>
        <v>21061.316929650544</v>
      </c>
      <c r="Y162" s="13">
        <f>DEGREES(ACOS((入力・結果!$G$3-(入力・結果!$G$4*COS(RADIANS(S162))))/(((入力・結果!$G$3^2)+(入力・結果!$G$4^2)-(2*入力・結果!$G$3*入力・結果!$G$4*COS(RADIANS(S162))))^(1/2))))</f>
        <v>13.78210424828352</v>
      </c>
      <c r="Z162" s="13">
        <f>DEGREES(ACOS(((入力・結果!$G$3^2)+(入力・結果!$G$4^2)-(入力・結果!$G$5^2)+(入力・結果!$G$6^2)-(2*入力・結果!$G$3*入力・結果!$G$4*COS(RADIANS(S162))))/(2*入力・結果!$G$6*((入力・結果!$G$3^2)+(入力・結果!$G$4^2)-(2*入力・結果!$G$3*入力・結果!$G$4*(COS(RADIANS(S162)))))^(1/2))))</f>
        <v>12.08883746678676</v>
      </c>
      <c r="AA162" s="13">
        <f>DEGREES(ACOS((入力・結果!$G$4-(入力・結果!$G$3*COS(RADIANS(S162))))/(((入力・結果!$G$3^2)+(入力・結果!$G$4^2)-(2*入力・結果!$G$3*入力・結果!$G$4*COS(RADIANS(S162))))^(1/2))))</f>
        <v>8.2178957517165614</v>
      </c>
      <c r="AB162" s="13">
        <f>DEGREES(ACOS(((入力・結果!$G$3^2)+(入力・結果!$G$4^2)+(入力・結果!$G$5^2)-(入力・結果!$G$6^2)-(2*入力・結果!$G$3*入力・結果!$G$4*COS(RADIANS(S162))))/(2*入力・結果!$G$5*((入力・結果!$G$3^2)+(入力・結果!$G$4^2)-(2*入力・結果!$G$3*入力・結果!$G$4*(COS(RADIANS(S162)))))^(1/2))))</f>
        <v>9.3745947235601861</v>
      </c>
      <c r="AC162" s="1">
        <f t="shared" si="67"/>
        <v>17761.316929650544</v>
      </c>
      <c r="AD162" s="1">
        <f t="shared" si="56"/>
        <v>17761.316929650544</v>
      </c>
      <c r="AE162" s="1" t="str">
        <f t="shared" si="57"/>
        <v/>
      </c>
      <c r="AF162" s="1" t="str">
        <f t="shared" si="58"/>
        <v/>
      </c>
      <c r="AJ162" s="10">
        <v>159</v>
      </c>
      <c r="AK162" s="10">
        <f t="shared" si="59"/>
        <v>4.8856683038266304</v>
      </c>
    </row>
    <row r="163" spans="2:37" x14ac:dyDescent="0.2">
      <c r="B163" s="1">
        <v>159</v>
      </c>
      <c r="C163" s="13">
        <f t="shared" si="46"/>
        <v>-46.679021324860088</v>
      </c>
      <c r="D163" s="13">
        <f t="shared" si="47"/>
        <v>-17.91839747726501</v>
      </c>
      <c r="E163" s="13">
        <f>演算!U163</f>
        <v>-4.2028292358021311</v>
      </c>
      <c r="F163" s="13">
        <f t="shared" si="48"/>
        <v>4.2028292358021311</v>
      </c>
      <c r="G163" s="13">
        <f t="shared" si="49"/>
        <v>-525.38823390620678</v>
      </c>
      <c r="H163" s="13">
        <f t="shared" si="50"/>
        <v>-53.096370553424812</v>
      </c>
      <c r="I163" s="14">
        <f t="shared" si="60"/>
        <v>528.06440979584079</v>
      </c>
      <c r="J163" s="13">
        <f t="shared" si="61"/>
        <v>-5.7707876272518304</v>
      </c>
      <c r="K163" s="13" t="str">
        <f t="shared" si="62"/>
        <v/>
      </c>
      <c r="L163" s="13">
        <f>COUNTIF($K$4:K163,1)</f>
        <v>1</v>
      </c>
      <c r="M163" s="13">
        <f t="shared" si="63"/>
        <v>174.22921237274818</v>
      </c>
      <c r="N163" s="14">
        <f t="shared" si="51"/>
        <v>128.22921237274818</v>
      </c>
      <c r="O163" s="14">
        <f t="shared" si="64"/>
        <v>-326.77100183100856</v>
      </c>
      <c r="P163" s="14">
        <f t="shared" si="65"/>
        <v>-414.81650552429642</v>
      </c>
      <c r="Q163" s="13">
        <f t="shared" si="52"/>
        <v>-466.79021324860088</v>
      </c>
      <c r="R163" s="13">
        <f t="shared" si="53"/>
        <v>179.18397477265012</v>
      </c>
      <c r="S163" s="15">
        <v>159</v>
      </c>
      <c r="T163" s="1">
        <f t="shared" si="54"/>
        <v>16.797170764197869</v>
      </c>
      <c r="U163" s="1">
        <f t="shared" si="55"/>
        <v>-4.2028292358021311</v>
      </c>
      <c r="V163" s="1">
        <f t="shared" si="66"/>
        <v>0.20468028892112144</v>
      </c>
      <c r="W163" s="1">
        <f>入力・結果!$I$7/V163</f>
        <v>1689835.4102543395</v>
      </c>
      <c r="X163" s="14">
        <f>(W163/I163*10)*入力・結果!$I$8</f>
        <v>21120.36619167453</v>
      </c>
      <c r="Y163" s="13">
        <f>DEGREES(ACOS((入力・結果!$G$3-(入力・結果!$G$4*COS(RADIANS(S163))))/(((入力・結果!$G$3^2)+(入力・結果!$G$4^2)-(2*入力・結果!$G$3*入力・結果!$G$4*COS(RADIANS(S163))))^(1/2))))</f>
        <v>13.152888844464879</v>
      </c>
      <c r="Z163" s="13">
        <f>DEGREES(ACOS(((入力・結果!$G$3^2)+(入力・結果!$G$4^2)-(入力・結果!$G$5^2)+(入力・結果!$G$6^2)-(2*入力・結果!$G$3*入力・結果!$G$4*COS(RADIANS(S163))))/(2*入力・結果!$G$6*((入力・結果!$G$3^2)+(入力・結果!$G$4^2)-(2*入力・結果!$G$3*入力・結果!$G$4*(COS(RADIANS(S163)))))^(1/2))))</f>
        <v>11.538309137908737</v>
      </c>
      <c r="AA163" s="13">
        <f>DEGREES(ACOS((入力・結果!$G$4-(入力・結果!$G$3*COS(RADIANS(S163))))/(((入力・結果!$G$3^2)+(入力・結果!$G$4^2)-(2*入力・結果!$G$3*入力・結果!$G$4*COS(RADIANS(S163))))^(1/2))))</f>
        <v>7.8471111555352016</v>
      </c>
      <c r="AB163" s="13">
        <f>DEGREES(ACOS(((入力・結果!$G$3^2)+(入力・結果!$G$4^2)+(入力・結果!$G$5^2)-(入力・結果!$G$6^2)-(2*入力・結果!$G$3*入力・結果!$G$4*COS(RADIANS(S163))))/(2*入力・結果!$G$5*((入力・結果!$G$3^2)+(入力・結果!$G$4^2)-(2*入力・結果!$G$3*入力・結果!$G$4*(COS(RADIANS(S163)))))^(1/2))))</f>
        <v>8.9500596086626683</v>
      </c>
      <c r="AC163" s="1">
        <f t="shared" si="67"/>
        <v>17820.36619167453</v>
      </c>
      <c r="AD163" s="1">
        <f t="shared" si="56"/>
        <v>17820.36619167453</v>
      </c>
      <c r="AE163" s="1" t="str">
        <f t="shared" si="57"/>
        <v/>
      </c>
      <c r="AF163" s="1" t="str">
        <f t="shared" si="58"/>
        <v/>
      </c>
      <c r="AJ163" s="10">
        <v>160</v>
      </c>
      <c r="AK163" s="10">
        <f t="shared" si="59"/>
        <v>4.90038214367189</v>
      </c>
    </row>
    <row r="164" spans="2:37" x14ac:dyDescent="0.2">
      <c r="B164" s="1">
        <v>160</v>
      </c>
      <c r="C164" s="13">
        <f t="shared" si="46"/>
        <v>-46.984631039295415</v>
      </c>
      <c r="D164" s="13">
        <f t="shared" si="47"/>
        <v>-17.101007166283445</v>
      </c>
      <c r="E164" s="13">
        <f>演算!U164</f>
        <v>-3.9987635179292198</v>
      </c>
      <c r="F164" s="13">
        <f t="shared" si="48"/>
        <v>3.9987635179292198</v>
      </c>
      <c r="G164" s="13">
        <f t="shared" si="49"/>
        <v>-525.81609764084487</v>
      </c>
      <c r="H164" s="13">
        <f t="shared" si="50"/>
        <v>-50.57378106103517</v>
      </c>
      <c r="I164" s="14">
        <f t="shared" si="60"/>
        <v>528.24262973472332</v>
      </c>
      <c r="J164" s="13">
        <f t="shared" si="61"/>
        <v>-5.4938944938460521</v>
      </c>
      <c r="K164" s="13" t="str">
        <f t="shared" si="62"/>
        <v/>
      </c>
      <c r="L164" s="13">
        <f>COUNTIF($K$4:K164,1)</f>
        <v>1</v>
      </c>
      <c r="M164" s="13">
        <f t="shared" si="63"/>
        <v>174.50610550615394</v>
      </c>
      <c r="N164" s="14">
        <f t="shared" si="51"/>
        <v>128.50610550615394</v>
      </c>
      <c r="O164" s="14">
        <f t="shared" si="64"/>
        <v>-328.88281997748254</v>
      </c>
      <c r="P164" s="14">
        <f t="shared" si="65"/>
        <v>-413.37194703162282</v>
      </c>
      <c r="Q164" s="13">
        <f t="shared" si="52"/>
        <v>-469.84631039295414</v>
      </c>
      <c r="R164" s="13">
        <f t="shared" si="53"/>
        <v>171.01007166283443</v>
      </c>
      <c r="S164" s="15">
        <v>160</v>
      </c>
      <c r="T164" s="1">
        <f t="shared" ref="T164:T183" si="68">AA164+AB164</f>
        <v>16.00123648207078</v>
      </c>
      <c r="U164" s="1">
        <f t="shared" si="55"/>
        <v>-3.9987635179292198</v>
      </c>
      <c r="V164" s="1">
        <f t="shared" si="66"/>
        <v>0.20406571787291128</v>
      </c>
      <c r="W164" s="1">
        <f>入力・結果!$I$7/V164</f>
        <v>1694924.5743246584</v>
      </c>
      <c r="X164" s="14">
        <f>(W164/I164*10)*入力・結果!$I$8</f>
        <v>21176.825876700757</v>
      </c>
      <c r="Y164" s="13">
        <f>DEGREES(ACOS((入力・結果!$G$3-(入力・結果!$G$4*COS(RADIANS(S164))))/(((入力・結果!$G$3^2)+(入力・結果!$G$4^2)-(2*入力・結果!$G$3*入力・結果!$G$4*COS(RADIANS(S164))))^(1/2))))</f>
        <v>12.524063878026604</v>
      </c>
      <c r="Z164" s="13">
        <f>DEGREES(ACOS(((入力・結果!$G$3^2)+(入力・結果!$G$4^2)-(入力・結果!$G$5^2)+(入力・結果!$G$6^2)-(2*入力・結果!$G$3*入力・結果!$G$4*COS(RADIANS(S164))))/(2*入力・結果!$G$6*((入力・結果!$G$3^2)+(入力・結果!$G$4^2)-(2*入力・結果!$G$3*入力・結果!$G$4*(COS(RADIANS(S164)))))^(1/2))))</f>
        <v>10.987927384943919</v>
      </c>
      <c r="AA164" s="13">
        <f>DEGREES(ACOS((入力・結果!$G$4-(入力・結果!$G$3*COS(RADIANS(S164))))/(((入力・結果!$G$3^2)+(入力・結果!$G$4^2)-(2*入力・結果!$G$3*入力・結果!$G$4*COS(RADIANS(S164))))^(1/2))))</f>
        <v>7.4759361219733984</v>
      </c>
      <c r="AB164" s="13">
        <f>DEGREES(ACOS(((入力・結果!$G$3^2)+(入力・結果!$G$4^2)+(入力・結果!$G$5^2)-(入力・結果!$G$6^2)-(2*入力・結果!$G$3*入力・結果!$G$4*COS(RADIANS(S164))))/(2*入力・結果!$G$5*((入力・結果!$G$3^2)+(入力・結果!$G$4^2)-(2*入力・結果!$G$3*入力・結果!$G$4*(COS(RADIANS(S164)))))^(1/2))))</f>
        <v>8.5253003600973827</v>
      </c>
      <c r="AC164" s="1">
        <f t="shared" si="67"/>
        <v>17876.825876700757</v>
      </c>
      <c r="AD164" s="1">
        <f t="shared" si="56"/>
        <v>17876.825876700757</v>
      </c>
      <c r="AE164" s="1" t="str">
        <f t="shared" si="57"/>
        <v/>
      </c>
      <c r="AF164" s="1" t="str">
        <f t="shared" si="58"/>
        <v/>
      </c>
      <c r="AJ164" s="10">
        <v>161</v>
      </c>
      <c r="AK164" s="10">
        <f t="shared" si="59"/>
        <v>4.9144247948245807</v>
      </c>
    </row>
    <row r="165" spans="2:37" x14ac:dyDescent="0.2">
      <c r="B165" s="1">
        <v>161</v>
      </c>
      <c r="C165" s="13">
        <f t="shared" si="46"/>
        <v>-47.275928779965845</v>
      </c>
      <c r="D165" s="13">
        <f t="shared" si="47"/>
        <v>-16.278407722857828</v>
      </c>
      <c r="E165" s="13">
        <f>演算!U165</f>
        <v>-3.7952809046530724</v>
      </c>
      <c r="F165" s="13">
        <f t="shared" si="48"/>
        <v>3.7952809046530724</v>
      </c>
      <c r="G165" s="13">
        <f t="shared" si="49"/>
        <v>-526.22325204780839</v>
      </c>
      <c r="H165" s="13">
        <f t="shared" si="50"/>
        <v>-48.050432124345292</v>
      </c>
      <c r="I165" s="14">
        <f t="shared" si="60"/>
        <v>528.4124856805596</v>
      </c>
      <c r="J165" s="13">
        <f t="shared" si="61"/>
        <v>-5.2173167748551279</v>
      </c>
      <c r="K165" s="13" t="str">
        <f t="shared" si="62"/>
        <v/>
      </c>
      <c r="L165" s="13">
        <f>COUNTIF($K$4:K165,1)</f>
        <v>1</v>
      </c>
      <c r="M165" s="13">
        <f t="shared" si="63"/>
        <v>174.78268322514486</v>
      </c>
      <c r="N165" s="14">
        <f t="shared" si="51"/>
        <v>128.78268322514486</v>
      </c>
      <c r="O165" s="14">
        <f t="shared" si="64"/>
        <v>-330.98079851465235</v>
      </c>
      <c r="P165" s="14">
        <f t="shared" si="65"/>
        <v>-411.91196394097454</v>
      </c>
      <c r="Q165" s="13">
        <f t="shared" si="52"/>
        <v>-472.75928779965841</v>
      </c>
      <c r="R165" s="13">
        <f t="shared" si="53"/>
        <v>162.7840772285783</v>
      </c>
      <c r="S165" s="15">
        <v>161</v>
      </c>
      <c r="T165" s="1">
        <f t="shared" si="68"/>
        <v>15.204719095346928</v>
      </c>
      <c r="U165" s="1">
        <f t="shared" si="55"/>
        <v>-3.7952809046530724</v>
      </c>
      <c r="V165" s="1">
        <f t="shared" si="66"/>
        <v>0.20348261327614736</v>
      </c>
      <c r="W165" s="1">
        <f>入力・結果!$I$7/V165</f>
        <v>1699781.5903347468</v>
      </c>
      <c r="X165" s="14">
        <f>(W165/I165*10)*入力・結果!$I$8</f>
        <v>21230.683983101921</v>
      </c>
      <c r="Y165" s="13">
        <f>DEGREES(ACOS((入力・結果!$G$3-(入力・結果!$G$4*COS(RADIANS(S165))))/(((入力・結果!$G$3^2)+(入力・結果!$G$4^2)-(2*入力・結果!$G$3*入力・結果!$G$4*COS(RADIANS(S165))))^(1/2))))</f>
        <v>11.895609344074124</v>
      </c>
      <c r="Z165" s="13">
        <f>DEGREES(ACOS(((入力・結果!$G$3^2)+(入力・結果!$G$4^2)-(入力・結果!$G$5^2)+(入力・結果!$G$6^2)-(2*入力・結果!$G$3*入力・結果!$G$4*COS(RADIANS(S165))))/(2*入力・結果!$G$6*((入力・結果!$G$3^2)+(入力・結果!$G$4^2)-(2*入力・結果!$G$3*入力・結果!$G$4*(COS(RADIANS(S165)))))^(1/2))))</f>
        <v>10.437684732987428</v>
      </c>
      <c r="AA165" s="13">
        <f>DEGREES(ACOS((入力・結果!$G$4-(入力・結果!$G$3*COS(RADIANS(S165))))/(((入力・結果!$G$3^2)+(入力・結果!$G$4^2)-(2*入力・結果!$G$3*入力・結果!$G$4*COS(RADIANS(S165))))^(1/2))))</f>
        <v>7.1043906559257879</v>
      </c>
      <c r="AB165" s="13">
        <f>DEGREES(ACOS(((入力・結果!$G$3^2)+(入力・結果!$G$4^2)+(入力・結果!$G$5^2)-(入力・結果!$G$6^2)-(2*入力・結果!$G$3*入力・結果!$G$4*COS(RADIANS(S165))))/(2*入力・結果!$G$5*((入力・結果!$G$3^2)+(入力・結果!$G$4^2)-(2*入力・結果!$G$3*入力・結果!$G$4*(COS(RADIANS(S165)))))^(1/2))))</f>
        <v>8.1003284394211388</v>
      </c>
      <c r="AC165" s="1">
        <f t="shared" si="67"/>
        <v>17930.683983101921</v>
      </c>
      <c r="AD165" s="1">
        <f t="shared" si="56"/>
        <v>17930.683983101921</v>
      </c>
      <c r="AE165" s="1" t="str">
        <f t="shared" si="57"/>
        <v/>
      </c>
      <c r="AF165" s="1" t="str">
        <f t="shared" si="58"/>
        <v/>
      </c>
      <c r="AJ165" s="10">
        <v>162</v>
      </c>
      <c r="AK165" s="10">
        <f t="shared" si="59"/>
        <v>4.927791977058563</v>
      </c>
    </row>
    <row r="166" spans="2:37" x14ac:dyDescent="0.2">
      <c r="B166" s="1">
        <v>162</v>
      </c>
      <c r="C166" s="13">
        <f t="shared" si="46"/>
        <v>-47.552825814757675</v>
      </c>
      <c r="D166" s="13">
        <f t="shared" si="47"/>
        <v>-15.450849718747376</v>
      </c>
      <c r="E166" s="13">
        <f>演算!U166</f>
        <v>-3.5923502605318269</v>
      </c>
      <c r="F166" s="13">
        <f t="shared" si="48"/>
        <v>3.5923502605318269</v>
      </c>
      <c r="G166" s="13">
        <f t="shared" si="49"/>
        <v>-526.60967520311908</v>
      </c>
      <c r="H166" s="13">
        <f t="shared" si="50"/>
        <v>-45.526338976560375</v>
      </c>
      <c r="I166" s="14">
        <f t="shared" si="60"/>
        <v>528.57392818615563</v>
      </c>
      <c r="J166" s="13">
        <f t="shared" si="61"/>
        <v>-4.9410364217261185</v>
      </c>
      <c r="K166" s="13" t="str">
        <f t="shared" si="62"/>
        <v/>
      </c>
      <c r="L166" s="13">
        <f>COUNTIF($K$4:K166,1)</f>
        <v>1</v>
      </c>
      <c r="M166" s="13">
        <f t="shared" si="63"/>
        <v>175.05896357827388</v>
      </c>
      <c r="N166" s="14">
        <f t="shared" si="51"/>
        <v>129.05896357827388</v>
      </c>
      <c r="O166" s="14">
        <f t="shared" si="64"/>
        <v>-333.06491125499178</v>
      </c>
      <c r="P166" s="14">
        <f t="shared" si="65"/>
        <v>-410.43655106343499</v>
      </c>
      <c r="Q166" s="13">
        <f t="shared" si="52"/>
        <v>-475.52825814757676</v>
      </c>
      <c r="R166" s="13">
        <f t="shared" si="53"/>
        <v>154.50849718747375</v>
      </c>
      <c r="S166" s="15">
        <v>162</v>
      </c>
      <c r="T166" s="1">
        <f t="shared" si="68"/>
        <v>14.407649739468173</v>
      </c>
      <c r="U166" s="1">
        <f t="shared" si="55"/>
        <v>-3.5923502605318269</v>
      </c>
      <c r="V166" s="1">
        <f t="shared" si="66"/>
        <v>0.20293064412124551</v>
      </c>
      <c r="W166" s="1">
        <f>入力・結果!$I$7/V166</f>
        <v>1704404.9778571075</v>
      </c>
      <c r="X166" s="14">
        <f>(W166/I166*10)*入力・結果!$I$8</f>
        <v>21281.929081252681</v>
      </c>
      <c r="Y166" s="13">
        <f>DEGREES(ACOS((入力・結果!$G$3-(入力・結果!$G$4*COS(RADIANS(S166))))/(((入力・結果!$G$3^2)+(入力・結果!$G$4^2)-(2*入力・結果!$G$3*入力・結果!$G$4*COS(RADIANS(S166))))^(1/2))))</f>
        <v>11.267505450233296</v>
      </c>
      <c r="Z166" s="13">
        <f>DEGREES(ACOS(((入力・結果!$G$3^2)+(入力・結果!$G$4^2)-(入力・結果!$G$5^2)+(入力・結果!$G$6^2)-(2*入力・結果!$G$3*入力・結果!$G$4*COS(RADIANS(S166))))/(2*入力・結果!$G$6*((入力・結果!$G$3^2)+(入力・結果!$G$4^2)-(2*入力・結果!$G$3*入力・結果!$G$4*(COS(RADIANS(S166)))))^(1/2))))</f>
        <v>9.8875737814010822</v>
      </c>
      <c r="AA166" s="13">
        <f>DEGREES(ACOS((入力・結果!$G$4-(入力・結果!$G$3*COS(RADIANS(S166))))/(((入力・結果!$G$3^2)+(入力・結果!$G$4^2)-(2*入力・結果!$G$3*入力・結果!$G$4*COS(RADIANS(S166))))^(1/2))))</f>
        <v>6.732494549766602</v>
      </c>
      <c r="AB166" s="13">
        <f>DEGREES(ACOS(((入力・結果!$G$3^2)+(入力・結果!$G$4^2)+(入力・結果!$G$5^2)-(入力・結果!$G$6^2)-(2*入力・結果!$G$3*入力・結果!$G$4*COS(RADIANS(S166))))/(2*入力・結果!$G$5*((入力・結果!$G$3^2)+(入力・結果!$G$4^2)-(2*入力・結果!$G$3*入力・結果!$G$4*(COS(RADIANS(S166)))))^(1/2))))</f>
        <v>7.6751551897015711</v>
      </c>
      <c r="AC166" s="1">
        <f t="shared" si="67"/>
        <v>17981.929081252681</v>
      </c>
      <c r="AD166" s="1">
        <f t="shared" si="56"/>
        <v>17981.929081252681</v>
      </c>
      <c r="AE166" s="1" t="str">
        <f t="shared" si="57"/>
        <v/>
      </c>
      <c r="AF166" s="1" t="str">
        <f t="shared" si="58"/>
        <v/>
      </c>
      <c r="AJ166" s="10">
        <v>163</v>
      </c>
      <c r="AK166" s="10">
        <f t="shared" si="59"/>
        <v>4.9404796160760807</v>
      </c>
    </row>
    <row r="167" spans="2:37" x14ac:dyDescent="0.2">
      <c r="B167" s="1">
        <v>163</v>
      </c>
      <c r="C167" s="13">
        <f t="shared" si="46"/>
        <v>-47.815237798151777</v>
      </c>
      <c r="D167" s="13">
        <f t="shared" si="47"/>
        <v>-14.61858523613683</v>
      </c>
      <c r="E167" s="13">
        <f>演算!U167</f>
        <v>-3.3899407623231816</v>
      </c>
      <c r="F167" s="13">
        <f t="shared" si="48"/>
        <v>3.3899407623231816</v>
      </c>
      <c r="G167" s="13">
        <f t="shared" si="49"/>
        <v>-526.97534568787842</v>
      </c>
      <c r="H167" s="13">
        <f t="shared" si="50"/>
        <v>-43.001520375152687</v>
      </c>
      <c r="I167" s="14">
        <f t="shared" si="60"/>
        <v>528.7269103397648</v>
      </c>
      <c r="J167" s="13">
        <f t="shared" si="61"/>
        <v>-4.6650357449633244</v>
      </c>
      <c r="K167" s="13" t="str">
        <f t="shared" si="62"/>
        <v/>
      </c>
      <c r="L167" s="13">
        <f>COUNTIF($K$4:K167,1)</f>
        <v>1</v>
      </c>
      <c r="M167" s="13">
        <f t="shared" si="63"/>
        <v>175.33496425503668</v>
      </c>
      <c r="N167" s="14">
        <f t="shared" si="51"/>
        <v>129.33496425503668</v>
      </c>
      <c r="O167" s="14">
        <f t="shared" si="64"/>
        <v>-335.1351298266876</v>
      </c>
      <c r="P167" s="14">
        <f t="shared" si="65"/>
        <v>-408.94570602157307</v>
      </c>
      <c r="Q167" s="13">
        <f t="shared" si="52"/>
        <v>-478.15237798151776</v>
      </c>
      <c r="R167" s="13">
        <f t="shared" si="53"/>
        <v>146.18585236136829</v>
      </c>
      <c r="S167" s="15">
        <v>163</v>
      </c>
      <c r="T167" s="1">
        <f t="shared" si="68"/>
        <v>13.610059237676818</v>
      </c>
      <c r="U167" s="1">
        <f t="shared" si="55"/>
        <v>-3.3899407623231816</v>
      </c>
      <c r="V167" s="1">
        <f t="shared" si="66"/>
        <v>0.20240949820864529</v>
      </c>
      <c r="W167" s="1">
        <f>入力・結果!$I$7/V167</f>
        <v>1708793.3276899306</v>
      </c>
      <c r="X167" s="14">
        <f>(W167/I167*10)*入力・結果!$I$8</f>
        <v>21330.550312837629</v>
      </c>
      <c r="Y167" s="13">
        <f>DEGREES(ACOS((入力・結果!$G$3-(入力・結果!$G$4*COS(RADIANS(S167))))/(((入力・結果!$G$3^2)+(入力・結果!$G$4^2)-(2*入力・結果!$G$3*入力・結果!$G$4*COS(RADIANS(S167))))^(1/2))))</f>
        <v>10.639732604550403</v>
      </c>
      <c r="Z167" s="13">
        <f>DEGREES(ACOS(((入力・結果!$G$3^2)+(入力・結果!$G$4^2)-(入力・結果!$G$5^2)+(入力・結果!$G$6^2)-(2*入力・結果!$G$3*入力・結果!$G$4*COS(RADIANS(S167))))/(2*入力・結果!$G$6*((入力・結果!$G$3^2)+(入力・結果!$G$4^2)-(2*入力・結果!$G$3*入力・結果!$G$4*(COS(RADIANS(S167)))))^(1/2))))</f>
        <v>9.3375871996399873</v>
      </c>
      <c r="AA167" s="13">
        <f>DEGREES(ACOS((入力・結果!$G$4-(入力・結果!$G$3*COS(RADIANS(S167))))/(((入力・結果!$G$3^2)+(入力・結果!$G$4^2)-(2*入力・結果!$G$3*入力・結果!$G$4*COS(RADIANS(S167))))^(1/2))))</f>
        <v>6.3602673954494939</v>
      </c>
      <c r="AB167" s="13">
        <f>DEGREES(ACOS(((入力・結果!$G$3^2)+(入力・結果!$G$4^2)+(入力・結果!$G$5^2)-(入力・結果!$G$6^2)-(2*入力・結果!$G$3*入力・結果!$G$4*COS(RADIANS(S167))))/(2*入力・結果!$G$5*((入力・結果!$G$3^2)+(入力・結果!$G$4^2)-(2*入力・結果!$G$3*入力・結果!$G$4*(COS(RADIANS(S167)))))^(1/2))))</f>
        <v>7.2497918422273244</v>
      </c>
      <c r="AC167" s="1">
        <f t="shared" si="67"/>
        <v>18030.550312837629</v>
      </c>
      <c r="AD167" s="1">
        <f t="shared" si="56"/>
        <v>18030.550312837629</v>
      </c>
      <c r="AE167" s="1" t="str">
        <f t="shared" si="57"/>
        <v/>
      </c>
      <c r="AF167" s="1" t="str">
        <f t="shared" si="58"/>
        <v/>
      </c>
      <c r="AJ167" s="10">
        <v>164</v>
      </c>
      <c r="AK167" s="10">
        <f t="shared" si="59"/>
        <v>4.9524838446960358</v>
      </c>
    </row>
    <row r="168" spans="2:37" x14ac:dyDescent="0.2">
      <c r="B168" s="1">
        <v>164</v>
      </c>
      <c r="C168" s="13">
        <f t="shared" si="46"/>
        <v>-48.063084796915945</v>
      </c>
      <c r="D168" s="13">
        <f t="shared" si="47"/>
        <v>-13.781867790849962</v>
      </c>
      <c r="E168" s="13">
        <f>演算!U168</f>
        <v>-3.1880218805340022</v>
      </c>
      <c r="F168" s="13">
        <f t="shared" si="48"/>
        <v>3.1880218805340022</v>
      </c>
      <c r="G168" s="13">
        <f t="shared" si="49"/>
        <v>-527.32024268870668</v>
      </c>
      <c r="H168" s="13">
        <f t="shared" si="50"/>
        <v>-40.475998409456544</v>
      </c>
      <c r="I168" s="14">
        <f t="shared" si="60"/>
        <v>528.87138776503957</v>
      </c>
      <c r="J168" s="13">
        <f t="shared" si="61"/>
        <v>-4.3892973929299242</v>
      </c>
      <c r="K168" s="13" t="str">
        <f t="shared" si="62"/>
        <v/>
      </c>
      <c r="L168" s="13">
        <f>COUNTIF($K$4:K168,1)</f>
        <v>1</v>
      </c>
      <c r="M168" s="13">
        <f t="shared" si="63"/>
        <v>175.61070260707007</v>
      </c>
      <c r="N168" s="14">
        <f t="shared" si="51"/>
        <v>129.61070260707007</v>
      </c>
      <c r="O168" s="14">
        <f t="shared" si="64"/>
        <v>-337.19142388181376</v>
      </c>
      <c r="P168" s="14">
        <f t="shared" si="65"/>
        <v>-407.43942918803754</v>
      </c>
      <c r="Q168" s="13">
        <f t="shared" si="52"/>
        <v>-480.63084796915945</v>
      </c>
      <c r="R168" s="13">
        <f t="shared" si="53"/>
        <v>137.81867790849961</v>
      </c>
      <c r="S168" s="15">
        <v>164</v>
      </c>
      <c r="T168" s="1">
        <f t="shared" si="68"/>
        <v>12.811978119465998</v>
      </c>
      <c r="U168" s="1">
        <f t="shared" si="55"/>
        <v>-3.1880218805340022</v>
      </c>
      <c r="V168" s="1">
        <f t="shared" si="66"/>
        <v>0.20191888178917949</v>
      </c>
      <c r="W168" s="1">
        <f>入力・結果!$I$7/V168</f>
        <v>1712945.302268086</v>
      </c>
      <c r="X168" s="14">
        <f>(W168/I168*10)*入力・結果!$I$8</f>
        <v>21376.537389827579</v>
      </c>
      <c r="Y168" s="13">
        <f>DEGREES(ACOS((入力・結果!$G$3-(入力・結果!$G$4*COS(RADIANS(S168))))/(((入力・結果!$G$3^2)+(入力・結果!$G$4^2)-(2*入力・結果!$G$3*入力・結果!$G$4*COS(RADIANS(S168))))^(1/2))))</f>
        <v>10.012271403628406</v>
      </c>
      <c r="Z168" s="13">
        <f>DEGREES(ACOS(((入力・結果!$G$3^2)+(入力・結果!$G$4^2)-(入力・結果!$G$5^2)+(入力・結果!$G$6^2)-(2*入力・結果!$G$3*入力・結果!$G$4*COS(RADIANS(S168))))/(2*入力・結果!$G$6*((入力・結果!$G$3^2)+(入力・結果!$G$4^2)-(2*入力・結果!$G$3*入力・結果!$G$4*(COS(RADIANS(S168)))))^(1/2))))</f>
        <v>8.7877177231525589</v>
      </c>
      <c r="AA168" s="13">
        <f>DEGREES(ACOS((入力・結果!$G$4-(入力・結果!$G$3*COS(RADIANS(S168))))/(((入力・結果!$G$3^2)+(入力・結果!$G$4^2)-(2*入力・結果!$G$3*入力・結果!$G$4*COS(RADIANS(S168))))^(1/2))))</f>
        <v>5.987728596371567</v>
      </c>
      <c r="AB168" s="13">
        <f>DEGREES(ACOS(((入力・結果!$G$3^2)+(入力・結果!$G$4^2)+(入力・結果!$G$5^2)-(入力・結果!$G$6^2)-(2*入力・結果!$G$3*入力・結果!$G$4*COS(RADIANS(S168))))/(2*入力・結果!$G$5*((入力・結果!$G$3^2)+(入力・結果!$G$4^2)-(2*入力・結果!$G$3*入力・結果!$G$4*(COS(RADIANS(S168)))))^(1/2))))</f>
        <v>6.8242495230944318</v>
      </c>
      <c r="AC168" s="1">
        <f t="shared" si="67"/>
        <v>18076.537389827579</v>
      </c>
      <c r="AD168" s="1">
        <f t="shared" si="56"/>
        <v>18076.537389827579</v>
      </c>
      <c r="AE168" s="1" t="str">
        <f t="shared" si="57"/>
        <v/>
      </c>
      <c r="AF168" s="1" t="str">
        <f t="shared" si="58"/>
        <v/>
      </c>
      <c r="AJ168" s="10">
        <v>165</v>
      </c>
      <c r="AK168" s="10">
        <f t="shared" si="59"/>
        <v>4.9638010040858651</v>
      </c>
    </row>
    <row r="169" spans="2:37" x14ac:dyDescent="0.2">
      <c r="B169" s="1">
        <v>165</v>
      </c>
      <c r="C169" s="13">
        <f t="shared" si="46"/>
        <v>-48.296291314453413</v>
      </c>
      <c r="D169" s="13">
        <f t="shared" si="47"/>
        <v>-12.940952255126051</v>
      </c>
      <c r="E169" s="13">
        <f>演算!U169</f>
        <v>-2.9865633613111591</v>
      </c>
      <c r="F169" s="13">
        <f t="shared" si="48"/>
        <v>2.9865633613111591</v>
      </c>
      <c r="G169" s="13">
        <f t="shared" si="49"/>
        <v>-527.64434609201476</v>
      </c>
      <c r="H169" s="13">
        <f t="shared" si="50"/>
        <v>-37.94979830943204</v>
      </c>
      <c r="I169" s="14">
        <f t="shared" si="60"/>
        <v>529.00731862101532</v>
      </c>
      <c r="J169" s="13">
        <f t="shared" si="61"/>
        <v>-4.113804331036401</v>
      </c>
      <c r="K169" s="13" t="str">
        <f t="shared" si="62"/>
        <v/>
      </c>
      <c r="L169" s="13">
        <f>COUNTIF($K$4:K169,1)</f>
        <v>1</v>
      </c>
      <c r="M169" s="13">
        <f t="shared" si="63"/>
        <v>175.88619566896361</v>
      </c>
      <c r="N169" s="14">
        <f t="shared" si="51"/>
        <v>129.88619566896361</v>
      </c>
      <c r="O169" s="14">
        <f t="shared" si="64"/>
        <v>-339.23376129938322</v>
      </c>
      <c r="P169" s="14">
        <f t="shared" si="65"/>
        <v>-405.91772362052569</v>
      </c>
      <c r="Q169" s="13">
        <f t="shared" si="52"/>
        <v>-482.96291314453413</v>
      </c>
      <c r="R169" s="13">
        <f t="shared" si="53"/>
        <v>129.40952255126052</v>
      </c>
      <c r="S169" s="15">
        <v>165</v>
      </c>
      <c r="T169" s="1">
        <f t="shared" si="68"/>
        <v>12.013436638688841</v>
      </c>
      <c r="U169" s="1">
        <f t="shared" si="55"/>
        <v>-2.9865633613111591</v>
      </c>
      <c r="V169" s="1">
        <f t="shared" si="66"/>
        <v>0.20145851922284308</v>
      </c>
      <c r="W169" s="1">
        <f>入力・結果!$I$7/V169</f>
        <v>1716859.6360892027</v>
      </c>
      <c r="X169" s="14">
        <f>(W169/I169*10)*入力・結果!$I$8</f>
        <v>21419.880593951755</v>
      </c>
      <c r="Y169" s="13">
        <f>DEGREES(ACOS((入力・結果!$G$3-(入力・結果!$G$4*COS(RADIANS(S169))))/(((入力・結果!$G$3^2)+(入力・結果!$G$4^2)-(2*入力・結果!$G$3*入力・結果!$G$4*COS(RADIANS(S169))))^(1/2))))</f>
        <v>9.3851026209846236</v>
      </c>
      <c r="Z169" s="13">
        <f>DEGREES(ACOS(((入力・結果!$G$3^2)+(入力・結果!$G$4^2)-(入力・結果!$G$5^2)+(入力・結果!$G$6^2)-(2*入力・結果!$G$3*入力・結果!$G$4*COS(RADIANS(S169))))/(2*入力・結果!$G$6*((入力・結果!$G$3^2)+(入力・結果!$G$4^2)-(2*入力・結果!$G$3*入力・結果!$G$4*(COS(RADIANS(S169)))))^(1/2))))</f>
        <v>8.2379581493494847</v>
      </c>
      <c r="AA169" s="13">
        <f>DEGREES(ACOS((入力・結果!$G$4-(入力・結果!$G$3*COS(RADIANS(S169))))/(((入力・結果!$G$3^2)+(入力・結果!$G$4^2)-(2*入力・結果!$G$3*入力・結果!$G$4*COS(RADIANS(S169))))^(1/2))))</f>
        <v>5.6148973790153729</v>
      </c>
      <c r="AB169" s="13">
        <f>DEGREES(ACOS(((入力・結果!$G$3^2)+(入力・結果!$G$4^2)+(入力・結果!$G$5^2)-(入力・結果!$G$6^2)-(2*入力・結果!$G$3*入力・結果!$G$4*COS(RADIANS(S169))))/(2*入力・結果!$G$5*((入力・結果!$G$3^2)+(入力・結果!$G$4^2)-(2*入力・結果!$G$3*入力・結果!$G$4*(COS(RADIANS(S169)))))^(1/2))))</f>
        <v>6.3985392596734689</v>
      </c>
      <c r="AC169" s="1">
        <f t="shared" si="67"/>
        <v>18119.880593951755</v>
      </c>
      <c r="AD169" s="1">
        <f t="shared" si="56"/>
        <v>18119.880593951755</v>
      </c>
      <c r="AE169" s="1" t="str">
        <f t="shared" si="57"/>
        <v/>
      </c>
      <c r="AF169" s="1" t="str">
        <f t="shared" si="58"/>
        <v/>
      </c>
      <c r="AJ169" s="10">
        <v>166</v>
      </c>
      <c r="AK169" s="10">
        <f t="shared" si="59"/>
        <v>4.9744276448214961</v>
      </c>
    </row>
    <row r="170" spans="2:37" x14ac:dyDescent="0.2">
      <c r="B170" s="1">
        <v>166</v>
      </c>
      <c r="C170" s="13">
        <f t="shared" si="46"/>
        <v>-48.514786313799824</v>
      </c>
      <c r="D170" s="13">
        <f t="shared" si="47"/>
        <v>-12.096094779983387</v>
      </c>
      <c r="E170" s="13">
        <f>演算!U170</f>
        <v>-2.7855352086469978</v>
      </c>
      <c r="F170" s="13">
        <f t="shared" si="48"/>
        <v>2.7855352086469978</v>
      </c>
      <c r="G170" s="13">
        <f t="shared" si="49"/>
        <v>-527.94763657224041</v>
      </c>
      <c r="H170" s="13">
        <f t="shared" si="50"/>
        <v>-35.422948255488947</v>
      </c>
      <c r="I170" s="14">
        <f t="shared" si="60"/>
        <v>529.13466360211692</v>
      </c>
      <c r="J170" s="13">
        <f t="shared" si="61"/>
        <v>-3.8385398212870867</v>
      </c>
      <c r="K170" s="13" t="str">
        <f t="shared" si="62"/>
        <v/>
      </c>
      <c r="L170" s="13">
        <f>COUNTIF($K$4:K170,1)</f>
        <v>1</v>
      </c>
      <c r="M170" s="13">
        <f t="shared" si="63"/>
        <v>176.1614601787129</v>
      </c>
      <c r="N170" s="14">
        <f t="shared" si="51"/>
        <v>130.1614601787129</v>
      </c>
      <c r="O170" s="14">
        <f t="shared" si="64"/>
        <v>-341.26210838344144</v>
      </c>
      <c r="P170" s="14">
        <f t="shared" si="65"/>
        <v>-404.3805949931496</v>
      </c>
      <c r="Q170" s="13">
        <f t="shared" si="52"/>
        <v>-485.14786313799823</v>
      </c>
      <c r="R170" s="13">
        <f t="shared" si="53"/>
        <v>120.96094779983386</v>
      </c>
      <c r="S170" s="15">
        <v>166</v>
      </c>
      <c r="T170" s="1">
        <f t="shared" si="68"/>
        <v>11.214464791353002</v>
      </c>
      <c r="U170" s="1">
        <f t="shared" si="55"/>
        <v>-2.7855352086469978</v>
      </c>
      <c r="V170" s="1">
        <f t="shared" si="66"/>
        <v>0.2010281526641613</v>
      </c>
      <c r="W170" s="1">
        <f>入力・結果!$I$7/V170</f>
        <v>1720535.1360802797</v>
      </c>
      <c r="X170" s="14">
        <f>(W170/I170*10)*入力・結果!$I$8</f>
        <v>21460.570775738564</v>
      </c>
      <c r="Y170" s="13">
        <f>DEGREES(ACOS((入力・結果!$G$3-(入力・結果!$G$4*COS(RADIANS(S170))))/(((入力・結果!$G$3^2)+(入力・結果!$G$4^2)-(2*入力・結果!$G$3*入力・結果!$G$4*COS(RADIANS(S170))))^(1/2))))</f>
        <v>8.7582071956142773</v>
      </c>
      <c r="Z170" s="13">
        <f>DEGREES(ACOS(((入力・結果!$G$3^2)+(入力・結果!$G$4^2)-(入力・結果!$G$5^2)+(入力・結果!$G$6^2)-(2*入力・結果!$G$3*入力・結果!$G$4*COS(RADIANS(S170))))/(2*入力・結果!$G$6*((入力・結果!$G$3^2)+(入力・結果!$G$4^2)-(2*入力・結果!$G$3*入力・結果!$G$4*(COS(RADIANS(S170)))))^(1/2))))</f>
        <v>7.6883013336360433</v>
      </c>
      <c r="AA170" s="13">
        <f>DEGREES(ACOS((入力・結果!$G$4-(入力・結果!$G$3*COS(RADIANS(S170))))/(((入力・結果!$G$3^2)+(入力・結果!$G$4^2)-(2*入力・結果!$G$3*入力・結果!$G$4*COS(RADIANS(S170))))^(1/2))))</f>
        <v>5.241792804385641</v>
      </c>
      <c r="AB170" s="13">
        <f>DEGREES(ACOS(((入力・結果!$G$3^2)+(入力・結果!$G$4^2)+(入力・結果!$G$5^2)-(入力・結果!$G$6^2)-(2*入力・結果!$G$3*入力・結果!$G$4*COS(RADIANS(S170))))/(2*入力・結果!$G$5*((入力・結果!$G$3^2)+(入力・結果!$G$4^2)-(2*入力・結果!$G$3*入力・結果!$G$4*(COS(RADIANS(S170)))))^(1/2))))</f>
        <v>5.9726719869673621</v>
      </c>
      <c r="AC170" s="1">
        <f t="shared" si="67"/>
        <v>18160.570775738564</v>
      </c>
      <c r="AD170" s="1">
        <f t="shared" si="56"/>
        <v>18160.570775738564</v>
      </c>
      <c r="AE170" s="1" t="str">
        <f t="shared" si="57"/>
        <v/>
      </c>
      <c r="AF170" s="1" t="str">
        <f t="shared" si="58"/>
        <v/>
      </c>
      <c r="AJ170" s="10">
        <v>167</v>
      </c>
      <c r="AK170" s="10">
        <f t="shared" si="59"/>
        <v>4.9843605279588576</v>
      </c>
    </row>
    <row r="171" spans="2:37" x14ac:dyDescent="0.2">
      <c r="B171" s="1">
        <v>167</v>
      </c>
      <c r="C171" s="13">
        <f t="shared" si="46"/>
        <v>-48.718503239261757</v>
      </c>
      <c r="D171" s="13">
        <f t="shared" si="47"/>
        <v>-11.24755271719326</v>
      </c>
      <c r="E171" s="13">
        <f>演算!U171</f>
        <v>-2.5849076668809712</v>
      </c>
      <c r="F171" s="13">
        <f t="shared" si="48"/>
        <v>2.5849076668809712</v>
      </c>
      <c r="G171" s="13">
        <f t="shared" si="49"/>
        <v>-528.23009567416545</v>
      </c>
      <c r="H171" s="13">
        <f t="shared" si="50"/>
        <v>-32.895479189325599</v>
      </c>
      <c r="I171" s="14">
        <f t="shared" si="60"/>
        <v>529.25338593818492</v>
      </c>
      <c r="J171" s="13">
        <f t="shared" si="61"/>
        <v>-3.5634874021634779</v>
      </c>
      <c r="K171" s="13" t="str">
        <f t="shared" si="62"/>
        <v/>
      </c>
      <c r="L171" s="13">
        <f>COUNTIF($K$4:K171,1)</f>
        <v>1</v>
      </c>
      <c r="M171" s="13">
        <f t="shared" si="63"/>
        <v>176.43651259783653</v>
      </c>
      <c r="N171" s="14">
        <f t="shared" si="51"/>
        <v>130.43651259783653</v>
      </c>
      <c r="O171" s="14">
        <f t="shared" si="64"/>
        <v>-343.27643005632223</v>
      </c>
      <c r="P171" s="14">
        <f t="shared" si="65"/>
        <v>-402.82805152424555</v>
      </c>
      <c r="Q171" s="13">
        <f t="shared" si="52"/>
        <v>-487.18503239261759</v>
      </c>
      <c r="R171" s="13">
        <f t="shared" si="53"/>
        <v>112.4755271719326</v>
      </c>
      <c r="S171" s="15">
        <v>167</v>
      </c>
      <c r="T171" s="1">
        <f t="shared" si="68"/>
        <v>10.415092333119029</v>
      </c>
      <c r="U171" s="1">
        <f t="shared" si="55"/>
        <v>-2.5849076668809712</v>
      </c>
      <c r="V171" s="1">
        <f t="shared" si="66"/>
        <v>0.2006275417660266</v>
      </c>
      <c r="W171" s="1">
        <f>入力・結果!$I$7/V171</f>
        <v>1723970.6819682978</v>
      </c>
      <c r="X171" s="14">
        <f>(W171/I171*10)*入力・結果!$I$8</f>
        <v>21498.599353920246</v>
      </c>
      <c r="Y171" s="13">
        <f>DEGREES(ACOS((入力・結果!$G$3-(入力・結果!$G$4*COS(RADIANS(S171))))/(((入力・結果!$G$3^2)+(入力・結果!$G$4^2)-(2*入力・結果!$G$3*入力・結果!$G$4*COS(RADIANS(S171))))^(1/2))))</f>
        <v>8.1315662207473007</v>
      </c>
      <c r="Z171" s="13">
        <f>DEGREES(ACOS(((入力・結果!$G$3^2)+(入力・結果!$G$4^2)-(入力・結果!$G$5^2)+(入力・結果!$G$6^2)-(2*入力・結果!$G$3*入力・結果!$G$4*COS(RADIANS(S171))))/(2*入力・結果!$G$6*((入力・結果!$G$3^2)+(入力・結果!$G$4^2)-(2*入力・結果!$G$3*入力・結果!$G$4*(COS(RADIANS(S171)))))^(1/2))))</f>
        <v>7.1387401855052985</v>
      </c>
      <c r="AA171" s="13">
        <f>DEGREES(ACOS((入力・結果!$G$4-(入力・結果!$G$3*COS(RADIANS(S171))))/(((入力・結果!$G$3^2)+(入力・結果!$G$4^2)-(2*入力・結果!$G$3*入力・結果!$G$4*COS(RADIANS(S171))))^(1/2))))</f>
        <v>4.8684337792527304</v>
      </c>
      <c r="AB171" s="13">
        <f>DEGREES(ACOS(((入力・結果!$G$3^2)+(入力・結果!$G$4^2)+(入力・結果!$G$5^2)-(入力・結果!$G$6^2)-(2*入力・結果!$G$3*入力・結果!$G$4*COS(RADIANS(S171))))/(2*入力・結果!$G$5*((入力・結果!$G$3^2)+(入力・結果!$G$4^2)-(2*入力・結果!$G$3*入力・結果!$G$4*(COS(RADIANS(S171)))))^(1/2))))</f>
        <v>5.5466585538662985</v>
      </c>
      <c r="AC171" s="1">
        <f t="shared" si="67"/>
        <v>18198.599353920246</v>
      </c>
      <c r="AD171" s="1">
        <f t="shared" si="56"/>
        <v>18198.599353920246</v>
      </c>
      <c r="AE171" s="1" t="str">
        <f t="shared" si="57"/>
        <v/>
      </c>
      <c r="AF171" s="1" t="str">
        <f t="shared" si="58"/>
        <v/>
      </c>
      <c r="AJ171" s="10">
        <v>168</v>
      </c>
      <c r="AK171" s="10">
        <f t="shared" si="59"/>
        <v>4.9935966260462461</v>
      </c>
    </row>
    <row r="172" spans="2:37" x14ac:dyDescent="0.2">
      <c r="B172" s="1">
        <v>168</v>
      </c>
      <c r="C172" s="13">
        <f t="shared" si="46"/>
        <v>-48.907380036690284</v>
      </c>
      <c r="D172" s="13">
        <f t="shared" si="47"/>
        <v>-10.395584540887965</v>
      </c>
      <c r="E172" s="13">
        <f>演算!U172</f>
        <v>-2.3846512034766043</v>
      </c>
      <c r="F172" s="13">
        <f t="shared" si="48"/>
        <v>2.3846512034766043</v>
      </c>
      <c r="G172" s="13">
        <f t="shared" si="49"/>
        <v>-528.49170588942923</v>
      </c>
      <c r="H172" s="13">
        <f t="shared" si="50"/>
        <v>-30.367424625714769</v>
      </c>
      <c r="I172" s="14">
        <f t="shared" si="60"/>
        <v>529.36345139451907</v>
      </c>
      <c r="J172" s="13">
        <f t="shared" si="61"/>
        <v>-3.2886308688208508</v>
      </c>
      <c r="K172" s="13" t="str">
        <f t="shared" si="62"/>
        <v/>
      </c>
      <c r="L172" s="13">
        <f>COUNTIF($K$4:K172,1)</f>
        <v>1</v>
      </c>
      <c r="M172" s="13">
        <f t="shared" si="63"/>
        <v>176.71136913117914</v>
      </c>
      <c r="N172" s="14">
        <f t="shared" si="51"/>
        <v>130.71136913117914</v>
      </c>
      <c r="O172" s="14">
        <f t="shared" si="64"/>
        <v>-345.2766900471857</v>
      </c>
      <c r="P172" s="14">
        <f t="shared" si="65"/>
        <v>-401.26010390067069</v>
      </c>
      <c r="Q172" s="13">
        <f t="shared" si="52"/>
        <v>-489.07380036690284</v>
      </c>
      <c r="R172" s="13">
        <f t="shared" si="53"/>
        <v>103.95584540887965</v>
      </c>
      <c r="S172" s="15">
        <v>168</v>
      </c>
      <c r="T172" s="1">
        <f t="shared" si="68"/>
        <v>9.6153487965233957</v>
      </c>
      <c r="U172" s="1">
        <f t="shared" si="55"/>
        <v>-2.3846512034766043</v>
      </c>
      <c r="V172" s="1">
        <f t="shared" si="66"/>
        <v>0.20025646340436687</v>
      </c>
      <c r="W172" s="1">
        <f>入力・結果!$I$7/V172</f>
        <v>1727165.2266303715</v>
      </c>
      <c r="X172" s="14">
        <f>(W172/I172*10)*入力・結果!$I$8</f>
        <v>21533.958314898653</v>
      </c>
      <c r="Y172" s="13">
        <f>DEGREES(ACOS((入力・結果!$G$3-(入力・結果!$G$4*COS(RADIANS(S172))))/(((入力・結果!$G$3^2)+(入力・結果!$G$4^2)-(2*入力・結果!$G$3*入力・結果!$G$4*COS(RADIANS(S172))))^(1/2))))</f>
        <v>7.5051609327833955</v>
      </c>
      <c r="Z172" s="13">
        <f>DEGREES(ACOS(((入力・結果!$G$3^2)+(入力・結果!$G$4^2)-(入力・結果!$G$5^2)+(入力・結果!$G$6^2)-(2*入力・結果!$G$3*入力・結果!$G$4*COS(RADIANS(S172))))/(2*入力・結果!$G$6*((入力・結果!$G$3^2)+(入力・結果!$G$4^2)-(2*入力・結果!$G$3*入力・結果!$G$4*(COS(RADIANS(S172)))))^(1/2))))</f>
        <v>6.5892676646868074</v>
      </c>
      <c r="AA172" s="13">
        <f>DEGREES(ACOS((入力・結果!$G$4-(入力・結果!$G$3*COS(RADIANS(S172))))/(((入力・結果!$G$3^2)+(入力・結果!$G$4^2)-(2*入力・結果!$G$3*入力・結果!$G$4*COS(RADIANS(S172))))^(1/2))))</f>
        <v>4.4948390672165193</v>
      </c>
      <c r="AB172" s="13">
        <f>DEGREES(ACOS(((入力・結果!$G$3^2)+(入力・結果!$G$4^2)+(入力・結果!$G$5^2)-(入力・結果!$G$6^2)-(2*入力・結果!$G$3*入力・結果!$G$4*COS(RADIANS(S172))))/(2*入力・結果!$G$5*((入力・結果!$G$3^2)+(入力・結果!$G$4^2)-(2*入力・結果!$G$3*入力・結果!$G$4*(COS(RADIANS(S172)))))^(1/2))))</f>
        <v>5.1205097293068773</v>
      </c>
      <c r="AC172" s="1">
        <f t="shared" si="67"/>
        <v>18233.958314898653</v>
      </c>
      <c r="AD172" s="1">
        <f t="shared" si="56"/>
        <v>18233.958314898653</v>
      </c>
      <c r="AE172" s="1" t="str">
        <f t="shared" si="57"/>
        <v/>
      </c>
      <c r="AF172" s="1" t="str">
        <f t="shared" si="58"/>
        <v/>
      </c>
      <c r="AJ172" s="10">
        <v>169</v>
      </c>
      <c r="AK172" s="10">
        <f t="shared" si="59"/>
        <v>5.0021331239777318</v>
      </c>
    </row>
    <row r="173" spans="2:37" x14ac:dyDescent="0.2">
      <c r="B173" s="1">
        <v>169</v>
      </c>
      <c r="C173" s="13">
        <f t="shared" si="46"/>
        <v>-49.081359172383202</v>
      </c>
      <c r="D173" s="13">
        <f t="shared" si="47"/>
        <v>-9.5404497688272478</v>
      </c>
      <c r="E173" s="13">
        <f>演算!U173</f>
        <v>-2.1847364920494936</v>
      </c>
      <c r="F173" s="13">
        <f t="shared" si="48"/>
        <v>2.1847364920494936</v>
      </c>
      <c r="G173" s="13">
        <f t="shared" si="49"/>
        <v>-528.7324507273388</v>
      </c>
      <c r="H173" s="13">
        <f t="shared" si="50"/>
        <v>-27.838820465136997</v>
      </c>
      <c r="I173" s="14">
        <f t="shared" si="60"/>
        <v>529.46482827193336</v>
      </c>
      <c r="J173" s="13">
        <f t="shared" si="61"/>
        <v>-3.0139542535717694</v>
      </c>
      <c r="K173" s="13" t="str">
        <f t="shared" si="62"/>
        <v/>
      </c>
      <c r="L173" s="13">
        <f>COUNTIF($K$4:K173,1)</f>
        <v>1</v>
      </c>
      <c r="M173" s="13">
        <f t="shared" si="63"/>
        <v>176.98604574642823</v>
      </c>
      <c r="N173" s="14">
        <f t="shared" si="51"/>
        <v>130.98604574642823</v>
      </c>
      <c r="O173" s="14">
        <f t="shared" si="64"/>
        <v>-347.26285107598994</v>
      </c>
      <c r="P173" s="14">
        <f t="shared" si="65"/>
        <v>-399.6767651985823</v>
      </c>
      <c r="Q173" s="13">
        <f t="shared" si="52"/>
        <v>-490.81359172383196</v>
      </c>
      <c r="R173" s="13">
        <f t="shared" si="53"/>
        <v>95.404497688272485</v>
      </c>
      <c r="S173" s="15">
        <v>169</v>
      </c>
      <c r="T173" s="1">
        <f t="shared" si="68"/>
        <v>8.8152635079505064</v>
      </c>
      <c r="U173" s="1">
        <f t="shared" si="55"/>
        <v>-2.1847364920494936</v>
      </c>
      <c r="V173" s="1">
        <f t="shared" si="66"/>
        <v>0.1999147114271107</v>
      </c>
      <c r="W173" s="1">
        <f>入力・結果!$I$7/V173</f>
        <v>1730117.796388922</v>
      </c>
      <c r="X173" s="14">
        <f>(W173/I173*10)*入力・結果!$I$8</f>
        <v>21566.640211844624</v>
      </c>
      <c r="Y173" s="13">
        <f>DEGREES(ACOS((入力・結果!$G$3-(入力・結果!$G$4*COS(RADIANS(S173))))/(((入力・結果!$G$3^2)+(入力・結果!$G$4^2)-(2*入力・結果!$G$3*入力・結果!$G$4*COS(RADIANS(S173))))^(1/2))))</f>
        <v>6.8789727003927563</v>
      </c>
      <c r="Z173" s="13">
        <f>DEGREES(ACOS(((入力・結果!$G$3^2)+(入力・結果!$G$4^2)-(入力・結果!$G$5^2)+(入力・結果!$G$6^2)-(2*入力・結果!$G$3*入力・結果!$G$4*COS(RADIANS(S173))))/(2*入力・結果!$G$6*((入力・結果!$G$3^2)+(入力・結果!$G$4^2)-(2*入力・結果!$G$3*入力・結果!$G$4*(COS(RADIANS(S173)))))^(1/2))))</f>
        <v>6.0398767773467741</v>
      </c>
      <c r="AA173" s="13">
        <f>DEGREES(ACOS((入力・結果!$G$4-(入力・結果!$G$3*COS(RADIANS(S173))))/(((入力・結果!$G$3^2)+(入力・結果!$G$4^2)-(2*入力・結果!$G$3*入力・結果!$G$4*COS(RADIANS(S173))))^(1/2))))</f>
        <v>4.1210272996071957</v>
      </c>
      <c r="AB173" s="13">
        <f>DEGREES(ACOS(((入力・結果!$G$3^2)+(入力・結果!$G$4^2)+(入力・結果!$G$5^2)-(入力・結果!$G$6^2)-(2*入力・結果!$G$3*入力・結果!$G$4*COS(RADIANS(S173))))/(2*入力・結果!$G$5*((入力・結果!$G$3^2)+(入力・結果!$G$4^2)-(2*入力・結果!$G$3*入力・結果!$G$4*(COS(RADIANS(S173)))))^(1/2))))</f>
        <v>4.6942362083433107</v>
      </c>
      <c r="AC173" s="1">
        <f t="shared" si="67"/>
        <v>18266.640211844624</v>
      </c>
      <c r="AD173" s="1">
        <f t="shared" si="56"/>
        <v>18266.640211844624</v>
      </c>
      <c r="AE173" s="1" t="str">
        <f t="shared" si="57"/>
        <v/>
      </c>
      <c r="AF173" s="1" t="str">
        <f t="shared" si="58"/>
        <v/>
      </c>
      <c r="AJ173" s="10">
        <v>170</v>
      </c>
      <c r="AK173" s="10">
        <f t="shared" si="59"/>
        <v>5.009967419921054</v>
      </c>
    </row>
    <row r="174" spans="2:37" x14ac:dyDescent="0.2">
      <c r="B174" s="1">
        <v>170</v>
      </c>
      <c r="C174" s="13">
        <f t="shared" si="46"/>
        <v>-49.240387650610401</v>
      </c>
      <c r="D174" s="13">
        <f t="shared" si="47"/>
        <v>-8.682408883346513</v>
      </c>
      <c r="E174" s="13">
        <f>演算!U174</f>
        <v>-1.985134395631917</v>
      </c>
      <c r="F174" s="13">
        <f t="shared" si="48"/>
        <v>1.985134395631917</v>
      </c>
      <c r="G174" s="13">
        <f t="shared" si="49"/>
        <v>-528.95231478006929</v>
      </c>
      <c r="H174" s="13">
        <f t="shared" si="50"/>
        <v>-25.309704807240507</v>
      </c>
      <c r="I174" s="14">
        <f t="shared" si="60"/>
        <v>529.55748740681895</v>
      </c>
      <c r="J174" s="13">
        <f t="shared" si="61"/>
        <v>-2.7394418066388764</v>
      </c>
      <c r="K174" s="13" t="str">
        <f t="shared" si="62"/>
        <v/>
      </c>
      <c r="L174" s="13">
        <f>COUNTIF($K$4:K174,1)</f>
        <v>1</v>
      </c>
      <c r="M174" s="13">
        <f t="shared" si="63"/>
        <v>177.26055819336113</v>
      </c>
      <c r="N174" s="14">
        <f t="shared" si="51"/>
        <v>131.26055819336113</v>
      </c>
      <c r="O174" s="14">
        <f t="shared" si="64"/>
        <v>-349.23487503296701</v>
      </c>
      <c r="P174" s="14">
        <f t="shared" si="65"/>
        <v>-398.07805080075832</v>
      </c>
      <c r="Q174" s="13">
        <f t="shared" si="52"/>
        <v>-492.40387650610398</v>
      </c>
      <c r="R174" s="13">
        <f t="shared" si="53"/>
        <v>86.82408883346514</v>
      </c>
      <c r="S174" s="15">
        <v>170</v>
      </c>
      <c r="T174" s="1">
        <f t="shared" si="68"/>
        <v>8.014865604368083</v>
      </c>
      <c r="U174" s="1">
        <f t="shared" si="55"/>
        <v>-1.985134395631917</v>
      </c>
      <c r="V174" s="1">
        <f t="shared" si="66"/>
        <v>0.19960209641757665</v>
      </c>
      <c r="W174" s="1">
        <f>入力・結果!$I$7/V174</f>
        <v>1732827.4913326146</v>
      </c>
      <c r="X174" s="14">
        <f>(W174/I174*10)*入力・結果!$I$8</f>
        <v>21596.638164440366</v>
      </c>
      <c r="Y174" s="13">
        <f>DEGREES(ACOS((入力・結果!$G$3-(入力・結果!$G$4*COS(RADIANS(S174))))/(((入力・結果!$G$3^2)+(入力・結果!$G$4^2)-(2*入力・結果!$G$3*入力・結果!$G$4*COS(RADIANS(S174))))^(1/2))))</f>
        <v>6.2529830137688576</v>
      </c>
      <c r="Z174" s="13">
        <f>DEGREES(ACOS(((入力・結果!$G$3^2)+(入力・結果!$G$4^2)-(入力・結果!$G$5^2)+(入力・結果!$G$6^2)-(2*入力・結果!$G$3*入力・結果!$G$4*COS(RADIANS(S174))))/(2*入力・結果!$G$6*((入力・結果!$G$3^2)+(入力・結果!$G$4^2)-(2*入力・結果!$G$3*入力・結果!$G$4*(COS(RADIANS(S174)))))^(1/2))))</f>
        <v>5.4905605723360464</v>
      </c>
      <c r="AA174" s="13">
        <f>DEGREES(ACOS((入力・結果!$G$4-(入力・結果!$G$3*COS(RADIANS(S174))))/(((入力・結果!$G$3^2)+(入力・結果!$G$4^2)-(2*入力・結果!$G$3*入力・結果!$G$4*COS(RADIANS(S174))))^(1/2))))</f>
        <v>3.7470169862310807</v>
      </c>
      <c r="AB174" s="13">
        <f>DEGREES(ACOS(((入力・結果!$G$3^2)+(入力・結果!$G$4^2)+(入力・結果!$G$5^2)-(入力・結果!$G$6^2)-(2*入力・結果!$G$3*入力・結果!$G$4*COS(RADIANS(S174))))/(2*入力・結果!$G$5*((入力・結果!$G$3^2)+(入力・結果!$G$4^2)-(2*入力・結果!$G$3*入力・結果!$G$4*(COS(RADIANS(S174)))))^(1/2))))</f>
        <v>4.2678486181370019</v>
      </c>
      <c r="AC174" s="1">
        <f t="shared" si="67"/>
        <v>18296.638164440366</v>
      </c>
      <c r="AD174" s="1">
        <f t="shared" si="56"/>
        <v>18296.638164440366</v>
      </c>
      <c r="AE174" s="1" t="str">
        <f t="shared" si="57"/>
        <v/>
      </c>
      <c r="AF174" s="1" t="str">
        <f t="shared" si="58"/>
        <v/>
      </c>
      <c r="AJ174" s="10">
        <v>171</v>
      </c>
      <c r="AK174" s="10">
        <f t="shared" si="59"/>
        <v>5.0170971260432662</v>
      </c>
    </row>
    <row r="175" spans="2:37" x14ac:dyDescent="0.2">
      <c r="B175" s="1">
        <v>171</v>
      </c>
      <c r="C175" s="13">
        <f t="shared" si="46"/>
        <v>-49.384417029756882</v>
      </c>
      <c r="D175" s="13">
        <f t="shared" si="47"/>
        <v>-7.8217232520115489</v>
      </c>
      <c r="E175" s="13">
        <f>演算!U175</f>
        <v>-1.785815950148951</v>
      </c>
      <c r="F175" s="13">
        <f t="shared" si="48"/>
        <v>1.785815950148951</v>
      </c>
      <c r="G175" s="13">
        <f t="shared" si="49"/>
        <v>-529.15128378234249</v>
      </c>
      <c r="H175" s="13">
        <f t="shared" si="50"/>
        <v>-22.780117765016417</v>
      </c>
      <c r="I175" s="14">
        <f t="shared" si="60"/>
        <v>529.6414021712136</v>
      </c>
      <c r="J175" s="13">
        <f t="shared" si="61"/>
        <v>-2.4650779771499187</v>
      </c>
      <c r="K175" s="13" t="str">
        <f t="shared" si="62"/>
        <v/>
      </c>
      <c r="L175" s="13">
        <f>COUNTIF($K$4:K175,1)</f>
        <v>1</v>
      </c>
      <c r="M175" s="13">
        <f t="shared" si="63"/>
        <v>177.53492202285008</v>
      </c>
      <c r="N175" s="14">
        <f t="shared" si="51"/>
        <v>131.53492202285008</v>
      </c>
      <c r="O175" s="14">
        <f t="shared" si="64"/>
        <v>-351.19272315375059</v>
      </c>
      <c r="P175" s="14">
        <f t="shared" si="65"/>
        <v>-396.46397831044163</v>
      </c>
      <c r="Q175" s="13">
        <f t="shared" si="52"/>
        <v>-493.84417029756884</v>
      </c>
      <c r="R175" s="13">
        <f t="shared" si="53"/>
        <v>78.217232520115488</v>
      </c>
      <c r="S175" s="15">
        <v>171</v>
      </c>
      <c r="T175" s="1">
        <f t="shared" si="68"/>
        <v>7.214184049851049</v>
      </c>
      <c r="U175" s="1">
        <f t="shared" si="55"/>
        <v>-1.785815950148951</v>
      </c>
      <c r="V175" s="1">
        <f t="shared" si="66"/>
        <v>0.19931844548296596</v>
      </c>
      <c r="W175" s="1">
        <f>入力・結果!$I$7/V175</f>
        <v>1735293.4855673409</v>
      </c>
      <c r="X175" s="14">
        <f>(W175/I175*10)*入力・結果!$I$8</f>
        <v>21623.94585807349</v>
      </c>
      <c r="Y175" s="13">
        <f>DEGREES(ACOS((入力・結果!$G$3-(入力・結果!$G$4*COS(RADIANS(S175))))/(((入力・結果!$G$3^2)+(入力・結果!$G$4^2)-(2*入力・結果!$G$3*入力・結果!$G$4*COS(RADIANS(S175))))^(1/2))))</f>
        <v>5.6271734740210384</v>
      </c>
      <c r="Z175" s="13">
        <f>DEGREES(ACOS(((入力・結果!$G$3^2)+(入力・結果!$G$4^2)-(入力・結果!$G$5^2)+(入力・結果!$G$6^2)-(2*入力・結果!$G$3*入力・結果!$G$4*COS(RADIANS(S175))))/(2*入力・結果!$G$6*((入力・結果!$G$3^2)+(入力・結果!$G$4^2)-(2*入力・結果!$G$3*入力・結果!$G$4*(COS(RADIANS(S175)))))^(1/2))))</f>
        <v>4.9413121374821429</v>
      </c>
      <c r="AA175" s="13">
        <f>DEGREES(ACOS((入力・結果!$G$4-(入力・結果!$G$3*COS(RADIANS(S175))))/(((入力・結果!$G$3^2)+(入力・結果!$G$4^2)-(2*入力・結果!$G$3*入力・結果!$G$4*COS(RADIANS(S175))))^(1/2))))</f>
        <v>3.3728265259790251</v>
      </c>
      <c r="AB175" s="13">
        <f>DEGREES(ACOS(((入力・結果!$G$3^2)+(入力・結果!$G$4^2)+(入力・結果!$G$5^2)-(入力・結果!$G$6^2)-(2*入力・結果!$G$3*入力・結果!$G$4*COS(RADIANS(S175))))/(2*入力・結果!$G$5*((入力・結果!$G$3^2)+(入力・結果!$G$4^2)-(2*入力・結果!$G$3*入力・結果!$G$4*(COS(RADIANS(S175)))))^(1/2))))</f>
        <v>3.8413575238720239</v>
      </c>
      <c r="AC175" s="1">
        <f t="shared" si="67"/>
        <v>18323.94585807349</v>
      </c>
      <c r="AD175" s="1">
        <f t="shared" si="56"/>
        <v>18323.94585807349</v>
      </c>
      <c r="AE175" s="1" t="str">
        <f t="shared" si="57"/>
        <v/>
      </c>
      <c r="AF175" s="1" t="str">
        <f t="shared" si="58"/>
        <v/>
      </c>
      <c r="AJ175" s="10">
        <v>172</v>
      </c>
      <c r="AK175" s="10">
        <f t="shared" si="59"/>
        <v>5.0235200693273905</v>
      </c>
    </row>
    <row r="176" spans="2:37" x14ac:dyDescent="0.2">
      <c r="B176" s="1">
        <v>172</v>
      </c>
      <c r="C176" s="13">
        <f t="shared" si="46"/>
        <v>-49.513403437078516</v>
      </c>
      <c r="D176" s="13">
        <f t="shared" si="47"/>
        <v>-6.9586550480032665</v>
      </c>
      <c r="E176" s="13">
        <f>演算!U176</f>
        <v>-1.5867523480931336</v>
      </c>
      <c r="F176" s="13">
        <f t="shared" si="48"/>
        <v>1.5867523480931336</v>
      </c>
      <c r="G176" s="13">
        <f t="shared" si="49"/>
        <v>-529.32934466566098</v>
      </c>
      <c r="H176" s="13">
        <f t="shared" si="50"/>
        <v>-20.25010127967564</v>
      </c>
      <c r="I176" s="14">
        <f t="shared" si="60"/>
        <v>529.71654847287448</v>
      </c>
      <c r="J176" s="13">
        <f t="shared" si="61"/>
        <v>-2.1908473943588218</v>
      </c>
      <c r="K176" s="13" t="str">
        <f t="shared" si="62"/>
        <v/>
      </c>
      <c r="L176" s="13">
        <f>COUNTIF($K$4:K176,1)</f>
        <v>1</v>
      </c>
      <c r="M176" s="13">
        <f t="shared" si="63"/>
        <v>177.80915260564117</v>
      </c>
      <c r="N176" s="14">
        <f t="shared" si="51"/>
        <v>131.80915260564117</v>
      </c>
      <c r="O176" s="14">
        <f t="shared" si="64"/>
        <v>-353.1363561902175</v>
      </c>
      <c r="P176" s="14">
        <f t="shared" si="65"/>
        <v>-394.83456746175477</v>
      </c>
      <c r="Q176" s="13">
        <f t="shared" si="52"/>
        <v>-495.13403437078517</v>
      </c>
      <c r="R176" s="13">
        <f t="shared" si="53"/>
        <v>69.58655048003267</v>
      </c>
      <c r="S176" s="15">
        <v>172</v>
      </c>
      <c r="T176" s="1">
        <f t="shared" si="68"/>
        <v>6.4132476519068664</v>
      </c>
      <c r="U176" s="1">
        <f t="shared" si="55"/>
        <v>-1.5867523480931336</v>
      </c>
      <c r="V176" s="1">
        <f t="shared" si="66"/>
        <v>0.19906360205581741</v>
      </c>
      <c r="W176" s="1">
        <f>入力・結果!$I$7/V176</f>
        <v>1737515.0274986806</v>
      </c>
      <c r="X176" s="14">
        <f>(W176/I176*10)*入力・結果!$I$8</f>
        <v>21648.55754374931</v>
      </c>
      <c r="Y176" s="13">
        <f>DEGREES(ACOS((入力・結果!$G$3-(入力・結果!$G$4*COS(RADIANS(S176))))/(((入力・結果!$G$3^2)+(入力・結果!$G$4^2)-(2*入力・結果!$G$3*入力・結果!$G$4*COS(RADIANS(S176))))^(1/2))))</f>
        <v>5.0015257826940696</v>
      </c>
      <c r="Z176" s="13">
        <f>DEGREES(ACOS(((入力・結果!$G$3^2)+(入力・結果!$G$4^2)-(入力・結果!$G$5^2)+(入力・結果!$G$6^2)-(2*入力・結果!$G$3*入力・結果!$G$4*COS(RADIANS(S176))))/(2*入力・結果!$G$6*((入力・結果!$G$3^2)+(入力・結果!$G$4^2)-(2*入力・結果!$G$3*入力・結果!$G$4*(COS(RADIANS(S176)))))^(1/2))))</f>
        <v>4.3921245959203485</v>
      </c>
      <c r="AA176" s="13">
        <f>DEGREES(ACOS((入力・結果!$G$4-(入力・結果!$G$3*COS(RADIANS(S176))))/(((入力・結果!$G$3^2)+(入力・結果!$G$4^2)-(2*入力・結果!$G$3*入力・結果!$G$4*COS(RADIANS(S176))))^(1/2))))</f>
        <v>2.9984742173059287</v>
      </c>
      <c r="AB176" s="13">
        <f>DEGREES(ACOS(((入力・結果!$G$3^2)+(入力・結果!$G$4^2)+(入力・結果!$G$5^2)-(入力・結果!$G$6^2)-(2*入力・結果!$G$3*入力・結果!$G$4*COS(RADIANS(S176))))/(2*入力・結果!$G$5*((入力・結果!$G$3^2)+(入力・結果!$G$4^2)-(2*入力・結果!$G$3*入力・結果!$G$4*(COS(RADIANS(S176)))))^(1/2))))</f>
        <v>3.4147734346009373</v>
      </c>
      <c r="AC176" s="1">
        <f t="shared" si="67"/>
        <v>18348.55754374931</v>
      </c>
      <c r="AD176" s="1">
        <f t="shared" si="56"/>
        <v>18348.55754374931</v>
      </c>
      <c r="AE176" s="1" t="str">
        <f t="shared" si="57"/>
        <v/>
      </c>
      <c r="AF176" s="1" t="str">
        <f t="shared" si="58"/>
        <v/>
      </c>
      <c r="AJ176" s="10">
        <v>173</v>
      </c>
      <c r="AK176" s="10">
        <f t="shared" si="59"/>
        <v>5.0292342920854232</v>
      </c>
    </row>
    <row r="177" spans="2:37" x14ac:dyDescent="0.2">
      <c r="B177" s="1">
        <v>173</v>
      </c>
      <c r="C177" s="13">
        <f t="shared" si="46"/>
        <v>-49.627307582066102</v>
      </c>
      <c r="D177" s="13">
        <f t="shared" si="47"/>
        <v>-6.0934671702573775</v>
      </c>
      <c r="E177" s="13">
        <f>演算!U177</f>
        <v>-1.3879149223693581</v>
      </c>
      <c r="F177" s="13">
        <f t="shared" si="48"/>
        <v>1.3879149223693581</v>
      </c>
      <c r="G177" s="13">
        <f t="shared" si="49"/>
        <v>-529.4864856071689</v>
      </c>
      <c r="H177" s="13">
        <f t="shared" si="50"/>
        <v>-17.7196989360849</v>
      </c>
      <c r="I177" s="14">
        <f t="shared" si="60"/>
        <v>529.78290475534993</v>
      </c>
      <c r="J177" s="13">
        <f t="shared" si="61"/>
        <v>-1.9167348490629215</v>
      </c>
      <c r="K177" s="13" t="str">
        <f t="shared" si="62"/>
        <v/>
      </c>
      <c r="L177" s="13">
        <f>COUNTIF($K$4:K177,1)</f>
        <v>1</v>
      </c>
      <c r="M177" s="13">
        <f t="shared" si="63"/>
        <v>178.08326515093708</v>
      </c>
      <c r="N177" s="14">
        <f t="shared" si="51"/>
        <v>132.08326515093708</v>
      </c>
      <c r="O177" s="14">
        <f t="shared" si="64"/>
        <v>-355.06573457719293</v>
      </c>
      <c r="P177" s="14">
        <f t="shared" si="65"/>
        <v>-393.18984002663979</v>
      </c>
      <c r="Q177" s="13">
        <f t="shared" si="52"/>
        <v>-496.27307582066101</v>
      </c>
      <c r="R177" s="13">
        <f t="shared" si="53"/>
        <v>60.934671702573773</v>
      </c>
      <c r="S177" s="15">
        <v>173</v>
      </c>
      <c r="T177" s="1">
        <f t="shared" si="68"/>
        <v>5.6120850776306419</v>
      </c>
      <c r="U177" s="1">
        <f t="shared" si="55"/>
        <v>-1.3879149223693581</v>
      </c>
      <c r="V177" s="1">
        <f t="shared" si="66"/>
        <v>0.1988374257237755</v>
      </c>
      <c r="W177" s="1">
        <f>入力・結果!$I$7/V177</f>
        <v>1739491.4400093378</v>
      </c>
      <c r="X177" s="14">
        <f>(W177/I177*10)*入力・結果!$I$8</f>
        <v>21670.468037022281</v>
      </c>
      <c r="Y177" s="13">
        <f>DEGREES(ACOS((入力・結果!$G$3-(入力・結果!$G$4*COS(RADIANS(S177))))/(((入力・結果!$G$3^2)+(入力・結果!$G$4^2)-(2*入力・結果!$G$3*入力・結果!$G$4*COS(RADIANS(S177))))^(1/2))))</f>
        <v>4.3760217314023127</v>
      </c>
      <c r="Z177" s="13">
        <f>DEGREES(ACOS(((入力・結果!$G$3^2)+(入力・結果!$G$4^2)-(入力・結果!$G$5^2)+(入力・結果!$G$6^2)-(2*入力・結果!$G$3*入力・結果!$G$4*COS(RADIANS(S177))))/(2*入力・結果!$G$6*((入力・結果!$G$3^2)+(入力・結果!$G$4^2)-(2*入力・結果!$G$3*入力・結果!$G$4*(COS(RADIANS(S177)))))^(1/2))))</f>
        <v>3.842991102462292</v>
      </c>
      <c r="AA177" s="13">
        <f>DEGREES(ACOS((入力・結果!$G$4-(入力・結果!$G$3*COS(RADIANS(S177))))/(((入力・結果!$G$3^2)+(入力・結果!$G$4^2)-(2*入力・結果!$G$3*入力・結果!$G$4*COS(RADIANS(S177))))^(1/2))))</f>
        <v>2.623978268597964</v>
      </c>
      <c r="AB177" s="13">
        <f>DEGREES(ACOS(((入力・結果!$G$3^2)+(入力・結果!$G$4^2)+(入力・結果!$G$5^2)-(入力・結果!$G$6^2)-(2*入力・結果!$G$3*入力・結果!$G$4*COS(RADIANS(S177))))/(2*入力・結果!$G$5*((入力・結果!$G$3^2)+(入力・結果!$G$4^2)-(2*入力・結果!$G$3*入力・結果!$G$4*(COS(RADIANS(S177)))))^(1/2))))</f>
        <v>2.9881068090326783</v>
      </c>
      <c r="AC177" s="1">
        <f t="shared" si="67"/>
        <v>18370.468037022281</v>
      </c>
      <c r="AD177" s="1">
        <f t="shared" si="56"/>
        <v>18370.468037022281</v>
      </c>
      <c r="AE177" s="1" t="str">
        <f t="shared" si="57"/>
        <v/>
      </c>
      <c r="AF177" s="1" t="str">
        <f t="shared" si="58"/>
        <v/>
      </c>
      <c r="AJ177" s="10">
        <v>174</v>
      </c>
      <c r="AK177" s="10">
        <f t="shared" si="59"/>
        <v>5.0342380527414399</v>
      </c>
    </row>
    <row r="178" spans="2:37" x14ac:dyDescent="0.2">
      <c r="B178" s="1">
        <v>174</v>
      </c>
      <c r="C178" s="13">
        <f t="shared" si="46"/>
        <v>-49.726094768413667</v>
      </c>
      <c r="D178" s="13">
        <f t="shared" si="47"/>
        <v>-5.2264231633826865</v>
      </c>
      <c r="E178" s="13">
        <f>演算!U178</f>
        <v>-1.189275130304809</v>
      </c>
      <c r="F178" s="13">
        <f t="shared" si="48"/>
        <v>1.189275130304809</v>
      </c>
      <c r="G178" s="13">
        <f t="shared" si="49"/>
        <v>-529.62269607320161</v>
      </c>
      <c r="H178" s="13">
        <f t="shared" si="50"/>
        <v>-15.18895577880949</v>
      </c>
      <c r="I178" s="14">
        <f t="shared" si="60"/>
        <v>529.84045199804962</v>
      </c>
      <c r="J178" s="13">
        <f t="shared" si="61"/>
        <v>-1.6427252752073003</v>
      </c>
      <c r="K178" s="13" t="str">
        <f t="shared" si="62"/>
        <v/>
      </c>
      <c r="L178" s="13">
        <f>COUNTIF($K$4:K178,1)</f>
        <v>1</v>
      </c>
      <c r="M178" s="13">
        <f t="shared" si="63"/>
        <v>178.35727472479269</v>
      </c>
      <c r="N178" s="14">
        <f t="shared" si="51"/>
        <v>132.35727472479269</v>
      </c>
      <c r="O178" s="14">
        <f t="shared" si="64"/>
        <v>-356.98081859502946</v>
      </c>
      <c r="P178" s="14">
        <f t="shared" si="65"/>
        <v>-391.52981971839665</v>
      </c>
      <c r="Q178" s="13">
        <f t="shared" si="52"/>
        <v>-497.26094768413662</v>
      </c>
      <c r="R178" s="13">
        <f t="shared" si="53"/>
        <v>52.264231633826867</v>
      </c>
      <c r="S178" s="15">
        <v>174</v>
      </c>
      <c r="T178" s="1">
        <f t="shared" si="68"/>
        <v>4.810724869695191</v>
      </c>
      <c r="U178" s="1">
        <f t="shared" si="55"/>
        <v>-1.189275130304809</v>
      </c>
      <c r="V178" s="1">
        <f t="shared" si="66"/>
        <v>0.19863979206454907</v>
      </c>
      <c r="W178" s="1">
        <f>入力・結果!$I$7/V178</f>
        <v>1741222.1207299982</v>
      </c>
      <c r="X178" s="14">
        <f>(W178/I178*10)*入力・結果!$I$8</f>
        <v>21689.672718421076</v>
      </c>
      <c r="Y178" s="13">
        <f>DEGREES(ACOS((入力・結果!$G$3-(入力・結果!$G$4*COS(RADIANS(S178))))/(((入力・結果!$G$3^2)+(入力・結果!$G$4^2)-(2*入力・結果!$G$3*入力・結果!$G$4*COS(RADIANS(S178))))^(1/2))))</f>
        <v>3.7506431915656164</v>
      </c>
      <c r="Z178" s="13">
        <f>DEGREES(ACOS(((入力・結果!$G$3^2)+(入力・結果!$G$4^2)-(入力・結果!$G$5^2)+(入力・結果!$G$6^2)-(2*入力・結果!$G$3*入力・結果!$G$4*COS(RADIANS(S178))))/(2*入力・結果!$G$6*((入力・結果!$G$3^2)+(入力・結果!$G$4^2)-(2*入力・結果!$G$3*入力・結果!$G$4*(COS(RADIANS(S178)))))^(1/2))))</f>
        <v>3.2939048399950286</v>
      </c>
      <c r="AA178" s="13">
        <f>DEGREES(ACOS((入力・結果!$G$4-(入力・結果!$G$3*COS(RADIANS(S178))))/(((入力・結果!$G$3^2)+(入力・結果!$G$4^2)-(2*入力・結果!$G$3*入力・結果!$G$4*COS(RADIANS(S178))))^(1/2))))</f>
        <v>2.2493568084343285</v>
      </c>
      <c r="AB178" s="13">
        <f>DEGREES(ACOS(((入力・結果!$G$3^2)+(入力・結果!$G$4^2)+(入力・結果!$G$5^2)-(入力・結果!$G$6^2)-(2*入力・結果!$G$3*入力・結果!$G$4*COS(RADIANS(S178))))/(2*入力・結果!$G$5*((入力・結果!$G$3^2)+(入力・結果!$G$4^2)-(2*入力・結果!$G$3*入力・結果!$G$4*(COS(RADIANS(S178)))))^(1/2))))</f>
        <v>2.5613680612608629</v>
      </c>
      <c r="AC178" s="1">
        <f t="shared" si="67"/>
        <v>18389.672718421076</v>
      </c>
      <c r="AD178" s="1">
        <f t="shared" si="56"/>
        <v>18389.672718421076</v>
      </c>
      <c r="AE178" s="1" t="str">
        <f t="shared" si="57"/>
        <v/>
      </c>
      <c r="AF178" s="1" t="str">
        <f t="shared" si="58"/>
        <v/>
      </c>
      <c r="AJ178" s="10">
        <v>175</v>
      </c>
      <c r="AK178" s="10">
        <f t="shared" si="59"/>
        <v>5.0385298261742912</v>
      </c>
    </row>
    <row r="179" spans="2:37" x14ac:dyDescent="0.2">
      <c r="B179" s="1">
        <v>175</v>
      </c>
      <c r="C179" s="13">
        <f t="shared" si="46"/>
        <v>-49.80973490458728</v>
      </c>
      <c r="D179" s="13">
        <f t="shared" si="47"/>
        <v>-4.3577871373829096</v>
      </c>
      <c r="E179" s="13">
        <f>演算!U179</f>
        <v>-0.99080453779086319</v>
      </c>
      <c r="F179" s="13">
        <f t="shared" si="48"/>
        <v>0.99080453779086319</v>
      </c>
      <c r="G179" s="13">
        <f t="shared" si="49"/>
        <v>-529.7379668575835</v>
      </c>
      <c r="H179" s="13">
        <f t="shared" si="50"/>
        <v>-12.657918128576497</v>
      </c>
      <c r="I179" s="14">
        <f t="shared" si="60"/>
        <v>529.88917371631214</v>
      </c>
      <c r="J179" s="13">
        <f t="shared" si="61"/>
        <v>-1.3688037316420492</v>
      </c>
      <c r="K179" s="13" t="str">
        <f t="shared" si="62"/>
        <v/>
      </c>
      <c r="L179" s="13">
        <f>COUNTIF($K$4:K179,1)</f>
        <v>1</v>
      </c>
      <c r="M179" s="13">
        <f t="shared" si="63"/>
        <v>178.63119626835794</v>
      </c>
      <c r="N179" s="14">
        <f t="shared" si="51"/>
        <v>132.63119626835794</v>
      </c>
      <c r="O179" s="14">
        <f t="shared" si="64"/>
        <v>-358.88156852823801</v>
      </c>
      <c r="P179" s="14">
        <f t="shared" si="65"/>
        <v>-389.85453209173755</v>
      </c>
      <c r="Q179" s="13">
        <f t="shared" si="52"/>
        <v>-498.09734904587276</v>
      </c>
      <c r="R179" s="13">
        <f t="shared" si="53"/>
        <v>43.577871373829097</v>
      </c>
      <c r="S179" s="15">
        <v>175</v>
      </c>
      <c r="T179" s="1">
        <f t="shared" si="68"/>
        <v>4.0091954622091368</v>
      </c>
      <c r="U179" s="1">
        <f t="shared" si="55"/>
        <v>-0.99080453779086319</v>
      </c>
      <c r="V179" s="1">
        <f t="shared" si="66"/>
        <v>0.19847059251394583</v>
      </c>
      <c r="W179" s="1">
        <f>入力・結果!$I$7/V179</f>
        <v>1742706.5421578591</v>
      </c>
      <c r="X179" s="14">
        <f>(W179/I179*10)*入力・結果!$I$8</f>
        <v>21706.167532306757</v>
      </c>
      <c r="Y179" s="13">
        <f>DEGREES(ACOS((入力・結果!$G$3-(入力・結果!$G$4*COS(RADIANS(S179))))/(((入力・結果!$G$3^2)+(入力・結果!$G$4^2)-(2*入力・結果!$G$3*入力・結果!$G$4*COS(RADIANS(S179))))^(1/2))))</f>
        <v>3.1253721042387017</v>
      </c>
      <c r="Z179" s="13">
        <f>DEGREES(ACOS(((入力・結果!$G$3^2)+(入力・結果!$G$4^2)-(入力・結果!$G$5^2)+(入力・結果!$G$6^2)-(2*入力・結果!$G$3*入力・結果!$G$4*COS(RADIANS(S179))))/(2*入力・結果!$G$6*((入力・結果!$G$3^2)+(入力・結果!$G$4^2)-(2*入力・結果!$G$3*入力・結果!$G$4*(COS(RADIANS(S179)))))^(1/2))))</f>
        <v>2.7448590159099457</v>
      </c>
      <c r="AA179" s="13">
        <f>DEGREES(ACOS((入力・結果!$G$4-(入力・結果!$G$3*COS(RADIANS(S179))))/(((入力・結果!$G$3^2)+(入力・結果!$G$4^2)-(2*入力・結果!$G$3*入力・結果!$G$4*COS(RADIANS(S179))))^(1/2))))</f>
        <v>1.8746278957613687</v>
      </c>
      <c r="AB179" s="13">
        <f>DEGREES(ACOS(((入力・結果!$G$3^2)+(入力・結果!$G$4^2)+(入力・結果!$G$5^2)-(入力・結果!$G$6^2)-(2*入力・結果!$G$3*入力・結果!$G$4*COS(RADIANS(S179))))/(2*入力・結果!$G$5*((入力・結果!$G$3^2)+(入力・結果!$G$4^2)-(2*入力・結果!$G$3*入力・結果!$G$4*(COS(RADIANS(S179)))))^(1/2))))</f>
        <v>2.1345675664477683</v>
      </c>
      <c r="AC179" s="1">
        <f t="shared" si="67"/>
        <v>18406.167532306757</v>
      </c>
      <c r="AD179" s="1">
        <f t="shared" si="56"/>
        <v>18406.167532306757</v>
      </c>
      <c r="AE179" s="1" t="str">
        <f t="shared" si="57"/>
        <v/>
      </c>
      <c r="AF179" s="1" t="str">
        <f t="shared" si="58"/>
        <v/>
      </c>
      <c r="AJ179" s="10">
        <v>176</v>
      </c>
      <c r="AK179" s="10">
        <f t="shared" si="59"/>
        <v>5.042108304337396</v>
      </c>
    </row>
    <row r="180" spans="2:37" x14ac:dyDescent="0.2">
      <c r="B180" s="1">
        <v>176</v>
      </c>
      <c r="C180" s="13">
        <f t="shared" si="46"/>
        <v>-49.878202512991209</v>
      </c>
      <c r="D180" s="13">
        <f t="shared" si="47"/>
        <v>-3.4878236872062764</v>
      </c>
      <c r="E180" s="13">
        <f>演算!U180</f>
        <v>-0.79247480355255551</v>
      </c>
      <c r="F180" s="13">
        <f t="shared" si="48"/>
        <v>0.79247480355255551</v>
      </c>
      <c r="G180" s="13">
        <f t="shared" si="49"/>
        <v>-529.83229011471985</v>
      </c>
      <c r="H180" s="13">
        <f t="shared" si="50"/>
        <v>-10.12663339921021</v>
      </c>
      <c r="I180" s="14">
        <f t="shared" si="60"/>
        <v>529.92905596146613</v>
      </c>
      <c r="J180" s="13">
        <f t="shared" si="61"/>
        <v>-1.0949553840242328</v>
      </c>
      <c r="K180" s="13" t="str">
        <f t="shared" si="62"/>
        <v/>
      </c>
      <c r="L180" s="13">
        <f>COUNTIF($K$4:K180,1)</f>
        <v>1</v>
      </c>
      <c r="M180" s="13">
        <f t="shared" si="63"/>
        <v>178.90504461597575</v>
      </c>
      <c r="N180" s="14">
        <f t="shared" si="51"/>
        <v>132.90504461597575</v>
      </c>
      <c r="O180" s="14">
        <f t="shared" si="64"/>
        <v>-360.7679448201593</v>
      </c>
      <c r="P180" s="14">
        <f t="shared" si="65"/>
        <v>-388.16400443942399</v>
      </c>
      <c r="Q180" s="13">
        <f t="shared" si="52"/>
        <v>-498.78202512991209</v>
      </c>
      <c r="R180" s="13">
        <f t="shared" si="53"/>
        <v>34.878236872062764</v>
      </c>
      <c r="S180" s="15">
        <v>176</v>
      </c>
      <c r="T180" s="1">
        <f t="shared" si="68"/>
        <v>3.2075251964474445</v>
      </c>
      <c r="U180" s="1">
        <f t="shared" si="55"/>
        <v>-0.79247480355255551</v>
      </c>
      <c r="V180" s="1">
        <f t="shared" si="66"/>
        <v>0.19832973423830769</v>
      </c>
      <c r="W180" s="1">
        <f>入力・結果!$I$7/V180</f>
        <v>1743944.2518710012</v>
      </c>
      <c r="X180" s="14">
        <f>(W180/I180*10)*入力・結果!$I$8</f>
        <v>21719.948987257576</v>
      </c>
      <c r="Y180" s="13">
        <f>DEGREES(ACOS((入力・結果!$G$3-(入力・結果!$G$4*COS(RADIANS(S180))))/(((入力・結果!$G$3^2)+(入力・結果!$G$4^2)-(2*入力・結果!$G$3*入力・結果!$G$4*COS(RADIANS(S180))))^(1/2))))</f>
        <v>2.5001904700160584</v>
      </c>
      <c r="Z180" s="13">
        <f>DEGREES(ACOS(((入力・結果!$G$3^2)+(入力・結果!$G$4^2)-(入力・結果!$G$5^2)+(入力・結果!$G$6^2)-(2*入力・結果!$G$3*入力・結果!$G$4*COS(RADIANS(S180))))/(2*入力・結果!$G$6*((入力・結果!$G$3^2)+(入力・結果!$G$4^2)-(2*入力・結果!$G$3*入力・結果!$G$4*(COS(RADIANS(S180)))))^(1/2))))</f>
        <v>2.1958468585559818</v>
      </c>
      <c r="AA180" s="13">
        <f>DEGREES(ACOS((入力・結果!$G$4-(入力・結果!$G$3*COS(RADIANS(S180))))/(((入力・結果!$G$3^2)+(入力・結果!$G$4^2)-(2*入力・結果!$G$3*入力・結果!$G$4*COS(RADIANS(S180))))^(1/2))))</f>
        <v>1.4998095299838199</v>
      </c>
      <c r="AB180" s="13">
        <f>DEGREES(ACOS(((入力・結果!$G$3^2)+(入力・結果!$G$4^2)+(入力・結果!$G$5^2)-(入力・結果!$G$6^2)-(2*入力・結果!$G$3*入力・結果!$G$4*COS(RADIANS(S180))))/(2*入力・結果!$G$5*((入力・結果!$G$3^2)+(入力・結果!$G$4^2)-(2*入力・結果!$G$3*入力・結果!$G$4*(COS(RADIANS(S180)))))^(1/2))))</f>
        <v>1.7077156664636244</v>
      </c>
      <c r="AC180" s="1">
        <f t="shared" si="67"/>
        <v>18419.948987257576</v>
      </c>
      <c r="AD180" s="1">
        <f t="shared" si="56"/>
        <v>18419.948987257576</v>
      </c>
      <c r="AE180" s="1" t="str">
        <f t="shared" si="57"/>
        <v/>
      </c>
      <c r="AF180" s="1" t="str">
        <f t="shared" si="58"/>
        <v/>
      </c>
      <c r="AJ180" s="10">
        <v>177</v>
      </c>
      <c r="AK180" s="10">
        <f t="shared" si="59"/>
        <v>5.0449723965323345</v>
      </c>
    </row>
    <row r="181" spans="2:37" x14ac:dyDescent="0.2">
      <c r="B181" s="1">
        <v>177</v>
      </c>
      <c r="C181" s="13">
        <f t="shared" si="46"/>
        <v>-49.931476737728694</v>
      </c>
      <c r="D181" s="13">
        <f t="shared" si="47"/>
        <v>-2.6167978121471904</v>
      </c>
      <c r="E181" s="13">
        <f>演算!U181</f>
        <v>-0.59425766351679421</v>
      </c>
      <c r="F181" s="13">
        <f t="shared" si="48"/>
        <v>0.59425766351679421</v>
      </c>
      <c r="G181" s="13">
        <f t="shared" si="49"/>
        <v>-529.90565938752616</v>
      </c>
      <c r="H181" s="13">
        <f t="shared" si="50"/>
        <v>-7.5951499148855497</v>
      </c>
      <c r="I181" s="14">
        <f t="shared" si="60"/>
        <v>529.96008732088353</v>
      </c>
      <c r="J181" s="13">
        <f t="shared" si="61"/>
        <v>-0.82116548683422086</v>
      </c>
      <c r="K181" s="13" t="str">
        <f t="shared" si="62"/>
        <v/>
      </c>
      <c r="L181" s="13">
        <f>COUNTIF($K$4:K181,1)</f>
        <v>1</v>
      </c>
      <c r="M181" s="13">
        <f t="shared" si="63"/>
        <v>179.17883451316578</v>
      </c>
      <c r="N181" s="14">
        <f t="shared" si="51"/>
        <v>133.17883451316578</v>
      </c>
      <c r="O181" s="14">
        <f t="shared" si="64"/>
        <v>-362.63990822382351</v>
      </c>
      <c r="P181" s="14">
        <f t="shared" si="65"/>
        <v>-386.45826568541054</v>
      </c>
      <c r="Q181" s="13">
        <f t="shared" si="52"/>
        <v>-499.3147673772869</v>
      </c>
      <c r="R181" s="13">
        <f t="shared" si="53"/>
        <v>26.167978121471904</v>
      </c>
      <c r="S181" s="15">
        <v>177</v>
      </c>
      <c r="T181" s="1">
        <f t="shared" si="68"/>
        <v>2.4057423364832058</v>
      </c>
      <c r="U181" s="1">
        <f t="shared" si="55"/>
        <v>-0.59425766351679421</v>
      </c>
      <c r="V181" s="1">
        <f t="shared" si="66"/>
        <v>0.1982171400357613</v>
      </c>
      <c r="W181" s="1">
        <f>入力・結果!$I$7/V181</f>
        <v>1744934.8726230178</v>
      </c>
      <c r="X181" s="14">
        <f>(W181/I181*10)*入力・結果!$I$8</f>
        <v>21731.014155295798</v>
      </c>
      <c r="Y181" s="13">
        <f>DEGREES(ACOS((入力・結果!$G$3-(入力・結果!$G$4*COS(RADIANS(S181))))/(((入力・結果!$G$3^2)+(入力・結果!$G$4^2)-(2*入力・結果!$G$3*入力・結果!$G$4*COS(RADIANS(S181))))^(1/2))))</f>
        <v>1.8750803390066431</v>
      </c>
      <c r="Z181" s="13">
        <f>DEGREES(ACOS(((入力・結果!$G$3^2)+(入力・結果!$G$4^2)-(入力・結果!$G$5^2)+(入力・結果!$G$6^2)-(2*入力・結果!$G$3*入力・結果!$G$4*COS(RADIANS(S181))))/(2*入力・結果!$G$6*((入力・結果!$G$3^2)+(入力・結果!$G$4^2)-(2*入力・結果!$G$3*入力・結果!$G$4*(COS(RADIANS(S181)))))^(1/2))))</f>
        <v>1.6468616137145433</v>
      </c>
      <c r="AA181" s="13">
        <f>DEGREES(ACOS((入力・結果!$G$4-(入力・結果!$G$3*COS(RADIANS(S181))))/(((入力・結果!$G$3^2)+(入力・結果!$G$4^2)-(2*入力・結果!$G$3*入力・結果!$G$4*COS(RADIANS(S181))))^(1/2))))</f>
        <v>1.1249196609934502</v>
      </c>
      <c r="AB181" s="13">
        <f>DEGREES(ACOS(((入力・結果!$G$3^2)+(入力・結果!$G$4^2)+(入力・結果!$G$5^2)-(入力・結果!$G$6^2)-(2*入力・結果!$G$3*入力・結果!$G$4*COS(RADIANS(S181))))/(2*入力・結果!$G$5*((入力・結果!$G$3^2)+(入力・結果!$G$4^2)-(2*入力・結果!$G$3*入力・結果!$G$4*(COS(RADIANS(S181)))))^(1/2))))</f>
        <v>1.2808226754897556</v>
      </c>
      <c r="AC181" s="1">
        <f t="shared" si="67"/>
        <v>18431.014155295798</v>
      </c>
      <c r="AD181" s="1">
        <f t="shared" si="56"/>
        <v>18431.014155295798</v>
      </c>
      <c r="AE181" s="1" t="str">
        <f t="shared" si="57"/>
        <v/>
      </c>
      <c r="AF181" s="1" t="str">
        <f t="shared" si="58"/>
        <v/>
      </c>
      <c r="AJ181" s="10">
        <v>178</v>
      </c>
      <c r="AK181" s="10">
        <f t="shared" si="59"/>
        <v>5.0471212298547634</v>
      </c>
    </row>
    <row r="182" spans="2:37" x14ac:dyDescent="0.2">
      <c r="B182" s="1">
        <v>178</v>
      </c>
      <c r="C182" s="13">
        <f t="shared" si="46"/>
        <v>-49.969541350954785</v>
      </c>
      <c r="D182" s="13">
        <f t="shared" si="47"/>
        <v>-1.7449748351250571</v>
      </c>
      <c r="E182" s="13">
        <f>演算!U182</f>
        <v>-0.39612491527116189</v>
      </c>
      <c r="F182" s="13">
        <f t="shared" si="48"/>
        <v>0.39612491527116189</v>
      </c>
      <c r="G182" s="13">
        <f t="shared" si="49"/>
        <v>-529.95806963023256</v>
      </c>
      <c r="H182" s="13">
        <f t="shared" si="50"/>
        <v>-5.0635167277182163</v>
      </c>
      <c r="I182" s="14">
        <f t="shared" si="60"/>
        <v>529.98225891802679</v>
      </c>
      <c r="J182" s="13">
        <f t="shared" si="61"/>
        <v>-0.54741936549485537</v>
      </c>
      <c r="K182" s="13" t="str">
        <f t="shared" si="62"/>
        <v/>
      </c>
      <c r="L182" s="13">
        <f>COUNTIF($K$4:K182,1)</f>
        <v>1</v>
      </c>
      <c r="M182" s="13">
        <f t="shared" si="63"/>
        <v>179.45258063450515</v>
      </c>
      <c r="N182" s="14">
        <f t="shared" si="51"/>
        <v>133.45258063450515</v>
      </c>
      <c r="O182" s="14">
        <f t="shared" si="64"/>
        <v>-364.49741994900501</v>
      </c>
      <c r="P182" s="14">
        <f t="shared" si="65"/>
        <v>-384.73734627453706</v>
      </c>
      <c r="Q182" s="13">
        <f t="shared" si="52"/>
        <v>-499.6954135095479</v>
      </c>
      <c r="R182" s="13">
        <f t="shared" si="53"/>
        <v>17.44974835125057</v>
      </c>
      <c r="S182" s="15">
        <v>178</v>
      </c>
      <c r="T182" s="1">
        <f t="shared" si="68"/>
        <v>1.6038750847288381</v>
      </c>
      <c r="U182" s="1">
        <f t="shared" si="55"/>
        <v>-0.39612491527116189</v>
      </c>
      <c r="V182" s="1">
        <f t="shared" si="66"/>
        <v>0.19813274824563232</v>
      </c>
      <c r="W182" s="1">
        <f>入力・結果!$I$7/V182</f>
        <v>1745678.1024972461</v>
      </c>
      <c r="X182" s="14">
        <f>(W182/I182*10)*入力・結果!$I$8</f>
        <v>21739.360672191615</v>
      </c>
      <c r="Y182" s="13">
        <f>DEGREES(ACOS((入力・結果!$G$3-(入力・結果!$G$4*COS(RADIANS(S182))))/(((入力・結果!$G$3^2)+(入力・結果!$G$4^2)-(2*入力・結果!$G$3*入力・結果!$G$4*COS(RADIANS(S182))))^(1/2))))</f>
        <v>1.2500238008640763</v>
      </c>
      <c r="Z182" s="13">
        <f>DEGREES(ACOS(((入力・結果!$G$3^2)+(入力・結果!$G$4^2)-(入力・結果!$G$5^2)+(入力・結果!$G$6^2)-(2*入力・結果!$G$3*入力・結果!$G$4*COS(RADIANS(S182))))/(2*入力・結果!$G$6*((入力・結果!$G$3^2)+(入力・結果!$G$4^2)-(2*入力・結果!$G$3*入力・結果!$G$4*(COS(RADIANS(S182)))))^(1/2))))</f>
        <v>1.0978965410913271</v>
      </c>
      <c r="AA182" s="13">
        <f>DEGREES(ACOS((入力・結果!$G$4-(入力・結果!$G$3*COS(RADIANS(S182))))/(((入力・結果!$G$3^2)+(入力・結果!$G$4^2)-(2*入力・結果!$G$3*入力・結果!$G$4*COS(RADIANS(S182))))^(1/2))))</f>
        <v>0.7499761991361682</v>
      </c>
      <c r="AB182" s="13">
        <f>DEGREES(ACOS(((入力・結果!$G$3^2)+(入力・結果!$G$4^2)+(入力・結果!$G$5^2)-(入力・結果!$G$6^2)-(2*入力・結果!$G$3*入力・結果!$G$4*COS(RADIANS(S182))))/(2*入力・結果!$G$5*((入力・結果!$G$3^2)+(入力・結果!$G$4^2)-(2*入力・結果!$G$3*入力・結果!$G$4*(COS(RADIANS(S182)))))^(1/2))))</f>
        <v>0.85389888559267002</v>
      </c>
      <c r="AC182" s="1">
        <f t="shared" si="67"/>
        <v>18439.360672191615</v>
      </c>
      <c r="AD182" s="1">
        <f t="shared" si="56"/>
        <v>18439.360672191615</v>
      </c>
      <c r="AE182" s="1" t="str">
        <f t="shared" si="57"/>
        <v/>
      </c>
      <c r="AF182" s="1" t="str">
        <f t="shared" si="58"/>
        <v/>
      </c>
      <c r="AJ182" s="10">
        <v>179</v>
      </c>
      <c r="AK182" s="10">
        <f t="shared" si="59"/>
        <v>5.048554149381534</v>
      </c>
    </row>
    <row r="183" spans="2:37" x14ac:dyDescent="0.2">
      <c r="B183" s="1">
        <v>179</v>
      </c>
      <c r="C183" s="13">
        <f t="shared" si="46"/>
        <v>-49.992384757819565</v>
      </c>
      <c r="D183" s="13">
        <f t="shared" si="47"/>
        <v>-0.87262032186417193</v>
      </c>
      <c r="E183" s="13">
        <f>演算!U183</f>
        <v>-0.19804840258831713</v>
      </c>
      <c r="F183" s="13">
        <f t="shared" si="48"/>
        <v>0.19804840258831713</v>
      </c>
      <c r="G183" s="13">
        <f t="shared" si="49"/>
        <v>-529.98951722608979</v>
      </c>
      <c r="H183" s="13">
        <f t="shared" si="50"/>
        <v>-2.531783435567017</v>
      </c>
      <c r="I183" s="14">
        <f t="shared" si="60"/>
        <v>529.99556441248478</v>
      </c>
      <c r="J183" s="13">
        <f t="shared" si="61"/>
        <v>-0.27370239856658579</v>
      </c>
      <c r="K183" s="13" t="str">
        <f t="shared" si="62"/>
        <v/>
      </c>
      <c r="L183" s="13">
        <f>COUNTIF($K$4:K183,1)</f>
        <v>1</v>
      </c>
      <c r="M183" s="13">
        <f t="shared" si="63"/>
        <v>179.7262976014334</v>
      </c>
      <c r="N183" s="14">
        <f t="shared" si="51"/>
        <v>133.7262976014334</v>
      </c>
      <c r="O183" s="14">
        <f t="shared" si="64"/>
        <v>-366.34044180558465</v>
      </c>
      <c r="P183" s="14">
        <f t="shared" si="65"/>
        <v>-383.0012780586996</v>
      </c>
      <c r="Q183" s="13">
        <f t="shared" si="52"/>
        <v>-499.92384757819565</v>
      </c>
      <c r="R183" s="13">
        <f t="shared" si="53"/>
        <v>8.7262032186417198</v>
      </c>
      <c r="S183" s="15">
        <v>179</v>
      </c>
      <c r="T183" s="1">
        <f t="shared" si="68"/>
        <v>0.80195159741168287</v>
      </c>
      <c r="U183" s="1">
        <f t="shared" si="55"/>
        <v>-0.19804840258831713</v>
      </c>
      <c r="V183" s="1">
        <f t="shared" si="66"/>
        <v>0.19807651268284476</v>
      </c>
      <c r="W183" s="1">
        <f>入力・結果!$I$7/V183</f>
        <v>1746173.7149714874</v>
      </c>
      <c r="X183" s="14">
        <f>(W183/I183*10)*入力・結果!$I$8</f>
        <v>21744.986736987747</v>
      </c>
      <c r="Y183" s="13">
        <f>DEGREES(ACOS((入力・結果!$G$3-(入力・結果!$G$4*COS(RADIANS(S183))))/(((入力・結果!$G$3^2)+(入力・結果!$G$4^2)-(2*入力・結果!$G$3*入力・結果!$G$4*COS(RADIANS(S183))))^(1/2))))</f>
        <v>0.62500297486146672</v>
      </c>
      <c r="Z183" s="13">
        <f>DEGREES(ACOS(((入力・結果!$G$3^2)+(入力・結果!$G$4^2)-(入力・結果!$G$5^2)+(入力・結果!$G$6^2)-(2*入力・結果!$G$3*入力・結果!$G$4*COS(RADIANS(S183))))/(2*入力・結果!$G$6*((入力・結果!$G$3^2)+(入力・結果!$G$4^2)-(2*入力・結果!$G$3*入力・結果!$G$4*(COS(RADIANS(S183)))))^(1/2))))</f>
        <v>0.54894491082423658</v>
      </c>
      <c r="AA183" s="13">
        <f>DEGREES(ACOS((入力・結果!$G$4-(入力・結果!$G$3*COS(RADIANS(S183))))/(((入力・結果!$G$3^2)+(入力・結果!$G$4^2)-(2*入力・結果!$G$3*入力・結果!$G$4*COS(RADIANS(S183))))^(1/2))))</f>
        <v>0.37499702513862376</v>
      </c>
      <c r="AB183" s="13">
        <f>DEGREES(ACOS(((入力・結果!$G$3^2)+(入力・結果!$G$4^2)+(入力・結果!$G$5^2)-(入力・結果!$G$6^2)-(2*入力・結果!$G$3*入力・結果!$G$4*COS(RADIANS(S183))))/(2*入力・結果!$G$5*((入力・結果!$G$3^2)+(入力・結果!$G$4^2)-(2*入力・結果!$G$3*入力・結果!$G$4*(COS(RADIANS(S183)))))^(1/2))))</f>
        <v>0.42695457227305916</v>
      </c>
      <c r="AC183" s="1">
        <f t="shared" si="67"/>
        <v>18444.986736987747</v>
      </c>
      <c r="AD183" s="1">
        <f t="shared" si="56"/>
        <v>18444.986736987747</v>
      </c>
      <c r="AE183" s="1" t="str">
        <f t="shared" si="57"/>
        <v/>
      </c>
      <c r="AF183" s="1" t="str">
        <f t="shared" si="58"/>
        <v/>
      </c>
      <c r="AJ183" s="10">
        <v>180</v>
      </c>
      <c r="AK183" s="10">
        <f t="shared" si="59"/>
        <v>5.0492707183238341</v>
      </c>
    </row>
    <row r="184" spans="2:37" x14ac:dyDescent="0.2">
      <c r="B184" s="1">
        <v>180</v>
      </c>
      <c r="C184" s="13">
        <f t="shared" si="46"/>
        <v>-50</v>
      </c>
      <c r="D184" s="13">
        <f t="shared" si="47"/>
        <v>-6.1257422745431001E-15</v>
      </c>
      <c r="E184" s="13">
        <f>演算!U184</f>
        <v>0</v>
      </c>
      <c r="F184" s="13">
        <f t="shared" si="48"/>
        <v>0</v>
      </c>
      <c r="G184" s="13">
        <f t="shared" si="49"/>
        <v>-530</v>
      </c>
      <c r="H184" s="13">
        <f t="shared" si="50"/>
        <v>-6.1257422745431001E-15</v>
      </c>
      <c r="I184" s="14">
        <f t="shared" si="60"/>
        <v>530</v>
      </c>
      <c r="J184" s="13">
        <f t="shared" si="61"/>
        <v>-6.6222486550224314E-16</v>
      </c>
      <c r="K184" s="13" t="str">
        <f t="shared" si="62"/>
        <v/>
      </c>
      <c r="L184" s="13">
        <f>COUNTIF($K$4:K184,1)</f>
        <v>1</v>
      </c>
      <c r="M184" s="13">
        <f t="shared" si="63"/>
        <v>180</v>
      </c>
      <c r="N184" s="14">
        <f t="shared" si="51"/>
        <v>134</v>
      </c>
      <c r="O184" s="14">
        <f t="shared" si="64"/>
        <v>-368.16893634326863</v>
      </c>
      <c r="P184" s="14">
        <f t="shared" si="65"/>
        <v>-381.25009417948507</v>
      </c>
      <c r="Q184" s="13">
        <f t="shared" si="52"/>
        <v>-500</v>
      </c>
      <c r="R184" s="13">
        <f t="shared" si="53"/>
        <v>6.1257422745431001E-14</v>
      </c>
      <c r="S184" s="15">
        <v>180</v>
      </c>
      <c r="T184" s="1">
        <f t="shared" ref="T184:T215" si="69">-AA184+AB184</f>
        <v>0</v>
      </c>
      <c r="U184" s="1">
        <f t="shared" si="55"/>
        <v>0</v>
      </c>
      <c r="V184" s="1">
        <f t="shared" si="66"/>
        <v>0.19804840258831713</v>
      </c>
      <c r="W184" s="1">
        <f>入力・結果!$I$7/V184</f>
        <v>1746421.5589709745</v>
      </c>
      <c r="X184" s="14">
        <f>(W184/I184*10)*入力・結果!$I$8</f>
        <v>21747.891111714023</v>
      </c>
      <c r="Y184" s="13">
        <f>DEGREES(ACOS((入力・結果!$G$3-(入力・結果!$G$4*COS(RADIANS(S184))))/(((入力・結果!$G$3^2)+(入力・結果!$G$4^2)-(2*入力・結果!$G$3*入力・結果!$G$4*COS(RADIANS(S184))))^(1/2))))</f>
        <v>0</v>
      </c>
      <c r="Z184" s="13">
        <f>DEGREES(ACOS(((入力・結果!$G$3^2)+(入力・結果!$G$4^2)-(入力・結果!$G$5^2)+(入力・結果!$G$6^2)-(2*入力・結果!$G$3*入力・結果!$G$4*COS(RADIANS(S184))))/(2*入力・結果!$G$6*((入力・結果!$G$3^2)+(入力・結果!$G$4^2)-(2*入力・結果!$G$3*入力・結果!$G$4*(COS(RADIANS(S184)))))^(1/2))))</f>
        <v>0</v>
      </c>
      <c r="AA184" s="13">
        <f>DEGREES(ACOS((入力・結果!$G$4-(入力・結果!$G$3*COS(RADIANS(S184))))/(((入力・結果!$G$3^2)+(入力・結果!$G$4^2)-(2*入力・結果!$G$3*入力・結果!$G$4*COS(RADIANS(S184))))^(1/2))))</f>
        <v>0</v>
      </c>
      <c r="AB184" s="13">
        <f>DEGREES(ACOS(((入力・結果!$G$3^2)+(入力・結果!$G$4^2)+(入力・結果!$G$5^2)-(入力・結果!$G$6^2)-(2*入力・結果!$G$3*入力・結果!$G$4*COS(RADIANS(S184))))/(2*入力・結果!$G$5*((入力・結果!$G$3^2)+(入力・結果!$G$4^2)-(2*入力・結果!$G$3*入力・結果!$G$4*(COS(RADIANS(S184)))))^(1/2))))</f>
        <v>0</v>
      </c>
      <c r="AC184" s="1">
        <f t="shared" si="67"/>
        <v>18447.891111714023</v>
      </c>
      <c r="AD184" s="1">
        <f t="shared" si="56"/>
        <v>18447.891111714023</v>
      </c>
      <c r="AE184" s="1" t="str">
        <f t="shared" si="57"/>
        <v/>
      </c>
      <c r="AF184" s="1" t="str">
        <f t="shared" si="58"/>
        <v/>
      </c>
      <c r="AJ184" s="10">
        <v>181</v>
      </c>
      <c r="AK184" s="10">
        <f t="shared" si="59"/>
        <v>0.95060870348240833</v>
      </c>
    </row>
    <row r="185" spans="2:37" x14ac:dyDescent="0.2">
      <c r="B185" s="1">
        <v>181</v>
      </c>
      <c r="C185" s="13">
        <f t="shared" si="46"/>
        <v>-49.992384757819565</v>
      </c>
      <c r="D185" s="13">
        <f t="shared" si="47"/>
        <v>0.87262032186418181</v>
      </c>
      <c r="E185" s="13">
        <f>演算!U185</f>
        <v>1.0519575471344353</v>
      </c>
      <c r="F185" s="13">
        <f t="shared" si="48"/>
        <v>-1.0519575471344353</v>
      </c>
      <c r="G185" s="13">
        <f t="shared" si="49"/>
        <v>-529.9114844443269</v>
      </c>
      <c r="H185" s="13">
        <f t="shared" si="50"/>
        <v>9.684984141646682</v>
      </c>
      <c r="I185" s="14">
        <f t="shared" si="60"/>
        <v>529.99998138095634</v>
      </c>
      <c r="J185" s="13">
        <f t="shared" si="61"/>
        <v>1.0470558922380249</v>
      </c>
      <c r="K185" s="13" t="str">
        <f t="shared" si="62"/>
        <v/>
      </c>
      <c r="L185" s="13">
        <f>COUNTIF($K$4:K185,1)</f>
        <v>1</v>
      </c>
      <c r="M185" s="13">
        <f t="shared" si="63"/>
        <v>181.04705589223803</v>
      </c>
      <c r="N185" s="14">
        <f t="shared" si="51"/>
        <v>135.04705589223803</v>
      </c>
      <c r="O185" s="14">
        <f t="shared" si="64"/>
        <v>-375.07424283033959</v>
      </c>
      <c r="P185" s="14">
        <f t="shared" si="65"/>
        <v>-374.45866611558279</v>
      </c>
      <c r="Q185" s="13">
        <f t="shared" si="52"/>
        <v>-499.92384757819565</v>
      </c>
      <c r="R185" s="13">
        <f t="shared" si="53"/>
        <v>-8.7262032186418175</v>
      </c>
      <c r="S185" s="15">
        <v>181</v>
      </c>
      <c r="T185" s="1">
        <f t="shared" si="69"/>
        <v>5.19575471344354E-2</v>
      </c>
      <c r="U185" s="1">
        <f t="shared" si="55"/>
        <v>1.0519575471344353</v>
      </c>
      <c r="V185" s="1">
        <f t="shared" si="66"/>
        <v>1.0519575471344353</v>
      </c>
      <c r="W185" s="1">
        <f>入力・結果!$I$7/V185</f>
        <v>328792.73592568148</v>
      </c>
      <c r="X185" s="14">
        <f>(W185/I185*10)*入力・結果!$I$8</f>
        <v>4094.4002515911598</v>
      </c>
      <c r="Y185" s="13">
        <f>DEGREES(ACOS((入力・結果!$G$3-(入力・結果!$G$4*COS(RADIANS(S185))))/(((入力・結果!$G$3^2)+(入力・結果!$G$4^2)-(2*入力・結果!$G$3*入力・結果!$G$4*COS(RADIANS(S185))))^(1/2))))</f>
        <v>0.62500297486146672</v>
      </c>
      <c r="Z185" s="13">
        <f>DEGREES(ACOS(((入力・結果!$G$3^2)+(入力・結果!$G$4^2)-(入力・結果!$G$5^2)+(入力・結果!$G$6^2)-(2*入力・結果!$G$3*入力・結果!$G$4*COS(RADIANS(S185))))/(2*入力・結果!$G$6*((入力・結果!$G$3^2)+(入力・結果!$G$4^2)-(2*入力・結果!$G$3*入力・結果!$G$4*(COS(RADIANS(S185)))))^(1/2))))</f>
        <v>0.54894491082423658</v>
      </c>
      <c r="AA185" s="13">
        <f>DEGREES(ACOS((入力・結果!$G$4-(入力・結果!$G$3*COS(RADIANS(S185))))/(((入力・結果!$G$3^2)+(入力・結果!$G$4^2)-(2*入力・結果!$G$3*入力・結果!$G$4*COS(RADIANS(S185))))^(1/2))))</f>
        <v>0.37499702513862376</v>
      </c>
      <c r="AB185" s="13">
        <f>DEGREES(ACOS(((入力・結果!$G$3^2)+(入力・結果!$G$4^2)+(入力・結果!$G$5^2)-(入力・結果!$G$6^2)-(2*入力・結果!$G$3*入力・結果!$G$4*COS(RADIANS(S185))))/(2*入力・結果!$G$5*((入力・結果!$G$3^2)+(入力・結果!$G$4^2)-(2*入力・結果!$G$3*入力・結果!$G$4*(COS(RADIANS(S185)))))^(1/2))))</f>
        <v>0.42695457227305916</v>
      </c>
      <c r="AC185" s="1">
        <f t="shared" si="67"/>
        <v>794.40025159115976</v>
      </c>
      <c r="AD185" s="1">
        <f t="shared" si="56"/>
        <v>794.40025159115976</v>
      </c>
      <c r="AE185" s="1" t="str">
        <f t="shared" si="57"/>
        <v/>
      </c>
      <c r="AF185" s="1" t="str">
        <f t="shared" si="58"/>
        <v/>
      </c>
      <c r="AJ185" s="10">
        <v>182</v>
      </c>
      <c r="AK185" s="10">
        <f t="shared" si="59"/>
        <v>0.95060184279913018</v>
      </c>
    </row>
    <row r="186" spans="2:37" x14ac:dyDescent="0.2">
      <c r="B186" s="1">
        <v>182</v>
      </c>
      <c r="C186" s="13">
        <f t="shared" si="46"/>
        <v>-49.969541350954785</v>
      </c>
      <c r="D186" s="13">
        <f t="shared" si="47"/>
        <v>1.7449748351250449</v>
      </c>
      <c r="E186" s="13">
        <f>演算!U186</f>
        <v>2.1039226864565017</v>
      </c>
      <c r="F186" s="13">
        <f t="shared" si="48"/>
        <v>-2.1039226864565017</v>
      </c>
      <c r="G186" s="13">
        <f t="shared" si="49"/>
        <v>-529.64596503219741</v>
      </c>
      <c r="H186" s="13">
        <f t="shared" si="50"/>
        <v>19.366795523494101</v>
      </c>
      <c r="I186" s="14">
        <f t="shared" si="60"/>
        <v>529.99992551295372</v>
      </c>
      <c r="J186" s="13">
        <f t="shared" si="61"/>
        <v>2.0941186633822091</v>
      </c>
      <c r="K186" s="13" t="str">
        <f t="shared" si="62"/>
        <v/>
      </c>
      <c r="L186" s="13">
        <f>COUNTIF($K$4:K186,1)</f>
        <v>1</v>
      </c>
      <c r="M186" s="13">
        <f t="shared" si="63"/>
        <v>182.0941186633822</v>
      </c>
      <c r="N186" s="14">
        <f t="shared" si="51"/>
        <v>136.0941186633822</v>
      </c>
      <c r="O186" s="14">
        <f t="shared" si="64"/>
        <v>-381.85430981451901</v>
      </c>
      <c r="P186" s="14">
        <f t="shared" si="65"/>
        <v>-367.54211611707007</v>
      </c>
      <c r="Q186" s="13">
        <f t="shared" si="52"/>
        <v>-499.6954135095479</v>
      </c>
      <c r="R186" s="13">
        <f t="shared" si="53"/>
        <v>-17.449748351250449</v>
      </c>
      <c r="S186" s="15">
        <v>182</v>
      </c>
      <c r="T186" s="1">
        <f t="shared" si="69"/>
        <v>0.10392268645650182</v>
      </c>
      <c r="U186" s="1">
        <f t="shared" si="55"/>
        <v>2.1039226864565017</v>
      </c>
      <c r="V186" s="1">
        <f t="shared" si="66"/>
        <v>1.0519651393220664</v>
      </c>
      <c r="W186" s="1">
        <f>入力・結果!$I$7/V186</f>
        <v>328790.36297999194</v>
      </c>
      <c r="X186" s="14">
        <f>(W186/I186*10)*入力・結果!$I$8</f>
        <v>4094.3711332935077</v>
      </c>
      <c r="Y186" s="13">
        <f>DEGREES(ACOS((入力・結果!$G$3-(入力・結果!$G$4*COS(RADIANS(S186))))/(((入力・結果!$G$3^2)+(入力・結果!$G$4^2)-(2*入力・結果!$G$3*入力・結果!$G$4*COS(RADIANS(S186))))^(1/2))))</f>
        <v>1.2500238008640763</v>
      </c>
      <c r="Z186" s="13">
        <f>DEGREES(ACOS(((入力・結果!$G$3^2)+(入力・結果!$G$4^2)-(入力・結果!$G$5^2)+(入力・結果!$G$6^2)-(2*入力・結果!$G$3*入力・結果!$G$4*COS(RADIANS(S186))))/(2*入力・結果!$G$6*((入力・結果!$G$3^2)+(入力・結果!$G$4^2)-(2*入力・結果!$G$3*入力・結果!$G$4*(COS(RADIANS(S186)))))^(1/2))))</f>
        <v>1.0978965410913271</v>
      </c>
      <c r="AA186" s="13">
        <f>DEGREES(ACOS((入力・結果!$G$4-(入力・結果!$G$3*COS(RADIANS(S186))))/(((入力・結果!$G$3^2)+(入力・結果!$G$4^2)-(2*入力・結果!$G$3*入力・結果!$G$4*COS(RADIANS(S186))))^(1/2))))</f>
        <v>0.7499761991361682</v>
      </c>
      <c r="AB186" s="13">
        <f>DEGREES(ACOS(((入力・結果!$G$3^2)+(入力・結果!$G$4^2)+(入力・結果!$G$5^2)-(入力・結果!$G$6^2)-(2*入力・結果!$G$3*入力・結果!$G$4*COS(RADIANS(S186))))/(2*入力・結果!$G$5*((入力・結果!$G$3^2)+(入力・結果!$G$4^2)-(2*入力・結果!$G$3*入力・結果!$G$4*(COS(RADIANS(S186)))))^(1/2))))</f>
        <v>0.85389888559267002</v>
      </c>
      <c r="AC186" s="1">
        <f t="shared" si="67"/>
        <v>794.37113329350768</v>
      </c>
      <c r="AD186" s="1">
        <f t="shared" si="56"/>
        <v>794.37113329350768</v>
      </c>
      <c r="AE186" s="1" t="str">
        <f t="shared" si="57"/>
        <v/>
      </c>
      <c r="AF186" s="1" t="str">
        <f t="shared" si="58"/>
        <v/>
      </c>
      <c r="AJ186" s="10">
        <v>183</v>
      </c>
      <c r="AK186" s="10">
        <f t="shared" si="59"/>
        <v>0.95058811780571917</v>
      </c>
    </row>
    <row r="187" spans="2:37" x14ac:dyDescent="0.2">
      <c r="B187" s="1">
        <v>183</v>
      </c>
      <c r="C187" s="13">
        <f t="shared" si="46"/>
        <v>-49.931476737728694</v>
      </c>
      <c r="D187" s="13">
        <f t="shared" si="47"/>
        <v>2.616797812147178</v>
      </c>
      <c r="E187" s="13">
        <f>演算!U187</f>
        <v>3.1559030144963054</v>
      </c>
      <c r="F187" s="13">
        <f t="shared" si="48"/>
        <v>-3.1559030144963054</v>
      </c>
      <c r="G187" s="13">
        <f t="shared" si="49"/>
        <v>-529.20352352027237</v>
      </c>
      <c r="H187" s="13">
        <f t="shared" si="50"/>
        <v>29.042262290018591</v>
      </c>
      <c r="I187" s="14">
        <f t="shared" si="60"/>
        <v>529.99983236336379</v>
      </c>
      <c r="J187" s="13">
        <f t="shared" si="61"/>
        <v>3.1411951962758504</v>
      </c>
      <c r="K187" s="13" t="str">
        <f t="shared" si="62"/>
        <v/>
      </c>
      <c r="L187" s="13">
        <f>COUNTIF($K$4:K187,1)</f>
        <v>1</v>
      </c>
      <c r="M187" s="13">
        <f t="shared" si="63"/>
        <v>183.14119519627585</v>
      </c>
      <c r="N187" s="14">
        <f t="shared" si="51"/>
        <v>137.14119519627585</v>
      </c>
      <c r="O187" s="14">
        <f t="shared" si="64"/>
        <v>-388.50691244683679</v>
      </c>
      <c r="P187" s="14">
        <f t="shared" si="65"/>
        <v>-360.50270635075634</v>
      </c>
      <c r="Q187" s="13">
        <f t="shared" si="52"/>
        <v>-499.3147673772869</v>
      </c>
      <c r="R187" s="13">
        <f t="shared" si="53"/>
        <v>-26.16797812147178</v>
      </c>
      <c r="S187" s="15">
        <v>183</v>
      </c>
      <c r="T187" s="1">
        <f t="shared" si="69"/>
        <v>0.15590301449630539</v>
      </c>
      <c r="U187" s="1">
        <f t="shared" si="55"/>
        <v>3.1559030144963054</v>
      </c>
      <c r="V187" s="1">
        <f t="shared" si="66"/>
        <v>1.0519803280398037</v>
      </c>
      <c r="W187" s="1">
        <f>入力・結果!$I$7/V187</f>
        <v>328785.61583417095</v>
      </c>
      <c r="X187" s="14">
        <f>(W187/I187*10)*入力・結果!$I$8</f>
        <v>4094.3127374761198</v>
      </c>
      <c r="Y187" s="13">
        <f>DEGREES(ACOS((入力・結果!$G$3-(入力・結果!$G$4*COS(RADIANS(S187))))/(((入力・結果!$G$3^2)+(入力・結果!$G$4^2)-(2*入力・結果!$G$3*入力・結果!$G$4*COS(RADIANS(S187))))^(1/2))))</f>
        <v>1.8750803390066431</v>
      </c>
      <c r="Z187" s="13">
        <f>DEGREES(ACOS(((入力・結果!$G$3^2)+(入力・結果!$G$4^2)-(入力・結果!$G$5^2)+(入力・結果!$G$6^2)-(2*入力・結果!$G$3*入力・結果!$G$4*COS(RADIANS(S187))))/(2*入力・結果!$G$6*((入力・結果!$G$3^2)+(入力・結果!$G$4^2)-(2*入力・結果!$G$3*入力・結果!$G$4*(COS(RADIANS(S187)))))^(1/2))))</f>
        <v>1.6468616137145433</v>
      </c>
      <c r="AA187" s="13">
        <f>DEGREES(ACOS((入力・結果!$G$4-(入力・結果!$G$3*COS(RADIANS(S187))))/(((入力・結果!$G$3^2)+(入力・結果!$G$4^2)-(2*入力・結果!$G$3*入力・結果!$G$4*COS(RADIANS(S187))))^(1/2))))</f>
        <v>1.1249196609934502</v>
      </c>
      <c r="AB187" s="13">
        <f>DEGREES(ACOS(((入力・結果!$G$3^2)+(入力・結果!$G$4^2)+(入力・結果!$G$5^2)-(入力・結果!$G$6^2)-(2*入力・結果!$G$3*入力・結果!$G$4*COS(RADIANS(S187))))/(2*入力・結果!$G$5*((入力・結果!$G$3^2)+(入力・結果!$G$4^2)-(2*入力・結果!$G$3*入力・結果!$G$4*(COS(RADIANS(S187)))))^(1/2))))</f>
        <v>1.2808226754897556</v>
      </c>
      <c r="AC187" s="1">
        <f t="shared" si="67"/>
        <v>794.31273747611976</v>
      </c>
      <c r="AD187" s="1">
        <f t="shared" si="56"/>
        <v>794.31273747611976</v>
      </c>
      <c r="AE187" s="1" t="str">
        <f t="shared" si="57"/>
        <v/>
      </c>
      <c r="AF187" s="1" t="str">
        <f t="shared" si="58"/>
        <v/>
      </c>
      <c r="AJ187" s="10">
        <v>184</v>
      </c>
      <c r="AK187" s="10">
        <f t="shared" si="59"/>
        <v>0.95056752123943322</v>
      </c>
    </row>
    <row r="188" spans="2:37" x14ac:dyDescent="0.2">
      <c r="B188" s="1">
        <v>184</v>
      </c>
      <c r="C188" s="13">
        <f t="shared" si="46"/>
        <v>-49.878202512991209</v>
      </c>
      <c r="D188" s="13">
        <f t="shared" si="47"/>
        <v>3.4878236872062636</v>
      </c>
      <c r="E188" s="13">
        <f>演算!U188</f>
        <v>4.2079061364798047</v>
      </c>
      <c r="F188" s="13">
        <f t="shared" si="48"/>
        <v>-4.2079061364798047</v>
      </c>
      <c r="G188" s="13">
        <f t="shared" si="49"/>
        <v>-528.58429614295903</v>
      </c>
      <c r="H188" s="13">
        <f t="shared" si="50"/>
        <v>38.708214393961264</v>
      </c>
      <c r="I188" s="14">
        <f t="shared" si="60"/>
        <v>529.99970187776171</v>
      </c>
      <c r="J188" s="13">
        <f t="shared" si="61"/>
        <v>4.1882923816464093</v>
      </c>
      <c r="K188" s="13" t="str">
        <f t="shared" si="62"/>
        <v/>
      </c>
      <c r="L188" s="13">
        <f>COUNTIF($K$4:K188,1)</f>
        <v>1</v>
      </c>
      <c r="M188" s="13">
        <f t="shared" si="63"/>
        <v>184.18829238164642</v>
      </c>
      <c r="N188" s="14">
        <f t="shared" si="51"/>
        <v>138.18829238164642</v>
      </c>
      <c r="O188" s="14">
        <f t="shared" si="64"/>
        <v>-395.02986502250184</v>
      </c>
      <c r="P188" s="14">
        <f t="shared" si="65"/>
        <v>-353.34273691533588</v>
      </c>
      <c r="Q188" s="13">
        <f t="shared" si="52"/>
        <v>-498.78202512991209</v>
      </c>
      <c r="R188" s="13">
        <f t="shared" si="53"/>
        <v>-34.878236872062637</v>
      </c>
      <c r="S188" s="15">
        <v>184</v>
      </c>
      <c r="T188" s="1">
        <f t="shared" si="69"/>
        <v>0.20790613647980449</v>
      </c>
      <c r="U188" s="1">
        <f t="shared" si="55"/>
        <v>4.2079061364798047</v>
      </c>
      <c r="V188" s="1">
        <f t="shared" si="66"/>
        <v>1.0520031219834993</v>
      </c>
      <c r="W188" s="1">
        <f>入力・結果!$I$7/V188</f>
        <v>328778.49197621021</v>
      </c>
      <c r="X188" s="14">
        <f>(W188/I188*10)*入力・結果!$I$8</f>
        <v>4094.2250332500344</v>
      </c>
      <c r="Y188" s="13">
        <f>DEGREES(ACOS((入力・結果!$G$3-(入力・結果!$G$4*COS(RADIANS(S188))))/(((入力・結果!$G$3^2)+(入力・結果!$G$4^2)-(2*入力・結果!$G$3*入力・結果!$G$4*COS(RADIANS(S188))))^(1/2))))</f>
        <v>2.5001904700160584</v>
      </c>
      <c r="Z188" s="13">
        <f>DEGREES(ACOS(((入力・結果!$G$3^2)+(入力・結果!$G$4^2)-(入力・結果!$G$5^2)+(入力・結果!$G$6^2)-(2*入力・結果!$G$3*入力・結果!$G$4*COS(RADIANS(S188))))/(2*入力・結果!$G$6*((入力・結果!$G$3^2)+(入力・結果!$G$4^2)-(2*入力・結果!$G$3*入力・結果!$G$4*(COS(RADIANS(S188)))))^(1/2))))</f>
        <v>2.1958468585559818</v>
      </c>
      <c r="AA188" s="13">
        <f>DEGREES(ACOS((入力・結果!$G$4-(入力・結果!$G$3*COS(RADIANS(S188))))/(((入力・結果!$G$3^2)+(入力・結果!$G$4^2)-(2*入力・結果!$G$3*入力・結果!$G$4*COS(RADIANS(S188))))^(1/2))))</f>
        <v>1.4998095299838199</v>
      </c>
      <c r="AB188" s="13">
        <f>DEGREES(ACOS(((入力・結果!$G$3^2)+(入力・結果!$G$4^2)+(入力・結果!$G$5^2)-(入力・結果!$G$6^2)-(2*入力・結果!$G$3*入力・結果!$G$4*COS(RADIANS(S188))))/(2*入力・結果!$G$5*((入力・結果!$G$3^2)+(入力・結果!$G$4^2)-(2*入力・結果!$G$3*入力・結果!$G$4*(COS(RADIANS(S188)))))^(1/2))))</f>
        <v>1.7077156664636244</v>
      </c>
      <c r="AC188" s="1">
        <f t="shared" si="67"/>
        <v>794.22503325003436</v>
      </c>
      <c r="AD188" s="1">
        <f t="shared" si="56"/>
        <v>794.22503325003436</v>
      </c>
      <c r="AE188" s="1" t="str">
        <f t="shared" si="57"/>
        <v/>
      </c>
      <c r="AF188" s="1" t="str">
        <f t="shared" si="58"/>
        <v/>
      </c>
      <c r="AJ188" s="10">
        <v>185</v>
      </c>
      <c r="AK188" s="10">
        <f t="shared" si="59"/>
        <v>0.95054004219947519</v>
      </c>
    </row>
    <row r="189" spans="2:37" x14ac:dyDescent="0.2">
      <c r="B189" s="1">
        <v>185</v>
      </c>
      <c r="C189" s="13">
        <f t="shared" si="46"/>
        <v>-49.80973490458728</v>
      </c>
      <c r="D189" s="13">
        <f t="shared" si="47"/>
        <v>4.3577871373828971</v>
      </c>
      <c r="E189" s="13">
        <f>演算!U189</f>
        <v>5.2599396706863999</v>
      </c>
      <c r="F189" s="13">
        <f t="shared" si="48"/>
        <v>-5.2599396706863999</v>
      </c>
      <c r="G189" s="13">
        <f t="shared" si="49"/>
        <v>-527.78847357238067</v>
      </c>
      <c r="H189" s="13">
        <f t="shared" si="50"/>
        <v>48.361484499596855</v>
      </c>
      <c r="I189" s="14">
        <f t="shared" si="60"/>
        <v>529.99953397985951</v>
      </c>
      <c r="J189" s="13">
        <f t="shared" si="61"/>
        <v>5.2354171220563535</v>
      </c>
      <c r="K189" s="13" t="str">
        <f t="shared" si="62"/>
        <v/>
      </c>
      <c r="L189" s="13">
        <f>COUNTIF($K$4:K189,1)</f>
        <v>1</v>
      </c>
      <c r="M189" s="13">
        <f t="shared" si="63"/>
        <v>185.23541712205636</v>
      </c>
      <c r="N189" s="14">
        <f t="shared" si="51"/>
        <v>139.23541712205636</v>
      </c>
      <c r="O189" s="14">
        <f t="shared" si="64"/>
        <v>-401.42102160285231</v>
      </c>
      <c r="P189" s="14">
        <f t="shared" si="65"/>
        <v>-346.06454518512965</v>
      </c>
      <c r="Q189" s="13">
        <f t="shared" si="52"/>
        <v>-498.09734904587276</v>
      </c>
      <c r="R189" s="13">
        <f t="shared" si="53"/>
        <v>-43.57787137382897</v>
      </c>
      <c r="S189" s="15">
        <v>185</v>
      </c>
      <c r="T189" s="1">
        <f t="shared" si="69"/>
        <v>0.25993967068639967</v>
      </c>
      <c r="U189" s="1">
        <f t="shared" si="55"/>
        <v>5.2599396706863999</v>
      </c>
      <c r="V189" s="1">
        <f t="shared" si="66"/>
        <v>1.0520335342065952</v>
      </c>
      <c r="W189" s="1">
        <f>入力・結果!$I$7/V189</f>
        <v>328768.98763578566</v>
      </c>
      <c r="X189" s="14">
        <f>(W189/I189*10)*入力・結果!$I$8</f>
        <v>4094.1079742131296</v>
      </c>
      <c r="Y189" s="13">
        <f>DEGREES(ACOS((入力・結果!$G$3-(入力・結果!$G$4*COS(RADIANS(S189))))/(((入力・結果!$G$3^2)+(入力・結果!$G$4^2)-(2*入力・結果!$G$3*入力・結果!$G$4*COS(RADIANS(S189))))^(1/2))))</f>
        <v>3.1253721042387017</v>
      </c>
      <c r="Z189" s="13">
        <f>DEGREES(ACOS(((入力・結果!$G$3^2)+(入力・結果!$G$4^2)-(入力・結果!$G$5^2)+(入力・結果!$G$6^2)-(2*入力・結果!$G$3*入力・結果!$G$4*COS(RADIANS(S189))))/(2*入力・結果!$G$6*((入力・結果!$G$3^2)+(入力・結果!$G$4^2)-(2*入力・結果!$G$3*入力・結果!$G$4*(COS(RADIANS(S189)))))^(1/2))))</f>
        <v>2.7448590159099457</v>
      </c>
      <c r="AA189" s="13">
        <f>DEGREES(ACOS((入力・結果!$G$4-(入力・結果!$G$3*COS(RADIANS(S189))))/(((入力・結果!$G$3^2)+(入力・結果!$G$4^2)-(2*入力・結果!$G$3*入力・結果!$G$4*COS(RADIANS(S189))))^(1/2))))</f>
        <v>1.8746278957613687</v>
      </c>
      <c r="AB189" s="13">
        <f>DEGREES(ACOS(((入力・結果!$G$3^2)+(入力・結果!$G$4^2)+(入力・結果!$G$5^2)-(入力・結果!$G$6^2)-(2*入力・結果!$G$3*入力・結果!$G$4*COS(RADIANS(S189))))/(2*入力・結果!$G$5*((入力・結果!$G$3^2)+(入力・結果!$G$4^2)-(2*入力・結果!$G$3*入力・結果!$G$4*(COS(RADIANS(S189)))))^(1/2))))</f>
        <v>2.1345675664477683</v>
      </c>
      <c r="AC189" s="1">
        <f t="shared" si="67"/>
        <v>794.10797421312964</v>
      </c>
      <c r="AD189" s="1">
        <f t="shared" si="56"/>
        <v>794.10797421312964</v>
      </c>
      <c r="AE189" s="1" t="str">
        <f t="shared" si="57"/>
        <v/>
      </c>
      <c r="AF189" s="1" t="str">
        <f t="shared" si="58"/>
        <v/>
      </c>
      <c r="AJ189" s="10">
        <v>186</v>
      </c>
      <c r="AK189" s="10">
        <f t="shared" si="59"/>
        <v>0.95050566613137633</v>
      </c>
    </row>
    <row r="190" spans="2:37" x14ac:dyDescent="0.2">
      <c r="B190" s="1">
        <v>186</v>
      </c>
      <c r="C190" s="13">
        <f t="shared" si="46"/>
        <v>-49.726094768413667</v>
      </c>
      <c r="D190" s="13">
        <f t="shared" si="47"/>
        <v>5.226423163382675</v>
      </c>
      <c r="E190" s="13">
        <f>演算!U190</f>
        <v>6.3120112528265349</v>
      </c>
      <c r="F190" s="13">
        <f t="shared" si="48"/>
        <v>-6.3120112528265349</v>
      </c>
      <c r="G190" s="13">
        <f t="shared" si="49"/>
        <v>-526.81630086235327</v>
      </c>
      <c r="H190" s="13">
        <f t="shared" si="50"/>
        <v>57.998908885036883</v>
      </c>
      <c r="I190" s="14">
        <f t="shared" si="60"/>
        <v>529.99932857141278</v>
      </c>
      <c r="J190" s="13">
        <f t="shared" si="61"/>
        <v>6.282576335872184</v>
      </c>
      <c r="K190" s="13" t="str">
        <f t="shared" si="62"/>
        <v/>
      </c>
      <c r="L190" s="13">
        <f>COUNTIF($K$4:K190,1)</f>
        <v>1</v>
      </c>
      <c r="M190" s="13">
        <f t="shared" si="63"/>
        <v>186.28257633587219</v>
      </c>
      <c r="N190" s="14">
        <f t="shared" si="51"/>
        <v>140.28257633587219</v>
      </c>
      <c r="O190" s="14">
        <f t="shared" si="64"/>
        <v>-407.67827662550133</v>
      </c>
      <c r="P190" s="14">
        <f t="shared" si="65"/>
        <v>-338.67050514299228</v>
      </c>
      <c r="Q190" s="13">
        <f t="shared" si="52"/>
        <v>-497.26094768413662</v>
      </c>
      <c r="R190" s="13">
        <f t="shared" si="53"/>
        <v>-52.264231633826746</v>
      </c>
      <c r="S190" s="15">
        <v>186</v>
      </c>
      <c r="T190" s="1">
        <f t="shared" si="69"/>
        <v>0.31201125282653441</v>
      </c>
      <c r="U190" s="1">
        <f t="shared" si="55"/>
        <v>6.3120112528265349</v>
      </c>
      <c r="V190" s="1">
        <f t="shared" si="66"/>
        <v>1.052071582140135</v>
      </c>
      <c r="W190" s="1">
        <f>入力・結果!$I$7/V190</f>
        <v>328757.09777885594</v>
      </c>
      <c r="X190" s="14">
        <f>(W190/I190*10)*入力・結果!$I$8</f>
        <v>4093.9614983834608</v>
      </c>
      <c r="Y190" s="13">
        <f>DEGREES(ACOS((入力・結果!$G$3-(入力・結果!$G$4*COS(RADIANS(S190))))/(((入力・結果!$G$3^2)+(入力・結果!$G$4^2)-(2*入力・結果!$G$3*入力・結果!$G$4*COS(RADIANS(S190))))^(1/2))))</f>
        <v>3.7506431915656164</v>
      </c>
      <c r="Z190" s="13">
        <f>DEGREES(ACOS(((入力・結果!$G$3^2)+(入力・結果!$G$4^2)-(入力・結果!$G$5^2)+(入力・結果!$G$6^2)-(2*入力・結果!$G$3*入力・結果!$G$4*COS(RADIANS(S190))))/(2*入力・結果!$G$6*((入力・結果!$G$3^2)+(入力・結果!$G$4^2)-(2*入力・結果!$G$3*入力・結果!$G$4*(COS(RADIANS(S190)))))^(1/2))))</f>
        <v>3.2939048399950286</v>
      </c>
      <c r="AA190" s="13">
        <f>DEGREES(ACOS((入力・結果!$G$4-(入力・結果!$G$3*COS(RADIANS(S190))))/(((入力・結果!$G$3^2)+(入力・結果!$G$4^2)-(2*入力・結果!$G$3*入力・結果!$G$4*COS(RADIANS(S190))))^(1/2))))</f>
        <v>2.2493568084343285</v>
      </c>
      <c r="AB190" s="13">
        <f>DEGREES(ACOS(((入力・結果!$G$3^2)+(入力・結果!$G$4^2)+(入力・結果!$G$5^2)-(入力・結果!$G$6^2)-(2*入力・結果!$G$3*入力・結果!$G$4*COS(RADIANS(S190))))/(2*入力・結果!$G$5*((入力・結果!$G$3^2)+(入力・結果!$G$4^2)-(2*入力・結果!$G$3*入力・結果!$G$4*(COS(RADIANS(S190)))))^(1/2))))</f>
        <v>2.5613680612608629</v>
      </c>
      <c r="AC190" s="1">
        <f t="shared" si="67"/>
        <v>793.96149838346082</v>
      </c>
      <c r="AD190" s="1">
        <f t="shared" si="56"/>
        <v>793.96149838346082</v>
      </c>
      <c r="AE190" s="1" t="str">
        <f t="shared" si="57"/>
        <v/>
      </c>
      <c r="AF190" s="1" t="str">
        <f t="shared" si="58"/>
        <v/>
      </c>
      <c r="AJ190" s="10">
        <v>187</v>
      </c>
      <c r="AK190" s="10">
        <f t="shared" si="59"/>
        <v>0.95046437481611457</v>
      </c>
    </row>
    <row r="191" spans="2:37" x14ac:dyDescent="0.2">
      <c r="B191" s="1">
        <v>187</v>
      </c>
      <c r="C191" s="13">
        <f t="shared" si="46"/>
        <v>-49.627307582066102</v>
      </c>
      <c r="D191" s="13">
        <f t="shared" si="47"/>
        <v>6.0934671702573651</v>
      </c>
      <c r="E191" s="13">
        <f>演算!U191</f>
        <v>7.3641285404349937</v>
      </c>
      <c r="F191" s="13">
        <f t="shared" si="48"/>
        <v>-7.3641285404349937</v>
      </c>
      <c r="G191" s="13">
        <f t="shared" si="49"/>
        <v>-525.66807737639613</v>
      </c>
      <c r="H191" s="13">
        <f t="shared" si="50"/>
        <v>67.617328343152309</v>
      </c>
      <c r="I191" s="14">
        <f t="shared" si="60"/>
        <v>529.99908553210014</v>
      </c>
      <c r="J191" s="13">
        <f t="shared" si="61"/>
        <v>7.3297769612476733</v>
      </c>
      <c r="K191" s="13" t="str">
        <f t="shared" si="62"/>
        <v/>
      </c>
      <c r="L191" s="13">
        <f>COUNTIF($K$4:K191,1)</f>
        <v>1</v>
      </c>
      <c r="M191" s="13">
        <f t="shared" si="63"/>
        <v>187.32977696124766</v>
      </c>
      <c r="N191" s="14">
        <f t="shared" si="51"/>
        <v>141.32977696124766</v>
      </c>
      <c r="O191" s="14">
        <f t="shared" si="64"/>
        <v>-413.79956550239746</v>
      </c>
      <c r="P191" s="14">
        <f t="shared" si="65"/>
        <v>-331.16302670269437</v>
      </c>
      <c r="Q191" s="13">
        <f t="shared" si="52"/>
        <v>-496.27307582066106</v>
      </c>
      <c r="R191" s="13">
        <f t="shared" si="53"/>
        <v>-60.934671702573652</v>
      </c>
      <c r="S191" s="15">
        <v>187</v>
      </c>
      <c r="T191" s="1">
        <f t="shared" si="69"/>
        <v>0.3641285404349941</v>
      </c>
      <c r="U191" s="1">
        <f t="shared" si="55"/>
        <v>7.3641285404349937</v>
      </c>
      <c r="V191" s="1">
        <f t="shared" si="66"/>
        <v>1.0521172876084588</v>
      </c>
      <c r="W191" s="1">
        <f>入力・結果!$I$7/V191</f>
        <v>328742.81610389845</v>
      </c>
      <c r="X191" s="14">
        <f>(W191/I191*10)*入力・結果!$I$8</f>
        <v>4093.7855281531774</v>
      </c>
      <c r="Y191" s="13">
        <f>DEGREES(ACOS((入力・結果!$G$3-(入力・結果!$G$4*COS(RADIANS(S191))))/(((入力・結果!$G$3^2)+(入力・結果!$G$4^2)-(2*入力・結果!$G$3*入力・結果!$G$4*COS(RADIANS(S191))))^(1/2))))</f>
        <v>4.3760217314023127</v>
      </c>
      <c r="Z191" s="13">
        <f>DEGREES(ACOS(((入力・結果!$G$3^2)+(入力・結果!$G$4^2)-(入力・結果!$G$5^2)+(入力・結果!$G$6^2)-(2*入力・結果!$G$3*入力・結果!$G$4*COS(RADIANS(S191))))/(2*入力・結果!$G$6*((入力・結果!$G$3^2)+(入力・結果!$G$4^2)-(2*入力・結果!$G$3*入力・結果!$G$4*(COS(RADIANS(S191)))))^(1/2))))</f>
        <v>3.842991102462292</v>
      </c>
      <c r="AA191" s="13">
        <f>DEGREES(ACOS((入力・結果!$G$4-(入力・結果!$G$3*COS(RADIANS(S191))))/(((入力・結果!$G$3^2)+(入力・結果!$G$4^2)-(2*入力・結果!$G$3*入力・結果!$G$4*COS(RADIANS(S191))))^(1/2))))</f>
        <v>2.6239782685976842</v>
      </c>
      <c r="AB191" s="13">
        <f>DEGREES(ACOS(((入力・結果!$G$3^2)+(入力・結果!$G$4^2)+(入力・結果!$G$5^2)-(入力・結果!$G$6^2)-(2*入力・結果!$G$3*入力・結果!$G$4*COS(RADIANS(S191))))/(2*入力・結果!$G$5*((入力・結果!$G$3^2)+(入力・結果!$G$4^2)-(2*入力・結果!$G$3*入力・結果!$G$4*(COS(RADIANS(S191)))))^(1/2))))</f>
        <v>2.9881068090326783</v>
      </c>
      <c r="AC191" s="1">
        <f t="shared" si="67"/>
        <v>793.78552815317744</v>
      </c>
      <c r="AD191" s="1">
        <f t="shared" si="56"/>
        <v>793.78552815317744</v>
      </c>
      <c r="AE191" s="1" t="str">
        <f t="shared" si="57"/>
        <v/>
      </c>
      <c r="AF191" s="1" t="str">
        <f t="shared" si="58"/>
        <v/>
      </c>
      <c r="AJ191" s="10">
        <v>188</v>
      </c>
      <c r="AK191" s="10">
        <f t="shared" si="59"/>
        <v>0.9504161463464198</v>
      </c>
    </row>
    <row r="192" spans="2:37" x14ac:dyDescent="0.2">
      <c r="B192" s="1">
        <v>188</v>
      </c>
      <c r="C192" s="13">
        <f t="shared" si="46"/>
        <v>-49.513403437078516</v>
      </c>
      <c r="D192" s="13">
        <f t="shared" si="47"/>
        <v>6.9586550480032763</v>
      </c>
      <c r="E192" s="13">
        <f>演算!U192</f>
        <v>8.4162992172950091</v>
      </c>
      <c r="F192" s="13">
        <f t="shared" si="48"/>
        <v>-8.4162992172950091</v>
      </c>
      <c r="G192" s="13">
        <f t="shared" si="49"/>
        <v>-524.34415669979467</v>
      </c>
      <c r="H192" s="13">
        <f t="shared" si="50"/>
        <v>77.213589080864125</v>
      </c>
      <c r="I192" s="14">
        <f t="shared" si="60"/>
        <v>529.99880471937604</v>
      </c>
      <c r="J192" s="13">
        <f t="shared" si="61"/>
        <v>8.3770259601351018</v>
      </c>
      <c r="K192" s="13" t="str">
        <f t="shared" si="62"/>
        <v/>
      </c>
      <c r="L192" s="13">
        <f>COUNTIF($K$4:K192,1)</f>
        <v>1</v>
      </c>
      <c r="M192" s="13">
        <f t="shared" si="63"/>
        <v>188.37702596013511</v>
      </c>
      <c r="N192" s="14">
        <f t="shared" si="51"/>
        <v>142.37702596013511</v>
      </c>
      <c r="O192" s="14">
        <f t="shared" si="64"/>
        <v>-419.78286520563597</v>
      </c>
      <c r="P192" s="14">
        <f t="shared" si="65"/>
        <v>-323.54455502096482</v>
      </c>
      <c r="Q192" s="13">
        <f t="shared" si="52"/>
        <v>-495.13403437078512</v>
      </c>
      <c r="R192" s="13">
        <f t="shared" si="53"/>
        <v>-69.586550480032756</v>
      </c>
      <c r="S192" s="15">
        <v>188</v>
      </c>
      <c r="T192" s="1">
        <f t="shared" si="69"/>
        <v>0.41629921729500863</v>
      </c>
      <c r="U192" s="1">
        <f t="shared" si="55"/>
        <v>8.4162992172950091</v>
      </c>
      <c r="V192" s="1">
        <f t="shared" si="66"/>
        <v>1.0521706768600154</v>
      </c>
      <c r="W192" s="1">
        <f>入力・結果!$I$7/V192</f>
        <v>328726.13503371429</v>
      </c>
      <c r="X192" s="14">
        <f>(W192/I192*10)*入力・結果!$I$8</f>
        <v>4093.5799701874248</v>
      </c>
      <c r="Y192" s="13">
        <f>DEGREES(ACOS((入力・結果!$G$3-(入力・結果!$G$4*COS(RADIANS(S192))))/(((入力・結果!$G$3^2)+(入力・結果!$G$4^2)-(2*入力・結果!$G$3*入力・結果!$G$4*COS(RADIANS(S192))))^(1/2))))</f>
        <v>5.0015257826940696</v>
      </c>
      <c r="Z192" s="13">
        <f>DEGREES(ACOS(((入力・結果!$G$3^2)+(入力・結果!$G$4^2)-(入力・結果!$G$5^2)+(入力・結果!$G$6^2)-(2*入力・結果!$G$3*入力・結果!$G$4*COS(RADIANS(S192))))/(2*入力・結果!$G$6*((入力・結果!$G$3^2)+(入力・結果!$G$4^2)-(2*入力・結果!$G$3*入力・結果!$G$4*(COS(RADIANS(S192)))))^(1/2))))</f>
        <v>4.3921245959203485</v>
      </c>
      <c r="AA192" s="13">
        <f>DEGREES(ACOS((入力・結果!$G$4-(入力・結果!$G$3*COS(RADIANS(S192))))/(((入力・結果!$G$3^2)+(入力・結果!$G$4^2)-(2*入力・結果!$G$3*入力・結果!$G$4*COS(RADIANS(S192))))^(1/2))))</f>
        <v>2.9984742173059287</v>
      </c>
      <c r="AB192" s="13">
        <f>DEGREES(ACOS(((入力・結果!$G$3^2)+(入力・結果!$G$4^2)+(入力・結果!$G$5^2)-(入力・結果!$G$6^2)-(2*入力・結果!$G$3*入力・結果!$G$4*COS(RADIANS(S192))))/(2*入力・結果!$G$5*((入力・結果!$G$3^2)+(入力・結果!$G$4^2)-(2*入力・結果!$G$3*入力・結果!$G$4*(COS(RADIANS(S192)))))^(1/2))))</f>
        <v>3.4147734346009373</v>
      </c>
      <c r="AC192" s="1">
        <f t="shared" si="67"/>
        <v>793.57997018742481</v>
      </c>
      <c r="AD192" s="1">
        <f t="shared" si="56"/>
        <v>793.57997018742481</v>
      </c>
      <c r="AE192" s="1" t="str">
        <f t="shared" si="57"/>
        <v/>
      </c>
      <c r="AF192" s="1" t="str">
        <f t="shared" si="58"/>
        <v/>
      </c>
      <c r="AJ192" s="10">
        <v>189</v>
      </c>
      <c r="AK192" s="10">
        <f t="shared" si="59"/>
        <v>0.95036095510391139</v>
      </c>
    </row>
    <row r="193" spans="2:37" x14ac:dyDescent="0.2">
      <c r="B193" s="1">
        <v>189</v>
      </c>
      <c r="C193" s="13">
        <f t="shared" si="46"/>
        <v>-49.384417029756889</v>
      </c>
      <c r="D193" s="13">
        <f t="shared" si="47"/>
        <v>7.8217232520115365</v>
      </c>
      <c r="E193" s="13">
        <f>演算!U193</f>
        <v>9.4685309978932146</v>
      </c>
      <c r="F193" s="13">
        <f t="shared" si="48"/>
        <v>-9.4685309978932146</v>
      </c>
      <c r="G193" s="13">
        <f t="shared" si="49"/>
        <v>-522.84494653575257</v>
      </c>
      <c r="H193" s="13">
        <f t="shared" si="50"/>
        <v>86.784543616422511</v>
      </c>
      <c r="I193" s="14">
        <f t="shared" si="60"/>
        <v>529.99848596829474</v>
      </c>
      <c r="J193" s="13">
        <f t="shared" si="61"/>
        <v>9.424330322324467</v>
      </c>
      <c r="K193" s="13" t="str">
        <f t="shared" si="62"/>
        <v/>
      </c>
      <c r="L193" s="13">
        <f>COUNTIF($K$4:K193,1)</f>
        <v>1</v>
      </c>
      <c r="M193" s="13">
        <f t="shared" si="63"/>
        <v>189.42433032232447</v>
      </c>
      <c r="N193" s="14">
        <f t="shared" si="51"/>
        <v>143.42433032232447</v>
      </c>
      <c r="O193" s="14">
        <f t="shared" si="64"/>
        <v>-425.62619484076572</v>
      </c>
      <c r="P193" s="14">
        <f t="shared" si="65"/>
        <v>-315.81756979948921</v>
      </c>
      <c r="Q193" s="13">
        <f t="shared" si="52"/>
        <v>-493.84417029756889</v>
      </c>
      <c r="R193" s="13">
        <f t="shared" si="53"/>
        <v>-78.21723252011536</v>
      </c>
      <c r="S193" s="15">
        <v>189</v>
      </c>
      <c r="T193" s="1">
        <f t="shared" si="69"/>
        <v>0.46853099789321506</v>
      </c>
      <c r="U193" s="1">
        <f t="shared" si="55"/>
        <v>9.4685309978932146</v>
      </c>
      <c r="V193" s="1">
        <f t="shared" si="66"/>
        <v>1.0522317805982055</v>
      </c>
      <c r="W193" s="1">
        <f>入力・結果!$I$7/V193</f>
        <v>328707.04570752045</v>
      </c>
      <c r="X193" s="14">
        <f>(W193/I193*10)*入力・結果!$I$8</f>
        <v>4093.3447153270085</v>
      </c>
      <c r="Y193" s="13">
        <f>DEGREES(ACOS((入力・結果!$G$3-(入力・結果!$G$4*COS(RADIANS(S193))))/(((入力・結果!$G$3^2)+(入力・結果!$G$4^2)-(2*入力・結果!$G$3*入力・結果!$G$4*COS(RADIANS(S193))))^(1/2))))</f>
        <v>5.6271734740210384</v>
      </c>
      <c r="Z193" s="13">
        <f>DEGREES(ACOS(((入力・結果!$G$3^2)+(入力・結果!$G$4^2)-(入力・結果!$G$5^2)+(入力・結果!$G$6^2)-(2*入力・結果!$G$3*入力・結果!$G$4*COS(RADIANS(S193))))/(2*入力・結果!$G$6*((入力・結果!$G$3^2)+(入力・結果!$G$4^2)-(2*入力・結果!$G$3*入力・結果!$G$4*(COS(RADIANS(S193)))))^(1/2))))</f>
        <v>4.9413121374821429</v>
      </c>
      <c r="AA193" s="13">
        <f>DEGREES(ACOS((入力・結果!$G$4-(入力・結果!$G$3*COS(RADIANS(S193))))/(((入力・結果!$G$3^2)+(入力・結果!$G$4^2)-(2*入力・結果!$G$3*入力・結果!$G$4*COS(RADIANS(S193))))^(1/2))))</f>
        <v>3.3728265259788088</v>
      </c>
      <c r="AB193" s="13">
        <f>DEGREES(ACOS(((入力・結果!$G$3^2)+(入力・結果!$G$4^2)+(入力・結果!$G$5^2)-(入力・結果!$G$6^2)-(2*入力・結果!$G$3*入力・結果!$G$4*COS(RADIANS(S193))))/(2*入力・結果!$G$5*((入力・結果!$G$3^2)+(入力・結果!$G$4^2)-(2*入力・結果!$G$3*入力・結果!$G$4*(COS(RADIANS(S193)))))^(1/2))))</f>
        <v>3.8413575238720239</v>
      </c>
      <c r="AC193" s="1">
        <f t="shared" si="67"/>
        <v>793.34471532700854</v>
      </c>
      <c r="AD193" s="1">
        <f t="shared" si="56"/>
        <v>793.34471532700854</v>
      </c>
      <c r="AE193" s="1" t="str">
        <f t="shared" si="57"/>
        <v/>
      </c>
      <c r="AF193" s="1" t="str">
        <f t="shared" si="58"/>
        <v/>
      </c>
      <c r="AJ193" s="10">
        <v>190</v>
      </c>
      <c r="AK193" s="10">
        <f t="shared" si="59"/>
        <v>0.95029877173667598</v>
      </c>
    </row>
    <row r="194" spans="2:37" x14ac:dyDescent="0.2">
      <c r="B194" s="1">
        <v>190</v>
      </c>
      <c r="C194" s="13">
        <f t="shared" si="46"/>
        <v>-49.240387650610401</v>
      </c>
      <c r="D194" s="13">
        <f t="shared" si="47"/>
        <v>8.6824088833465236</v>
      </c>
      <c r="E194" s="13">
        <f>演算!U194</f>
        <v>10.520831631905921</v>
      </c>
      <c r="F194" s="13">
        <f t="shared" si="48"/>
        <v>-10.520831631905921</v>
      </c>
      <c r="G194" s="13">
        <f t="shared" si="49"/>
        <v>-521.17090858567997</v>
      </c>
      <c r="H194" s="13">
        <f t="shared" si="50"/>
        <v>96.327051674300037</v>
      </c>
      <c r="I194" s="14">
        <f t="shared" si="60"/>
        <v>529.99812909130765</v>
      </c>
      <c r="J194" s="13">
        <f t="shared" si="61"/>
        <v>10.471697069511112</v>
      </c>
      <c r="K194" s="13" t="str">
        <f t="shared" si="62"/>
        <v/>
      </c>
      <c r="L194" s="13">
        <f>COUNTIF($K$4:K194,1)</f>
        <v>1</v>
      </c>
      <c r="M194" s="13">
        <f t="shared" si="63"/>
        <v>190.47169706951112</v>
      </c>
      <c r="N194" s="14">
        <f t="shared" si="51"/>
        <v>144.47169706951112</v>
      </c>
      <c r="O194" s="14">
        <f t="shared" si="64"/>
        <v>-431.32761620736551</v>
      </c>
      <c r="P194" s="14">
        <f t="shared" si="65"/>
        <v>-307.9845845771473</v>
      </c>
      <c r="Q194" s="13">
        <f t="shared" si="52"/>
        <v>-492.40387650610398</v>
      </c>
      <c r="R194" s="13">
        <f t="shared" si="53"/>
        <v>-86.82408883346524</v>
      </c>
      <c r="S194" s="15">
        <v>190</v>
      </c>
      <c r="T194" s="1">
        <f t="shared" si="69"/>
        <v>0.52083163190592119</v>
      </c>
      <c r="U194" s="1">
        <f t="shared" si="55"/>
        <v>10.520831631905921</v>
      </c>
      <c r="V194" s="1">
        <f t="shared" si="66"/>
        <v>1.0523006340127061</v>
      </c>
      <c r="W194" s="1">
        <f>入力・結果!$I$7/V194</f>
        <v>328685.53797319456</v>
      </c>
      <c r="X194" s="14">
        <f>(W194/I194*10)*入力・結果!$I$8</f>
        <v>4093.0796384931291</v>
      </c>
      <c r="Y194" s="13">
        <f>DEGREES(ACOS((入力・結果!$G$3-(入力・結果!$G$4*COS(RADIANS(S194))))/(((入力・結果!$G$3^2)+(入力・結果!$G$4^2)-(2*入力・結果!$G$3*入力・結果!$G$4*COS(RADIANS(S194))))^(1/2))))</f>
        <v>6.2529830137688576</v>
      </c>
      <c r="Z194" s="13">
        <f>DEGREES(ACOS(((入力・結果!$G$3^2)+(入力・結果!$G$4^2)-(入力・結果!$G$5^2)+(入力・結果!$G$6^2)-(2*入力・結果!$G$3*入力・結果!$G$4*COS(RADIANS(S194))))/(2*入力・結果!$G$6*((入力・結果!$G$3^2)+(入力・結果!$G$4^2)-(2*入力・結果!$G$3*入力・結果!$G$4*(COS(RADIANS(S194)))))^(1/2))))</f>
        <v>5.4905605723360464</v>
      </c>
      <c r="AA194" s="13">
        <f>DEGREES(ACOS((入力・結果!$G$4-(入力・結果!$G$3*COS(RADIANS(S194))))/(((入力・結果!$G$3^2)+(入力・結果!$G$4^2)-(2*入力・結果!$G$3*入力・結果!$G$4*COS(RADIANS(S194))))^(1/2))))</f>
        <v>3.7470169862310807</v>
      </c>
      <c r="AB194" s="13">
        <f>DEGREES(ACOS(((入力・結果!$G$3^2)+(入力・結果!$G$4^2)+(入力・結果!$G$5^2)-(入力・結果!$G$6^2)-(2*入力・結果!$G$3*入力・結果!$G$4*COS(RADIANS(S194))))/(2*入力・結果!$G$5*((入力・結果!$G$3^2)+(入力・結果!$G$4^2)-(2*入力・結果!$G$3*入力・結果!$G$4*(COS(RADIANS(S194)))))^(1/2))))</f>
        <v>4.2678486181370019</v>
      </c>
      <c r="AC194" s="1">
        <f t="shared" si="67"/>
        <v>793.0796384931291</v>
      </c>
      <c r="AD194" s="1">
        <f t="shared" si="56"/>
        <v>793.0796384931291</v>
      </c>
      <c r="AE194" s="1" t="str">
        <f t="shared" si="57"/>
        <v/>
      </c>
      <c r="AF194" s="1" t="str">
        <f t="shared" si="58"/>
        <v/>
      </c>
      <c r="AJ194" s="10">
        <v>191</v>
      </c>
      <c r="AK194" s="10">
        <f t="shared" si="59"/>
        <v>0.95022956312021789</v>
      </c>
    </row>
    <row r="195" spans="2:37" x14ac:dyDescent="0.2">
      <c r="B195" s="1">
        <v>191</v>
      </c>
      <c r="C195" s="13">
        <f t="shared" si="46"/>
        <v>-49.081359172383202</v>
      </c>
      <c r="D195" s="13">
        <f t="shared" si="47"/>
        <v>9.5404497688272354</v>
      </c>
      <c r="E195" s="13">
        <f>演算!U195</f>
        <v>11.573208908736115</v>
      </c>
      <c r="F195" s="13">
        <f t="shared" si="48"/>
        <v>-11.573208908736115</v>
      </c>
      <c r="G195" s="13">
        <f t="shared" si="49"/>
        <v>-519.32255841364395</v>
      </c>
      <c r="H195" s="13">
        <f t="shared" si="50"/>
        <v>105.83798107747937</v>
      </c>
      <c r="I195" s="14">
        <f t="shared" si="60"/>
        <v>529.99773387803225</v>
      </c>
      <c r="J195" s="13">
        <f t="shared" si="61"/>
        <v>11.519133259409397</v>
      </c>
      <c r="K195" s="13" t="str">
        <f t="shared" si="62"/>
        <v/>
      </c>
      <c r="L195" s="13">
        <f>COUNTIF($K$4:K195,1)</f>
        <v>1</v>
      </c>
      <c r="M195" s="13">
        <f t="shared" si="63"/>
        <v>191.51913325940939</v>
      </c>
      <c r="N195" s="14">
        <f t="shared" si="51"/>
        <v>145.51913325940939</v>
      </c>
      <c r="O195" s="14">
        <f t="shared" si="64"/>
        <v>-436.8852343467392</v>
      </c>
      <c r="P195" s="14">
        <f t="shared" si="65"/>
        <v>-300.04814601267623</v>
      </c>
      <c r="Q195" s="13">
        <f t="shared" si="52"/>
        <v>-490.81359172383196</v>
      </c>
      <c r="R195" s="13">
        <f t="shared" si="53"/>
        <v>-95.404497688272357</v>
      </c>
      <c r="S195" s="15">
        <v>191</v>
      </c>
      <c r="T195" s="1">
        <f t="shared" si="69"/>
        <v>0.57320890873611496</v>
      </c>
      <c r="U195" s="1">
        <f t="shared" si="55"/>
        <v>11.573208908736115</v>
      </c>
      <c r="V195" s="1">
        <f t="shared" si="66"/>
        <v>1.0523772768301942</v>
      </c>
      <c r="W195" s="1">
        <f>入力・結果!$I$7/V195</f>
        <v>328661.60037376848</v>
      </c>
      <c r="X195" s="14">
        <f>(W195/I195*10)*入力・結果!$I$8</f>
        <v>4092.7845985206791</v>
      </c>
      <c r="Y195" s="13">
        <f>DEGREES(ACOS((入力・結果!$G$3-(入力・結果!$G$4*COS(RADIANS(S195))))/(((入力・結果!$G$3^2)+(入力・結果!$G$4^2)-(2*入力・結果!$G$3*入力・結果!$G$4*COS(RADIANS(S195))))^(1/2))))</f>
        <v>6.8789727003927563</v>
      </c>
      <c r="Z195" s="13">
        <f>DEGREES(ACOS(((入力・結果!$G$3^2)+(入力・結果!$G$4^2)-(入力・結果!$G$5^2)+(入力・結果!$G$6^2)-(2*入力・結果!$G$3*入力・結果!$G$4*COS(RADIANS(S195))))/(2*入力・結果!$G$6*((入力・結果!$G$3^2)+(入力・結果!$G$4^2)-(2*入力・結果!$G$3*入力・結果!$G$4*(COS(RADIANS(S195)))))^(1/2))))</f>
        <v>6.0398767773467741</v>
      </c>
      <c r="AA195" s="13">
        <f>DEGREES(ACOS((入力・結果!$G$4-(入力・結果!$G$3*COS(RADIANS(S195))))/(((入力・結果!$G$3^2)+(入力・結果!$G$4^2)-(2*入力・結果!$G$3*入力・結果!$G$4*COS(RADIANS(S195))))^(1/2))))</f>
        <v>4.1210272996071957</v>
      </c>
      <c r="AB195" s="13">
        <f>DEGREES(ACOS(((入力・結果!$G$3^2)+(入力・結果!$G$4^2)+(入力・結果!$G$5^2)-(入力・結果!$G$6^2)-(2*入力・結果!$G$3*入力・結果!$G$4*COS(RADIANS(S195))))/(2*入力・結果!$G$5*((入力・結果!$G$3^2)+(入力・結果!$G$4^2)-(2*入力・結果!$G$3*入力・結果!$G$4*(COS(RADIANS(S195)))))^(1/2))))</f>
        <v>4.6942362083433107</v>
      </c>
      <c r="AC195" s="1">
        <f t="shared" si="67"/>
        <v>792.78459852067908</v>
      </c>
      <c r="AD195" s="1">
        <f t="shared" si="56"/>
        <v>792.78459852067908</v>
      </c>
      <c r="AE195" s="1" t="str">
        <f t="shared" si="57"/>
        <v/>
      </c>
      <c r="AF195" s="1" t="str">
        <f t="shared" si="58"/>
        <v/>
      </c>
      <c r="AJ195" s="10">
        <v>192</v>
      </c>
      <c r="AK195" s="10">
        <f t="shared" si="59"/>
        <v>0.95015329232903856</v>
      </c>
    </row>
    <row r="196" spans="2:37" x14ac:dyDescent="0.2">
      <c r="B196" s="1">
        <v>192</v>
      </c>
      <c r="C196" s="13">
        <f t="shared" ref="C196:C259" si="70">$AI$8*COS(RADIANS(B196))</f>
        <v>-48.907380036690277</v>
      </c>
      <c r="D196" s="13">
        <f t="shared" ref="D196:D259" si="71">-$AI$8*SIN(RADIANS(B196))</f>
        <v>10.395584540887976</v>
      </c>
      <c r="E196" s="13">
        <f>演算!U196</f>
        <v>12.625670662090435</v>
      </c>
      <c r="F196" s="13">
        <f t="shared" ref="F196:F259" si="72">IF(E196&gt;0,(180-$AI$10)-E196,(180-$AI$10)-E196)</f>
        <v>-12.625670662090435</v>
      </c>
      <c r="G196" s="13">
        <f t="shared" ref="G196:G259" si="73">-$AI$9*COS(RADIANS(F196))+C196</f>
        <v>-517.30046529505387</v>
      </c>
      <c r="H196" s="13">
        <f t="shared" ref="H196:H259" si="74">-$AI$9*SIN(RADIANS(F196))+D196</f>
        <v>115.31420863666679</v>
      </c>
      <c r="I196" s="14">
        <f t="shared" si="60"/>
        <v>529.99730009499092</v>
      </c>
      <c r="J196" s="13">
        <f t="shared" si="61"/>
        <v>12.566645989902673</v>
      </c>
      <c r="K196" s="13" t="str">
        <f t="shared" si="62"/>
        <v/>
      </c>
      <c r="L196" s="13">
        <f>COUNTIF($K$4:K196,1)</f>
        <v>1</v>
      </c>
      <c r="M196" s="13">
        <f t="shared" si="63"/>
        <v>192.56664598990267</v>
      </c>
      <c r="N196" s="14">
        <f t="shared" ref="N196:N259" si="75">$AI$7+M196</f>
        <v>146.56664598990267</v>
      </c>
      <c r="O196" s="14">
        <f t="shared" si="64"/>
        <v>-442.29719807645256</v>
      </c>
      <c r="P196" s="14">
        <f t="shared" si="65"/>
        <v>-292.01083315811962</v>
      </c>
      <c r="Q196" s="13">
        <f t="shared" ref="Q196:Q259" si="76">COS(RADIANS(B196))*$AI$12</f>
        <v>-489.07380036690279</v>
      </c>
      <c r="R196" s="13">
        <f t="shared" ref="R196:R259" si="77">SIN(RADIANS(B196))*$AI$12</f>
        <v>-103.95584540887975</v>
      </c>
      <c r="S196" s="15">
        <v>192</v>
      </c>
      <c r="T196" s="1">
        <f t="shared" si="69"/>
        <v>0.62567066209043443</v>
      </c>
      <c r="U196" s="1">
        <f t="shared" ref="U196:U259" si="78">T196-(180-S196)</f>
        <v>12.625670662090435</v>
      </c>
      <c r="V196" s="1">
        <f t="shared" si="66"/>
        <v>1.0524617533543204</v>
      </c>
      <c r="W196" s="1">
        <f>入力・結果!$I$7/V196</f>
        <v>328635.22013759852</v>
      </c>
      <c r="X196" s="14">
        <f>(W196/I196*10)*入力・結果!$I$8</f>
        <v>4092.459438037522</v>
      </c>
      <c r="Y196" s="13">
        <f>DEGREES(ACOS((入力・結果!$G$3-(入力・結果!$G$4*COS(RADIANS(S196))))/(((入力・結果!$G$3^2)+(入力・結果!$G$4^2)-(2*入力・結果!$G$3*入力・結果!$G$4*COS(RADIANS(S196))))^(1/2))))</f>
        <v>7.5051609327833955</v>
      </c>
      <c r="Z196" s="13">
        <f>DEGREES(ACOS(((入力・結果!$G$3^2)+(入力・結果!$G$4^2)-(入力・結果!$G$5^2)+(入力・結果!$G$6^2)-(2*入力・結果!$G$3*入力・結果!$G$4*COS(RADIANS(S196))))/(2*入力・結果!$G$6*((入力・結果!$G$3^2)+(入力・結果!$G$4^2)-(2*入力・結果!$G$3*入力・結果!$G$4*(COS(RADIANS(S196)))))^(1/2))))</f>
        <v>6.5892676646869219</v>
      </c>
      <c r="AA196" s="13">
        <f>DEGREES(ACOS((入力・結果!$G$4-(入力・結果!$G$3*COS(RADIANS(S196))))/(((入力・結果!$G$3^2)+(入力・結果!$G$4^2)-(2*入力・結果!$G$3*入力・結果!$G$4*COS(RADIANS(S196))))^(1/2))))</f>
        <v>4.4948390672165193</v>
      </c>
      <c r="AB196" s="13">
        <f>DEGREES(ACOS(((入力・結果!$G$3^2)+(入力・結果!$G$4^2)+(入力・結果!$G$5^2)-(入力・結果!$G$6^2)-(2*入力・結果!$G$3*入力・結果!$G$4*COS(RADIANS(S196))))/(2*入力・結果!$G$5*((入力・結果!$G$3^2)+(入力・結果!$G$4^2)-(2*入力・結果!$G$3*入力・結果!$G$4*(COS(RADIANS(S196)))))^(1/2))))</f>
        <v>5.1205097293069537</v>
      </c>
      <c r="AC196" s="1">
        <f t="shared" si="67"/>
        <v>792.45943803752198</v>
      </c>
      <c r="AD196" s="1">
        <f t="shared" ref="AD196:AD259" si="79">IF(AC196&lt;0,0,AC196)</f>
        <v>792.45943803752198</v>
      </c>
      <c r="AE196" s="1" t="str">
        <f t="shared" ref="AE196:AE259" si="80">IF(AND(AD195=0,AD196&gt;0),"a","")</f>
        <v/>
      </c>
      <c r="AF196" s="1" t="str">
        <f t="shared" ref="AF196:AF259" si="81">IF(AND(AD197=0,AD196&gt;0),"a","")</f>
        <v/>
      </c>
      <c r="AJ196" s="10">
        <v>193</v>
      </c>
      <c r="AK196" s="10">
        <f t="shared" ref="AK196:AK259" si="82">1/V197</f>
        <v>0.95006991859326095</v>
      </c>
    </row>
    <row r="197" spans="2:37" x14ac:dyDescent="0.2">
      <c r="B197" s="1">
        <v>193</v>
      </c>
      <c r="C197" s="13">
        <f t="shared" si="70"/>
        <v>-48.718503239261764</v>
      </c>
      <c r="D197" s="13">
        <f t="shared" si="71"/>
        <v>11.247552717193249</v>
      </c>
      <c r="E197" s="13">
        <f>演算!U197</f>
        <v>13.678224774613721</v>
      </c>
      <c r="F197" s="13">
        <f t="shared" si="72"/>
        <v>-13.678224774613721</v>
      </c>
      <c r="G197" s="13">
        <f t="shared" si="73"/>
        <v>-515.10525204962278</v>
      </c>
      <c r="H197" s="13">
        <f t="shared" si="74"/>
        <v>124.75262103619477</v>
      </c>
      <c r="I197" s="14">
        <f t="shared" ref="I197:I260" si="83">(((G197)^2)+((H197)^2))^(1/2)</f>
        <v>529.99682748532166</v>
      </c>
      <c r="J197" s="13">
        <f t="shared" ref="J197:J260" si="84">-DEGREES(ATAN((H197/(G197))))</f>
        <v>13.614242403245465</v>
      </c>
      <c r="K197" s="13" t="str">
        <f t="shared" ref="K197:K260" si="85">IF(AND(J196&gt;0,J197&lt;0),1,"")</f>
        <v/>
      </c>
      <c r="L197" s="13">
        <f>COUNTIF($K$4:K197,1)</f>
        <v>1</v>
      </c>
      <c r="M197" s="13">
        <f t="shared" ref="M197:M260" si="86">IF(L197=0,J197,IF(L197=1,180+J197,360+J197))</f>
        <v>193.61424240324547</v>
      </c>
      <c r="N197" s="14">
        <f t="shared" si="75"/>
        <v>147.61424240324547</v>
      </c>
      <c r="O197" s="14">
        <f t="shared" ref="O197:O260" si="87">I197*COS(RADIANS(N197))</f>
        <v>-447.56170051156175</v>
      </c>
      <c r="P197" s="14">
        <f t="shared" ref="P197:P260" si="88">-I197*SIN(RADIANS(N197))</f>
        <v>-283.87525672327439</v>
      </c>
      <c r="Q197" s="13">
        <f t="shared" si="76"/>
        <v>-487.18503239261764</v>
      </c>
      <c r="R197" s="13">
        <f t="shared" si="77"/>
        <v>-112.47552717193248</v>
      </c>
      <c r="S197" s="15">
        <v>193</v>
      </c>
      <c r="T197" s="1">
        <f t="shared" si="69"/>
        <v>0.67822477461372088</v>
      </c>
      <c r="U197" s="1">
        <f t="shared" si="78"/>
        <v>13.678224774613721</v>
      </c>
      <c r="V197" s="1">
        <f t="shared" ref="V197:V260" si="89">ABS(U197-U196)</f>
        <v>1.0525541125232856</v>
      </c>
      <c r="W197" s="1">
        <f>入力・結果!$I$7/V197</f>
        <v>328606.38316336274</v>
      </c>
      <c r="X197" s="14">
        <f>(W197/I197*10)*入力・結果!$I$8</f>
        <v>4092.1039832795223</v>
      </c>
      <c r="Y197" s="13">
        <f>DEGREES(ACOS((入力・結果!$G$3-(入力・結果!$G$4*COS(RADIANS(S197))))/(((入力・結果!$G$3^2)+(入力・結果!$G$4^2)-(2*入力・結果!$G$3*入力・結果!$G$4*COS(RADIANS(S197))))^(1/2))))</f>
        <v>8.1315662207473007</v>
      </c>
      <c r="Z197" s="13">
        <f>DEGREES(ACOS(((入力・結果!$G$3^2)+(入力・結果!$G$4^2)-(入力・結果!$G$5^2)+(入力・結果!$G$6^2)-(2*入力・結果!$G$3*入力・結果!$G$4*COS(RADIANS(S197))))/(2*入力・結果!$G$6*((入力・結果!$G$3^2)+(入力・結果!$G$4^2)-(2*入力・結果!$G$3*入力・結果!$G$4*(COS(RADIANS(S197)))))^(1/2))))</f>
        <v>7.1387401855052985</v>
      </c>
      <c r="AA197" s="13">
        <f>DEGREES(ACOS((入力・結果!$G$4-(入力・結果!$G$3*COS(RADIANS(S197))))/(((入力・結果!$G$3^2)+(入力・結果!$G$4^2)-(2*入力・結果!$G$3*入力・結果!$G$4*COS(RADIANS(S197))))^(1/2))))</f>
        <v>4.8684337792525776</v>
      </c>
      <c r="AB197" s="13">
        <f>DEGREES(ACOS(((入力・結果!$G$3^2)+(入力・結果!$G$4^2)+(入力・結果!$G$5^2)-(入力・結果!$G$6^2)-(2*入力・結果!$G$3*入力・結果!$G$4*COS(RADIANS(S197))))/(2*入力・結果!$G$5*((入力・結果!$G$3^2)+(入力・結果!$G$4^2)-(2*入力・結果!$G$3*入力・結果!$G$4*(COS(RADIANS(S197)))))^(1/2))))</f>
        <v>5.5466585538662985</v>
      </c>
      <c r="AC197" s="1">
        <f t="shared" si="67"/>
        <v>792.10398327952225</v>
      </c>
      <c r="AD197" s="1">
        <f t="shared" si="79"/>
        <v>792.10398327952225</v>
      </c>
      <c r="AE197" s="1" t="str">
        <f t="shared" si="80"/>
        <v/>
      </c>
      <c r="AF197" s="1" t="str">
        <f t="shared" si="81"/>
        <v/>
      </c>
      <c r="AJ197" s="10">
        <v>194</v>
      </c>
      <c r="AK197" s="10">
        <f t="shared" si="82"/>
        <v>0.94997939725570402</v>
      </c>
    </row>
    <row r="198" spans="2:37" x14ac:dyDescent="0.2">
      <c r="B198" s="1">
        <v>194</v>
      </c>
      <c r="C198" s="13">
        <f t="shared" si="70"/>
        <v>-48.514786313799824</v>
      </c>
      <c r="D198" s="13">
        <f t="shared" si="71"/>
        <v>12.096094779983375</v>
      </c>
      <c r="E198" s="13">
        <f>演算!U198</f>
        <v>14.73087918258172</v>
      </c>
      <c r="F198" s="13">
        <f t="shared" si="72"/>
        <v>-14.73087918258172</v>
      </c>
      <c r="G198" s="13">
        <f t="shared" si="73"/>
        <v>-512.73759485867561</v>
      </c>
      <c r="H198" s="13">
        <f t="shared" si="74"/>
        <v>134.15011571623751</v>
      </c>
      <c r="I198" s="14">
        <f t="shared" si="83"/>
        <v>529.9963157684582</v>
      </c>
      <c r="J198" s="13">
        <f t="shared" si="84"/>
        <v>14.66192969031848</v>
      </c>
      <c r="K198" s="13" t="str">
        <f t="shared" si="85"/>
        <v/>
      </c>
      <c r="L198" s="13">
        <f>COUNTIF($K$4:K198,1)</f>
        <v>1</v>
      </c>
      <c r="M198" s="13">
        <f t="shared" si="86"/>
        <v>194.66192969031849</v>
      </c>
      <c r="N198" s="14">
        <f t="shared" si="75"/>
        <v>148.66192969031849</v>
      </c>
      <c r="O198" s="14">
        <f t="shared" si="87"/>
        <v>-452.67697957231832</v>
      </c>
      <c r="P198" s="14">
        <f t="shared" si="88"/>
        <v>-275.6440583314324</v>
      </c>
      <c r="Q198" s="13">
        <f t="shared" si="76"/>
        <v>-485.14786313799823</v>
      </c>
      <c r="R198" s="13">
        <f t="shared" si="77"/>
        <v>-120.96094779983376</v>
      </c>
      <c r="S198" s="15">
        <v>194</v>
      </c>
      <c r="T198" s="1">
        <f t="shared" si="69"/>
        <v>0.73087918258172113</v>
      </c>
      <c r="U198" s="1">
        <f t="shared" si="78"/>
        <v>14.73087918258172</v>
      </c>
      <c r="V198" s="1">
        <f t="shared" si="89"/>
        <v>1.0526544079679994</v>
      </c>
      <c r="W198" s="1">
        <f>入力・結果!$I$7/V198</f>
        <v>328575.07400521386</v>
      </c>
      <c r="X198" s="14">
        <f>(W198/I198*10)*入力・結果!$I$8</f>
        <v>4091.7180439077156</v>
      </c>
      <c r="Y198" s="13">
        <f>DEGREES(ACOS((入力・結果!$G$3-(入力・結果!$G$4*COS(RADIANS(S198))))/(((入力・結果!$G$3^2)+(入力・結果!$G$4^2)-(2*入力・結果!$G$3*入力・結果!$G$4*COS(RADIANS(S198))))^(1/2))))</f>
        <v>8.7582071956142773</v>
      </c>
      <c r="Z198" s="13">
        <f>DEGREES(ACOS(((入力・結果!$G$3^2)+(入力・結果!$G$4^2)-(入力・結果!$G$5^2)+(入力・結果!$G$6^2)-(2*入力・結果!$G$3*入力・結果!$G$4*COS(RADIANS(S198))))/(2*入力・結果!$G$6*((入力・結果!$G$3^2)+(入力・結果!$G$4^2)-(2*入力・結果!$G$3*入力・結果!$G$4*(COS(RADIANS(S198)))))^(1/2))))</f>
        <v>7.6883013336360433</v>
      </c>
      <c r="AA198" s="13">
        <f>DEGREES(ACOS((入力・結果!$G$4-(入力・結果!$G$3*COS(RADIANS(S198))))/(((入力・結果!$G$3^2)+(入力・結果!$G$4^2)-(2*入力・結果!$G$3*入力・結果!$G$4*COS(RADIANS(S198))))^(1/2))))</f>
        <v>5.241792804385641</v>
      </c>
      <c r="AB198" s="13">
        <f>DEGREES(ACOS(((入力・結果!$G$3^2)+(入力・結果!$G$4^2)+(入力・結果!$G$5^2)-(入力・結果!$G$6^2)-(2*入力・結果!$G$3*入力・結果!$G$4*COS(RADIANS(S198))))/(2*入力・結果!$G$5*((入力・結果!$G$3^2)+(入力・結果!$G$4^2)-(2*入力・結果!$G$3*入力・結果!$G$4*(COS(RADIANS(S198)))))^(1/2))))</f>
        <v>5.9726719869673621</v>
      </c>
      <c r="AC198" s="1">
        <f t="shared" ref="AC198:AC261" si="90">X198-3300</f>
        <v>791.71804390771558</v>
      </c>
      <c r="AD198" s="1">
        <f t="shared" si="79"/>
        <v>791.71804390771558</v>
      </c>
      <c r="AE198" s="1" t="str">
        <f t="shared" si="80"/>
        <v/>
      </c>
      <c r="AF198" s="1" t="str">
        <f t="shared" si="81"/>
        <v/>
      </c>
      <c r="AJ198" s="10">
        <v>195</v>
      </c>
      <c r="AK198" s="10">
        <f t="shared" si="82"/>
        <v>0.9498816797244205</v>
      </c>
    </row>
    <row r="199" spans="2:37" x14ac:dyDescent="0.2">
      <c r="B199" s="1">
        <v>195</v>
      </c>
      <c r="C199" s="13">
        <f t="shared" si="70"/>
        <v>-48.296291314453413</v>
      </c>
      <c r="D199" s="13">
        <f t="shared" si="71"/>
        <v>12.940952255126041</v>
      </c>
      <c r="E199" s="13">
        <f>演算!U199</f>
        <v>15.783641880658095</v>
      </c>
      <c r="F199" s="13">
        <f t="shared" si="72"/>
        <v>-15.783641880658095</v>
      </c>
      <c r="G199" s="13">
        <f t="shared" si="73"/>
        <v>-510.19822306687212</v>
      </c>
      <c r="H199" s="13">
        <f t="shared" si="74"/>
        <v>143.50360175100565</v>
      </c>
      <c r="I199" s="14">
        <f t="shared" si="83"/>
        <v>529.99576463977996</v>
      </c>
      <c r="J199" s="13">
        <f t="shared" si="84"/>
        <v>15.709715094941938</v>
      </c>
      <c r="K199" s="13" t="str">
        <f t="shared" si="85"/>
        <v/>
      </c>
      <c r="L199" s="13">
        <f>COUNTIF($K$4:K199,1)</f>
        <v>1</v>
      </c>
      <c r="M199" s="13">
        <f t="shared" si="86"/>
        <v>195.70971509494194</v>
      </c>
      <c r="N199" s="14">
        <f t="shared" si="75"/>
        <v>149.70971509494194</v>
      </c>
      <c r="O199" s="14">
        <f t="shared" si="87"/>
        <v>-457.64131847815509</v>
      </c>
      <c r="P199" s="14">
        <f t="shared" si="88"/>
        <v>-267.31990976670789</v>
      </c>
      <c r="Q199" s="13">
        <f t="shared" si="76"/>
        <v>-482.96291314453418</v>
      </c>
      <c r="R199" s="13">
        <f t="shared" si="77"/>
        <v>-129.40952255126041</v>
      </c>
      <c r="S199" s="15">
        <v>195</v>
      </c>
      <c r="T199" s="1">
        <f t="shared" si="69"/>
        <v>0.78364188065809604</v>
      </c>
      <c r="U199" s="1">
        <f t="shared" si="78"/>
        <v>15.783641880658095</v>
      </c>
      <c r="V199" s="1">
        <f t="shared" si="89"/>
        <v>1.0527626980763749</v>
      </c>
      <c r="W199" s="1">
        <f>入力・結果!$I$7/V199</f>
        <v>328541.2758563637</v>
      </c>
      <c r="X199" s="14">
        <f>(W199/I199*10)*入力・結果!$I$8</f>
        <v>4091.3014128061368</v>
      </c>
      <c r="Y199" s="13">
        <f>DEGREES(ACOS((入力・結果!$G$3-(入力・結果!$G$4*COS(RADIANS(S199))))/(((入力・結果!$G$3^2)+(入力・結果!$G$4^2)-(2*入力・結果!$G$3*入力・結果!$G$4*COS(RADIANS(S199))))^(1/2))))</f>
        <v>9.3851026209846236</v>
      </c>
      <c r="Z199" s="13">
        <f>DEGREES(ACOS(((入力・結果!$G$3^2)+(入力・結果!$G$4^2)-(入力・結果!$G$5^2)+(入力・結果!$G$6^2)-(2*入力・結果!$G$3*入力・結果!$G$4*COS(RADIANS(S199))))/(2*入力・結果!$G$6*((入力・結果!$G$3^2)+(入力・結果!$G$4^2)-(2*入力・結果!$G$3*入力・結果!$G$4*(COS(RADIANS(S199)))))^(1/2))))</f>
        <v>8.2379581493494847</v>
      </c>
      <c r="AA199" s="13">
        <f>DEGREES(ACOS((入力・結果!$G$4-(入力・結果!$G$3*COS(RADIANS(S199))))/(((入力・結果!$G$3^2)+(入力・結果!$G$4^2)-(2*入力・結果!$G$3*入力・結果!$G$4*COS(RADIANS(S199))))^(1/2))))</f>
        <v>5.6148973790153729</v>
      </c>
      <c r="AB199" s="13">
        <f>DEGREES(ACOS(((入力・結果!$G$3^2)+(入力・結果!$G$4^2)+(入力・結果!$G$5^2)-(入力・結果!$G$6^2)-(2*入力・結果!$G$3*入力・結果!$G$4*COS(RADIANS(S199))))/(2*入力・結果!$G$5*((入力・結果!$G$3^2)+(入力・結果!$G$4^2)-(2*入力・結果!$G$3*入力・結果!$G$4*(COS(RADIANS(S199)))))^(1/2))))</f>
        <v>6.3985392596734689</v>
      </c>
      <c r="AC199" s="1">
        <f t="shared" si="90"/>
        <v>791.3014128061368</v>
      </c>
      <c r="AD199" s="1">
        <f t="shared" si="79"/>
        <v>791.3014128061368</v>
      </c>
      <c r="AE199" s="1" t="str">
        <f t="shared" si="80"/>
        <v/>
      </c>
      <c r="AF199" s="1" t="str">
        <f t="shared" si="81"/>
        <v/>
      </c>
      <c r="AJ199" s="10">
        <v>196</v>
      </c>
      <c r="AK199" s="10">
        <f t="shared" si="82"/>
        <v>0.94977671341982661</v>
      </c>
    </row>
    <row r="200" spans="2:37" x14ac:dyDescent="0.2">
      <c r="B200" s="1">
        <v>196</v>
      </c>
      <c r="C200" s="13">
        <f t="shared" si="70"/>
        <v>-48.063084796915945</v>
      </c>
      <c r="D200" s="13">
        <f t="shared" si="71"/>
        <v>13.781867790849949</v>
      </c>
      <c r="E200" s="13">
        <f>演算!U200</f>
        <v>16.836520926722866</v>
      </c>
      <c r="F200" s="13">
        <f t="shared" si="72"/>
        <v>-16.836520926722866</v>
      </c>
      <c r="G200" s="13">
        <f t="shared" si="73"/>
        <v>-507.48791896841874</v>
      </c>
      <c r="H200" s="13">
        <f t="shared" si="74"/>
        <v>152.81000072259567</v>
      </c>
      <c r="I200" s="14">
        <f t="shared" si="83"/>
        <v>529.99517377022971</v>
      </c>
      <c r="J200" s="13">
        <f t="shared" si="84"/>
        <v>16.757605918253752</v>
      </c>
      <c r="K200" s="13" t="str">
        <f t="shared" si="85"/>
        <v/>
      </c>
      <c r="L200" s="13">
        <f>COUNTIF($K$4:K200,1)</f>
        <v>1</v>
      </c>
      <c r="M200" s="13">
        <f t="shared" si="86"/>
        <v>196.75760591825374</v>
      </c>
      <c r="N200" s="14">
        <f t="shared" si="75"/>
        <v>150.75760591825374</v>
      </c>
      <c r="O200" s="14">
        <f t="shared" si="87"/>
        <v>-462.45304622777041</v>
      </c>
      <c r="P200" s="14">
        <f t="shared" si="88"/>
        <v>-258.90551221322346</v>
      </c>
      <c r="Q200" s="13">
        <f t="shared" si="76"/>
        <v>-480.63084796915945</v>
      </c>
      <c r="R200" s="13">
        <f t="shared" si="77"/>
        <v>-137.8186779084995</v>
      </c>
      <c r="S200" s="15">
        <v>196</v>
      </c>
      <c r="T200" s="1">
        <f t="shared" si="69"/>
        <v>0.83652092672286482</v>
      </c>
      <c r="U200" s="1">
        <f t="shared" si="78"/>
        <v>16.836520926722866</v>
      </c>
      <c r="V200" s="1">
        <f t="shared" si="89"/>
        <v>1.0528790460647706</v>
      </c>
      <c r="W200" s="1">
        <f>入力・結果!$I$7/V200</f>
        <v>328504.97053079592</v>
      </c>
      <c r="X200" s="14">
        <f>(W200/I200*10)*入力・結果!$I$8</f>
        <v>4090.8538658565408</v>
      </c>
      <c r="Y200" s="13">
        <f>DEGREES(ACOS((入力・結果!$G$3-(入力・結果!$G$4*COS(RADIANS(S200))))/(((入力・結果!$G$3^2)+(入力・結果!$G$4^2)-(2*入力・結果!$G$3*入力・結果!$G$4*COS(RADIANS(S200))))^(1/2))))</f>
        <v>10.012271403628406</v>
      </c>
      <c r="Z200" s="13">
        <f>DEGREES(ACOS(((入力・結果!$G$3^2)+(入力・結果!$G$4^2)-(入力・結果!$G$5^2)+(入力・結果!$G$6^2)-(2*入力・結果!$G$3*入力・結果!$G$4*COS(RADIANS(S200))))/(2*入力・結果!$G$6*((入力・結果!$G$3^2)+(入力・結果!$G$4^2)-(2*入力・結果!$G$3*入力・結果!$G$4*(COS(RADIANS(S200)))))^(1/2))))</f>
        <v>8.7877177231525589</v>
      </c>
      <c r="AA200" s="13">
        <f>DEGREES(ACOS((入力・結果!$G$4-(入力・結果!$G$3*COS(RADIANS(S200))))/(((入力・結果!$G$3^2)+(入力・結果!$G$4^2)-(2*入力・結果!$G$3*入力・結果!$G$4*COS(RADIANS(S200))))^(1/2))))</f>
        <v>5.987728596371567</v>
      </c>
      <c r="AB200" s="13">
        <f>DEGREES(ACOS(((入力・結果!$G$3^2)+(入力・結果!$G$4^2)+(入力・結果!$G$5^2)-(入力・結果!$G$6^2)-(2*入力・結果!$G$3*入力・結果!$G$4*COS(RADIANS(S200))))/(2*入力・結果!$G$5*((入力・結果!$G$3^2)+(入力・結果!$G$4^2)-(2*入力・結果!$G$3*入力・結果!$G$4*(COS(RADIANS(S200)))))^(1/2))))</f>
        <v>6.8242495230944318</v>
      </c>
      <c r="AC200" s="1">
        <f t="shared" si="90"/>
        <v>790.85386585654078</v>
      </c>
      <c r="AD200" s="1">
        <f t="shared" si="79"/>
        <v>790.85386585654078</v>
      </c>
      <c r="AE200" s="1" t="str">
        <f t="shared" si="80"/>
        <v/>
      </c>
      <c r="AF200" s="1" t="str">
        <f t="shared" si="81"/>
        <v/>
      </c>
      <c r="AJ200" s="10">
        <v>197</v>
      </c>
      <c r="AK200" s="10">
        <f t="shared" si="82"/>
        <v>0.94966444171797515</v>
      </c>
    </row>
    <row r="201" spans="2:37" x14ac:dyDescent="0.2">
      <c r="B201" s="1">
        <v>197</v>
      </c>
      <c r="C201" s="13">
        <f t="shared" si="70"/>
        <v>-47.81523779815177</v>
      </c>
      <c r="D201" s="13">
        <f t="shared" si="71"/>
        <v>14.618585236136838</v>
      </c>
      <c r="E201" s="13">
        <f>演算!U201</f>
        <v>17.889524446777767</v>
      </c>
      <c r="F201" s="13">
        <f t="shared" si="72"/>
        <v>-17.889524446777767</v>
      </c>
      <c r="G201" s="13">
        <f t="shared" si="73"/>
        <v>-504.60751757785209</v>
      </c>
      <c r="H201" s="13">
        <f t="shared" si="74"/>
        <v>162.06624759015313</v>
      </c>
      <c r="I201" s="14">
        <f t="shared" si="83"/>
        <v>529.9945428059001</v>
      </c>
      <c r="J201" s="13">
        <f t="shared" si="84"/>
        <v>17.805609523157543</v>
      </c>
      <c r="K201" s="13" t="str">
        <f t="shared" si="85"/>
        <v/>
      </c>
      <c r="L201" s="13">
        <f>COUNTIF($K$4:K201,1)</f>
        <v>1</v>
      </c>
      <c r="M201" s="13">
        <f t="shared" si="86"/>
        <v>197.80560952315756</v>
      </c>
      <c r="N201" s="14">
        <f t="shared" si="75"/>
        <v>151.80560952315756</v>
      </c>
      <c r="O201" s="14">
        <f t="shared" si="87"/>
        <v>-467.11053806512575</v>
      </c>
      <c r="P201" s="14">
        <f t="shared" si="88"/>
        <v>-250.40359548645412</v>
      </c>
      <c r="Q201" s="13">
        <f t="shared" si="76"/>
        <v>-478.1523779815177</v>
      </c>
      <c r="R201" s="13">
        <f t="shared" si="77"/>
        <v>-146.18585236136838</v>
      </c>
      <c r="S201" s="15">
        <v>197</v>
      </c>
      <c r="T201" s="1">
        <f t="shared" si="69"/>
        <v>0.88952444677776654</v>
      </c>
      <c r="U201" s="1">
        <f t="shared" si="78"/>
        <v>17.889524446777767</v>
      </c>
      <c r="V201" s="1">
        <f t="shared" si="89"/>
        <v>1.0530035200549008</v>
      </c>
      <c r="W201" s="1">
        <f>入力・結果!$I$7/V201</f>
        <v>328466.13844364637</v>
      </c>
      <c r="X201" s="14">
        <f>(W201/I201*10)*入力・結果!$I$8</f>
        <v>4090.3751616967265</v>
      </c>
      <c r="Y201" s="13">
        <f>DEGREES(ACOS((入力・結果!$G$3-(入力・結果!$G$4*COS(RADIANS(S201))))/(((入力・結果!$G$3^2)+(入力・結果!$G$4^2)-(2*入力・結果!$G$3*入力・結果!$G$4*COS(RADIANS(S201))))^(1/2))))</f>
        <v>10.639732604550403</v>
      </c>
      <c r="Z201" s="13">
        <f>DEGREES(ACOS(((入力・結果!$G$3^2)+(入力・結果!$G$4^2)-(入力・結果!$G$5^2)+(入力・結果!$G$6^2)-(2*入力・結果!$G$3*入力・結果!$G$4*COS(RADIANS(S201))))/(2*入力・結果!$G$6*((入力・結果!$G$3^2)+(入力・結果!$G$4^2)-(2*入力・結果!$G$3*入力・結果!$G$4*(COS(RADIANS(S201)))))^(1/2))))</f>
        <v>9.3375871996400246</v>
      </c>
      <c r="AA201" s="13">
        <f>DEGREES(ACOS((入力・結果!$G$4-(入力・結果!$G$3*COS(RADIANS(S201))))/(((入力・結果!$G$3^2)+(入力・結果!$G$4^2)-(2*入力・結果!$G$3*入力・結果!$G$4*COS(RADIANS(S201))))^(1/2))))</f>
        <v>6.3602673954496085</v>
      </c>
      <c r="AB201" s="13">
        <f>DEGREES(ACOS(((入力・結果!$G$3^2)+(入力・結果!$G$4^2)+(入力・結果!$G$5^2)-(入力・結果!$G$6^2)-(2*入力・結果!$G$3*入力・結果!$G$4*COS(RADIANS(S201))))/(2*入力・結果!$G$5*((入力・結果!$G$3^2)+(入力・結果!$G$4^2)-(2*入力・結果!$G$3*入力・結果!$G$4*(COS(RADIANS(S201)))))^(1/2))))</f>
        <v>7.249791842227375</v>
      </c>
      <c r="AC201" s="1">
        <f t="shared" si="90"/>
        <v>790.37516169672654</v>
      </c>
      <c r="AD201" s="1">
        <f t="shared" si="79"/>
        <v>790.37516169672654</v>
      </c>
      <c r="AE201" s="1" t="str">
        <f t="shared" si="80"/>
        <v/>
      </c>
      <c r="AF201" s="1" t="str">
        <f t="shared" si="81"/>
        <v/>
      </c>
      <c r="AJ201" s="10">
        <v>198</v>
      </c>
      <c r="AK201" s="10">
        <f t="shared" si="82"/>
        <v>0.94954480388912765</v>
      </c>
    </row>
    <row r="202" spans="2:37" x14ac:dyDescent="0.2">
      <c r="B202" s="1">
        <v>198</v>
      </c>
      <c r="C202" s="13">
        <f t="shared" si="70"/>
        <v>-47.552825814757682</v>
      </c>
      <c r="D202" s="13">
        <f t="shared" si="71"/>
        <v>15.450849718747364</v>
      </c>
      <c r="E202" s="13">
        <f>演算!U202</f>
        <v>18.942660639934971</v>
      </c>
      <c r="F202" s="13">
        <f t="shared" si="72"/>
        <v>-18.942660639934971</v>
      </c>
      <c r="G202" s="13">
        <f t="shared" si="73"/>
        <v>-501.55790638548126</v>
      </c>
      <c r="H202" s="13">
        <f t="shared" si="74"/>
        <v>171.26929155401541</v>
      </c>
      <c r="I202" s="14">
        <f t="shared" si="83"/>
        <v>529.99387136758628</v>
      </c>
      <c r="J202" s="13">
        <f t="shared" si="84"/>
        <v>18.853733338846244</v>
      </c>
      <c r="K202" s="13" t="str">
        <f t="shared" si="85"/>
        <v/>
      </c>
      <c r="L202" s="13">
        <f>COUNTIF($K$4:K202,1)</f>
        <v>1</v>
      </c>
      <c r="M202" s="13">
        <f t="shared" si="86"/>
        <v>198.85373333884624</v>
      </c>
      <c r="N202" s="14">
        <f t="shared" si="75"/>
        <v>152.85373333884624</v>
      </c>
      <c r="O202" s="14">
        <f t="shared" si="87"/>
        <v>-471.61221593117239</v>
      </c>
      <c r="P202" s="14">
        <f t="shared" si="88"/>
        <v>-241.8169172570249</v>
      </c>
      <c r="Q202" s="13">
        <f t="shared" si="76"/>
        <v>-475.52825814757682</v>
      </c>
      <c r="R202" s="13">
        <f t="shared" si="77"/>
        <v>-154.50849718747364</v>
      </c>
      <c r="S202" s="15">
        <v>198</v>
      </c>
      <c r="T202" s="1">
        <f t="shared" si="69"/>
        <v>0.94266063993496996</v>
      </c>
      <c r="U202" s="1">
        <f t="shared" si="78"/>
        <v>18.942660639934971</v>
      </c>
      <c r="V202" s="1">
        <f t="shared" si="89"/>
        <v>1.0531361931572043</v>
      </c>
      <c r="W202" s="1">
        <f>入力・結果!$I$7/V202</f>
        <v>328424.75858995592</v>
      </c>
      <c r="X202" s="14">
        <f>(W202/I202*10)*入力・結果!$I$8</f>
        <v>4089.865041458811</v>
      </c>
      <c r="Y202" s="13">
        <f>DEGREES(ACOS((入力・結果!$G$3-(入力・結果!$G$4*COS(RADIANS(S202))))/(((入力・結果!$G$3^2)+(入力・結果!$G$4^2)-(2*入力・結果!$G$3*入力・結果!$G$4*COS(RADIANS(S202))))^(1/2))))</f>
        <v>11.26750545023336</v>
      </c>
      <c r="Z202" s="13">
        <f>DEGREES(ACOS(((入力・結果!$G$3^2)+(入力・結果!$G$4^2)-(入力・結果!$G$5^2)+(入力・結果!$G$6^2)-(2*入力・結果!$G$3*入力・結果!$G$4*COS(RADIANS(S202))))/(2*入力・結果!$G$6*((入力・結果!$G$3^2)+(入力・結果!$G$4^2)-(2*入力・結果!$G$3*入力・結果!$G$4*(COS(RADIANS(S202)))))^(1/2))))</f>
        <v>9.8875737814010822</v>
      </c>
      <c r="AA202" s="13">
        <f>DEGREES(ACOS((入力・結果!$G$4-(入力・結果!$G$3*COS(RADIANS(S202))))/(((入力・結果!$G$3^2)+(入力・結果!$G$4^2)-(2*入力・結果!$G$3*入力・結果!$G$4*COS(RADIANS(S202))))^(1/2))))</f>
        <v>6.7324945497666526</v>
      </c>
      <c r="AB202" s="13">
        <f>DEGREES(ACOS(((入力・結果!$G$3^2)+(入力・結果!$G$4^2)+(入力・結果!$G$5^2)-(入力・結果!$G$6^2)-(2*入力・結果!$G$3*入力・結果!$G$4*COS(RADIANS(S202))))/(2*入力・結果!$G$5*((入力・結果!$G$3^2)+(入力・結果!$G$4^2)-(2*入力・結果!$G$3*入力・結果!$G$4*(COS(RADIANS(S202)))))^(1/2))))</f>
        <v>7.6751551897016226</v>
      </c>
      <c r="AC202" s="1">
        <f t="shared" si="90"/>
        <v>789.86504145881099</v>
      </c>
      <c r="AD202" s="1">
        <f t="shared" si="79"/>
        <v>789.86504145881099</v>
      </c>
      <c r="AE202" s="1" t="str">
        <f t="shared" si="80"/>
        <v/>
      </c>
      <c r="AF202" s="1" t="str">
        <f t="shared" si="81"/>
        <v/>
      </c>
      <c r="AJ202" s="10">
        <v>199</v>
      </c>
      <c r="AK202" s="10">
        <f t="shared" si="82"/>
        <v>0.94941773503194649</v>
      </c>
    </row>
    <row r="203" spans="2:37" x14ac:dyDescent="0.2">
      <c r="B203" s="1">
        <v>199</v>
      </c>
      <c r="C203" s="13">
        <f t="shared" si="70"/>
        <v>-47.275928779965838</v>
      </c>
      <c r="D203" s="13">
        <f t="shared" si="71"/>
        <v>16.278407722857839</v>
      </c>
      <c r="E203" s="13">
        <f>演算!U203</f>
        <v>19.995937783495336</v>
      </c>
      <c r="F203" s="13">
        <f t="shared" si="72"/>
        <v>-19.995937783495336</v>
      </c>
      <c r="G203" s="13">
        <f t="shared" si="73"/>
        <v>-498.34002509758324</v>
      </c>
      <c r="H203" s="13">
        <f t="shared" si="74"/>
        <v>180.4160969144971</v>
      </c>
      <c r="I203" s="14">
        <f t="shared" si="83"/>
        <v>529.99315905030426</v>
      </c>
      <c r="J203" s="13">
        <f t="shared" si="84"/>
        <v>19.901984865407073</v>
      </c>
      <c r="K203" s="13" t="str">
        <f t="shared" si="85"/>
        <v/>
      </c>
      <c r="L203" s="13">
        <f>COUNTIF($K$4:K203,1)</f>
        <v>1</v>
      </c>
      <c r="M203" s="13">
        <f t="shared" si="86"/>
        <v>199.90198486540709</v>
      </c>
      <c r="N203" s="14">
        <f t="shared" si="75"/>
        <v>153.90198486540709</v>
      </c>
      <c r="O203" s="14">
        <f t="shared" si="87"/>
        <v>-475.9565489011361</v>
      </c>
      <c r="P203" s="14">
        <f t="shared" si="88"/>
        <v>-233.14826226725665</v>
      </c>
      <c r="Q203" s="13">
        <f t="shared" si="76"/>
        <v>-472.75928779965835</v>
      </c>
      <c r="R203" s="13">
        <f t="shared" si="77"/>
        <v>-162.78407722857838</v>
      </c>
      <c r="S203" s="15">
        <v>199</v>
      </c>
      <c r="T203" s="1">
        <f t="shared" si="69"/>
        <v>0.99593778349533757</v>
      </c>
      <c r="U203" s="1">
        <f t="shared" si="78"/>
        <v>19.995937783495336</v>
      </c>
      <c r="V203" s="1">
        <f t="shared" si="89"/>
        <v>1.0532771435603649</v>
      </c>
      <c r="W203" s="1">
        <f>入力・結果!$I$7/V203</f>
        <v>328380.80852190952</v>
      </c>
      <c r="X203" s="14">
        <f>(W203/I203*10)*入力・結果!$I$8</f>
        <v>4089.323228488865</v>
      </c>
      <c r="Y203" s="13">
        <f>DEGREES(ACOS((入力・結果!$G$3-(入力・結果!$G$4*COS(RADIANS(S203))))/(((入力・結果!$G$3^2)+(入力・結果!$G$4^2)-(2*入力・結果!$G$3*入力・結果!$G$4*COS(RADIANS(S203))))^(1/2))))</f>
        <v>11.895609344074188</v>
      </c>
      <c r="Z203" s="13">
        <f>DEGREES(ACOS(((入力・結果!$G$3^2)+(入力・結果!$G$4^2)-(入力・結果!$G$5^2)+(入力・結果!$G$6^2)-(2*入力・結果!$G$3*入力・結果!$G$4*COS(RADIANS(S203))))/(2*入力・結果!$G$6*((入力・結果!$G$3^2)+(入力・結果!$G$4^2)-(2*入力・結果!$G$3*入力・結果!$G$4*(COS(RADIANS(S203)))))^(1/2))))</f>
        <v>10.437684732987465</v>
      </c>
      <c r="AA203" s="13">
        <f>DEGREES(ACOS((入力・結果!$G$4-(入力・結果!$G$3*COS(RADIANS(S203))))/(((入力・結果!$G$3^2)+(入力・結果!$G$4^2)-(2*入力・結果!$G$3*入力・結果!$G$4*COS(RADIANS(S203))))^(1/2))))</f>
        <v>7.10439065592589</v>
      </c>
      <c r="AB203" s="13">
        <f>DEGREES(ACOS(((入力・結果!$G$3^2)+(入力・結果!$G$4^2)+(入力・結果!$G$5^2)-(入力・結果!$G$6^2)-(2*入力・結果!$G$3*入力・結果!$G$4*COS(RADIANS(S203))))/(2*入力・結果!$G$5*((入力・結果!$G$3^2)+(入力・結果!$G$4^2)-(2*入力・結果!$G$3*入力・結果!$G$4*(COS(RADIANS(S203)))))^(1/2))))</f>
        <v>8.1003284394212276</v>
      </c>
      <c r="AC203" s="1">
        <f t="shared" si="90"/>
        <v>789.32322848886497</v>
      </c>
      <c r="AD203" s="1">
        <f t="shared" si="79"/>
        <v>789.32322848886497</v>
      </c>
      <c r="AE203" s="1" t="str">
        <f t="shared" si="80"/>
        <v/>
      </c>
      <c r="AF203" s="1" t="str">
        <f t="shared" si="81"/>
        <v/>
      </c>
      <c r="AJ203" s="10">
        <v>200</v>
      </c>
      <c r="AK203" s="10">
        <f t="shared" si="82"/>
        <v>0.94928316600189622</v>
      </c>
    </row>
    <row r="204" spans="2:37" x14ac:dyDescent="0.2">
      <c r="B204" s="1">
        <v>200</v>
      </c>
      <c r="C204" s="13">
        <f t="shared" si="70"/>
        <v>-46.984631039295422</v>
      </c>
      <c r="D204" s="13">
        <f t="shared" si="71"/>
        <v>17.101007166283434</v>
      </c>
      <c r="E204" s="13">
        <f>演算!U204</f>
        <v>21.049364238123946</v>
      </c>
      <c r="F204" s="13">
        <f t="shared" si="72"/>
        <v>-21.049364238123946</v>
      </c>
      <c r="G204" s="13">
        <f t="shared" si="73"/>
        <v>-494.95486536144938</v>
      </c>
      <c r="H204" s="13">
        <f t="shared" si="74"/>
        <v>189.50364392498983</v>
      </c>
      <c r="I204" s="14">
        <f t="shared" si="83"/>
        <v>529.99240542277573</v>
      </c>
      <c r="J204" s="13">
        <f t="shared" si="84"/>
        <v>20.950371678514674</v>
      </c>
      <c r="K204" s="13" t="str">
        <f t="shared" si="85"/>
        <v/>
      </c>
      <c r="L204" s="13">
        <f>COUNTIF($K$4:K204,1)</f>
        <v>1</v>
      </c>
      <c r="M204" s="13">
        <f t="shared" si="86"/>
        <v>200.95037167851467</v>
      </c>
      <c r="N204" s="14">
        <f t="shared" si="75"/>
        <v>154.95037167851467</v>
      </c>
      <c r="O204" s="14">
        <f t="shared" si="87"/>
        <v>-480.14205360718586</v>
      </c>
      <c r="P204" s="14">
        <f t="shared" si="88"/>
        <v>-224.40044154077356</v>
      </c>
      <c r="Q204" s="13">
        <f t="shared" si="76"/>
        <v>-469.84631039295419</v>
      </c>
      <c r="R204" s="13">
        <f t="shared" si="77"/>
        <v>-171.01007166283432</v>
      </c>
      <c r="S204" s="15">
        <v>200</v>
      </c>
      <c r="T204" s="1">
        <f t="shared" si="69"/>
        <v>1.0493642381239461</v>
      </c>
      <c r="U204" s="1">
        <f t="shared" si="78"/>
        <v>21.049364238123946</v>
      </c>
      <c r="V204" s="1">
        <f t="shared" si="89"/>
        <v>1.0534264546286103</v>
      </c>
      <c r="W204" s="1">
        <f>入力・結果!$I$7/V204</f>
        <v>328334.26432407182</v>
      </c>
      <c r="X204" s="14">
        <f>(W204/I204*10)*入力・結果!$I$8</f>
        <v>4088.7494280418036</v>
      </c>
      <c r="Y204" s="13">
        <f>DEGREES(ACOS((入力・結果!$G$3-(入力・結果!$G$4*COS(RADIANS(S204))))/(((入力・結果!$G$3^2)+(入力・結果!$G$4^2)-(2*入力・結果!$G$3*入力・結果!$G$4*COS(RADIANS(S204))))^(1/2))))</f>
        <v>12.524063878026604</v>
      </c>
      <c r="Z204" s="13">
        <f>DEGREES(ACOS(((入力・結果!$G$3^2)+(入力・結果!$G$4^2)-(入力・結果!$G$5^2)+(入力・結果!$G$6^2)-(2*入力・結果!$G$3*入力・結果!$G$4*COS(RADIANS(S204))))/(2*入力・結果!$G$6*((入力・結果!$G$3^2)+(入力・結果!$G$4^2)-(2*入力・結果!$G$3*入力・結果!$G$4*(COS(RADIANS(S204)))))^(1/2))))</f>
        <v>10.987927384943919</v>
      </c>
      <c r="AA204" s="13">
        <f>DEGREES(ACOS((入力・結果!$G$4-(入力・結果!$G$3*COS(RADIANS(S204))))/(((入力・結果!$G$3^2)+(入力・結果!$G$4^2)-(2*入力・結果!$G$3*入力・結果!$G$4*COS(RADIANS(S204))))^(1/2))))</f>
        <v>7.4759361219734366</v>
      </c>
      <c r="AB204" s="13">
        <f>DEGREES(ACOS(((入力・結果!$G$3^2)+(入力・結果!$G$4^2)+(入力・結果!$G$5^2)-(入力・結果!$G$6^2)-(2*入力・結果!$G$3*入力・結果!$G$4*COS(RADIANS(S204))))/(2*入力・結果!$G$5*((入力・結果!$G$3^2)+(入力・結果!$G$4^2)-(2*入力・結果!$G$3*入力・結果!$G$4*(COS(RADIANS(S204)))))^(1/2))))</f>
        <v>8.5253003600973827</v>
      </c>
      <c r="AC204" s="1">
        <f t="shared" si="90"/>
        <v>788.74942804180364</v>
      </c>
      <c r="AD204" s="1">
        <f t="shared" si="79"/>
        <v>788.74942804180364</v>
      </c>
      <c r="AE204" s="1" t="str">
        <f t="shared" si="80"/>
        <v/>
      </c>
      <c r="AF204" s="1" t="str">
        <f t="shared" si="81"/>
        <v/>
      </c>
      <c r="AJ204" s="10">
        <v>201</v>
      </c>
      <c r="AK204" s="10">
        <f t="shared" si="82"/>
        <v>0.94914102333685546</v>
      </c>
    </row>
    <row r="205" spans="2:37" x14ac:dyDescent="0.2">
      <c r="B205" s="1">
        <v>201</v>
      </c>
      <c r="C205" s="13">
        <f t="shared" si="70"/>
        <v>-46.679021324860088</v>
      </c>
      <c r="D205" s="13">
        <f t="shared" si="71"/>
        <v>17.918397477265021</v>
      </c>
      <c r="E205" s="13">
        <f>演算!U205</f>
        <v>22.102948453127468</v>
      </c>
      <c r="F205" s="13">
        <f t="shared" si="72"/>
        <v>-22.102948453127468</v>
      </c>
      <c r="G205" s="13">
        <f t="shared" si="73"/>
        <v>-491.40347047539444</v>
      </c>
      <c r="H205" s="13">
        <f t="shared" si="74"/>
        <v>198.52892963902389</v>
      </c>
      <c r="I205" s="14">
        <f t="shared" si="83"/>
        <v>529.99161002687424</v>
      </c>
      <c r="J205" s="13">
        <f t="shared" si="84"/>
        <v>21.998901434216826</v>
      </c>
      <c r="K205" s="13" t="str">
        <f t="shared" si="85"/>
        <v/>
      </c>
      <c r="L205" s="13">
        <f>COUNTIF($K$4:K205,1)</f>
        <v>1</v>
      </c>
      <c r="M205" s="13">
        <f t="shared" si="86"/>
        <v>201.99890143421683</v>
      </c>
      <c r="N205" s="14">
        <f t="shared" si="75"/>
        <v>155.99890143421683</v>
      </c>
      <c r="O205" s="14">
        <f t="shared" si="87"/>
        <v>-484.16729464631504</v>
      </c>
      <c r="P205" s="14">
        <f t="shared" si="88"/>
        <v>-215.57629158547724</v>
      </c>
      <c r="Q205" s="13">
        <f t="shared" si="76"/>
        <v>-466.79021324860088</v>
      </c>
      <c r="R205" s="13">
        <f t="shared" si="77"/>
        <v>-179.18397477265023</v>
      </c>
      <c r="S205" s="15">
        <v>201</v>
      </c>
      <c r="T205" s="1">
        <f t="shared" si="69"/>
        <v>1.1029484531274667</v>
      </c>
      <c r="U205" s="1">
        <f t="shared" si="78"/>
        <v>22.102948453127468</v>
      </c>
      <c r="V205" s="1">
        <f t="shared" si="89"/>
        <v>1.0535842150035215</v>
      </c>
      <c r="W205" s="1">
        <f>入力・結果!$I$7/V205</f>
        <v>328285.10058765823</v>
      </c>
      <c r="X205" s="14">
        <f>(W205/I205*10)*入力・結果!$I$8</f>
        <v>4088.1433269645131</v>
      </c>
      <c r="Y205" s="13">
        <f>DEGREES(ACOS((入力・結果!$G$3-(入力・結果!$G$4*COS(RADIANS(S205))))/(((入力・結果!$G$3^2)+(入力・結果!$G$4^2)-(2*入力・結果!$G$3*入力・結果!$G$4*COS(RADIANS(S205))))^(1/2))))</f>
        <v>13.152888844464879</v>
      </c>
      <c r="Z205" s="13">
        <f>DEGREES(ACOS(((入力・結果!$G$3^2)+(入力・結果!$G$4^2)-(入力・結果!$G$5^2)+(入力・結果!$G$6^2)-(2*入力・結果!$G$3*入力・結果!$G$4*COS(RADIANS(S205))))/(2*入力・結果!$G$6*((入力・結果!$G$3^2)+(入力・結果!$G$4^2)-(2*入力・結果!$G$3*入力・結果!$G$4*(COS(RADIANS(S205)))))^(1/2))))</f>
        <v>11.538309137908737</v>
      </c>
      <c r="AA205" s="13">
        <f>DEGREES(ACOS((入力・結果!$G$4-(入力・結果!$G$3*COS(RADIANS(S205))))/(((入力・結果!$G$3^2)+(入力・結果!$G$4^2)-(2*入力・結果!$G$3*入力・結果!$G$4*COS(RADIANS(S205))))^(1/2))))</f>
        <v>7.8471111555352016</v>
      </c>
      <c r="AB205" s="13">
        <f>DEGREES(ACOS(((入力・結果!$G$3^2)+(入力・結果!$G$4^2)+(入力・結果!$G$5^2)-(入力・結果!$G$6^2)-(2*入力・結果!$G$3*入力・結果!$G$4*COS(RADIANS(S205))))/(2*入力・結果!$G$5*((入力・結果!$G$3^2)+(入力・結果!$G$4^2)-(2*入力・結果!$G$3*入力・結果!$G$4*(COS(RADIANS(S205)))))^(1/2))))</f>
        <v>8.9500596086626683</v>
      </c>
      <c r="AC205" s="1">
        <f t="shared" si="90"/>
        <v>788.14332696451311</v>
      </c>
      <c r="AD205" s="1">
        <f t="shared" si="79"/>
        <v>788.14332696451311</v>
      </c>
      <c r="AE205" s="1" t="str">
        <f t="shared" si="80"/>
        <v/>
      </c>
      <c r="AF205" s="1" t="str">
        <f t="shared" si="81"/>
        <v/>
      </c>
      <c r="AJ205" s="10">
        <v>202</v>
      </c>
      <c r="AK205" s="10">
        <f t="shared" si="82"/>
        <v>0.94899122917479806</v>
      </c>
    </row>
    <row r="206" spans="2:37" x14ac:dyDescent="0.2">
      <c r="B206" s="1">
        <v>202</v>
      </c>
      <c r="C206" s="13">
        <f t="shared" si="70"/>
        <v>-46.359192728339373</v>
      </c>
      <c r="D206" s="13">
        <f t="shared" si="71"/>
        <v>18.730329670795602</v>
      </c>
      <c r="E206" s="13">
        <f>演算!U206</f>
        <v>23.156698971843596</v>
      </c>
      <c r="F206" s="13">
        <f t="shared" si="72"/>
        <v>-23.156698971843596</v>
      </c>
      <c r="G206" s="13">
        <f t="shared" si="73"/>
        <v>-487.68693508383319</v>
      </c>
      <c r="H206" s="13">
        <f t="shared" si="74"/>
        <v>207.48896875097893</v>
      </c>
      <c r="I206" s="14">
        <f t="shared" si="83"/>
        <v>529.99077237703648</v>
      </c>
      <c r="J206" s="13">
        <f t="shared" si="84"/>
        <v>23.047581873821741</v>
      </c>
      <c r="K206" s="13" t="str">
        <f t="shared" si="85"/>
        <v/>
      </c>
      <c r="L206" s="13">
        <f>COUNTIF($K$4:K206,1)</f>
        <v>1</v>
      </c>
      <c r="M206" s="13">
        <f t="shared" si="86"/>
        <v>203.04758187382174</v>
      </c>
      <c r="N206" s="14">
        <f t="shared" si="75"/>
        <v>157.04758187382174</v>
      </c>
      <c r="O206" s="14">
        <f t="shared" si="87"/>
        <v>-488.03088497328025</v>
      </c>
      <c r="P206" s="14">
        <f t="shared" si="88"/>
        <v>-206.67867359020039</v>
      </c>
      <c r="Q206" s="13">
        <f t="shared" si="76"/>
        <v>-463.59192728339372</v>
      </c>
      <c r="R206" s="13">
        <f t="shared" si="77"/>
        <v>-187.30329670795601</v>
      </c>
      <c r="S206" s="15">
        <v>202</v>
      </c>
      <c r="T206" s="1">
        <f t="shared" si="69"/>
        <v>1.156698971843598</v>
      </c>
      <c r="U206" s="1">
        <f t="shared" si="78"/>
        <v>23.156698971843596</v>
      </c>
      <c r="V206" s="1">
        <f t="shared" si="89"/>
        <v>1.0537505187161287</v>
      </c>
      <c r="W206" s="1">
        <f>入力・結果!$I$7/V206</f>
        <v>328233.29038206243</v>
      </c>
      <c r="X206" s="14">
        <f>(W206/I206*10)*入力・結果!$I$8</f>
        <v>4087.504593345021</v>
      </c>
      <c r="Y206" s="13">
        <f>DEGREES(ACOS((入力・結果!$G$3-(入力・結果!$G$4*COS(RADIANS(S206))))/(((入力・結果!$G$3^2)+(入力・結果!$G$4^2)-(2*入力・結果!$G$3*入力・結果!$G$4*COS(RADIANS(S206))))^(1/2))))</f>
        <v>13.78210424828352</v>
      </c>
      <c r="Z206" s="13">
        <f>DEGREES(ACOS(((入力・結果!$G$3^2)+(入力・結果!$G$4^2)-(入力・結果!$G$5^2)+(入力・結果!$G$6^2)-(2*入力・結果!$G$3*入力・結果!$G$4*COS(RADIANS(S206))))/(2*入力・結果!$G$6*((入力・結果!$G$3^2)+(入力・結果!$G$4^2)-(2*入力・結果!$G$3*入力・結果!$G$4*(COS(RADIANS(S206)))))^(1/2))))</f>
        <v>12.088837466786721</v>
      </c>
      <c r="AA206" s="13">
        <f>DEGREES(ACOS((入力・結果!$G$4-(入力・結果!$G$3*COS(RADIANS(S206))))/(((入力・結果!$G$3^2)+(入力・結果!$G$4^2)-(2*入力・結果!$G$3*入力・結果!$G$4*COS(RADIANS(S206))))^(1/2))))</f>
        <v>8.2178957517165614</v>
      </c>
      <c r="AB206" s="13">
        <f>DEGREES(ACOS(((入力・結果!$G$3^2)+(入力・結果!$G$4^2)+(入力・結果!$G$5^2)-(入力・結果!$G$6^2)-(2*入力・結果!$G$3*入力・結果!$G$4*COS(RADIANS(S206))))/(2*入力・結果!$G$5*((入力・結果!$G$3^2)+(入力・結果!$G$4^2)-(2*入力・結果!$G$3*入力・結果!$G$4*(COS(RADIANS(S206)))))^(1/2))))</f>
        <v>9.3745947235601594</v>
      </c>
      <c r="AC206" s="1">
        <f t="shared" si="90"/>
        <v>787.50459334502102</v>
      </c>
      <c r="AD206" s="1">
        <f t="shared" si="79"/>
        <v>787.50459334502102</v>
      </c>
      <c r="AE206" s="1" t="str">
        <f t="shared" si="80"/>
        <v/>
      </c>
      <c r="AF206" s="1" t="str">
        <f t="shared" si="81"/>
        <v/>
      </c>
      <c r="AJ206" s="10">
        <v>203</v>
      </c>
      <c r="AK206" s="10">
        <f t="shared" si="82"/>
        <v>0.94883370116907495</v>
      </c>
    </row>
    <row r="207" spans="2:37" x14ac:dyDescent="0.2">
      <c r="B207" s="1">
        <v>203</v>
      </c>
      <c r="C207" s="13">
        <f t="shared" si="70"/>
        <v>-46.025242672622021</v>
      </c>
      <c r="D207" s="13">
        <f t="shared" si="71"/>
        <v>19.536556424463676</v>
      </c>
      <c r="E207" s="13">
        <f>演算!U207</f>
        <v>24.210624437146823</v>
      </c>
      <c r="F207" s="13">
        <f t="shared" si="72"/>
        <v>-24.210624437146823</v>
      </c>
      <c r="G207" s="13">
        <f t="shared" si="73"/>
        <v>-483.80640485755043</v>
      </c>
      <c r="H207" s="13">
        <f t="shared" si="74"/>
        <v>216.38079443008436</v>
      </c>
      <c r="I207" s="14">
        <f t="shared" si="83"/>
        <v>529.98989195963202</v>
      </c>
      <c r="J207" s="13">
        <f t="shared" si="84"/>
        <v>24.096420828891066</v>
      </c>
      <c r="K207" s="13" t="str">
        <f t="shared" si="85"/>
        <v/>
      </c>
      <c r="L207" s="13">
        <f>COUNTIF($K$4:K207,1)</f>
        <v>1</v>
      </c>
      <c r="M207" s="13">
        <f t="shared" si="86"/>
        <v>204.09642082889107</v>
      </c>
      <c r="N207" s="14">
        <f t="shared" si="75"/>
        <v>158.09642082889107</v>
      </c>
      <c r="O207" s="14">
        <f t="shared" si="87"/>
        <v>-491.7314862784275</v>
      </c>
      <c r="P207" s="14">
        <f t="shared" si="88"/>
        <v>-197.71047261536523</v>
      </c>
      <c r="Q207" s="13">
        <f t="shared" si="76"/>
        <v>-460.25242672622016</v>
      </c>
      <c r="R207" s="13">
        <f t="shared" si="77"/>
        <v>-195.36556424463677</v>
      </c>
      <c r="S207" s="15">
        <v>203</v>
      </c>
      <c r="T207" s="1">
        <f t="shared" si="69"/>
        <v>1.2106244371468229</v>
      </c>
      <c r="U207" s="1">
        <f t="shared" si="78"/>
        <v>24.210624437146823</v>
      </c>
      <c r="V207" s="1">
        <f t="shared" si="89"/>
        <v>1.0539254653032266</v>
      </c>
      <c r="W207" s="1">
        <f>入力・結果!$I$7/V207</f>
        <v>328178.80522555497</v>
      </c>
      <c r="X207" s="14">
        <f>(W207/I207*10)*入力・結果!$I$8</f>
        <v>4086.8328761516077</v>
      </c>
      <c r="Y207" s="13">
        <f>DEGREES(ACOS((入力・結果!$G$3-(入力・結果!$G$4*COS(RADIANS(S207))))/(((入力・結果!$G$3^2)+(入力・結果!$G$4^2)-(2*入力・結果!$G$3*入力・結果!$G$4*COS(RADIANS(S207))))^(1/2))))</f>
        <v>14.411730319248536</v>
      </c>
      <c r="Z207" s="13">
        <f>DEGREES(ACOS(((入力・結果!$G$3^2)+(入力・結果!$G$4^2)-(入力・結果!$G$5^2)+(入力・結果!$G$6^2)-(2*入力・結果!$G$3*入力・結果!$G$4*COS(RADIANS(S207))))/(2*入力・結果!$G$6*((入力・結果!$G$3^2)+(入力・結果!$G$4^2)-(2*入力・結果!$G$3*入力・結果!$G$4*(COS(RADIANS(S207)))))^(1/2))))</f>
        <v>12.639519925000473</v>
      </c>
      <c r="AA207" s="13">
        <f>DEGREES(ACOS((入力・結果!$G$4-(入力・結果!$G$3*COS(RADIANS(S207))))/(((入力・結果!$G$3^2)+(入力・結果!$G$4^2)-(2*入力・結果!$G$3*入力・結果!$G$4*COS(RADIANS(S207))))^(1/2))))</f>
        <v>8.5882696807514716</v>
      </c>
      <c r="AB207" s="13">
        <f>DEGREES(ACOS(((入力・結果!$G$3^2)+(入力・結果!$G$4^2)+(入力・結果!$G$5^2)-(入力・結果!$G$6^2)-(2*入力・結果!$G$3*入力・結果!$G$4*COS(RADIANS(S207))))/(2*入力・結果!$G$5*((入力・結果!$G$3^2)+(入力・結果!$G$4^2)-(2*入力・結果!$G$3*入力・結果!$G$4*(COS(RADIANS(S207)))))^(1/2))))</f>
        <v>9.7988941178982945</v>
      </c>
      <c r="AC207" s="1">
        <f t="shared" si="90"/>
        <v>786.83287615160771</v>
      </c>
      <c r="AD207" s="1">
        <f t="shared" si="79"/>
        <v>786.83287615160771</v>
      </c>
      <c r="AE207" s="1" t="str">
        <f t="shared" si="80"/>
        <v/>
      </c>
      <c r="AF207" s="1" t="str">
        <f t="shared" si="81"/>
        <v/>
      </c>
      <c r="AJ207" s="10">
        <v>204</v>
      </c>
      <c r="AK207" s="10">
        <f t="shared" si="82"/>
        <v>0.94866835239684844</v>
      </c>
    </row>
    <row r="208" spans="2:37" x14ac:dyDescent="0.2">
      <c r="B208" s="1">
        <v>204</v>
      </c>
      <c r="C208" s="13">
        <f t="shared" si="70"/>
        <v>-45.67727288213004</v>
      </c>
      <c r="D208" s="13">
        <f t="shared" si="71"/>
        <v>20.336832153790009</v>
      </c>
      <c r="E208" s="13">
        <f>演算!U208</f>
        <v>25.264733597079754</v>
      </c>
      <c r="F208" s="13">
        <f t="shared" si="72"/>
        <v>-25.264733597079754</v>
      </c>
      <c r="G208" s="13">
        <f t="shared" si="73"/>
        <v>-479.76307615928761</v>
      </c>
      <c r="H208" s="13">
        <f t="shared" si="74"/>
        <v>225.20145914738518</v>
      </c>
      <c r="I208" s="14">
        <f t="shared" si="83"/>
        <v>529.98896823229609</v>
      </c>
      <c r="J208" s="13">
        <f t="shared" si="84"/>
        <v>25.145426226346796</v>
      </c>
      <c r="K208" s="13" t="str">
        <f t="shared" si="85"/>
        <v/>
      </c>
      <c r="L208" s="13">
        <f>COUNTIF($K$4:K208,1)</f>
        <v>1</v>
      </c>
      <c r="M208" s="13">
        <f t="shared" si="86"/>
        <v>205.14542622634679</v>
      </c>
      <c r="N208" s="14">
        <f t="shared" si="75"/>
        <v>159.14542622634679</v>
      </c>
      <c r="O208" s="14">
        <f t="shared" si="87"/>
        <v>-495.26780935025948</v>
      </c>
      <c r="P208" s="14">
        <f t="shared" si="88"/>
        <v>-188.67459677796802</v>
      </c>
      <c r="Q208" s="13">
        <f t="shared" si="76"/>
        <v>-456.77272882130046</v>
      </c>
      <c r="R208" s="13">
        <f t="shared" si="77"/>
        <v>-203.3683215379001</v>
      </c>
      <c r="S208" s="15">
        <v>204</v>
      </c>
      <c r="T208" s="1">
        <f t="shared" si="69"/>
        <v>1.2647335970797524</v>
      </c>
      <c r="U208" s="1">
        <f t="shared" si="78"/>
        <v>25.264733597079754</v>
      </c>
      <c r="V208" s="1">
        <f t="shared" si="89"/>
        <v>1.0541091599329313</v>
      </c>
      <c r="W208" s="1">
        <f>入力・結果!$I$7/V208</f>
        <v>328121.61505361239</v>
      </c>
      <c r="X208" s="14">
        <f>(W208/I208*10)*入力・結果!$I$8</f>
        <v>4086.1278048426288</v>
      </c>
      <c r="Y208" s="13">
        <f>DEGREES(ACOS((入力・結果!$G$3-(入力・結果!$G$4*COS(RADIANS(S208))))/(((入力・結果!$G$3^2)+(入力・結果!$G$4^2)-(2*入力・結果!$G$3*入力・結果!$G$4*COS(RADIANS(S208))))^(1/2))))</f>
        <v>15.041787524616094</v>
      </c>
      <c r="Z208" s="13">
        <f>DEGREES(ACOS(((入力・結果!$G$3^2)+(入力・結果!$G$4^2)-(入力・結果!$G$5^2)+(入力・結果!$G$6^2)-(2*入力・結果!$G$3*入力・結果!$G$4*COS(RADIANS(S208))))/(2*入力・結果!$G$6*((入力・結果!$G$3^2)+(入力・結果!$G$4^2)-(2*入力・結果!$G$3*入力・結果!$G$4*(COS(RADIANS(S208)))))^(1/2))))</f>
        <v>13.190364148822958</v>
      </c>
      <c r="AA208" s="13">
        <f>DEGREES(ACOS((入力・結果!$G$4-(入力・結果!$G$3*COS(RADIANS(S208))))/(((入力・結果!$G$3^2)+(入力・結果!$G$4^2)-(2*入力・結果!$G$3*入力・結果!$G$4*COS(RADIANS(S208))))^(1/2))))</f>
        <v>8.958212475383915</v>
      </c>
      <c r="AB208" s="13">
        <f>DEGREES(ACOS(((入力・結果!$G$3^2)+(入力・結果!$G$4^2)+(入力・結果!$G$5^2)-(入力・結果!$G$6^2)-(2*入力・結果!$G$3*入力・結果!$G$4*COS(RADIANS(S208))))/(2*入力・結果!$G$5*((入力・結果!$G$3^2)+(入力・結果!$G$4^2)-(2*入力・結果!$G$3*入力・結果!$G$4*(COS(RADIANS(S208)))))^(1/2))))</f>
        <v>10.222946072463667</v>
      </c>
      <c r="AC208" s="1">
        <f t="shared" si="90"/>
        <v>786.12780484262885</v>
      </c>
      <c r="AD208" s="1">
        <f t="shared" si="79"/>
        <v>786.12780484262885</v>
      </c>
      <c r="AE208" s="1" t="str">
        <f t="shared" si="80"/>
        <v/>
      </c>
      <c r="AF208" s="1" t="str">
        <f t="shared" si="81"/>
        <v/>
      </c>
      <c r="AJ208" s="10">
        <v>205</v>
      </c>
      <c r="AK208" s="10">
        <f t="shared" si="82"/>
        <v>0.94849509126166909</v>
      </c>
    </row>
    <row r="209" spans="2:37" x14ac:dyDescent="0.2">
      <c r="B209" s="1">
        <v>205</v>
      </c>
      <c r="C209" s="13">
        <f t="shared" si="70"/>
        <v>-45.315389351832501</v>
      </c>
      <c r="D209" s="13">
        <f t="shared" si="71"/>
        <v>21.130913087034962</v>
      </c>
      <c r="E209" s="13">
        <f>演算!U209</f>
        <v>26.319035310618219</v>
      </c>
      <c r="F209" s="13">
        <f t="shared" si="72"/>
        <v>-26.319035310618219</v>
      </c>
      <c r="G209" s="13">
        <f t="shared" si="73"/>
        <v>-475.55819569477336</v>
      </c>
      <c r="H209" s="13">
        <f t="shared" si="74"/>
        <v>233.94803549533816</v>
      </c>
      <c r="I209" s="14">
        <f t="shared" si="83"/>
        <v>529.98800062321823</v>
      </c>
      <c r="J209" s="13">
        <f t="shared" si="84"/>
        <v>26.194606093699594</v>
      </c>
      <c r="K209" s="13" t="str">
        <f t="shared" si="85"/>
        <v/>
      </c>
      <c r="L209" s="13">
        <f>COUNTIF($K$4:K209,1)</f>
        <v>1</v>
      </c>
      <c r="M209" s="13">
        <f t="shared" si="86"/>
        <v>206.1946060936996</v>
      </c>
      <c r="N209" s="14">
        <f t="shared" si="75"/>
        <v>160.1946060936996</v>
      </c>
      <c r="O209" s="14">
        <f t="shared" si="87"/>
        <v>-498.63861442258843</v>
      </c>
      <c r="P209" s="14">
        <f t="shared" si="88"/>
        <v>-179.57397643121215</v>
      </c>
      <c r="Q209" s="13">
        <f t="shared" si="76"/>
        <v>-453.15389351832505</v>
      </c>
      <c r="R209" s="13">
        <f t="shared" si="77"/>
        <v>-211.30913087034963</v>
      </c>
      <c r="S209" s="15">
        <v>205</v>
      </c>
      <c r="T209" s="1">
        <f t="shared" si="69"/>
        <v>1.3190353106182204</v>
      </c>
      <c r="U209" s="1">
        <f t="shared" si="78"/>
        <v>26.319035310618219</v>
      </c>
      <c r="V209" s="1">
        <f t="shared" si="89"/>
        <v>1.0543017135384645</v>
      </c>
      <c r="W209" s="1">
        <f>入力・結果!$I$7/V209</f>
        <v>328061.68818522105</v>
      </c>
      <c r="X209" s="14">
        <f>(W209/I209*10)*入力・結果!$I$8</f>
        <v>4085.3889889513912</v>
      </c>
      <c r="Y209" s="13">
        <f>DEGREES(ACOS((入力・結果!$G$3-(入力・結果!$G$4*COS(RADIANS(S209))))/(((入力・結果!$G$3^2)+(入力・結果!$G$4^2)-(2*入力・結果!$G$3*入力・結果!$G$4*COS(RADIANS(S209))))^(1/2))))</f>
        <v>15.672296582034255</v>
      </c>
      <c r="Z209" s="13">
        <f>DEGREES(ACOS(((入力・結果!$G$3^2)+(入力・結果!$G$4^2)-(入力・結果!$G$5^2)+(入力・結果!$G$6^2)-(2*入力・結果!$G$3*入力・結果!$G$4*COS(RADIANS(S209))))/(2*入力・結果!$G$6*((入力・結果!$G$3^2)+(入力・結果!$G$4^2)-(2*入力・結果!$G$3*入力・結果!$G$4*(COS(RADIANS(S209)))))^(1/2))))</f>
        <v>13.741377861798895</v>
      </c>
      <c r="AA209" s="13">
        <f>DEGREES(ACOS((入力・結果!$G$4-(入力・結果!$G$3*COS(RADIANS(S209))))/(((入力・結果!$G$3^2)+(入力・結果!$G$4^2)-(2*入力・結果!$G$3*入力・結果!$G$4*COS(RADIANS(S209))))^(1/2))))</f>
        <v>9.3277034179657417</v>
      </c>
      <c r="AB209" s="13">
        <f>DEGREES(ACOS(((入力・結果!$G$3^2)+(入力・結果!$G$4^2)+(入力・結果!$G$5^2)-(入力・結果!$G$6^2)-(2*入力・結果!$G$3*入力・結果!$G$4*COS(RADIANS(S209))))/(2*入力・結果!$G$5*((入力・結果!$G$3^2)+(入力・結果!$G$4^2)-(2*入力・結果!$G$3*入力・結果!$G$4*(COS(RADIANS(S209)))))^(1/2))))</f>
        <v>10.646738728583962</v>
      </c>
      <c r="AC209" s="1">
        <f t="shared" si="90"/>
        <v>785.38898895139118</v>
      </c>
      <c r="AD209" s="1">
        <f t="shared" si="79"/>
        <v>785.38898895139118</v>
      </c>
      <c r="AE209" s="1" t="str">
        <f t="shared" si="80"/>
        <v/>
      </c>
      <c r="AF209" s="1" t="str">
        <f t="shared" si="81"/>
        <v/>
      </c>
      <c r="AJ209" s="10">
        <v>206</v>
      </c>
      <c r="AK209" s="10">
        <f t="shared" si="82"/>
        <v>0.94831382139223075</v>
      </c>
    </row>
    <row r="210" spans="2:37" x14ac:dyDescent="0.2">
      <c r="B210" s="1">
        <v>206</v>
      </c>
      <c r="C210" s="13">
        <f t="shared" si="70"/>
        <v>-44.939702314958346</v>
      </c>
      <c r="D210" s="13">
        <f t="shared" si="71"/>
        <v>21.918557339453873</v>
      </c>
      <c r="E210" s="13">
        <f>演算!U210</f>
        <v>27.373538553576218</v>
      </c>
      <c r="F210" s="13">
        <f t="shared" si="72"/>
        <v>-27.373538553576218</v>
      </c>
      <c r="G210" s="13">
        <f t="shared" si="73"/>
        <v>-471.19306014934466</v>
      </c>
      <c r="H210" s="13">
        <f t="shared" si="74"/>
        <v>242.61761699968588</v>
      </c>
      <c r="I210" s="14">
        <f t="shared" si="83"/>
        <v>529.98698853038854</v>
      </c>
      <c r="J210" s="13">
        <f t="shared" si="84"/>
        <v>27.243968564404142</v>
      </c>
      <c r="K210" s="13" t="str">
        <f t="shared" si="85"/>
        <v/>
      </c>
      <c r="L210" s="13">
        <f>COUNTIF($K$4:K210,1)</f>
        <v>1</v>
      </c>
      <c r="M210" s="13">
        <f t="shared" si="86"/>
        <v>207.24396856440416</v>
      </c>
      <c r="N210" s="14">
        <f t="shared" si="75"/>
        <v>161.24396856440416</v>
      </c>
      <c r="O210" s="14">
        <f t="shared" si="87"/>
        <v>-501.8427115061254</v>
      </c>
      <c r="P210" s="14">
        <f t="shared" si="88"/>
        <v>-170.41156333914071</v>
      </c>
      <c r="Q210" s="13">
        <f t="shared" si="76"/>
        <v>-449.39702314958345</v>
      </c>
      <c r="R210" s="13">
        <f t="shared" si="77"/>
        <v>-219.18557339453872</v>
      </c>
      <c r="S210" s="15">
        <v>206</v>
      </c>
      <c r="T210" s="1">
        <f t="shared" si="69"/>
        <v>1.3735385535762159</v>
      </c>
      <c r="U210" s="1">
        <f t="shared" si="78"/>
        <v>27.373538553576218</v>
      </c>
      <c r="V210" s="1">
        <f t="shared" si="89"/>
        <v>1.054503242957999</v>
      </c>
      <c r="W210" s="1">
        <f>入力・結果!$I$7/V210</f>
        <v>327998.99128785921</v>
      </c>
      <c r="X210" s="14">
        <f>(W210/I210*10)*入力・結果!$I$8</f>
        <v>4084.6160176548287</v>
      </c>
      <c r="Y210" s="13">
        <f>DEGREES(ACOS((入力・結果!$G$3-(入力・結果!$G$4*COS(RADIANS(S210))))/(((入力・結果!$G$3^2)+(入力・結果!$G$4^2)-(2*入力・結果!$G$3*入力・結果!$G$4*COS(RADIANS(S210))))^(1/2))))</f>
        <v>16.303278472746211</v>
      </c>
      <c r="Z210" s="13">
        <f>DEGREES(ACOS(((入力・結果!$G$3^2)+(入力・結果!$G$4^2)-(入力・結果!$G$5^2)+(入力・結果!$G$6^2)-(2*入力・結果!$G$3*入力・結果!$G$4*COS(RADIANS(S210))))/(2*入力・結果!$G$6*((入力・結果!$G$3^2)+(入力・結果!$G$4^2)-(2*入力・結果!$G$3*入力・結果!$G$4*(COS(RADIANS(S210)))))^(1/2))))</f>
        <v>14.292568879257233</v>
      </c>
      <c r="AA210" s="13">
        <f>DEGREES(ACOS((入力・結果!$G$4-(入力・結果!$G$3*COS(RADIANS(S210))))/(((入力・結果!$G$3^2)+(入力・結果!$G$4^2)-(2*入力・結果!$G$3*入力・結果!$G$4*COS(RADIANS(S210))))^(1/2))))</f>
        <v>9.6967215272537732</v>
      </c>
      <c r="AB210" s="13">
        <f>DEGREES(ACOS(((入力・結果!$G$3^2)+(入力・結果!$G$4^2)+(入力・結果!$G$5^2)-(入力・結果!$G$6^2)-(2*入力・結果!$G$3*入力・結果!$G$4*COS(RADIANS(S210))))/(2*入力・結果!$G$5*((入力・結果!$G$3^2)+(入力・結果!$G$4^2)-(2*入力・結果!$G$3*入力・結果!$G$4*(COS(RADIANS(S210)))))^(1/2))))</f>
        <v>11.070260080829989</v>
      </c>
      <c r="AC210" s="1">
        <f t="shared" si="90"/>
        <v>784.61601765482874</v>
      </c>
      <c r="AD210" s="1">
        <f t="shared" si="79"/>
        <v>784.61601765482874</v>
      </c>
      <c r="AE210" s="1" t="str">
        <f t="shared" si="80"/>
        <v/>
      </c>
      <c r="AF210" s="1" t="str">
        <f t="shared" si="81"/>
        <v/>
      </c>
      <c r="AJ210" s="10">
        <v>207</v>
      </c>
      <c r="AK210" s="10">
        <f t="shared" si="82"/>
        <v>0.94812444153304676</v>
      </c>
    </row>
    <row r="211" spans="2:37" x14ac:dyDescent="0.2">
      <c r="B211" s="1">
        <v>207</v>
      </c>
      <c r="C211" s="13">
        <f t="shared" si="70"/>
        <v>-44.550326209418394</v>
      </c>
      <c r="D211" s="13">
        <f t="shared" si="71"/>
        <v>22.699524986977334</v>
      </c>
      <c r="E211" s="13">
        <f>演算!U211</f>
        <v>28.428252424661615</v>
      </c>
      <c r="F211" s="13">
        <f t="shared" si="72"/>
        <v>-28.428252424661615</v>
      </c>
      <c r="G211" s="13">
        <f t="shared" si="73"/>
        <v>-466.66901581029452</v>
      </c>
      <c r="H211" s="13">
        <f t="shared" si="74"/>
        <v>251.20731892328757</v>
      </c>
      <c r="I211" s="14">
        <f t="shared" si="83"/>
        <v>529.98593132079952</v>
      </c>
      <c r="J211" s="13">
        <f t="shared" si="84"/>
        <v>28.293521883351239</v>
      </c>
      <c r="K211" s="13" t="str">
        <f t="shared" si="85"/>
        <v/>
      </c>
      <c r="L211" s="13">
        <f>COUNTIF($K$4:K211,1)</f>
        <v>1</v>
      </c>
      <c r="M211" s="13">
        <f t="shared" si="86"/>
        <v>208.29352188335125</v>
      </c>
      <c r="N211" s="14">
        <f t="shared" si="75"/>
        <v>162.29352188335125</v>
      </c>
      <c r="O211" s="14">
        <f t="shared" si="87"/>
        <v>-504.87896070436875</v>
      </c>
      <c r="P211" s="14">
        <f t="shared" si="88"/>
        <v>-161.19032984658762</v>
      </c>
      <c r="Q211" s="13">
        <f t="shared" si="76"/>
        <v>-445.50326209418392</v>
      </c>
      <c r="R211" s="13">
        <f t="shared" si="77"/>
        <v>-226.99524986977335</v>
      </c>
      <c r="S211" s="15">
        <v>207</v>
      </c>
      <c r="T211" s="1">
        <f t="shared" si="69"/>
        <v>1.4282524246616148</v>
      </c>
      <c r="U211" s="1">
        <f t="shared" si="78"/>
        <v>28.428252424661615</v>
      </c>
      <c r="V211" s="1">
        <f t="shared" si="89"/>
        <v>1.0547138710853972</v>
      </c>
      <c r="W211" s="1">
        <f>入力・結果!$I$7/V211</f>
        <v>327933.48933968408</v>
      </c>
      <c r="X211" s="14">
        <f>(W211/I211*10)*入力・結果!$I$8</f>
        <v>4083.8084593076328</v>
      </c>
      <c r="Y211" s="13">
        <f>DEGREES(ACOS((入力・結果!$G$3-(入力・結果!$G$4*COS(RADIANS(S211))))/(((入力・結果!$G$3^2)+(入力・結果!$G$4^2)-(2*入力・結果!$G$3*入力・結果!$G$4*COS(RADIANS(S211))))^(1/2))))</f>
        <v>16.934754455111062</v>
      </c>
      <c r="Z211" s="13">
        <f>DEGREES(ACOS(((入力・結果!$G$3^2)+(入力・結果!$G$4^2)-(入力・結果!$G$5^2)+(入力・結果!$G$6^2)-(2*入力・結果!$G$3*入力・結果!$G$4*COS(RADIANS(S211))))/(2*入力・結果!$G$6*((入力・結果!$G$3^2)+(入力・結果!$G$4^2)-(2*入力・結果!$G$3*入力・結果!$G$4*(COS(RADIANS(S211)))))^(1/2))))</f>
        <v>14.84394511292172</v>
      </c>
      <c r="AA211" s="13">
        <f>DEGREES(ACOS((入力・結果!$G$4-(入力・結果!$G$3*COS(RADIANS(S211))))/(((入力・結果!$G$3^2)+(入力・結果!$G$4^2)-(2*入力・結果!$G$3*入力・結果!$G$4*COS(RADIANS(S211))))^(1/2))))</f>
        <v>10.065245544888912</v>
      </c>
      <c r="AB211" s="13">
        <f>DEGREES(ACOS(((入力・結果!$G$3^2)+(入力・結果!$G$4^2)+(入力・結果!$G$5^2)-(入力・結果!$G$6^2)-(2*入力・結果!$G$3*入力・結果!$G$4*COS(RADIANS(S211))))/(2*入力・結果!$G$5*((入力・結果!$G$3^2)+(入力・結果!$G$4^2)-(2*入力・結果!$G$3*入力・結果!$G$4*(COS(RADIANS(S211)))))^(1/2))))</f>
        <v>11.493497969550527</v>
      </c>
      <c r="AC211" s="1">
        <f t="shared" si="90"/>
        <v>783.8084593076328</v>
      </c>
      <c r="AD211" s="1">
        <f t="shared" si="79"/>
        <v>783.8084593076328</v>
      </c>
      <c r="AE211" s="1" t="str">
        <f t="shared" si="80"/>
        <v/>
      </c>
      <c r="AF211" s="1" t="str">
        <f t="shared" si="81"/>
        <v/>
      </c>
      <c r="AJ211" s="10">
        <v>208</v>
      </c>
      <c r="AK211" s="10">
        <f t="shared" si="82"/>
        <v>0.94792684543118899</v>
      </c>
    </row>
    <row r="212" spans="2:37" x14ac:dyDescent="0.2">
      <c r="B212" s="1">
        <v>208</v>
      </c>
      <c r="C212" s="13">
        <f t="shared" si="70"/>
        <v>-44.147379642946341</v>
      </c>
      <c r="D212" s="13">
        <f t="shared" si="71"/>
        <v>23.473578139294542</v>
      </c>
      <c r="E212" s="13">
        <f>演算!U212</f>
        <v>29.483186151688962</v>
      </c>
      <c r="F212" s="13">
        <f t="shared" si="72"/>
        <v>-29.483186151688962</v>
      </c>
      <c r="G212" s="13">
        <f t="shared" si="73"/>
        <v>-461.98745817510576</v>
      </c>
      <c r="H212" s="13">
        <f t="shared" si="74"/>
        <v>259.7142790615506</v>
      </c>
      <c r="I212" s="14">
        <f t="shared" si="83"/>
        <v>529.98482832960042</v>
      </c>
      <c r="J212" s="13">
        <f t="shared" si="84"/>
        <v>29.343274412502637</v>
      </c>
      <c r="K212" s="13" t="str">
        <f t="shared" si="85"/>
        <v/>
      </c>
      <c r="L212" s="13">
        <f>COUNTIF($K$4:K212,1)</f>
        <v>1</v>
      </c>
      <c r="M212" s="13">
        <f t="shared" si="86"/>
        <v>209.34327441250264</v>
      </c>
      <c r="N212" s="14">
        <f t="shared" si="75"/>
        <v>163.34327441250264</v>
      </c>
      <c r="O212" s="14">
        <f t="shared" si="87"/>
        <v>-507.74627251364558</v>
      </c>
      <c r="P212" s="14">
        <f t="shared" si="88"/>
        <v>-151.91326804481153</v>
      </c>
      <c r="Q212" s="13">
        <f t="shared" si="76"/>
        <v>-441.47379642946345</v>
      </c>
      <c r="R212" s="13">
        <f t="shared" si="77"/>
        <v>-234.73578139294543</v>
      </c>
      <c r="S212" s="15">
        <v>208</v>
      </c>
      <c r="T212" s="1">
        <f t="shared" si="69"/>
        <v>1.48318615168896</v>
      </c>
      <c r="U212" s="1">
        <f t="shared" si="78"/>
        <v>29.483186151688962</v>
      </c>
      <c r="V212" s="1">
        <f t="shared" si="89"/>
        <v>1.0549337270273469</v>
      </c>
      <c r="W212" s="1">
        <f>入力・結果!$I$7/V212</f>
        <v>327865.14559035795</v>
      </c>
      <c r="X212" s="14">
        <f>(W212/I212*10)*入力・結果!$I$8</f>
        <v>4082.9658609597318</v>
      </c>
      <c r="Y212" s="13">
        <f>DEGREES(ACOS((入力・結果!$G$3-(入力・結果!$G$4*COS(RADIANS(S212))))/(((入力・結果!$G$3^2)+(入力・結果!$G$4^2)-(2*入力・結果!$G$3*入力・結果!$G$4*COS(RADIANS(S212))))^(1/2))))</f>
        <v>17.566746078461264</v>
      </c>
      <c r="Z212" s="13">
        <f>DEGREES(ACOS(((入力・結果!$G$3^2)+(入力・結果!$G$4^2)-(入力・結果!$G$5^2)+(入力・結果!$G$6^2)-(2*入力・結果!$G$3*入力・結果!$G$4*COS(RADIANS(S212))))/(2*入力・結果!$G$6*((入力・結果!$G$3^2)+(入力・結果!$G$4^2)-(2*入力・結果!$G$3*入力・結果!$G$4*(COS(RADIANS(S212)))))^(1/2))))</f>
        <v>15.395514575623523</v>
      </c>
      <c r="AA212" s="13">
        <f>DEGREES(ACOS((入力・結果!$G$4-(入力・結果!$G$3*COS(RADIANS(S212))))/(((入力・結果!$G$3^2)+(入力・結果!$G$4^2)-(2*入力・結果!$G$3*入力・結果!$G$4*COS(RADIANS(S212))))^(1/2))))</f>
        <v>10.433253921538748</v>
      </c>
      <c r="AB212" s="13">
        <f>DEGREES(ACOS(((入力・結果!$G$3^2)+(入力・結果!$G$4^2)+(入力・結果!$G$5^2)-(入力・結果!$G$6^2)-(2*入力・結果!$G$3*入力・結果!$G$4*COS(RADIANS(S212))))/(2*入力・結果!$G$5*((入力・結果!$G$3^2)+(入力・結果!$G$4^2)-(2*入力・結果!$G$3*入力・結果!$G$4*(COS(RADIANS(S212)))))^(1/2))))</f>
        <v>11.916440073227708</v>
      </c>
      <c r="AC212" s="1">
        <f t="shared" si="90"/>
        <v>782.9658609597318</v>
      </c>
      <c r="AD212" s="1">
        <f t="shared" si="79"/>
        <v>782.9658609597318</v>
      </c>
      <c r="AE212" s="1" t="str">
        <f t="shared" si="80"/>
        <v/>
      </c>
      <c r="AF212" s="1" t="str">
        <f t="shared" si="81"/>
        <v/>
      </c>
      <c r="AJ212" s="10">
        <v>209</v>
      </c>
      <c r="AK212" s="10">
        <f t="shared" si="82"/>
        <v>0.94772092171486966</v>
      </c>
    </row>
    <row r="213" spans="2:37" x14ac:dyDescent="0.2">
      <c r="B213" s="1">
        <v>209</v>
      </c>
      <c r="C213" s="13">
        <f t="shared" si="70"/>
        <v>-43.730985356969789</v>
      </c>
      <c r="D213" s="13">
        <f t="shared" si="71"/>
        <v>24.240481012316849</v>
      </c>
      <c r="E213" s="13">
        <f>演算!U213</f>
        <v>30.538349097960669</v>
      </c>
      <c r="F213" s="13">
        <f t="shared" si="72"/>
        <v>-30.538349097960669</v>
      </c>
      <c r="G213" s="13">
        <f t="shared" si="73"/>
        <v>-457.1498315457215</v>
      </c>
      <c r="H213" s="13">
        <f t="shared" si="74"/>
        <v>268.135658529137</v>
      </c>
      <c r="I213" s="14">
        <f t="shared" si="83"/>
        <v>529.98367885920368</v>
      </c>
      <c r="J213" s="13">
        <f t="shared" si="84"/>
        <v>30.39323463667855</v>
      </c>
      <c r="K213" s="13" t="str">
        <f t="shared" si="85"/>
        <v/>
      </c>
      <c r="L213" s="13">
        <f>COUNTIF($K$4:K213,1)</f>
        <v>1</v>
      </c>
      <c r="M213" s="13">
        <f t="shared" si="86"/>
        <v>210.39323463667856</v>
      </c>
      <c r="N213" s="14">
        <f t="shared" si="75"/>
        <v>164.39323463667856</v>
      </c>
      <c r="O213" s="14">
        <f t="shared" si="87"/>
        <v>-510.44360810717825</v>
      </c>
      <c r="P213" s="14">
        <f t="shared" si="88"/>
        <v>-142.58338893314675</v>
      </c>
      <c r="Q213" s="13">
        <f t="shared" si="76"/>
        <v>-437.30985356969791</v>
      </c>
      <c r="R213" s="13">
        <f t="shared" si="77"/>
        <v>-242.40481012316846</v>
      </c>
      <c r="S213" s="15">
        <v>209</v>
      </c>
      <c r="T213" s="1">
        <f t="shared" si="69"/>
        <v>1.5383490979606673</v>
      </c>
      <c r="U213" s="1">
        <f t="shared" si="78"/>
        <v>30.538349097960669</v>
      </c>
      <c r="V213" s="1">
        <f t="shared" si="89"/>
        <v>1.0551629462717074</v>
      </c>
      <c r="W213" s="1">
        <f>入力・結果!$I$7/V213</f>
        <v>327793.92151905224</v>
      </c>
      <c r="X213" s="14">
        <f>(W213/I213*10)*入力・結果!$I$8</f>
        <v>4082.0877478389066</v>
      </c>
      <c r="Y213" s="13">
        <f>DEGREES(ACOS((入力・結果!$G$3-(入力・結果!$G$4*COS(RADIANS(S213))))/(((入力・結果!$G$3^2)+(入力・結果!$G$4^2)-(2*入力・結果!$G$3*入力・結果!$G$4*COS(RADIANS(S213))))^(1/2))))</f>
        <v>18.199275197315071</v>
      </c>
      <c r="Z213" s="13">
        <f>DEGREES(ACOS(((入力・結果!$G$3^2)+(入力・結果!$G$4^2)-(入力・結果!$G$5^2)+(入力・結果!$G$6^2)-(2*入力・結果!$G$3*入力・結果!$G$4*COS(RADIANS(S213))))/(2*入力・結果!$G$6*((入力・結果!$G$3^2)+(入力・結果!$G$4^2)-(2*入力・結果!$G$3*入力・結果!$G$4*(COS(RADIANS(S213)))))^(1/2))))</f>
        <v>15.947285386122864</v>
      </c>
      <c r="AA213" s="13">
        <f>DEGREES(ACOS((入力・結果!$G$4-(入力・結果!$G$3*COS(RADIANS(S213))))/(((入力・結果!$G$3^2)+(入力・結果!$G$4^2)-(2*入力・結果!$G$3*入力・結果!$G$4*COS(RADIANS(S213))))^(1/2))))</f>
        <v>10.800724802684858</v>
      </c>
      <c r="AB213" s="13">
        <f>DEGREES(ACOS(((入力・結果!$G$3^2)+(入力・結果!$G$4^2)+(入力・結果!$G$5^2)-(入力・結果!$G$6^2)-(2*入力・結果!$G$3*入力・結果!$G$4*COS(RADIANS(S213))))/(2*入力・結果!$G$5*((入力・結果!$G$3^2)+(入力・結果!$G$4^2)-(2*入力・結果!$G$3*入力・結果!$G$4*(COS(RADIANS(S213)))))^(1/2))))</f>
        <v>12.339073900645525</v>
      </c>
      <c r="AC213" s="1">
        <f t="shared" si="90"/>
        <v>782.08774783890658</v>
      </c>
      <c r="AD213" s="1">
        <f t="shared" si="79"/>
        <v>782.08774783890658</v>
      </c>
      <c r="AE213" s="1" t="str">
        <f t="shared" si="80"/>
        <v/>
      </c>
      <c r="AF213" s="1" t="str">
        <f t="shared" si="81"/>
        <v/>
      </c>
      <c r="AJ213" s="10">
        <v>210</v>
      </c>
      <c r="AK213" s="10">
        <f t="shared" si="82"/>
        <v>0.94750655376731885</v>
      </c>
    </row>
    <row r="214" spans="2:37" x14ac:dyDescent="0.2">
      <c r="B214" s="1">
        <v>210</v>
      </c>
      <c r="C214" s="13">
        <f t="shared" si="70"/>
        <v>-43.301270189221931</v>
      </c>
      <c r="D214" s="13">
        <f t="shared" si="71"/>
        <v>25.000000000000007</v>
      </c>
      <c r="E214" s="13">
        <f>演算!U214</f>
        <v>31.593750768824016</v>
      </c>
      <c r="F214" s="13">
        <f t="shared" si="72"/>
        <v>-31.593750768824016</v>
      </c>
      <c r="G214" s="13">
        <f t="shared" si="73"/>
        <v>-452.15762860902367</v>
      </c>
      <c r="H214" s="13">
        <f t="shared" si="74"/>
        <v>276.46864253759082</v>
      </c>
      <c r="I214" s="14">
        <f t="shared" si="83"/>
        <v>529.98248217833952</v>
      </c>
      <c r="J214" s="13">
        <f t="shared" si="84"/>
        <v>31.443411169504994</v>
      </c>
      <c r="K214" s="13" t="str">
        <f t="shared" si="85"/>
        <v/>
      </c>
      <c r="L214" s="13">
        <f>COUNTIF($K$4:K214,1)</f>
        <v>1</v>
      </c>
      <c r="M214" s="13">
        <f t="shared" si="86"/>
        <v>211.443411169505</v>
      </c>
      <c r="N214" s="14">
        <f t="shared" si="75"/>
        <v>165.443411169505</v>
      </c>
      <c r="O214" s="14">
        <f t="shared" si="87"/>
        <v>-512.96997960303736</v>
      </c>
      <c r="P214" s="14">
        <f t="shared" si="88"/>
        <v>-133.20372157703912</v>
      </c>
      <c r="Q214" s="13">
        <f t="shared" si="76"/>
        <v>-433.0127018922193</v>
      </c>
      <c r="R214" s="13">
        <f t="shared" si="77"/>
        <v>-250.00000000000006</v>
      </c>
      <c r="S214" s="15">
        <v>210</v>
      </c>
      <c r="T214" s="1">
        <f t="shared" si="69"/>
        <v>1.593750768824016</v>
      </c>
      <c r="U214" s="1">
        <f t="shared" si="78"/>
        <v>31.593750768824016</v>
      </c>
      <c r="V214" s="1">
        <f t="shared" si="89"/>
        <v>1.0554016708633469</v>
      </c>
      <c r="W214" s="1">
        <f>入力・結果!$I$7/V214</f>
        <v>327719.77679082518</v>
      </c>
      <c r="X214" s="14">
        <f>(W214/I214*10)*入力・結果!$I$8</f>
        <v>4081.1736228134646</v>
      </c>
      <c r="Y214" s="13">
        <f>DEGREES(ACOS((入力・結果!$G$3-(入力・結果!$G$4*COS(RADIANS(S214))))/(((入力・結果!$G$3^2)+(入力・結果!$G$4^2)-(2*入力・結果!$G$3*入力・結果!$G$4*COS(RADIANS(S214))))^(1/2))))</f>
        <v>18.832363985964438</v>
      </c>
      <c r="Z214" s="13">
        <f>DEGREES(ACOS(((入力・結果!$G$3^2)+(入力・結果!$G$4^2)-(入力・結果!$G$5^2)+(入力・結果!$G$6^2)-(2*入力・結果!$G$3*入力・結果!$G$4*COS(RADIANS(S214))))/(2*入力・結果!$G$6*((入力・結果!$G$3^2)+(入力・結果!$G$4^2)-(2*入力・結果!$G$3*入力・結果!$G$4*(COS(RADIANS(S214)))))^(1/2))))</f>
        <v>16.499265774043614</v>
      </c>
      <c r="AA214" s="13">
        <f>DEGREES(ACOS((入力・結果!$G$4-(入力・結果!$G$3*COS(RADIANS(S214))))/(((入力・結果!$G$3^2)+(入力・結果!$G$4^2)-(2*入力・結果!$G$3*入力・結果!$G$4*COS(RADIANS(S214))))^(1/2))))</f>
        <v>11.167636014035606</v>
      </c>
      <c r="AB214" s="13">
        <f>DEGREES(ACOS(((入力・結果!$G$3^2)+(入力・結果!$G$4^2)+(入力・結果!$G$5^2)-(入力・結果!$G$6^2)-(2*入力・結果!$G$3*入力・結果!$G$4*COS(RADIANS(S214))))/(2*入力・結果!$G$5*((入力・結果!$G$3^2)+(入力・結果!$G$4^2)-(2*入力・結果!$G$3*入力・結果!$G$4*(COS(RADIANS(S214)))))^(1/2))))</f>
        <v>12.761386782859622</v>
      </c>
      <c r="AC214" s="1">
        <f t="shared" si="90"/>
        <v>781.17362281346459</v>
      </c>
      <c r="AD214" s="1">
        <f t="shared" si="79"/>
        <v>781.17362281346459</v>
      </c>
      <c r="AE214" s="1" t="str">
        <f t="shared" si="80"/>
        <v/>
      </c>
      <c r="AF214" s="1" t="str">
        <f t="shared" si="81"/>
        <v/>
      </c>
      <c r="AJ214" s="10">
        <v>211</v>
      </c>
      <c r="AK214" s="10">
        <f t="shared" si="82"/>
        <v>0.9472836195923755</v>
      </c>
    </row>
    <row r="215" spans="2:37" x14ac:dyDescent="0.2">
      <c r="B215" s="1">
        <v>211</v>
      </c>
      <c r="C215" s="13">
        <f t="shared" si="70"/>
        <v>-42.858365035105614</v>
      </c>
      <c r="D215" s="13">
        <f t="shared" si="71"/>
        <v>25.751903745502709</v>
      </c>
      <c r="E215" s="13">
        <f>演算!U215</f>
        <v>32.649400818415614</v>
      </c>
      <c r="F215" s="13">
        <f t="shared" si="72"/>
        <v>-32.649400818415614</v>
      </c>
      <c r="G215" s="13">
        <f t="shared" si="73"/>
        <v>-447.0123900036852</v>
      </c>
      <c r="H215" s="13">
        <f t="shared" si="74"/>
        <v>284.710441163555</v>
      </c>
      <c r="I215" s="14">
        <f t="shared" si="83"/>
        <v>529.98123752105869</v>
      </c>
      <c r="J215" s="13">
        <f t="shared" si="84"/>
        <v>32.493812759531131</v>
      </c>
      <c r="K215" s="13" t="str">
        <f t="shared" si="85"/>
        <v/>
      </c>
      <c r="L215" s="13">
        <f>COUNTIF($K$4:K215,1)</f>
        <v>1</v>
      </c>
      <c r="M215" s="13">
        <f t="shared" si="86"/>
        <v>212.49381275953112</v>
      </c>
      <c r="N215" s="14">
        <f t="shared" si="75"/>
        <v>166.49381275953112</v>
      </c>
      <c r="O215" s="14">
        <f t="shared" si="87"/>
        <v>-515.32445031586258</v>
      </c>
      <c r="P215" s="14">
        <f t="shared" si="88"/>
        <v>-123.77731226281691</v>
      </c>
      <c r="Q215" s="13">
        <f t="shared" si="76"/>
        <v>-428.58365035105618</v>
      </c>
      <c r="R215" s="13">
        <f t="shared" si="77"/>
        <v>-257.5190374550271</v>
      </c>
      <c r="S215" s="15">
        <v>211</v>
      </c>
      <c r="T215" s="1">
        <f t="shared" si="69"/>
        <v>1.6494008184156161</v>
      </c>
      <c r="U215" s="1">
        <f t="shared" si="78"/>
        <v>32.649400818415614</v>
      </c>
      <c r="V215" s="1">
        <f t="shared" si="89"/>
        <v>1.0556500495915984</v>
      </c>
      <c r="W215" s="1">
        <f>入力・結果!$I$7/V215</f>
        <v>327642.66921013244</v>
      </c>
      <c r="X215" s="14">
        <f>(W215/I215*10)*入力・結果!$I$8</f>
        <v>4080.2229658195215</v>
      </c>
      <c r="Y215" s="13">
        <f>DEGREES(ACOS((入力・結果!$G$3-(入力・結果!$G$4*COS(RADIANS(S215))))/(((入力・結果!$G$3^2)+(入力・結果!$G$4^2)-(2*入力・結果!$G$3*入力・結果!$G$4*COS(RADIANS(S215))))^(1/2))))</f>
        <v>19.466034953456887</v>
      </c>
      <c r="Z215" s="13">
        <f>DEGREES(ACOS(((入力・結果!$G$3^2)+(入力・結果!$G$4^2)-(入力・結果!$G$5^2)+(入力・結果!$G$6^2)-(2*入力・結果!$G$3*入力・結果!$G$4*COS(RADIANS(S215))))/(2*入力・結果!$G$6*((入力・結果!$G$3^2)+(入力・結果!$G$4^2)-(2*入力・結果!$G$3*入力・結果!$G$4*(COS(RADIANS(S215)))))^(1/2))))</f>
        <v>17.051464084927829</v>
      </c>
      <c r="AA215" s="13">
        <f>DEGREES(ACOS((入力・結果!$G$4-(入力・結果!$G$3*COS(RADIANS(S215))))/(((入力・結果!$G$3^2)+(入力・結果!$G$4^2)-(2*入力・結果!$G$3*入力・結果!$G$4*COS(RADIANS(S215))))^(1/2))))</f>
        <v>11.533965046543104</v>
      </c>
      <c r="AB215" s="13">
        <f>DEGREES(ACOS(((入力・結果!$G$3^2)+(入力・結果!$G$4^2)+(入力・結果!$G$5^2)-(入力・結果!$G$6^2)-(2*入力・結果!$G$3*入力・結果!$G$4*COS(RADIANS(S215))))/(2*入力・結果!$G$5*((入力・結果!$G$3^2)+(入力・結果!$G$4^2)-(2*入力・結果!$G$3*入力・結果!$G$4*(COS(RADIANS(S215)))))^(1/2))))</f>
        <v>13.18336586495872</v>
      </c>
      <c r="AC215" s="1">
        <f t="shared" si="90"/>
        <v>780.22296581952151</v>
      </c>
      <c r="AD215" s="1">
        <f t="shared" si="79"/>
        <v>780.22296581952151</v>
      </c>
      <c r="AE215" s="1" t="str">
        <f t="shared" si="80"/>
        <v/>
      </c>
      <c r="AF215" s="1" t="str">
        <f t="shared" si="81"/>
        <v/>
      </c>
      <c r="AJ215" s="10">
        <v>212</v>
      </c>
      <c r="AK215" s="10">
        <f t="shared" si="82"/>
        <v>0.94705199167462695</v>
      </c>
    </row>
    <row r="216" spans="2:37" x14ac:dyDescent="0.2">
      <c r="B216" s="1">
        <v>212</v>
      </c>
      <c r="C216" s="13">
        <f t="shared" si="70"/>
        <v>-42.402404807821306</v>
      </c>
      <c r="D216" s="13">
        <f t="shared" si="71"/>
        <v>26.495963211660239</v>
      </c>
      <c r="E216" s="13">
        <f>演算!U216</f>
        <v>33.705309056601934</v>
      </c>
      <c r="F216" s="13">
        <f t="shared" si="72"/>
        <v>-33.705309056601934</v>
      </c>
      <c r="G216" s="13">
        <f t="shared" si="73"/>
        <v>-441.71570387358111</v>
      </c>
      <c r="H216" s="13">
        <f t="shared" si="74"/>
        <v>292.85829010722387</v>
      </c>
      <c r="I216" s="14">
        <f t="shared" si="83"/>
        <v>529.97994408567956</v>
      </c>
      <c r="J216" s="13">
        <f t="shared" si="84"/>
        <v>33.544448296524706</v>
      </c>
      <c r="K216" s="13" t="str">
        <f t="shared" si="85"/>
        <v/>
      </c>
      <c r="L216" s="13">
        <f>COUNTIF($K$4:K216,1)</f>
        <v>1</v>
      </c>
      <c r="M216" s="13">
        <f t="shared" si="86"/>
        <v>213.54444829652471</v>
      </c>
      <c r="N216" s="14">
        <f t="shared" si="75"/>
        <v>167.54444829652471</v>
      </c>
      <c r="O216" s="14">
        <f t="shared" si="87"/>
        <v>-517.50613499221993</v>
      </c>
      <c r="P216" s="14">
        <f t="shared" si="88"/>
        <v>-114.30722364957622</v>
      </c>
      <c r="Q216" s="13">
        <f t="shared" si="76"/>
        <v>-424.02404807821301</v>
      </c>
      <c r="R216" s="13">
        <f t="shared" si="77"/>
        <v>-264.95963211660239</v>
      </c>
      <c r="S216" s="15">
        <v>212</v>
      </c>
      <c r="T216" s="1">
        <f t="shared" ref="T216:T247" si="91">-AA216+AB216</f>
        <v>1.7053090566019353</v>
      </c>
      <c r="U216" s="1">
        <f t="shared" si="78"/>
        <v>33.705309056601934</v>
      </c>
      <c r="V216" s="1">
        <f t="shared" si="89"/>
        <v>1.0559082381863192</v>
      </c>
      <c r="W216" s="1">
        <f>入力・結果!$I$7/V216</f>
        <v>327562.55467245326</v>
      </c>
      <c r="X216" s="14">
        <f>(W216/I216*10)*入力・結果!$I$8</f>
        <v>4079.235233265138</v>
      </c>
      <c r="Y216" s="13">
        <f>DEGREES(ACOS((入力・結果!$G$3-(入力・結果!$G$4*COS(RADIANS(S216))))/(((入力・結果!$G$3^2)+(入力・結果!$G$4^2)-(2*入力・結果!$G$3*入力・結果!$G$4*COS(RADIANS(S216))))^(1/2))))</f>
        <v>20.10031095899506</v>
      </c>
      <c r="Z216" s="13">
        <f>DEGREES(ACOS(((入力・結果!$G$3^2)+(入力・結果!$G$4^2)-(入力・結果!$G$5^2)+(入力・結果!$G$6^2)-(2*入力・結果!$G$3*入力・結果!$G$4*COS(RADIANS(S216))))/(2*入力・結果!$G$6*((入力・結果!$G$3^2)+(入力・結果!$G$4^2)-(2*入力・結果!$G$3*入力・結果!$G$4*(COS(RADIANS(S216)))))^(1/2))))</f>
        <v>17.603888785415705</v>
      </c>
      <c r="AA216" s="13">
        <f>DEGREES(ACOS((入力・結果!$G$4-(入力・結果!$G$3*COS(RADIANS(S216))))/(((入力・結果!$G$3^2)+(入力・結果!$G$4^2)-(2*入力・結果!$G$3*入力・結果!$G$4*COS(RADIANS(S216))))^(1/2))))</f>
        <v>11.89968904100496</v>
      </c>
      <c r="AB216" s="13">
        <f>DEGREES(ACOS(((入力・結果!$G$3^2)+(入力・結果!$G$4^2)+(入力・結果!$G$5^2)-(入力・結果!$G$6^2)-(2*入力・結果!$G$3*入力・結果!$G$4*COS(RADIANS(S216))))/(2*入力・結果!$G$5*((入力・結果!$G$3^2)+(入力・結果!$G$4^2)-(2*入力・結果!$G$3*入力・結果!$G$4*(COS(RADIANS(S216)))))^(1/2))))</f>
        <v>13.604998097606895</v>
      </c>
      <c r="AC216" s="1">
        <f t="shared" si="90"/>
        <v>779.23523326513805</v>
      </c>
      <c r="AD216" s="1">
        <f t="shared" si="79"/>
        <v>779.23523326513805</v>
      </c>
      <c r="AE216" s="1" t="str">
        <f t="shared" si="80"/>
        <v/>
      </c>
      <c r="AF216" s="1" t="str">
        <f t="shared" si="81"/>
        <v/>
      </c>
      <c r="AJ216" s="10">
        <v>213</v>
      </c>
      <c r="AK216" s="10">
        <f t="shared" si="82"/>
        <v>0.94681153683117725</v>
      </c>
    </row>
    <row r="217" spans="2:37" x14ac:dyDescent="0.2">
      <c r="B217" s="1">
        <v>213</v>
      </c>
      <c r="C217" s="13">
        <f t="shared" si="70"/>
        <v>-41.933528397271203</v>
      </c>
      <c r="D217" s="13">
        <f t="shared" si="71"/>
        <v>27.231951750751353</v>
      </c>
      <c r="E217" s="13">
        <f>演算!U217</f>
        <v>34.7614854561279</v>
      </c>
      <c r="F217" s="13">
        <f t="shared" si="72"/>
        <v>-34.7614854561279</v>
      </c>
      <c r="G217" s="13">
        <f t="shared" si="73"/>
        <v>-436.26920540793822</v>
      </c>
      <c r="H217" s="13">
        <f t="shared" si="74"/>
        <v>300.90945144069462</v>
      </c>
      <c r="I217" s="14">
        <f t="shared" si="83"/>
        <v>529.97860103367714</v>
      </c>
      <c r="J217" s="13">
        <f t="shared" si="84"/>
        <v>34.595326817956384</v>
      </c>
      <c r="K217" s="13" t="str">
        <f t="shared" si="85"/>
        <v/>
      </c>
      <c r="L217" s="13">
        <f>COUNTIF($K$4:K217,1)</f>
        <v>1</v>
      </c>
      <c r="M217" s="13">
        <f t="shared" si="86"/>
        <v>214.59532681795639</v>
      </c>
      <c r="N217" s="14">
        <f t="shared" si="75"/>
        <v>168.59532681795639</v>
      </c>
      <c r="O217" s="14">
        <f t="shared" si="87"/>
        <v>-519.51420002948225</v>
      </c>
      <c r="P217" s="14">
        <f t="shared" si="88"/>
        <v>-104.79653391854458</v>
      </c>
      <c r="Q217" s="13">
        <f t="shared" si="76"/>
        <v>-419.33528397271203</v>
      </c>
      <c r="R217" s="13">
        <f t="shared" si="77"/>
        <v>-272.31951750751352</v>
      </c>
      <c r="S217" s="15">
        <v>213</v>
      </c>
      <c r="T217" s="1">
        <f t="shared" si="91"/>
        <v>1.7614854561279003</v>
      </c>
      <c r="U217" s="1">
        <f t="shared" si="78"/>
        <v>34.7614854561279</v>
      </c>
      <c r="V217" s="1">
        <f t="shared" si="89"/>
        <v>1.0561763995259668</v>
      </c>
      <c r="W217" s="1">
        <f>入力・結果!$I$7/V217</f>
        <v>327479.38711302023</v>
      </c>
      <c r="X217" s="14">
        <f>(W217/I217*10)*入力・結果!$I$8</f>
        <v>4078.209857398735</v>
      </c>
      <c r="Y217" s="13">
        <f>DEGREES(ACOS((入力・結果!$G$3-(入力・結果!$G$4*COS(RADIANS(S217))))/(((入力・結果!$G$3^2)+(入力・結果!$G$4^2)-(2*入力・結果!$G$3*入力・結果!$G$4*COS(RADIANS(S217))))^(1/2))))</f>
        <v>20.735215227773558</v>
      </c>
      <c r="Z217" s="13">
        <f>DEGREES(ACOS(((入力・結果!$G$3^2)+(入力・結果!$G$4^2)-(入力・結果!$G$5^2)+(入力・結果!$G$6^2)-(2*入力・結果!$G$3*入力・結果!$G$4*COS(RADIANS(S217))))/(2*入力・結果!$G$6*((入力・結果!$G$3^2)+(入力・結果!$G$4^2)-(2*入力・結果!$G$3*入力・結果!$G$4*(COS(RADIANS(S217)))))^(1/2))))</f>
        <v>18.156548468557194</v>
      </c>
      <c r="AA217" s="13">
        <f>DEGREES(ACOS((入力・結果!$G$4-(入力・結果!$G$3*COS(RADIANS(S217))))/(((入力・結果!$G$3^2)+(入力・結果!$G$4^2)-(2*入力・結果!$G$3*入力・結果!$G$4*COS(RADIANS(S217))))^(1/2))))</f>
        <v>12.264784772226424</v>
      </c>
      <c r="AB217" s="13">
        <f>DEGREES(ACOS(((入力・結果!$G$3^2)+(入力・結果!$G$4^2)+(入力・結果!$G$5^2)-(入力・結果!$G$6^2)-(2*入力・結果!$G$3*入力・結果!$G$4*COS(RADIANS(S217))))/(2*入力・結果!$G$5*((入力・結果!$G$3^2)+(入力・結果!$G$4^2)-(2*入力・結果!$G$3*入力・結果!$G$4*(COS(RADIANS(S217)))))^(1/2))))</f>
        <v>14.026270228354324</v>
      </c>
      <c r="AC217" s="1">
        <f t="shared" si="90"/>
        <v>778.20985739873504</v>
      </c>
      <c r="AD217" s="1">
        <f t="shared" si="79"/>
        <v>778.20985739873504</v>
      </c>
      <c r="AE217" s="1" t="str">
        <f t="shared" si="80"/>
        <v/>
      </c>
      <c r="AF217" s="1" t="str">
        <f t="shared" si="81"/>
        <v/>
      </c>
      <c r="AJ217" s="10">
        <v>214</v>
      </c>
      <c r="AK217" s="10">
        <f t="shared" si="82"/>
        <v>0.94656211605694074</v>
      </c>
    </row>
    <row r="218" spans="2:37" x14ac:dyDescent="0.2">
      <c r="B218" s="1">
        <v>214</v>
      </c>
      <c r="C218" s="13">
        <f t="shared" si="70"/>
        <v>-41.451878627752095</v>
      </c>
      <c r="D218" s="13">
        <f t="shared" si="71"/>
        <v>27.959645173537336</v>
      </c>
      <c r="E218" s="13">
        <f>演算!U218</f>
        <v>35.817940159983642</v>
      </c>
      <c r="F218" s="13">
        <f t="shared" si="72"/>
        <v>-35.817940159983642</v>
      </c>
      <c r="G218" s="13">
        <f t="shared" si="73"/>
        <v>-430.67457636842175</v>
      </c>
      <c r="H218" s="13">
        <f t="shared" si="74"/>
        <v>308.8612143458638</v>
      </c>
      <c r="I218" s="14">
        <f t="shared" si="83"/>
        <v>529.97720748851191</v>
      </c>
      <c r="J218" s="13">
        <f t="shared" si="84"/>
        <v>35.646457515682101</v>
      </c>
      <c r="K218" s="13" t="str">
        <f t="shared" si="85"/>
        <v/>
      </c>
      <c r="L218" s="13">
        <f>COUNTIF($K$4:K218,1)</f>
        <v>1</v>
      </c>
      <c r="M218" s="13">
        <f t="shared" si="86"/>
        <v>215.6464575156821</v>
      </c>
      <c r="N218" s="14">
        <f t="shared" si="75"/>
        <v>169.6464575156821</v>
      </c>
      <c r="O218" s="14">
        <f t="shared" si="87"/>
        <v>-521.34786367811387</v>
      </c>
      <c r="P218" s="14">
        <f t="shared" si="88"/>
        <v>-95.24833592030889</v>
      </c>
      <c r="Q218" s="13">
        <f t="shared" si="76"/>
        <v>-414.51878627752092</v>
      </c>
      <c r="R218" s="13">
        <f t="shared" si="77"/>
        <v>-279.59645173537336</v>
      </c>
      <c r="S218" s="15">
        <v>214</v>
      </c>
      <c r="T218" s="1">
        <f t="shared" si="91"/>
        <v>1.8179401599836424</v>
      </c>
      <c r="U218" s="1">
        <f t="shared" si="78"/>
        <v>35.817940159983642</v>
      </c>
      <c r="V218" s="1">
        <f t="shared" si="89"/>
        <v>1.0564547038557421</v>
      </c>
      <c r="W218" s="1">
        <f>入力・結果!$I$7/V218</f>
        <v>327393.11845331045</v>
      </c>
      <c r="X218" s="14">
        <f>(W218/I218*10)*入力・結果!$I$8</f>
        <v>4077.1462456499844</v>
      </c>
      <c r="Y218" s="13">
        <f>DEGREES(ACOS((入力・結果!$G$3-(入力・結果!$G$4*COS(RADIANS(S218))))/(((入力・結果!$G$3^2)+(入力・結果!$G$4^2)-(2*入力・結果!$G$3*入力・結果!$G$4*COS(RADIANS(S218))))^(1/2))))</f>
        <v>21.370771367277353</v>
      </c>
      <c r="Z218" s="13">
        <f>DEGREES(ACOS(((入力・結果!$G$3^2)+(入力・結果!$G$4^2)-(入力・結果!$G$5^2)+(入力・結果!$G$6^2)-(2*入力・結果!$G$3*入力・結果!$G$4*COS(RADIANS(S218))))/(2*入力・結果!$G$6*((入力・結果!$G$3^2)+(入力・結果!$G$4^2)-(2*入力・結果!$G$3*入力・結果!$G$4*(COS(RADIANS(S218)))))^(1/2))))</f>
        <v>18.709451859261794</v>
      </c>
      <c r="AA218" s="13">
        <f>DEGREES(ACOS((入力・結果!$G$4-(入力・結果!$G$3*COS(RADIANS(S218))))/(((入力・結果!$G$3^2)+(入力・結果!$G$4^2)-(2*入力・結果!$G$3*入力・結果!$G$4*COS(RADIANS(S218))))^(1/2))))</f>
        <v>12.629228632722631</v>
      </c>
      <c r="AB218" s="13">
        <f>DEGREES(ACOS(((入力・結果!$G$3^2)+(入力・結果!$G$4^2)+(入力・結果!$G$5^2)-(入力・結果!$G$6^2)-(2*入力・結果!$G$3*入力・結果!$G$4*COS(RADIANS(S218))))/(2*入力・結果!$G$5*((入力・結果!$G$3^2)+(入力・結果!$G$4^2)-(2*入力・結果!$G$3*入力・結果!$G$4*(COS(RADIANS(S218)))))^(1/2))))</f>
        <v>14.447168792706274</v>
      </c>
      <c r="AC218" s="1">
        <f t="shared" si="90"/>
        <v>777.14624564998439</v>
      </c>
      <c r="AD218" s="1">
        <f t="shared" si="79"/>
        <v>777.14624564998439</v>
      </c>
      <c r="AE218" s="1" t="str">
        <f t="shared" si="80"/>
        <v/>
      </c>
      <c r="AF218" s="1" t="str">
        <f t="shared" si="81"/>
        <v/>
      </c>
      <c r="AJ218" s="10">
        <v>215</v>
      </c>
      <c r="AK218" s="10">
        <f t="shared" si="82"/>
        <v>0.94630358436100059</v>
      </c>
    </row>
    <row r="219" spans="2:37" x14ac:dyDescent="0.2">
      <c r="B219" s="1">
        <v>215</v>
      </c>
      <c r="C219" s="13">
        <f t="shared" si="70"/>
        <v>-40.957602214449587</v>
      </c>
      <c r="D219" s="13">
        <f t="shared" si="71"/>
        <v>28.678821817552308</v>
      </c>
      <c r="E219" s="13">
        <f>演算!U219</f>
        <v>36.874683489002372</v>
      </c>
      <c r="F219" s="13">
        <f t="shared" si="72"/>
        <v>-36.874683489002372</v>
      </c>
      <c r="G219" s="13">
        <f t="shared" si="73"/>
        <v>-424.93354460335252</v>
      </c>
      <c r="H219" s="13">
        <f t="shared" si="74"/>
        <v>316.71089584152952</v>
      </c>
      <c r="I219" s="14">
        <f t="shared" si="83"/>
        <v>529.97576253439513</v>
      </c>
      <c r="J219" s="13">
        <f t="shared" si="84"/>
        <v>36.697849742835288</v>
      </c>
      <c r="K219" s="13" t="str">
        <f t="shared" si="85"/>
        <v/>
      </c>
      <c r="L219" s="13">
        <f>COUNTIF($K$4:K219,1)</f>
        <v>1</v>
      </c>
      <c r="M219" s="13">
        <f t="shared" si="86"/>
        <v>216.69784974283527</v>
      </c>
      <c r="N219" s="14">
        <f t="shared" si="75"/>
        <v>170.69784974283527</v>
      </c>
      <c r="O219" s="14">
        <f t="shared" si="87"/>
        <v>-523.00639622725168</v>
      </c>
      <c r="P219" s="14">
        <f t="shared" si="88"/>
        <v>-85.665736320285006</v>
      </c>
      <c r="Q219" s="13">
        <f t="shared" si="76"/>
        <v>-409.57602214449588</v>
      </c>
      <c r="R219" s="13">
        <f t="shared" si="77"/>
        <v>-286.78821817552307</v>
      </c>
      <c r="S219" s="15">
        <v>215</v>
      </c>
      <c r="T219" s="1">
        <f t="shared" si="91"/>
        <v>1.8746834890023738</v>
      </c>
      <c r="U219" s="1">
        <f t="shared" si="78"/>
        <v>36.874683489002372</v>
      </c>
      <c r="V219" s="1">
        <f t="shared" si="89"/>
        <v>1.0567433290187296</v>
      </c>
      <c r="W219" s="1">
        <f>入力・結果!$I$7/V219</f>
        <v>327303.69854444545</v>
      </c>
      <c r="X219" s="14">
        <f>(W219/I219*10)*入力・結果!$I$8</f>
        <v>4076.0437799325664</v>
      </c>
      <c r="Y219" s="13">
        <f>DEGREES(ACOS((入力・結果!$G$3-(入力・結果!$G$4*COS(RADIANS(S219))))/(((入力・結果!$G$3^2)+(入力・結果!$G$4^2)-(2*入力・結果!$G$3*入力・結果!$G$4*COS(RADIANS(S219))))^(1/2))))</f>
        <v>22.007003384065335</v>
      </c>
      <c r="Z219" s="13">
        <f>DEGREES(ACOS(((入力・結果!$G$3^2)+(入力・結果!$G$4^2)-(入力・結果!$G$5^2)+(入力・結果!$G$6^2)-(2*入力・結果!$G$3*入力・結果!$G$4*COS(RADIANS(S219))))/(2*入力・結果!$G$6*((入力・結果!$G$3^2)+(入力・結果!$G$4^2)-(2*入力・結果!$G$3*入力・結果!$G$4*(COS(RADIANS(S219)))))^(1/2))))</f>
        <v>19.26260781989307</v>
      </c>
      <c r="AA219" s="13">
        <f>DEGREES(ACOS((入力・結果!$G$4-(入力・結果!$G$3*COS(RADIANS(S219))))/(((入力・結果!$G$3^2)+(入力・結果!$G$4^2)-(2*入力・結果!$G$3*入力・結果!$G$4*COS(RADIANS(S219))))^(1/2))))</f>
        <v>12.992996615934587</v>
      </c>
      <c r="AB219" s="13">
        <f>DEGREES(ACOS(((入力・結果!$G$3^2)+(入力・結果!$G$4^2)+(入力・結果!$G$5^2)-(入力・結果!$G$6^2)-(2*入力・結果!$G$3*入力・結果!$G$4*COS(RADIANS(S219))))/(2*入力・結果!$G$5*((入力・結果!$G$3^2)+(入力・結果!$G$4^2)-(2*入力・結果!$G$3*入力・結果!$G$4*(COS(RADIANS(S219)))))^(1/2))))</f>
        <v>14.86768010493696</v>
      </c>
      <c r="AC219" s="1">
        <f t="shared" si="90"/>
        <v>776.04377993256639</v>
      </c>
      <c r="AD219" s="1">
        <f t="shared" si="79"/>
        <v>776.04377993256639</v>
      </c>
      <c r="AE219" s="1" t="str">
        <f t="shared" si="80"/>
        <v/>
      </c>
      <c r="AF219" s="1" t="str">
        <f t="shared" si="81"/>
        <v/>
      </c>
      <c r="AJ219" s="10">
        <v>216</v>
      </c>
      <c r="AK219" s="10">
        <f t="shared" si="82"/>
        <v>0.94603579059642573</v>
      </c>
    </row>
    <row r="220" spans="2:37" x14ac:dyDescent="0.2">
      <c r="B220" s="1">
        <v>216</v>
      </c>
      <c r="C220" s="13">
        <f t="shared" si="70"/>
        <v>-40.450849718747378</v>
      </c>
      <c r="D220" s="13">
        <f t="shared" si="71"/>
        <v>29.38926261462365</v>
      </c>
      <c r="E220" s="13">
        <f>演算!U220</f>
        <v>37.931725949699924</v>
      </c>
      <c r="F220" s="13">
        <f t="shared" si="72"/>
        <v>-37.931725949699924</v>
      </c>
      <c r="G220" s="13">
        <f t="shared" si="73"/>
        <v>-419.04788354927052</v>
      </c>
      <c r="H220" s="13">
        <f t="shared" si="74"/>
        <v>324.45584149933859</v>
      </c>
      <c r="I220" s="14">
        <f t="shared" si="83"/>
        <v>529.97426521498846</v>
      </c>
      <c r="J220" s="13">
        <f t="shared" si="84"/>
        <v>37.749513020938615</v>
      </c>
      <c r="K220" s="13" t="str">
        <f t="shared" si="85"/>
        <v/>
      </c>
      <c r="L220" s="13">
        <f>COUNTIF($K$4:K220,1)</f>
        <v>1</v>
      </c>
      <c r="M220" s="13">
        <f t="shared" si="86"/>
        <v>217.74951302093862</v>
      </c>
      <c r="N220" s="14">
        <f t="shared" si="75"/>
        <v>171.74951302093862</v>
      </c>
      <c r="O220" s="14">
        <f t="shared" si="87"/>
        <v>-524.48912017347118</v>
      </c>
      <c r="P220" s="14">
        <f t="shared" si="88"/>
        <v>-76.051854742833356</v>
      </c>
      <c r="Q220" s="13">
        <f t="shared" si="76"/>
        <v>-404.50849718747378</v>
      </c>
      <c r="R220" s="13">
        <f t="shared" si="77"/>
        <v>-293.89262614623652</v>
      </c>
      <c r="S220" s="15">
        <v>216</v>
      </c>
      <c r="T220" s="1">
        <f t="shared" si="91"/>
        <v>1.9317259496999224</v>
      </c>
      <c r="U220" s="1">
        <f t="shared" si="78"/>
        <v>37.931725949699924</v>
      </c>
      <c r="V220" s="1">
        <f t="shared" si="89"/>
        <v>1.0570424606975521</v>
      </c>
      <c r="W220" s="1">
        <f>入力・結果!$I$7/V220</f>
        <v>327211.07510832936</v>
      </c>
      <c r="X220" s="14">
        <f>(W220/I220*10)*入力・結果!$I$8</f>
        <v>4074.9018159191501</v>
      </c>
      <c r="Y220" s="13">
        <f>DEGREES(ACOS((入力・結果!$G$3-(入力・結果!$G$4*COS(RADIANS(S220))))/(((入力・結果!$G$3^2)+(入力・結果!$G$4^2)-(2*入力・結果!$G$3*入力・結果!$G$4*COS(RADIANS(S220))))^(1/2))))</f>
        <v>22.643935701063782</v>
      </c>
      <c r="Z220" s="13">
        <f>DEGREES(ACOS(((入力・結果!$G$3^2)+(入力・結果!$G$4^2)-(入力・結果!$G$5^2)+(入力・結果!$G$6^2)-(2*入力・結果!$G$3*入力・結果!$G$4*COS(RADIANS(S220))))/(2*入力・結果!$G$6*((入力・結果!$G$3^2)+(入力・結果!$G$4^2)-(2*入力・結果!$G$3*入力・結果!$G$4*(COS(RADIANS(S220)))))^(1/2))))</f>
        <v>19.816025356014379</v>
      </c>
      <c r="AA220" s="13">
        <f>DEGREES(ACOS((入力・結果!$G$4-(入力・結果!$G$3*COS(RADIANS(S220))))/(((入力・結果!$G$3^2)+(入力・結果!$G$4^2)-(2*入力・結果!$G$3*入力・結果!$G$4*COS(RADIANS(S220))))^(1/2))))</f>
        <v>13.356064298936191</v>
      </c>
      <c r="AB220" s="13">
        <f>DEGREES(ACOS(((入力・結果!$G$3^2)+(入力・結果!$G$4^2)+(入力・結果!$G$5^2)-(入力・結果!$G$6^2)-(2*入力・結果!$G$3*入力・結果!$G$4*COS(RADIANS(S220))))/(2*入力・結果!$G$5*((入力・結果!$G$3^2)+(入力・結果!$G$4^2)-(2*入力・結果!$G$3*入力・結果!$G$4*(COS(RADIANS(S220)))))^(1/2))))</f>
        <v>15.287790248636114</v>
      </c>
      <c r="AC220" s="1">
        <f t="shared" si="90"/>
        <v>774.90181591915007</v>
      </c>
      <c r="AD220" s="1">
        <f t="shared" si="79"/>
        <v>774.90181591915007</v>
      </c>
      <c r="AE220" s="1" t="str">
        <f t="shared" si="80"/>
        <v/>
      </c>
      <c r="AF220" s="1" t="str">
        <f t="shared" si="81"/>
        <v/>
      </c>
      <c r="AJ220" s="10">
        <v>217</v>
      </c>
      <c r="AK220" s="10">
        <f t="shared" si="82"/>
        <v>0.94575857728031698</v>
      </c>
    </row>
    <row r="221" spans="2:37" x14ac:dyDescent="0.2">
      <c r="B221" s="1">
        <v>217</v>
      </c>
      <c r="C221" s="13">
        <f t="shared" si="70"/>
        <v>-39.931775502364644</v>
      </c>
      <c r="D221" s="13">
        <f t="shared" si="71"/>
        <v>30.090751157602419</v>
      </c>
      <c r="E221" s="13">
        <f>演算!U221</f>
        <v>38.989078242370283</v>
      </c>
      <c r="F221" s="13">
        <f t="shared" si="72"/>
        <v>-38.989078242370283</v>
      </c>
      <c r="G221" s="13">
        <f t="shared" si="73"/>
        <v>-413.01941172005303</v>
      </c>
      <c r="H221" s="13">
        <f t="shared" si="74"/>
        <v>332.09342614823527</v>
      </c>
      <c r="I221" s="14">
        <f t="shared" si="83"/>
        <v>529.97271453203336</v>
      </c>
      <c r="J221" s="13">
        <f t="shared" si="84"/>
        <v>38.801457047247979</v>
      </c>
      <c r="K221" s="13" t="str">
        <f t="shared" si="85"/>
        <v/>
      </c>
      <c r="L221" s="13">
        <f>COUNTIF($K$4:K221,1)</f>
        <v>1</v>
      </c>
      <c r="M221" s="13">
        <f t="shared" si="86"/>
        <v>218.80145704724799</v>
      </c>
      <c r="N221" s="14">
        <f t="shared" si="75"/>
        <v>172.80145704724799</v>
      </c>
      <c r="O221" s="14">
        <f t="shared" si="87"/>
        <v>-525.79541037263596</v>
      </c>
      <c r="P221" s="14">
        <f t="shared" si="88"/>
        <v>-66.409822914411478</v>
      </c>
      <c r="Q221" s="13">
        <f t="shared" si="76"/>
        <v>-399.31775502364644</v>
      </c>
      <c r="R221" s="13">
        <f t="shared" si="77"/>
        <v>-300.90751157602421</v>
      </c>
      <c r="S221" s="15">
        <v>217</v>
      </c>
      <c r="T221" s="1">
        <f t="shared" si="91"/>
        <v>1.9890782423702849</v>
      </c>
      <c r="U221" s="1">
        <f t="shared" si="78"/>
        <v>38.989078242370283</v>
      </c>
      <c r="V221" s="1">
        <f t="shared" si="89"/>
        <v>1.0573522926703589</v>
      </c>
      <c r="W221" s="1">
        <f>入力・結果!$I$7/V221</f>
        <v>327115.19367540692</v>
      </c>
      <c r="X221" s="14">
        <f>(W221/I221*10)*入力・結果!$I$8</f>
        <v>4073.7196822746823</v>
      </c>
      <c r="Y221" s="13">
        <f>DEGREES(ACOS((入力・結果!$G$3-(入力・結果!$G$4*COS(RADIANS(S221))))/(((入力・結果!$G$3^2)+(入力・結果!$G$4^2)-(2*入力・結果!$G$3*入力・結果!$G$4*COS(RADIANS(S221))))^(1/2))))</f>
        <v>23.281593175395571</v>
      </c>
      <c r="Z221" s="13">
        <f>DEGREES(ACOS(((入力・結果!$G$3^2)+(入力・結果!$G$4^2)-(入力・結果!$G$5^2)+(入力・結果!$G$6^2)-(2*入力・結果!$G$3*入力・結果!$G$4*COS(RADIANS(S221))))/(2*入力・結果!$G$6*((入力・結果!$G$3^2)+(入力・結果!$G$4^2)-(2*入力・結果!$G$3*入力・結果!$G$4*(COS(RADIANS(S221)))))^(1/2))))</f>
        <v>20.369713622293617</v>
      </c>
      <c r="AA221" s="13">
        <f>DEGREES(ACOS((入力・結果!$G$4-(入力・結果!$G$3*COS(RADIANS(S221))))/(((入力・結果!$G$3^2)+(入力・結果!$G$4^2)-(2*入力・結果!$G$3*入力・結果!$G$4*COS(RADIANS(S221))))^(1/2))))</f>
        <v>13.718406824604379</v>
      </c>
      <c r="AB221" s="13">
        <f>DEGREES(ACOS(((入力・結果!$G$3^2)+(入力・結果!$G$4^2)+(入力・結果!$G$5^2)-(入力・結果!$G$6^2)-(2*入力・結果!$G$3*入力・結果!$G$4*COS(RADIANS(S221))))/(2*入力・結果!$G$5*((入力・結果!$G$3^2)+(入力・結果!$G$4^2)-(2*入力・結果!$G$3*入力・結果!$G$4*(COS(RADIANS(S221)))))^(1/2))))</f>
        <v>15.707485066974664</v>
      </c>
      <c r="AC221" s="1">
        <f t="shared" si="90"/>
        <v>773.71968227468233</v>
      </c>
      <c r="AD221" s="1">
        <f t="shared" si="79"/>
        <v>773.71968227468233</v>
      </c>
      <c r="AE221" s="1" t="str">
        <f t="shared" si="80"/>
        <v/>
      </c>
      <c r="AF221" s="1" t="str">
        <f t="shared" si="81"/>
        <v/>
      </c>
      <c r="AJ221" s="10">
        <v>218</v>
      </c>
      <c r="AK221" s="10">
        <f t="shared" si="82"/>
        <v>0.94547178040614732</v>
      </c>
    </row>
    <row r="222" spans="2:37" x14ac:dyDescent="0.2">
      <c r="B222" s="1">
        <v>218</v>
      </c>
      <c r="C222" s="13">
        <f t="shared" si="70"/>
        <v>-39.4005376803361</v>
      </c>
      <c r="D222" s="13">
        <f t="shared" si="71"/>
        <v>30.783073766282911</v>
      </c>
      <c r="E222" s="13">
        <f>演算!U222</f>
        <v>40.046751269449345</v>
      </c>
      <c r="F222" s="13">
        <f t="shared" si="72"/>
        <v>-40.046751269449345</v>
      </c>
      <c r="G222" s="13">
        <f t="shared" si="73"/>
        <v>-406.84999218381506</v>
      </c>
      <c r="H222" s="13">
        <f t="shared" si="74"/>
        <v>339.62105456705126</v>
      </c>
      <c r="I222" s="14">
        <f t="shared" si="83"/>
        <v>529.97110944390772</v>
      </c>
      <c r="J222" s="13">
        <f t="shared" si="84"/>
        <v>39.8536917023402</v>
      </c>
      <c r="K222" s="13" t="str">
        <f t="shared" si="85"/>
        <v/>
      </c>
      <c r="L222" s="13">
        <f>COUNTIF($K$4:K222,1)</f>
        <v>1</v>
      </c>
      <c r="M222" s="13">
        <f t="shared" si="86"/>
        <v>219.8536917023402</v>
      </c>
      <c r="N222" s="14">
        <f t="shared" si="75"/>
        <v>173.8536917023402</v>
      </c>
      <c r="O222" s="14">
        <f t="shared" si="87"/>
        <v>-526.92469417472955</v>
      </c>
      <c r="P222" s="14">
        <f t="shared" si="88"/>
        <v>-56.742783806173357</v>
      </c>
      <c r="Q222" s="13">
        <f t="shared" si="76"/>
        <v>-394.005376803361</v>
      </c>
      <c r="R222" s="13">
        <f t="shared" si="77"/>
        <v>-307.83073766282911</v>
      </c>
      <c r="S222" s="15">
        <v>218</v>
      </c>
      <c r="T222" s="1">
        <f t="shared" si="91"/>
        <v>2.0467512694493433</v>
      </c>
      <c r="U222" s="1">
        <f t="shared" si="78"/>
        <v>40.046751269449345</v>
      </c>
      <c r="V222" s="1">
        <f t="shared" si="89"/>
        <v>1.057673027079062</v>
      </c>
      <c r="W222" s="1">
        <f>入力・結果!$I$7/V222</f>
        <v>327015.99751975661</v>
      </c>
      <c r="X222" s="14">
        <f>(W222/I222*10)*入力・結果!$I$8</f>
        <v>4072.4966798569035</v>
      </c>
      <c r="Y222" s="13">
        <f>DEGREES(ACOS((入力・結果!$G$3-(入力・結果!$G$4*COS(RADIANS(S222))))/(((入力・結果!$G$3^2)+(入力・結果!$G$4^2)-(2*入力・結果!$G$3*入力・結果!$G$4*COS(RADIANS(S222))))^(1/2))))</f>
        <v>23.920001116772848</v>
      </c>
      <c r="Z222" s="13">
        <f>DEGREES(ACOS(((入力・結果!$G$3^2)+(入力・結果!$G$4^2)-(入力・結果!$G$5^2)+(入力・結果!$G$6^2)-(2*入力・結果!$G$3*入力・結果!$G$4*COS(RADIANS(S222))))/(2*入力・結果!$G$6*((入力・結果!$G$3^2)+(入力・結果!$G$4^2)-(2*入力・結果!$G$3*入力・結果!$G$4*(COS(RADIANS(S222)))))^(1/2))))</f>
        <v>20.9236819285737</v>
      </c>
      <c r="AA222" s="13">
        <f>DEGREES(ACOS((入力・結果!$G$4-(入力・結果!$G$3*COS(RADIANS(S222))))/(((入力・結果!$G$3^2)+(入力・結果!$G$4^2)-(2*入力・結果!$G$3*入力・結果!$G$4*COS(RADIANS(S222))))^(1/2))))</f>
        <v>14.079998883227129</v>
      </c>
      <c r="AB222" s="13">
        <f>DEGREES(ACOS(((入力・結果!$G$3^2)+(入力・結果!$G$4^2)+(入力・結果!$G$5^2)-(入力・結果!$G$6^2)-(2*入力・結果!$G$3*入力・結果!$G$4*COS(RADIANS(S222))))/(2*入力・結果!$G$5*((入力・結果!$G$3^2)+(入力・結果!$G$4^2)-(2*入力・結果!$G$3*入力・結果!$G$4*(COS(RADIANS(S222)))))^(1/2))))</f>
        <v>16.126750152676472</v>
      </c>
      <c r="AC222" s="1">
        <f t="shared" si="90"/>
        <v>772.49667985690348</v>
      </c>
      <c r="AD222" s="1">
        <f t="shared" si="79"/>
        <v>772.49667985690348</v>
      </c>
      <c r="AE222" s="1" t="str">
        <f t="shared" si="80"/>
        <v/>
      </c>
      <c r="AF222" s="1" t="str">
        <f t="shared" si="81"/>
        <v/>
      </c>
      <c r="AJ222" s="10">
        <v>219</v>
      </c>
      <c r="AK222" s="10">
        <f t="shared" si="82"/>
        <v>0.94517522924649877</v>
      </c>
    </row>
    <row r="223" spans="2:37" x14ac:dyDescent="0.2">
      <c r="B223" s="1">
        <v>219</v>
      </c>
      <c r="C223" s="13">
        <f t="shared" si="70"/>
        <v>-38.857298072848536</v>
      </c>
      <c r="D223" s="13">
        <f t="shared" si="71"/>
        <v>31.466019552491879</v>
      </c>
      <c r="E223" s="13">
        <f>演算!U223</f>
        <v>41.104756144161527</v>
      </c>
      <c r="F223" s="13">
        <f t="shared" si="72"/>
        <v>-41.104756144161527</v>
      </c>
      <c r="G223" s="13">
        <f t="shared" si="73"/>
        <v>-400.54153202782021</v>
      </c>
      <c r="H223" s="13">
        <f t="shared" si="74"/>
        <v>347.03616216488371</v>
      </c>
      <c r="I223" s="14">
        <f t="shared" si="83"/>
        <v>529.96944886410654</v>
      </c>
      <c r="J223" s="13">
        <f t="shared" si="84"/>
        <v>40.906227057957572</v>
      </c>
      <c r="K223" s="13" t="str">
        <f t="shared" si="85"/>
        <v/>
      </c>
      <c r="L223" s="13">
        <f>COUNTIF($K$4:K223,1)</f>
        <v>1</v>
      </c>
      <c r="M223" s="13">
        <f t="shared" si="86"/>
        <v>220.90622705795758</v>
      </c>
      <c r="N223" s="14">
        <f t="shared" si="75"/>
        <v>174.90622705795758</v>
      </c>
      <c r="O223" s="14">
        <f t="shared" si="87"/>
        <v>-527.87645154157508</v>
      </c>
      <c r="P223" s="14">
        <f t="shared" si="88"/>
        <v>-47.053890776427231</v>
      </c>
      <c r="Q223" s="13">
        <f t="shared" si="76"/>
        <v>-388.57298072848539</v>
      </c>
      <c r="R223" s="13">
        <f t="shared" si="77"/>
        <v>-314.66019552491883</v>
      </c>
      <c r="S223" s="15">
        <v>219</v>
      </c>
      <c r="T223" s="1">
        <f t="shared" si="91"/>
        <v>2.104756144161529</v>
      </c>
      <c r="U223" s="1">
        <f t="shared" si="78"/>
        <v>41.104756144161527</v>
      </c>
      <c r="V223" s="1">
        <f t="shared" si="89"/>
        <v>1.0580048747121822</v>
      </c>
      <c r="W223" s="1">
        <f>入力・結果!$I$7/V223</f>
        <v>326913.42759086203</v>
      </c>
      <c r="X223" s="14">
        <f>(W223/I223*10)*入力・結果!$I$8</f>
        <v>4071.2320808759359</v>
      </c>
      <c r="Y223" s="13">
        <f>DEGREES(ACOS((入力・結果!$G$3-(入力・結果!$G$4*COS(RADIANS(S223))))/(((入力・結果!$G$3^2)+(入力・結果!$G$4^2)-(2*入力・結果!$G$3*入力・結果!$G$4*COS(RADIANS(S223))))^(1/2))))</f>
        <v>24.55918530648065</v>
      </c>
      <c r="Z223" s="13">
        <f>DEGREES(ACOS(((入力・結果!$G$3^2)+(入力・結果!$G$4^2)-(入力・結果!$G$5^2)+(入力・結果!$G$6^2)-(2*入力・結果!$G$3*入力・結果!$G$4*COS(RADIANS(S223))))/(2*入力・結果!$G$6*((入力・結果!$G$3^2)+(入力・結果!$G$4^2)-(2*入力・結果!$G$3*入力・結果!$G$4*(COS(RADIANS(S223)))))^(1/2))))</f>
        <v>21.477939746116174</v>
      </c>
      <c r="AA223" s="13">
        <f>DEGREES(ACOS((入力・結果!$G$4-(入力・結果!$G$3*COS(RADIANS(S223))))/(((入力・結果!$G$3^2)+(入力・結果!$G$4^2)-(2*入力・結果!$G$3*入力・結果!$G$4*COS(RADIANS(S223))))^(1/2))))</f>
        <v>14.44081469351938</v>
      </c>
      <c r="AB223" s="13">
        <f>DEGREES(ACOS(((入力・結果!$G$3^2)+(入力・結果!$G$4^2)+(入力・結果!$G$5^2)-(入力・結果!$G$6^2)-(2*入力・結果!$G$3*入力・結果!$G$4*COS(RADIANS(S223))))/(2*入力・結果!$G$5*((入力・結果!$G$3^2)+(入力・結果!$G$4^2)-(2*入力・結果!$G$3*入力・結果!$G$4*(COS(RADIANS(S223)))))^(1/2))))</f>
        <v>16.545570837680909</v>
      </c>
      <c r="AC223" s="1">
        <f t="shared" si="90"/>
        <v>771.23208087593594</v>
      </c>
      <c r="AD223" s="1">
        <f t="shared" si="79"/>
        <v>771.23208087593594</v>
      </c>
      <c r="AE223" s="1" t="str">
        <f t="shared" si="80"/>
        <v/>
      </c>
      <c r="AF223" s="1" t="str">
        <f t="shared" si="81"/>
        <v/>
      </c>
      <c r="AJ223" s="10">
        <v>220</v>
      </c>
      <c r="AK223" s="10">
        <f t="shared" si="82"/>
        <v>0.94486874614654393</v>
      </c>
    </row>
    <row r="224" spans="2:37" x14ac:dyDescent="0.2">
      <c r="B224" s="1">
        <v>220</v>
      </c>
      <c r="C224" s="13">
        <f t="shared" si="70"/>
        <v>-38.302222155948904</v>
      </c>
      <c r="D224" s="13">
        <f t="shared" si="71"/>
        <v>32.139380484326963</v>
      </c>
      <c r="E224" s="13">
        <f>演算!U224</f>
        <v>42.163104199463703</v>
      </c>
      <c r="F224" s="13">
        <f t="shared" si="72"/>
        <v>-42.163104199463703</v>
      </c>
      <c r="G224" s="13">
        <f t="shared" si="73"/>
        <v>-394.09598181164284</v>
      </c>
      <c r="H224" s="13">
        <f t="shared" si="74"/>
        <v>354.33621564889887</v>
      </c>
      <c r="I224" s="14">
        <f t="shared" si="83"/>
        <v>529.96773165964146</v>
      </c>
      <c r="J224" s="13">
        <f t="shared" si="84"/>
        <v>41.959073385122288</v>
      </c>
      <c r="K224" s="13" t="str">
        <f t="shared" si="85"/>
        <v/>
      </c>
      <c r="L224" s="13">
        <f>COUNTIF($K$4:K224,1)</f>
        <v>1</v>
      </c>
      <c r="M224" s="13">
        <f t="shared" si="86"/>
        <v>221.95907338512228</v>
      </c>
      <c r="N224" s="14">
        <f t="shared" si="75"/>
        <v>175.95907338512228</v>
      </c>
      <c r="O224" s="14">
        <f t="shared" si="87"/>
        <v>-528.65021514734667</v>
      </c>
      <c r="P224" s="14">
        <f t="shared" si="88"/>
        <v>-37.346306713379889</v>
      </c>
      <c r="Q224" s="13">
        <f t="shared" si="76"/>
        <v>-383.02222155948903</v>
      </c>
      <c r="R224" s="13">
        <f t="shared" si="77"/>
        <v>-321.39380484326961</v>
      </c>
      <c r="S224" s="15">
        <v>220</v>
      </c>
      <c r="T224" s="1">
        <f t="shared" si="91"/>
        <v>2.1631041994637048</v>
      </c>
      <c r="U224" s="1">
        <f t="shared" si="78"/>
        <v>42.163104199463703</v>
      </c>
      <c r="V224" s="1">
        <f t="shared" si="89"/>
        <v>1.0583480553021758</v>
      </c>
      <c r="W224" s="1">
        <f>入力・結果!$I$7/V224</f>
        <v>326807.42244218203</v>
      </c>
      <c r="X224" s="14">
        <f>(W224/I224*10)*入力・結果!$I$8</f>
        <v>4069.925128014464</v>
      </c>
      <c r="Y224" s="13">
        <f>DEGREES(ACOS((入力・結果!$G$3-(入力・結果!$G$4*COS(RADIANS(S224))))/(((入力・結果!$G$3^2)+(入力・結果!$G$4^2)-(2*入力・結果!$G$3*入力・結果!$G$4*COS(RADIANS(S224))))^(1/2))))</f>
        <v>25.19917201698161</v>
      </c>
      <c r="Z224" s="13">
        <f>DEGREES(ACOS(((入力・結果!$G$3^2)+(入力・結果!$G$4^2)-(入力・結果!$G$5^2)+(入力・結果!$G$6^2)-(2*入力・結果!$G$3*入力・結果!$G$4*COS(RADIANS(S224))))/(2*入力・結果!$G$6*((入力・結果!$G$3^2)+(入力・結果!$G$4^2)-(2*入力・結果!$G$3*入力・結果!$G$4*(COS(RADIANS(S224)))))^(1/2))))</f>
        <v>22.032496714026895</v>
      </c>
      <c r="AA224" s="13">
        <f>DEGREES(ACOS((入力・結果!$G$4-(入力・結果!$G$3*COS(RADIANS(S224))))/(((入力・結果!$G$3^2)+(入力・結果!$G$4^2)-(2*入力・結果!$G$3*入力・結果!$G$4*COS(RADIANS(S224))))^(1/2))))</f>
        <v>14.800827983018356</v>
      </c>
      <c r="AB224" s="13">
        <f>DEGREES(ACOS(((入力・結果!$G$3^2)+(入力・結果!$G$4^2)+(入力・結果!$G$5^2)-(入力・結果!$G$6^2)-(2*入力・結果!$G$3*入力・結果!$G$4*COS(RADIANS(S224))))/(2*入力・結果!$G$5*((入力・結果!$G$3^2)+(入力・結果!$G$4^2)-(2*入力・結果!$G$3*入力・結果!$G$4*(COS(RADIANS(S224)))))^(1/2))))</f>
        <v>16.963932182482061</v>
      </c>
      <c r="AC224" s="1">
        <f t="shared" si="90"/>
        <v>769.92512801446401</v>
      </c>
      <c r="AD224" s="1">
        <f t="shared" si="79"/>
        <v>769.92512801446401</v>
      </c>
      <c r="AE224" s="1" t="str">
        <f t="shared" si="80"/>
        <v/>
      </c>
      <c r="AF224" s="1" t="str">
        <f t="shared" si="81"/>
        <v/>
      </c>
      <c r="AJ224" s="10">
        <v>221</v>
      </c>
      <c r="AK224" s="10">
        <f t="shared" si="82"/>
        <v>0.94455214630799833</v>
      </c>
    </row>
    <row r="225" spans="2:37" x14ac:dyDescent="0.2">
      <c r="B225" s="1">
        <v>221</v>
      </c>
      <c r="C225" s="13">
        <f t="shared" si="70"/>
        <v>-37.735479011138608</v>
      </c>
      <c r="D225" s="13">
        <f t="shared" si="71"/>
        <v>32.802951449525352</v>
      </c>
      <c r="E225" s="13">
        <f>演算!U225</f>
        <v>43.221806997301528</v>
      </c>
      <c r="F225" s="13">
        <f t="shared" si="72"/>
        <v>-43.221806997301528</v>
      </c>
      <c r="G225" s="13">
        <f t="shared" si="73"/>
        <v>-387.51533500882988</v>
      </c>
      <c r="H225" s="13">
        <f t="shared" si="74"/>
        <v>361.5187136791975</v>
      </c>
      <c r="I225" s="14">
        <f t="shared" si="83"/>
        <v>529.96595664935614</v>
      </c>
      <c r="J225" s="13">
        <f t="shared" si="84"/>
        <v>43.01224116253465</v>
      </c>
      <c r="K225" s="13" t="str">
        <f t="shared" si="85"/>
        <v/>
      </c>
      <c r="L225" s="13">
        <f>COUNTIF($K$4:K225,1)</f>
        <v>1</v>
      </c>
      <c r="M225" s="13">
        <f t="shared" si="86"/>
        <v>223.01224116253465</v>
      </c>
      <c r="N225" s="14">
        <f t="shared" si="75"/>
        <v>177.01224116253465</v>
      </c>
      <c r="O225" s="14">
        <f t="shared" si="87"/>
        <v>-529.24557046178609</v>
      </c>
      <c r="P225" s="14">
        <f t="shared" si="88"/>
        <v>-27.623203178593041</v>
      </c>
      <c r="Q225" s="13">
        <f t="shared" si="76"/>
        <v>-377.35479011138608</v>
      </c>
      <c r="R225" s="13">
        <f t="shared" si="77"/>
        <v>-328.02951449525352</v>
      </c>
      <c r="S225" s="15">
        <v>221</v>
      </c>
      <c r="T225" s="1">
        <f t="shared" si="91"/>
        <v>2.221806997301524</v>
      </c>
      <c r="U225" s="1">
        <f t="shared" si="78"/>
        <v>43.221806997301528</v>
      </c>
      <c r="V225" s="1">
        <f t="shared" si="89"/>
        <v>1.0587027978378245</v>
      </c>
      <c r="W225" s="1">
        <f>入力・結果!$I$7/V225</f>
        <v>326697.91815642524</v>
      </c>
      <c r="X225" s="14">
        <f>(W225/I225*10)*入力・結果!$I$8</f>
        <v>4068.5750335073458</v>
      </c>
      <c r="Y225" s="13">
        <f>DEGREES(ACOS((入力・結果!$G$3-(入力・結果!$G$4*COS(RADIANS(S225))))/(((入力・結果!$G$3^2)+(入力・結果!$G$4^2)-(2*入力・結果!$G$3*入力・結果!$G$4*COS(RADIANS(S225))))^(1/2))))</f>
        <v>25.839988032172887</v>
      </c>
      <c r="Z225" s="13">
        <f>DEGREES(ACOS(((入力・結果!$G$3^2)+(入力・結果!$G$4^2)-(入力・結果!$G$5^2)+(入力・結果!$G$6^2)-(2*入力・結果!$G$3*入力・結果!$G$4*COS(RADIANS(S225))))/(2*入力・結果!$G$6*((入力・結果!$G$3^2)+(入力・結果!$G$4^2)-(2*入力・結果!$G$3*入力・結果!$G$4*(COS(RADIANS(S225)))))^(1/2))))</f>
        <v>22.587362645870478</v>
      </c>
      <c r="AA225" s="13">
        <f>DEGREES(ACOS((入力・結果!$G$4-(入力・結果!$G$3*COS(RADIANS(S225))))/(((入力・結果!$G$3^2)+(入力・結果!$G$4^2)-(2*入力・結果!$G$3*入力・結果!$G$4*COS(RADIANS(S225))))^(1/2))))</f>
        <v>15.160011967827145</v>
      </c>
      <c r="AB225" s="13">
        <f>DEGREES(ACOS(((入力・結果!$G$3^2)+(入力・結果!$G$4^2)+(入力・結果!$G$5^2)-(入力・結果!$G$6^2)-(2*入力・結果!$G$3*入力・結果!$G$4*COS(RADIANS(S225))))/(2*入力・結果!$G$5*((入力・結果!$G$3^2)+(入力・結果!$G$4^2)-(2*入力・結果!$G$3*入力・結果!$G$4*(COS(RADIANS(S225)))))^(1/2))))</f>
        <v>17.381818965128669</v>
      </c>
      <c r="AC225" s="1">
        <f t="shared" si="90"/>
        <v>768.57503350734578</v>
      </c>
      <c r="AD225" s="1">
        <f t="shared" si="79"/>
        <v>768.57503350734578</v>
      </c>
      <c r="AE225" s="1" t="str">
        <f t="shared" si="80"/>
        <v/>
      </c>
      <c r="AF225" s="1" t="str">
        <f t="shared" si="81"/>
        <v/>
      </c>
      <c r="AJ225" s="10">
        <v>222</v>
      </c>
      <c r="AK225" s="10">
        <f t="shared" si="82"/>
        <v>0.9442252375619512</v>
      </c>
    </row>
    <row r="226" spans="2:37" x14ac:dyDescent="0.2">
      <c r="B226" s="1">
        <v>222</v>
      </c>
      <c r="C226" s="13">
        <f t="shared" si="70"/>
        <v>-37.157241273869715</v>
      </c>
      <c r="D226" s="13">
        <f t="shared" si="71"/>
        <v>33.456530317942914</v>
      </c>
      <c r="E226" s="13">
        <f>演算!U226</f>
        <v>44.280876338195299</v>
      </c>
      <c r="F226" s="13">
        <f t="shared" si="72"/>
        <v>-44.280876338195299</v>
      </c>
      <c r="G226" s="13">
        <f t="shared" si="73"/>
        <v>-380.80162743731319</v>
      </c>
      <c r="H226" s="13">
        <f t="shared" si="74"/>
        <v>368.58118751038251</v>
      </c>
      <c r="I226" s="14">
        <f t="shared" si="83"/>
        <v>529.96412260215311</v>
      </c>
      <c r="J226" s="13">
        <f t="shared" si="84"/>
        <v>44.065741085270581</v>
      </c>
      <c r="K226" s="13" t="str">
        <f t="shared" si="85"/>
        <v/>
      </c>
      <c r="L226" s="13">
        <f>COUNTIF($K$4:K226,1)</f>
        <v>1</v>
      </c>
      <c r="M226" s="13">
        <f t="shared" si="86"/>
        <v>224.06574108527059</v>
      </c>
      <c r="N226" s="14">
        <f t="shared" si="75"/>
        <v>178.06574108527059</v>
      </c>
      <c r="O226" s="14">
        <f t="shared" si="87"/>
        <v>-529.66215581603967</v>
      </c>
      <c r="P226" s="14">
        <f t="shared" si="88"/>
        <v>-17.887759551585766</v>
      </c>
      <c r="Q226" s="13">
        <f t="shared" si="76"/>
        <v>-371.5724127386971</v>
      </c>
      <c r="R226" s="13">
        <f t="shared" si="77"/>
        <v>-334.56530317942912</v>
      </c>
      <c r="S226" s="15">
        <v>222</v>
      </c>
      <c r="T226" s="1">
        <f t="shared" si="91"/>
        <v>2.2808763381953003</v>
      </c>
      <c r="U226" s="1">
        <f t="shared" si="78"/>
        <v>44.280876338195299</v>
      </c>
      <c r="V226" s="1">
        <f t="shared" si="89"/>
        <v>1.059069340893771</v>
      </c>
      <c r="W226" s="1">
        <f>入力・結果!$I$7/V226</f>
        <v>326584.84826697741</v>
      </c>
      <c r="X226" s="14">
        <f>(W226/I226*10)*入力・結果!$I$8</f>
        <v>4067.180978173812</v>
      </c>
      <c r="Y226" s="13">
        <f>DEGREES(ACOS((入力・結果!$G$3-(入力・結果!$G$4*COS(RADIANS(S226))))/(((入力・結果!$G$3^2)+(入力・結果!$G$4^2)-(2*入力・結果!$G$3*入力・結果!$G$4*COS(RADIANS(S226))))^(1/2))))</f>
        <v>26.481660668326818</v>
      </c>
      <c r="Z226" s="13">
        <f>DEGREES(ACOS(((入力・結果!$G$3^2)+(入力・結果!$G$4^2)-(入力・結果!$G$5^2)+(入力・結果!$G$6^2)-(2*入力・結果!$G$3*入力・結果!$G$4*COS(RADIANS(S226))))/(2*入力・結果!$G$6*((入力・結果!$G$3^2)+(入力・結果!$G$4^2)-(2*入力・結果!$G$3*入力・結果!$G$4*(COS(RADIANS(S226)))))^(1/2))))</f>
        <v>23.142547536482915</v>
      </c>
      <c r="AA226" s="13">
        <f>DEGREES(ACOS((入力・結果!$G$4-(入力・結果!$G$3*COS(RADIANS(S226))))/(((入力・結果!$G$3^2)+(入力・結果!$G$4^2)-(2*入力・結果!$G$3*入力・結果!$G$4*COS(RADIANS(S226))))^(1/2))))</f>
        <v>15.518339331673202</v>
      </c>
      <c r="AB226" s="13">
        <f>DEGREES(ACOS(((入力・結果!$G$3^2)+(入力・結果!$G$4^2)+(入力・結果!$G$5^2)-(入力・結果!$G$6^2)-(2*入力・結果!$G$3*入力・結果!$G$4*COS(RADIANS(S226))))/(2*入力・結果!$G$5*((入力・結果!$G$3^2)+(入力・結果!$G$4^2)-(2*入力・結果!$G$3*入力・結果!$G$4*(COS(RADIANS(S226)))))^(1/2))))</f>
        <v>17.799215669868502</v>
      </c>
      <c r="AC226" s="1">
        <f t="shared" si="90"/>
        <v>767.18097817381204</v>
      </c>
      <c r="AD226" s="1">
        <f t="shared" si="79"/>
        <v>767.18097817381204</v>
      </c>
      <c r="AE226" s="1" t="str">
        <f t="shared" si="80"/>
        <v/>
      </c>
      <c r="AF226" s="1" t="str">
        <f t="shared" si="81"/>
        <v/>
      </c>
      <c r="AJ226" s="10">
        <v>223</v>
      </c>
      <c r="AK226" s="10">
        <f t="shared" si="82"/>
        <v>0.94388782013239059</v>
      </c>
    </row>
    <row r="227" spans="2:37" x14ac:dyDescent="0.2">
      <c r="B227" s="1">
        <v>223</v>
      </c>
      <c r="C227" s="13">
        <f t="shared" si="70"/>
        <v>-36.567685080958526</v>
      </c>
      <c r="D227" s="13">
        <f t="shared" si="71"/>
        <v>34.09991800312492</v>
      </c>
      <c r="E227" s="13">
        <f>演算!U227</f>
        <v>45.340324271170786</v>
      </c>
      <c r="F227" s="13">
        <f t="shared" si="72"/>
        <v>-45.340324271170786</v>
      </c>
      <c r="G227" s="13">
        <f t="shared" si="73"/>
        <v>-373.95693667884638</v>
      </c>
      <c r="H227" s="13">
        <f t="shared" si="74"/>
        <v>375.52120161944714</v>
      </c>
      <c r="I227" s="14">
        <f t="shared" si="83"/>
        <v>529.96222823512642</v>
      </c>
      <c r="J227" s="13">
        <f t="shared" si="84"/>
        <v>45.119584073792296</v>
      </c>
      <c r="K227" s="13" t="str">
        <f t="shared" si="85"/>
        <v/>
      </c>
      <c r="L227" s="13">
        <f>COUNTIF($K$4:K227,1)</f>
        <v>1</v>
      </c>
      <c r="M227" s="13">
        <f t="shared" si="86"/>
        <v>225.11958407379228</v>
      </c>
      <c r="N227" s="14">
        <f t="shared" si="75"/>
        <v>179.11958407379228</v>
      </c>
      <c r="O227" s="14">
        <f t="shared" si="87"/>
        <v>-529.89966245102937</v>
      </c>
      <c r="P227" s="14">
        <f t="shared" si="88"/>
        <v>-8.143162176045351</v>
      </c>
      <c r="Q227" s="13">
        <f t="shared" si="76"/>
        <v>-365.67685080958529</v>
      </c>
      <c r="R227" s="13">
        <f t="shared" si="77"/>
        <v>-340.99918003124918</v>
      </c>
      <c r="S227" s="15">
        <v>223</v>
      </c>
      <c r="T227" s="1">
        <f t="shared" si="91"/>
        <v>2.3403242711707861</v>
      </c>
      <c r="U227" s="1">
        <f t="shared" si="78"/>
        <v>45.340324271170786</v>
      </c>
      <c r="V227" s="1">
        <f t="shared" si="89"/>
        <v>1.0594479329754876</v>
      </c>
      <c r="W227" s="1">
        <f>入力・結果!$I$7/V227</f>
        <v>326468.14367611072</v>
      </c>
      <c r="X227" s="14">
        <f>(W227/I227*10)*入力・結果!$I$8</f>
        <v>4065.7421104101168</v>
      </c>
      <c r="Y227" s="13">
        <f>DEGREES(ACOS((入力・結果!$G$3-(入力・結果!$G$4*COS(RADIANS(S227))))/(((入力・結果!$G$3^2)+(入力・結果!$G$4^2)-(2*入力・結果!$G$3*入力・結果!$G$4*COS(RADIANS(S227))))^(1/2))))</f>
        <v>27.12421779575028</v>
      </c>
      <c r="Z227" s="13">
        <f>DEGREES(ACOS(((入力・結果!$G$3^2)+(入力・結果!$G$4^2)-(入力・結果!$G$5^2)+(入力・結果!$G$6^2)-(2*入力・結果!$G$3*入力・結果!$G$4*COS(RADIANS(S227))))/(2*入力・結果!$G$6*((入力・結果!$G$3^2)+(入力・結果!$G$4^2)-(2*入力・結果!$G$3*入力・結果!$G$4*(COS(RADIANS(S227)))))^(1/2))))</f>
        <v>23.698061568991012</v>
      </c>
      <c r="AA227" s="13">
        <f>DEGREES(ACOS((入力・結果!$G$4-(入力・結果!$G$3*COS(RADIANS(S227))))/(((入力・結果!$G$3^2)+(入力・結果!$G$4^2)-(2*入力・結果!$G$3*入力・結果!$G$4*COS(RADIANS(S227))))^(1/2))))</f>
        <v>15.875782204249706</v>
      </c>
      <c r="AB227" s="13">
        <f>DEGREES(ACOS(((入力・結果!$G$3^2)+(入力・結果!$G$4^2)+(入力・結果!$G$5^2)-(入力・結果!$G$6^2)-(2*入力・結果!$G$3*入力・結果!$G$4*COS(RADIANS(S227))))/(2*入力・結果!$G$5*((入力・結果!$G$3^2)+(入力・結果!$G$4^2)-(2*入力・結果!$G$3*入力・結果!$G$4*(COS(RADIANS(S227)))))^(1/2))))</f>
        <v>18.216106475420492</v>
      </c>
      <c r="AC227" s="1">
        <f t="shared" si="90"/>
        <v>765.74211041011677</v>
      </c>
      <c r="AD227" s="1">
        <f t="shared" si="79"/>
        <v>765.74211041011677</v>
      </c>
      <c r="AE227" s="1" t="str">
        <f t="shared" si="80"/>
        <v/>
      </c>
      <c r="AF227" s="1" t="str">
        <f t="shared" si="81"/>
        <v/>
      </c>
      <c r="AJ227" s="10">
        <v>224</v>
      </c>
      <c r="AK227" s="10">
        <f t="shared" si="82"/>
        <v>0.94353968638715469</v>
      </c>
    </row>
    <row r="228" spans="2:37" x14ac:dyDescent="0.2">
      <c r="B228" s="1">
        <v>224</v>
      </c>
      <c r="C228" s="13">
        <f t="shared" si="70"/>
        <v>-35.966990016932556</v>
      </c>
      <c r="D228" s="13">
        <f t="shared" si="71"/>
        <v>34.732918522949866</v>
      </c>
      <c r="E228" s="13">
        <f>演算!U228</f>
        <v>46.400163104054471</v>
      </c>
      <c r="F228" s="13">
        <f t="shared" si="72"/>
        <v>-46.400163104054471</v>
      </c>
      <c r="G228" s="13">
        <f t="shared" si="73"/>
        <v>-366.98338148773041</v>
      </c>
      <c r="H228" s="13">
        <f t="shared" si="74"/>
        <v>382.33635431962256</v>
      </c>
      <c r="I228" s="14">
        <f t="shared" si="83"/>
        <v>529.96027221159613</v>
      </c>
      <c r="J228" s="13">
        <f t="shared" si="84"/>
        <v>46.173781283290111</v>
      </c>
      <c r="K228" s="13" t="str">
        <f t="shared" si="85"/>
        <v/>
      </c>
      <c r="L228" s="13">
        <f>COUNTIF($K$4:K228,1)</f>
        <v>1</v>
      </c>
      <c r="M228" s="13">
        <f t="shared" si="86"/>
        <v>226.17378128329011</v>
      </c>
      <c r="N228" s="14">
        <f t="shared" si="75"/>
        <v>180.17378128329011</v>
      </c>
      <c r="O228" s="14">
        <f t="shared" si="87"/>
        <v>-529.9578345482845</v>
      </c>
      <c r="P228" s="14">
        <f t="shared" si="88"/>
        <v>1.6073964919159089</v>
      </c>
      <c r="Q228" s="13">
        <f t="shared" si="76"/>
        <v>-359.66990016932556</v>
      </c>
      <c r="R228" s="13">
        <f t="shared" si="77"/>
        <v>-347.32918522949871</v>
      </c>
      <c r="S228" s="15">
        <v>224</v>
      </c>
      <c r="T228" s="1">
        <f t="shared" si="91"/>
        <v>2.4001631040544673</v>
      </c>
      <c r="U228" s="1">
        <f t="shared" si="78"/>
        <v>46.400163104054471</v>
      </c>
      <c r="V228" s="1">
        <f t="shared" si="89"/>
        <v>1.0598388328836847</v>
      </c>
      <c r="W228" s="1">
        <f>入力・結果!$I$7/V228</f>
        <v>326347.73256884352</v>
      </c>
      <c r="X228" s="14">
        <f>(W228/I228*10)*入力・結果!$I$8</f>
        <v>4064.2575451285643</v>
      </c>
      <c r="Y228" s="13">
        <f>DEGREES(ACOS((入力・結果!$G$3-(入力・結果!$G$4*COS(RADIANS(S228))))/(((入力・結果!$G$3^2)+(入力・結果!$G$4^2)-(2*入力・結果!$G$3*入力・結果!$G$4*COS(RADIANS(S228))))^(1/2))))</f>
        <v>27.767687861197512</v>
      </c>
      <c r="Z228" s="13">
        <f>DEGREES(ACOS(((入力・結果!$G$3^2)+(入力・結果!$G$4^2)-(入力・結果!$G$5^2)+(入力・結果!$G$6^2)-(2*入力・結果!$G$3*入力・結果!$G$4*COS(RADIANS(S228))))/(2*入力・結果!$G$6*((入力・結果!$G$3^2)+(入力・結果!$G$4^2)-(2*入力・結果!$G$3*入力・結果!$G$4*(COS(RADIANS(S228)))))^(1/2))))</f>
        <v>24.253915122047172</v>
      </c>
      <c r="AA228" s="13">
        <f>DEGREES(ACOS((入力・結果!$G$4-(入力・結果!$G$3*COS(RADIANS(S228))))/(((入力・結果!$G$3^2)+(入力・結果!$G$4^2)-(2*入力・結果!$G$3*入力・結果!$G$4*COS(RADIANS(S228))))^(1/2))))</f>
        <v>16.232312138802538</v>
      </c>
      <c r="AB228" s="13">
        <f>DEGREES(ACOS(((入力・結果!$G$3^2)+(入力・結果!$G$4^2)+(入力・結果!$G$5^2)-(入力・結果!$G$6^2)-(2*入力・結果!$G$3*入力・結果!$G$4*COS(RADIANS(S228))))/(2*入力・結果!$G$5*((入力・結果!$G$3^2)+(入力・結果!$G$4^2)-(2*入力・結果!$G$3*入力・結果!$G$4*(COS(RADIANS(S228)))))^(1/2))))</f>
        <v>18.632475242857005</v>
      </c>
      <c r="AC228" s="1">
        <f t="shared" si="90"/>
        <v>764.25754512856429</v>
      </c>
      <c r="AD228" s="1">
        <f t="shared" si="79"/>
        <v>764.25754512856429</v>
      </c>
      <c r="AE228" s="1" t="str">
        <f t="shared" si="80"/>
        <v/>
      </c>
      <c r="AF228" s="1" t="str">
        <f t="shared" si="81"/>
        <v/>
      </c>
      <c r="AJ228" s="10">
        <v>225</v>
      </c>
      <c r="AK228" s="10">
        <f t="shared" si="82"/>
        <v>0.94318062057825125</v>
      </c>
    </row>
    <row r="229" spans="2:37" x14ac:dyDescent="0.2">
      <c r="B229" s="1">
        <v>225</v>
      </c>
      <c r="C229" s="13">
        <f t="shared" si="70"/>
        <v>-35.355339059327385</v>
      </c>
      <c r="D229" s="13">
        <f t="shared" si="71"/>
        <v>35.35533905932737</v>
      </c>
      <c r="E229" s="13">
        <f>演算!U229</f>
        <v>47.460405414150827</v>
      </c>
      <c r="F229" s="13">
        <f t="shared" si="72"/>
        <v>-47.460405414150827</v>
      </c>
      <c r="G229" s="13">
        <f t="shared" si="73"/>
        <v>-359.88312118911796</v>
      </c>
      <c r="H229" s="13">
        <f t="shared" si="74"/>
        <v>389.02427835979688</v>
      </c>
      <c r="I229" s="14">
        <f t="shared" si="83"/>
        <v>529.95825313903936</v>
      </c>
      <c r="J229" s="13">
        <f t="shared" si="84"/>
        <v>47.228344113371044</v>
      </c>
      <c r="K229" s="13" t="str">
        <f t="shared" si="85"/>
        <v/>
      </c>
      <c r="L229" s="13">
        <f>COUNTIF($K$4:K229,1)</f>
        <v>1</v>
      </c>
      <c r="M229" s="13">
        <f t="shared" si="86"/>
        <v>227.22834411337104</v>
      </c>
      <c r="N229" s="14">
        <f t="shared" si="75"/>
        <v>181.22834411337104</v>
      </c>
      <c r="O229" s="14">
        <f t="shared" si="87"/>
        <v>-529.83646924315474</v>
      </c>
      <c r="P229" s="14">
        <f t="shared" si="88"/>
        <v>11.36071873297314</v>
      </c>
      <c r="Q229" s="13">
        <f t="shared" si="76"/>
        <v>-353.55339059327383</v>
      </c>
      <c r="R229" s="13">
        <f t="shared" si="77"/>
        <v>-353.55339059327372</v>
      </c>
      <c r="S229" s="15">
        <v>225</v>
      </c>
      <c r="T229" s="1">
        <f t="shared" si="91"/>
        <v>2.4604054141508271</v>
      </c>
      <c r="U229" s="1">
        <f t="shared" si="78"/>
        <v>47.460405414150827</v>
      </c>
      <c r="V229" s="1">
        <f t="shared" si="89"/>
        <v>1.0602423100963563</v>
      </c>
      <c r="W229" s="1">
        <f>入力・結果!$I$7/V229</f>
        <v>326223.54032312322</v>
      </c>
      <c r="X229" s="14">
        <f>(W229/I229*10)*入力・結果!$I$8</f>
        <v>4062.7263626513131</v>
      </c>
      <c r="Y229" s="13">
        <f>DEGREES(ACOS((入力・結果!$G$3-(入力・結果!$G$4*COS(RADIANS(S229))))/(((入力・結果!$G$3^2)+(入力・結果!$G$4^2)-(2*入力・結果!$G$3*入力・結果!$G$4*COS(RADIANS(S229))))^(1/2))))</f>
        <v>28.412099911073749</v>
      </c>
      <c r="Z229" s="13">
        <f>DEGREES(ACOS(((入力・結果!$G$3^2)+(入力・結果!$G$4^2)-(入力・結果!$G$5^2)+(入力・結果!$G$6^2)-(2*入力・結果!$G$3*入力・結果!$G$4*COS(RADIANS(S229))))/(2*入力・結果!$G$6*((入力・結果!$G$3^2)+(入力・結果!$G$4^2)-(2*入力・結果!$G$3*入力・結果!$G$4*(COS(RADIANS(S229)))))^(1/2))))</f>
        <v>24.810118777289492</v>
      </c>
      <c r="AA229" s="13">
        <f>DEGREES(ACOS((入力・結果!$G$4-(入力・結果!$G$3*COS(RADIANS(S229))))/(((入力・結果!$G$3^2)+(入力・結果!$G$4^2)-(2*入力・結果!$G$3*入力・結果!$G$4*COS(RADIANS(S229))))^(1/2))))</f>
        <v>16.587900088926236</v>
      </c>
      <c r="AB229" s="13">
        <f>DEGREES(ACOS(((入力・結果!$G$3^2)+(入力・結果!$G$4^2)+(入力・結果!$G$5^2)-(入力・結果!$G$6^2)-(2*入力・結果!$G$3*入力・結果!$G$4*COS(RADIANS(S229))))/(2*入力・結果!$G$5*((入力・結果!$G$3^2)+(入力・結果!$G$4^2)-(2*入力・結果!$G$3*入力・結果!$G$4*(COS(RADIANS(S229)))))^(1/2))))</f>
        <v>19.048305503077064</v>
      </c>
      <c r="AC229" s="1">
        <f t="shared" si="90"/>
        <v>762.72636265131314</v>
      </c>
      <c r="AD229" s="1">
        <f t="shared" si="79"/>
        <v>762.72636265131314</v>
      </c>
      <c r="AE229" s="1" t="str">
        <f t="shared" si="80"/>
        <v/>
      </c>
      <c r="AF229" s="1" t="str">
        <f t="shared" si="81"/>
        <v/>
      </c>
      <c r="AJ229" s="10">
        <v>226</v>
      </c>
      <c r="AK229" s="10">
        <f t="shared" si="82"/>
        <v>0.94281039857004967</v>
      </c>
    </row>
    <row r="230" spans="2:37" x14ac:dyDescent="0.2">
      <c r="B230" s="1">
        <v>226</v>
      </c>
      <c r="C230" s="13">
        <f t="shared" si="70"/>
        <v>-34.732918522949859</v>
      </c>
      <c r="D230" s="13">
        <f t="shared" si="71"/>
        <v>35.966990016932563</v>
      </c>
      <c r="E230" s="13">
        <f>演算!U230</f>
        <v>48.521064059321361</v>
      </c>
      <c r="F230" s="13">
        <f t="shared" si="72"/>
        <v>-48.521064059321361</v>
      </c>
      <c r="G230" s="13">
        <f t="shared" si="73"/>
        <v>-352.65835506718963</v>
      </c>
      <c r="H230" s="13">
        <f t="shared" si="74"/>
        <v>395.58264150912578</v>
      </c>
      <c r="I230" s="14">
        <f t="shared" si="83"/>
        <v>529.95616956691197</v>
      </c>
      <c r="J230" s="13">
        <f t="shared" si="84"/>
        <v>48.28328421811257</v>
      </c>
      <c r="K230" s="13" t="str">
        <f t="shared" si="85"/>
        <v/>
      </c>
      <c r="L230" s="13">
        <f>COUNTIF($K$4:K230,1)</f>
        <v>1</v>
      </c>
      <c r="M230" s="13">
        <f t="shared" si="86"/>
        <v>228.28328421811256</v>
      </c>
      <c r="N230" s="14">
        <f t="shared" si="75"/>
        <v>182.28328421811256</v>
      </c>
      <c r="O230" s="14">
        <f t="shared" si="87"/>
        <v>-529.53541662033513</v>
      </c>
      <c r="P230" s="14">
        <f t="shared" si="88"/>
        <v>21.113602410805555</v>
      </c>
      <c r="Q230" s="13">
        <f t="shared" si="76"/>
        <v>-347.32918522949865</v>
      </c>
      <c r="R230" s="13">
        <f t="shared" si="77"/>
        <v>-359.66990016932562</v>
      </c>
      <c r="S230" s="15">
        <v>226</v>
      </c>
      <c r="T230" s="1">
        <f t="shared" si="91"/>
        <v>2.5210640593213576</v>
      </c>
      <c r="U230" s="1">
        <f t="shared" si="78"/>
        <v>48.521064059321361</v>
      </c>
      <c r="V230" s="1">
        <f t="shared" si="89"/>
        <v>1.060658645170534</v>
      </c>
      <c r="W230" s="1">
        <f>入力・結果!$I$7/V230</f>
        <v>326095.48941581446</v>
      </c>
      <c r="X230" s="14">
        <f>(W230/I230*10)*入力・結果!$I$8</f>
        <v>4061.1476075525452</v>
      </c>
      <c r="Y230" s="13">
        <f>DEGREES(ACOS((入力・結果!$G$3-(入力・結果!$G$4*COS(RADIANS(S230))))/(((入力・結果!$G$3^2)+(入力・結果!$G$4^2)-(2*入力・結果!$G$3*入力・結果!$G$4*COS(RADIANS(S230))))^(1/2))))</f>
        <v>29.057483615469081</v>
      </c>
      <c r="Z230" s="13">
        <f>DEGREES(ACOS(((入力・結果!$G$3^2)+(入力・結果!$G$4^2)-(入力・結果!$G$5^2)+(入力・結果!$G$6^2)-(2*入力・結果!$G$3*入力・結果!$G$4*COS(RADIANS(S230))))/(2*入力・結果!$G$6*((入力・結果!$G$3^2)+(入力・結果!$G$4^2)-(2*入力・結果!$G$3*入力・結果!$G$4*(COS(RADIANS(S230)))))^(1/2))))</f>
        <v>25.366683327036746</v>
      </c>
      <c r="AA230" s="13">
        <f>DEGREES(ACOS((入力・結果!$G$4-(入力・結果!$G$3*COS(RADIANS(S230))))/(((入力・結果!$G$3^2)+(入力・結果!$G$4^2)-(2*入力・結果!$G$3*入力・結果!$G$4*COS(RADIANS(S230))))^(1/2))))</f>
        <v>16.942516384530908</v>
      </c>
      <c r="AB230" s="13">
        <f>DEGREES(ACOS(((入力・結果!$G$3^2)+(入力・結果!$G$4^2)+(入力・結果!$G$5^2)-(入力・結果!$G$6^2)-(2*入力・結果!$G$3*入力・結果!$G$4*COS(RADIANS(S230))))/(2*入力・結果!$G$5*((入力・結果!$G$3^2)+(入力・結果!$G$4^2)-(2*入力・結果!$G$3*入力・結果!$G$4*(COS(RADIANS(S230)))))^(1/2))))</f>
        <v>19.463580443852265</v>
      </c>
      <c r="AC230" s="1">
        <f t="shared" si="90"/>
        <v>761.1476075525452</v>
      </c>
      <c r="AD230" s="1">
        <f t="shared" si="79"/>
        <v>761.1476075525452</v>
      </c>
      <c r="AE230" s="1" t="str">
        <f t="shared" si="80"/>
        <v/>
      </c>
      <c r="AF230" s="1" t="str">
        <f t="shared" si="81"/>
        <v/>
      </c>
      <c r="AJ230" s="10">
        <v>227</v>
      </c>
      <c r="AK230" s="10">
        <f t="shared" si="82"/>
        <v>0.94242878755394777</v>
      </c>
    </row>
    <row r="231" spans="2:37" x14ac:dyDescent="0.2">
      <c r="B231" s="1">
        <v>227</v>
      </c>
      <c r="C231" s="13">
        <f t="shared" si="70"/>
        <v>-34.099918003124927</v>
      </c>
      <c r="D231" s="13">
        <f t="shared" si="71"/>
        <v>36.567685080958526</v>
      </c>
      <c r="E231" s="13">
        <f>演算!U231</f>
        <v>49.582152189487118</v>
      </c>
      <c r="F231" s="13">
        <f t="shared" si="72"/>
        <v>-49.582152189487118</v>
      </c>
      <c r="G231" s="13">
        <f t="shared" si="73"/>
        <v>-345.31132174349995</v>
      </c>
      <c r="H231" s="13">
        <f t="shared" si="74"/>
        <v>402.00914712644851</v>
      </c>
      <c r="I231" s="14">
        <f t="shared" si="83"/>
        <v>529.95401998435432</v>
      </c>
      <c r="J231" s="13">
        <f t="shared" si="84"/>
        <v>49.338613516500821</v>
      </c>
      <c r="K231" s="13" t="str">
        <f t="shared" si="85"/>
        <v/>
      </c>
      <c r="L231" s="13">
        <f>COUNTIF($K$4:K231,1)</f>
        <v>1</v>
      </c>
      <c r="M231" s="13">
        <f t="shared" si="86"/>
        <v>229.33861351650083</v>
      </c>
      <c r="N231" s="14">
        <f t="shared" si="75"/>
        <v>183.33861351650083</v>
      </c>
      <c r="O231" s="14">
        <f t="shared" si="87"/>
        <v>-529.05457969163308</v>
      </c>
      <c r="P231" s="14">
        <f t="shared" si="88"/>
        <v>30.86284181482517</v>
      </c>
      <c r="Q231" s="13">
        <f t="shared" si="76"/>
        <v>-340.9991800312493</v>
      </c>
      <c r="R231" s="13">
        <f t="shared" si="77"/>
        <v>-365.67685080958523</v>
      </c>
      <c r="S231" s="15">
        <v>227</v>
      </c>
      <c r="T231" s="1">
        <f t="shared" si="91"/>
        <v>2.5821521894871182</v>
      </c>
      <c r="U231" s="1">
        <f t="shared" si="78"/>
        <v>49.582152189487118</v>
      </c>
      <c r="V231" s="1">
        <f t="shared" si="89"/>
        <v>1.0610881301657571</v>
      </c>
      <c r="W231" s="1">
        <f>入力・結果!$I$7/V231</f>
        <v>325963.49932400923</v>
      </c>
      <c r="X231" s="14">
        <f>(W231/I231*10)*入力・結果!$I$8</f>
        <v>4059.5202874430029</v>
      </c>
      <c r="Y231" s="13">
        <f>DEGREES(ACOS((入力・結果!$G$3-(入力・結果!$G$4*COS(RADIANS(S231))))/(((入力・結果!$G$3^2)+(入力・結果!$G$4^2)-(2*入力・結果!$G$3*入力・結果!$G$4*COS(RADIANS(S231))))^(1/2))))</f>
        <v>29.703869293062596</v>
      </c>
      <c r="Z231" s="13">
        <f>DEGREES(ACOS(((入力・結果!$G$3^2)+(入力・結果!$G$4^2)-(入力・結果!$G$5^2)+(入力・結果!$G$6^2)-(2*入力・結果!$G$3*入力・結果!$G$4*COS(RADIANS(S231))))/(2*入力・結果!$G$6*((入力・結果!$G$3^2)+(入力・結果!$G$4^2)-(2*入力・結果!$G$3*入力・結果!$G$4*(COS(RADIANS(S231)))))^(1/2))))</f>
        <v>25.923619782227973</v>
      </c>
      <c r="AA231" s="13">
        <f>DEGREES(ACOS((入力・結果!$G$4-(入力・結果!$G$3*COS(RADIANS(S231))))/(((入力・結果!$G$3^2)+(入力・結果!$G$4^2)-(2*入力・結果!$G$3*入力・結果!$G$4*COS(RADIANS(S231))))^(1/2))))</f>
        <v>17.296130706937433</v>
      </c>
      <c r="AB231" s="13">
        <f>DEGREES(ACOS(((入力・結果!$G$3^2)+(入力・結果!$G$4^2)+(入力・結果!$G$5^2)-(入力・結果!$G$6^2)-(2*入力・結果!$G$3*入力・結果!$G$4*COS(RADIANS(S231))))/(2*入力・結果!$G$5*((入力・結果!$G$3^2)+(入力・結果!$G$4^2)-(2*入力・結果!$G$3*入力・結果!$G$4*(COS(RADIANS(S231)))))^(1/2))))</f>
        <v>19.878282896424551</v>
      </c>
      <c r="AC231" s="1">
        <f t="shared" si="90"/>
        <v>759.52028744300287</v>
      </c>
      <c r="AD231" s="1">
        <f t="shared" si="79"/>
        <v>759.52028744300287</v>
      </c>
      <c r="AE231" s="1" t="str">
        <f t="shared" si="80"/>
        <v/>
      </c>
      <c r="AF231" s="1" t="str">
        <f t="shared" si="81"/>
        <v/>
      </c>
      <c r="AJ231" s="10">
        <v>228</v>
      </c>
      <c r="AK231" s="10">
        <f t="shared" si="82"/>
        <v>0.94203554575067072</v>
      </c>
    </row>
    <row r="232" spans="2:37" x14ac:dyDescent="0.2">
      <c r="B232" s="1">
        <v>228</v>
      </c>
      <c r="C232" s="13">
        <f t="shared" si="70"/>
        <v>-33.456530317942907</v>
      </c>
      <c r="D232" s="13">
        <f t="shared" si="71"/>
        <v>37.157241273869715</v>
      </c>
      <c r="E232" s="13">
        <f>演算!U232</f>
        <v>50.643683258575535</v>
      </c>
      <c r="F232" s="13">
        <f t="shared" si="72"/>
        <v>-50.643683258575535</v>
      </c>
      <c r="G232" s="13">
        <f t="shared" si="73"/>
        <v>-337.84429854581128</v>
      </c>
      <c r="H232" s="13">
        <f t="shared" si="74"/>
        <v>408.30153471411313</v>
      </c>
      <c r="I232" s="14">
        <f t="shared" si="83"/>
        <v>529.95180281777641</v>
      </c>
      <c r="J232" s="13">
        <f t="shared" si="84"/>
        <v>50.39434420327256</v>
      </c>
      <c r="K232" s="13" t="str">
        <f t="shared" si="85"/>
        <v/>
      </c>
      <c r="L232" s="13">
        <f>COUNTIF($K$4:K232,1)</f>
        <v>1</v>
      </c>
      <c r="M232" s="13">
        <f t="shared" si="86"/>
        <v>230.39434420327257</v>
      </c>
      <c r="N232" s="14">
        <f t="shared" si="75"/>
        <v>184.39434420327257</v>
      </c>
      <c r="O232" s="14">
        <f t="shared" si="87"/>
        <v>-528.39391435591119</v>
      </c>
      <c r="P232" s="14">
        <f t="shared" si="88"/>
        <v>40.605228498918024</v>
      </c>
      <c r="Q232" s="13">
        <f t="shared" si="76"/>
        <v>-334.56530317942907</v>
      </c>
      <c r="R232" s="13">
        <f t="shared" si="77"/>
        <v>-371.57241273869715</v>
      </c>
      <c r="S232" s="15">
        <v>228</v>
      </c>
      <c r="T232" s="1">
        <f t="shared" si="91"/>
        <v>2.6436832585755319</v>
      </c>
      <c r="U232" s="1">
        <f t="shared" si="78"/>
        <v>50.643683258575535</v>
      </c>
      <c r="V232" s="1">
        <f t="shared" si="89"/>
        <v>1.0615310690884172</v>
      </c>
      <c r="W232" s="1">
        <f>入力・結果!$I$7/V232</f>
        <v>325827.48642205895</v>
      </c>
      <c r="X232" s="14">
        <f>(W232/I232*10)*入力・結果!$I$8</f>
        <v>4057.8433717019052</v>
      </c>
      <c r="Y232" s="13">
        <f>DEGREES(ACOS((入力・結果!$G$3-(入力・結果!$G$4*COS(RADIANS(S232))))/(((入力・結果!$G$3^2)+(入力・結果!$G$4^2)-(2*入力・結果!$G$3*入力・結果!$G$4*COS(RADIANS(S232))))^(1/2))))</f>
        <v>30.351287936940668</v>
      </c>
      <c r="Z232" s="13">
        <f>DEGREES(ACOS(((入力・結果!$G$3^2)+(入力・結果!$G$4^2)-(入力・結果!$G$5^2)+(入力・結果!$G$6^2)-(2*入力・結果!$G$3*入力・結果!$G$4*COS(RADIANS(S232))))/(2*入力・結果!$G$6*((入力・結果!$G$3^2)+(入力・結果!$G$4^2)-(2*入力・結果!$G$3*入力・結果!$G$4*(COS(RADIANS(S232)))))^(1/2))))</f>
        <v>26.480939380617809</v>
      </c>
      <c r="AA232" s="13">
        <f>DEGREES(ACOS((入力・結果!$G$4-(入力・結果!$G$3*COS(RADIANS(S232))))/(((入力・結果!$G$3^2)+(入力・結果!$G$4^2)-(2*入力・結果!$G$3*入力・結果!$G$4*COS(RADIANS(S232))))^(1/2))))</f>
        <v>17.64871206305936</v>
      </c>
      <c r="AB232" s="13">
        <f>DEGREES(ACOS(((入力・結果!$G$3^2)+(入力・結果!$G$4^2)+(入力・結果!$G$5^2)-(入力・結果!$G$6^2)-(2*入力・結果!$G$3*入力・結果!$G$4*COS(RADIANS(S232))))/(2*入力・結果!$G$5*((入力・結果!$G$3^2)+(入力・結果!$G$4^2)-(2*入力・結果!$G$3*入力・結果!$G$4*(COS(RADIANS(S232)))))^(1/2))))</f>
        <v>20.292395321634892</v>
      </c>
      <c r="AC232" s="1">
        <f t="shared" si="90"/>
        <v>757.8433717019052</v>
      </c>
      <c r="AD232" s="1">
        <f t="shared" si="79"/>
        <v>757.8433717019052</v>
      </c>
      <c r="AE232" s="1" t="str">
        <f t="shared" si="80"/>
        <v/>
      </c>
      <c r="AF232" s="1" t="str">
        <f t="shared" si="81"/>
        <v/>
      </c>
      <c r="AJ232" s="10">
        <v>229</v>
      </c>
      <c r="AK232" s="10">
        <f t="shared" si="82"/>
        <v>0.94163042209872805</v>
      </c>
    </row>
    <row r="233" spans="2:37" x14ac:dyDescent="0.2">
      <c r="B233" s="1">
        <v>229</v>
      </c>
      <c r="C233" s="13">
        <f t="shared" si="70"/>
        <v>-32.802951449525366</v>
      </c>
      <c r="D233" s="13">
        <f t="shared" si="71"/>
        <v>37.735479011138601</v>
      </c>
      <c r="E233" s="13">
        <f>演算!U233</f>
        <v>51.705671036934667</v>
      </c>
      <c r="F233" s="13">
        <f t="shared" si="72"/>
        <v>-51.705671036934667</v>
      </c>
      <c r="G233" s="13">
        <f t="shared" si="73"/>
        <v>-330.25960086774211</v>
      </c>
      <c r="H233" s="13">
        <f t="shared" si="74"/>
        <v>414.45758045580845</v>
      </c>
      <c r="I233" s="14">
        <f t="shared" si="83"/>
        <v>529.94951642831347</v>
      </c>
      <c r="J233" s="13">
        <f t="shared" si="84"/>
        <v>51.450488760181607</v>
      </c>
      <c r="K233" s="13" t="str">
        <f t="shared" si="85"/>
        <v/>
      </c>
      <c r="L233" s="13">
        <f>COUNTIF($K$4:K233,1)</f>
        <v>1</v>
      </c>
      <c r="M233" s="13">
        <f t="shared" si="86"/>
        <v>231.4504887601816</v>
      </c>
      <c r="N233" s="14">
        <f t="shared" si="75"/>
        <v>185.4504887601816</v>
      </c>
      <c r="O233" s="14">
        <f t="shared" si="87"/>
        <v>-527.55342934114628</v>
      </c>
      <c r="P233" s="14">
        <f t="shared" si="88"/>
        <v>50.337552115686471</v>
      </c>
      <c r="Q233" s="13">
        <f t="shared" si="76"/>
        <v>-328.02951449525364</v>
      </c>
      <c r="R233" s="13">
        <f t="shared" si="77"/>
        <v>-377.35479011138602</v>
      </c>
      <c r="S233" s="15">
        <v>229</v>
      </c>
      <c r="T233" s="1">
        <f t="shared" si="91"/>
        <v>2.7056710369346675</v>
      </c>
      <c r="U233" s="1">
        <f t="shared" si="78"/>
        <v>51.705671036934667</v>
      </c>
      <c r="V233" s="1">
        <f t="shared" si="89"/>
        <v>1.0619877783591321</v>
      </c>
      <c r="W233" s="1">
        <f>入力・結果!$I$7/V233</f>
        <v>325687.36387381965</v>
      </c>
      <c r="X233" s="14">
        <f>(W233/I233*10)*入力・結果!$I$8</f>
        <v>4056.115790149945</v>
      </c>
      <c r="Y233" s="13">
        <f>DEGREES(ACOS((入力・結果!$G$3-(入力・結果!$G$4*COS(RADIANS(S233))))/(((入力・結果!$G$3^2)+(入力・結果!$G$4^2)-(2*入力・結果!$G$3*入力・結果!$G$4*COS(RADIANS(S233))))^(1/2))))</f>
        <v>30.999771241373569</v>
      </c>
      <c r="Z233" s="13">
        <f>DEGREES(ACOS(((入力・結果!$G$3^2)+(入力・結果!$G$4^2)-(入力・結果!$G$5^2)+(入力・結果!$G$6^2)-(2*入力・結果!$G$3*入力・結果!$G$4*COS(RADIANS(S233))))/(2*入力・結果!$G$6*((入力・結果!$G$3^2)+(入力・結果!$G$4^2)-(2*入力・結果!$G$3*入力・結果!$G$4*(COS(RADIANS(S233)))))^(1/2))))</f>
        <v>27.038653595237975</v>
      </c>
      <c r="AA233" s="13">
        <f>DEGREES(ACOS((入力・結果!$G$4-(入力・結果!$G$3*COS(RADIANS(S233))))/(((入力・結果!$G$3^2)+(入力・結果!$G$4^2)-(2*入力・結果!$G$3*入力・結果!$G$4*COS(RADIANS(S233))))^(1/2))))</f>
        <v>18.00022875862641</v>
      </c>
      <c r="AB233" s="13">
        <f>DEGREES(ACOS(((入力・結果!$G$3^2)+(入力・結果!$G$4^2)+(入力・結果!$G$5^2)-(入力・結果!$G$6^2)-(2*入力・結果!$G$3*入力・結果!$G$4*COS(RADIANS(S233))))/(2*入力・結果!$G$5*((入力・結果!$G$3^2)+(入力・結果!$G$4^2)-(2*入力・結果!$G$3*入力・結果!$G$4*(COS(RADIANS(S233)))))^(1/2))))</f>
        <v>20.705899795561077</v>
      </c>
      <c r="AC233" s="1">
        <f t="shared" si="90"/>
        <v>756.11579014994504</v>
      </c>
      <c r="AD233" s="1">
        <f t="shared" si="79"/>
        <v>756.11579014994504</v>
      </c>
      <c r="AE233" s="1" t="str">
        <f t="shared" si="80"/>
        <v/>
      </c>
      <c r="AF233" s="1" t="str">
        <f t="shared" si="81"/>
        <v/>
      </c>
      <c r="AJ233" s="10">
        <v>230</v>
      </c>
      <c r="AK233" s="10">
        <f t="shared" si="82"/>
        <v>0.94121315592778731</v>
      </c>
    </row>
    <row r="234" spans="2:37" x14ac:dyDescent="0.2">
      <c r="B234" s="1">
        <v>230</v>
      </c>
      <c r="C234" s="13">
        <f t="shared" si="70"/>
        <v>-32.139380484326971</v>
      </c>
      <c r="D234" s="13">
        <f t="shared" si="71"/>
        <v>38.302222155948897</v>
      </c>
      <c r="E234" s="13">
        <f>演算!U234</f>
        <v>52.768129624239755</v>
      </c>
      <c r="F234" s="13">
        <f t="shared" si="72"/>
        <v>-52.768129624239755</v>
      </c>
      <c r="G234" s="13">
        <f t="shared" si="73"/>
        <v>-322.55958151955912</v>
      </c>
      <c r="H234" s="13">
        <f t="shared" si="74"/>
        <v>420.47509773800186</v>
      </c>
      <c r="I234" s="14">
        <f t="shared" si="83"/>
        <v>529.94715910914681</v>
      </c>
      <c r="J234" s="13">
        <f t="shared" si="84"/>
        <v>52.507059967712657</v>
      </c>
      <c r="K234" s="13" t="str">
        <f t="shared" si="85"/>
        <v/>
      </c>
      <c r="L234" s="13">
        <f>COUNTIF($K$4:K234,1)</f>
        <v>1</v>
      </c>
      <c r="M234" s="13">
        <f t="shared" si="86"/>
        <v>232.50705996771265</v>
      </c>
      <c r="N234" s="14">
        <f t="shared" si="75"/>
        <v>186.50705996771265</v>
      </c>
      <c r="O234" s="14">
        <f t="shared" si="87"/>
        <v>-526.53318612854218</v>
      </c>
      <c r="P234" s="14">
        <f t="shared" si="88"/>
        <v>60.056601245669277</v>
      </c>
      <c r="Q234" s="13">
        <f t="shared" si="76"/>
        <v>-321.39380484326972</v>
      </c>
      <c r="R234" s="13">
        <f t="shared" si="77"/>
        <v>-383.02222155948897</v>
      </c>
      <c r="S234" s="15">
        <v>230</v>
      </c>
      <c r="T234" s="1">
        <f t="shared" si="91"/>
        <v>2.7681296242397551</v>
      </c>
      <c r="U234" s="1">
        <f t="shared" si="78"/>
        <v>52.768129624239755</v>
      </c>
      <c r="V234" s="1">
        <f t="shared" si="89"/>
        <v>1.0624585873050876</v>
      </c>
      <c r="W234" s="1">
        <f>入力・結果!$I$7/V234</f>
        <v>325543.04151967936</v>
      </c>
      <c r="X234" s="14">
        <f>(W234/I234*10)*入力・結果!$I$8</f>
        <v>4054.336431658021</v>
      </c>
      <c r="Y234" s="13">
        <f>DEGREES(ACOS((入力・結果!$G$3-(入力・結果!$G$4*COS(RADIANS(S234))))/(((入力・結果!$G$3^2)+(入力・結果!$G$4^2)-(2*入力・結果!$G$3*入力・結果!$G$4*COS(RADIANS(S234))))^(1/2))))</f>
        <v>31.64935162959835</v>
      </c>
      <c r="Z234" s="13">
        <f>DEGREES(ACOS(((入力・結果!$G$3^2)+(入力・結果!$G$4^2)-(入力・結果!$G$5^2)+(入力・結果!$G$6^2)-(2*入力・結果!$G$3*入力・結果!$G$4*COS(RADIANS(S234))))/(2*入力・結果!$G$6*((入力・結果!$G$3^2)+(入力・結果!$G$4^2)-(2*入力・結果!$G$3*入力・結果!$G$4*(COS(RADIANS(S234)))))^(1/2))))</f>
        <v>27.596774143136251</v>
      </c>
      <c r="AA234" s="13">
        <f>DEGREES(ACOS((入力・結果!$G$4-(入力・結果!$G$3*COS(RADIANS(S234))))/(((入力・結果!$G$3^2)+(入力・結果!$G$4^2)-(2*入力・結果!$G$3*入力・結果!$G$4*COS(RADIANS(S234))))^(1/2))))</f>
        <v>18.350648370401633</v>
      </c>
      <c r="AB234" s="13">
        <f>DEGREES(ACOS(((入力・結果!$G$3^2)+(入力・結果!$G$4^2)+(入力・結果!$G$5^2)-(入力・結果!$G$6^2)-(2*入力・結果!$G$3*入力・結果!$G$4*COS(RADIANS(S234))))/(2*入力・結果!$G$5*((入力・結果!$G$3^2)+(入力・結果!$G$4^2)-(2*入力・結果!$G$3*入力・結果!$G$4*(COS(RADIANS(S234)))))^(1/2))))</f>
        <v>21.118777994641388</v>
      </c>
      <c r="AC234" s="1">
        <f t="shared" si="90"/>
        <v>754.33643165802096</v>
      </c>
      <c r="AD234" s="1">
        <f t="shared" si="79"/>
        <v>754.33643165802096</v>
      </c>
      <c r="AE234" s="1" t="str">
        <f t="shared" si="80"/>
        <v/>
      </c>
      <c r="AF234" s="1" t="str">
        <f t="shared" si="81"/>
        <v/>
      </c>
      <c r="AJ234" s="10">
        <v>231</v>
      </c>
      <c r="AK234" s="10">
        <f t="shared" si="82"/>
        <v>0.94078347661758144</v>
      </c>
    </row>
    <row r="235" spans="2:37" x14ac:dyDescent="0.2">
      <c r="B235" s="1">
        <v>231</v>
      </c>
      <c r="C235" s="13">
        <f t="shared" si="70"/>
        <v>-31.466019552491893</v>
      </c>
      <c r="D235" s="13">
        <f t="shared" si="71"/>
        <v>38.857298072848529</v>
      </c>
      <c r="E235" s="13">
        <f>演算!U235</f>
        <v>53.831073462916983</v>
      </c>
      <c r="F235" s="13">
        <f t="shared" si="72"/>
        <v>-53.831073462916983</v>
      </c>
      <c r="G235" s="13">
        <f t="shared" si="73"/>
        <v>-314.74663007046661</v>
      </c>
      <c r="H235" s="13">
        <f t="shared" si="74"/>
        <v>426.35193765456393</v>
      </c>
      <c r="I235" s="14">
        <f t="shared" si="83"/>
        <v>529.94472908268108</v>
      </c>
      <c r="J235" s="13">
        <f t="shared" si="84"/>
        <v>53.564070917264885</v>
      </c>
      <c r="K235" s="13" t="str">
        <f t="shared" si="85"/>
        <v/>
      </c>
      <c r="L235" s="13">
        <f>COUNTIF($K$4:K235,1)</f>
        <v>1</v>
      </c>
      <c r="M235" s="13">
        <f t="shared" si="86"/>
        <v>233.56407091726487</v>
      </c>
      <c r="N235" s="14">
        <f t="shared" si="75"/>
        <v>187.56407091726487</v>
      </c>
      <c r="O235" s="14">
        <f t="shared" si="87"/>
        <v>-525.33329885864214</v>
      </c>
      <c r="P235" s="14">
        <f t="shared" si="88"/>
        <v>69.759164221002465</v>
      </c>
      <c r="Q235" s="13">
        <f t="shared" si="76"/>
        <v>-314.66019552491889</v>
      </c>
      <c r="R235" s="13">
        <f t="shared" si="77"/>
        <v>-388.57298072848528</v>
      </c>
      <c r="S235" s="15">
        <v>231</v>
      </c>
      <c r="T235" s="1">
        <f t="shared" si="91"/>
        <v>2.8310734629169829</v>
      </c>
      <c r="U235" s="1">
        <f t="shared" si="78"/>
        <v>53.831073462916983</v>
      </c>
      <c r="V235" s="1">
        <f t="shared" si="89"/>
        <v>1.0629438386772279</v>
      </c>
      <c r="W235" s="1">
        <f>入力・結果!$I$7/V235</f>
        <v>325394.4257585826</v>
      </c>
      <c r="X235" s="14">
        <f>(W235/I235*10)*入力・結果!$I$8</f>
        <v>4052.5041426944354</v>
      </c>
      <c r="Y235" s="13">
        <f>DEGREES(ACOS((入力・結果!$G$3-(入力・結果!$G$4*COS(RADIANS(S235))))/(((入力・結果!$G$3^2)+(入力・結果!$G$4^2)-(2*入力・結果!$G$3*入力・結果!$G$4*COS(RADIANS(S235))))^(1/2))))</f>
        <v>32.300062282657045</v>
      </c>
      <c r="Z235" s="13">
        <f>DEGREES(ACOS(((入力・結果!$G$3^2)+(入力・結果!$G$4^2)-(入力・結果!$G$5^2)+(入力・結果!$G$6^2)-(2*入力・結果!$G$3*入力・結果!$G$4*COS(RADIANS(S235))))/(2*入力・結果!$G$6*((入力・結果!$G$3^2)+(入力・結果!$G$4^2)-(2*入力・結果!$G$3*入力・結果!$G$4*(COS(RADIANS(S235)))))^(1/2))))</f>
        <v>28.155312994404586</v>
      </c>
      <c r="AA235" s="13">
        <f>DEGREES(ACOS((入力・結果!$G$4-(入力・結果!$G$3*COS(RADIANS(S235))))/(((入力・結果!$G$3^2)+(入力・結果!$G$4^2)-(2*入力・結果!$G$3*入力・結果!$G$4*COS(RADIANS(S235))))^(1/2))))</f>
        <v>18.699937717342927</v>
      </c>
      <c r="AB235" s="13">
        <f>DEGREES(ACOS(((入力・結果!$G$3^2)+(入力・結果!$G$4^2)+(入力・結果!$G$5^2)-(入力・結果!$G$6^2)-(2*入力・結果!$G$3*入力・結果!$G$4*COS(RADIANS(S235))))/(2*入力・結果!$G$5*((入力・結果!$G$3^2)+(入力・結果!$G$4^2)-(2*入力・結果!$G$3*入力・結果!$G$4*(COS(RADIANS(S235)))))^(1/2))))</f>
        <v>21.53101118025991</v>
      </c>
      <c r="AC235" s="1">
        <f t="shared" si="90"/>
        <v>752.50414269443536</v>
      </c>
      <c r="AD235" s="1">
        <f t="shared" si="79"/>
        <v>752.50414269443536</v>
      </c>
      <c r="AE235" s="1" t="str">
        <f t="shared" si="80"/>
        <v/>
      </c>
      <c r="AF235" s="1" t="str">
        <f t="shared" si="81"/>
        <v/>
      </c>
      <c r="AJ235" s="10">
        <v>232</v>
      </c>
      <c r="AK235" s="10">
        <f t="shared" si="82"/>
        <v>0.94034110324088882</v>
      </c>
    </row>
    <row r="236" spans="2:37" x14ac:dyDescent="0.2">
      <c r="B236" s="1">
        <v>232</v>
      </c>
      <c r="C236" s="13">
        <f t="shared" si="70"/>
        <v>-30.783073766282904</v>
      </c>
      <c r="D236" s="13">
        <f t="shared" si="71"/>
        <v>39.400537680336107</v>
      </c>
      <c r="E236" s="13">
        <f>演算!U236</f>
        <v>54.894517352111549</v>
      </c>
      <c r="F236" s="13">
        <f t="shared" si="72"/>
        <v>-54.894517352111549</v>
      </c>
      <c r="G236" s="13">
        <f t="shared" si="73"/>
        <v>-306.82317218275097</v>
      </c>
      <c r="H236" s="13">
        <f t="shared" si="74"/>
        <v>432.08598949415955</v>
      </c>
      <c r="I236" s="14">
        <f t="shared" si="83"/>
        <v>529.94222449757012</v>
      </c>
      <c r="J236" s="13">
        <f t="shared" si="84"/>
        <v>54.621535023830127</v>
      </c>
      <c r="K236" s="13" t="str">
        <f t="shared" si="85"/>
        <v/>
      </c>
      <c r="L236" s="13">
        <f>COUNTIF($K$4:K236,1)</f>
        <v>1</v>
      </c>
      <c r="M236" s="13">
        <f t="shared" si="86"/>
        <v>234.62153502383012</v>
      </c>
      <c r="N236" s="14">
        <f t="shared" si="75"/>
        <v>188.62153502383012</v>
      </c>
      <c r="O236" s="14">
        <f t="shared" si="87"/>
        <v>-523.95393421938741</v>
      </c>
      <c r="P236" s="14">
        <f t="shared" si="88"/>
        <v>79.442029942964595</v>
      </c>
      <c r="Q236" s="13">
        <f t="shared" si="76"/>
        <v>-307.83073766282905</v>
      </c>
      <c r="R236" s="13">
        <f t="shared" si="77"/>
        <v>-394.00537680336106</v>
      </c>
      <c r="S236" s="15">
        <v>232</v>
      </c>
      <c r="T236" s="1">
        <f t="shared" si="91"/>
        <v>2.8945173521115493</v>
      </c>
      <c r="U236" s="1">
        <f t="shared" si="78"/>
        <v>54.894517352111549</v>
      </c>
      <c r="V236" s="1">
        <f t="shared" si="89"/>
        <v>1.0634438891945663</v>
      </c>
      <c r="W236" s="1">
        <f>入力・結果!$I$7/V236</f>
        <v>325241.41942454566</v>
      </c>
      <c r="X236" s="14">
        <f>(W236/I236*10)*入力・結果!$I$8</f>
        <v>4050.6177258042667</v>
      </c>
      <c r="Y236" s="13">
        <f>DEGREES(ACOS((入力・結果!$G$3-(入力・結果!$G$4*COS(RADIANS(S236))))/(((入力・結果!$G$3^2)+(入力・結果!$G$4^2)-(2*入力・結果!$G$3*入力・結果!$G$4*COS(RADIANS(S236))))^(1/2))))</f>
        <v>32.951937169342926</v>
      </c>
      <c r="Z236" s="13">
        <f>DEGREES(ACOS(((入力・結果!$G$3^2)+(入力・結果!$G$4^2)-(入力・結果!$G$5^2)+(入力・結果!$G$6^2)-(2*入力・結果!$G$3*入力・結果!$G$4*COS(RADIANS(S236))))/(2*入力・結果!$G$6*((入力・結果!$G$3^2)+(入力・結果!$G$4^2)-(2*入力・結果!$G$3*入力・結果!$G$4*(COS(RADIANS(S236)))))^(1/2))))</f>
        <v>28.714282381508724</v>
      </c>
      <c r="AA236" s="13">
        <f>DEGREES(ACOS((入力・結果!$G$4-(入力・結果!$G$3*COS(RADIANS(S236))))/(((入力・結果!$G$3^2)+(入力・結果!$G$4^2)-(2*入力・結果!$G$3*入力・結果!$G$4*COS(RADIANS(S236))))^(1/2))))</f>
        <v>19.048062830657088</v>
      </c>
      <c r="AB236" s="13">
        <f>DEGREES(ACOS(((入力・結果!$G$3^2)+(入力・結果!$G$4^2)+(入力・結果!$G$5^2)-(入力・結果!$G$6^2)-(2*入力・結果!$G$3*入力・結果!$G$4*COS(RADIANS(S236))))/(2*入力・結果!$G$5*((入力・結果!$G$3^2)+(入力・結果!$G$4^2)-(2*入力・結果!$G$3*入力・結果!$G$4*(COS(RADIANS(S236)))))^(1/2))))</f>
        <v>21.942580182768637</v>
      </c>
      <c r="AC236" s="1">
        <f t="shared" si="90"/>
        <v>750.61772580426668</v>
      </c>
      <c r="AD236" s="1">
        <f t="shared" si="79"/>
        <v>750.61772580426668</v>
      </c>
      <c r="AE236" s="1" t="str">
        <f t="shared" si="80"/>
        <v/>
      </c>
      <c r="AF236" s="1" t="str">
        <f t="shared" si="81"/>
        <v/>
      </c>
      <c r="AJ236" s="10">
        <v>233</v>
      </c>
      <c r="AK236" s="10">
        <f t="shared" si="82"/>
        <v>0.93988574418983328</v>
      </c>
    </row>
    <row r="237" spans="2:37" x14ac:dyDescent="0.2">
      <c r="B237" s="1">
        <v>233</v>
      </c>
      <c r="C237" s="13">
        <f t="shared" si="70"/>
        <v>-30.090751157602412</v>
      </c>
      <c r="D237" s="13">
        <f t="shared" si="71"/>
        <v>39.931775502364644</v>
      </c>
      <c r="E237" s="13">
        <f>演算!U237</f>
        <v>55.958476462228688</v>
      </c>
      <c r="F237" s="13">
        <f t="shared" si="72"/>
        <v>-55.958476462228688</v>
      </c>
      <c r="G237" s="13">
        <f t="shared" si="73"/>
        <v>-298.7916689381538</v>
      </c>
      <c r="H237" s="13">
        <f t="shared" si="74"/>
        <v>437.67518120997579</v>
      </c>
      <c r="I237" s="14">
        <f t="shared" si="83"/>
        <v>529.93964342558149</v>
      </c>
      <c r="J237" s="13">
        <f t="shared" si="84"/>
        <v>55.679466039191595</v>
      </c>
      <c r="K237" s="13" t="str">
        <f t="shared" si="85"/>
        <v/>
      </c>
      <c r="L237" s="13">
        <f>COUNTIF($K$4:K237,1)</f>
        <v>1</v>
      </c>
      <c r="M237" s="13">
        <f t="shared" si="86"/>
        <v>235.6794660391916</v>
      </c>
      <c r="N237" s="14">
        <f t="shared" si="75"/>
        <v>189.6794660391916</v>
      </c>
      <c r="O237" s="14">
        <f t="shared" si="87"/>
        <v>-522.39531131606907</v>
      </c>
      <c r="P237" s="14">
        <f t="shared" si="88"/>
        <v>89.101988692844188</v>
      </c>
      <c r="Q237" s="13">
        <f t="shared" si="76"/>
        <v>-300.90751157602415</v>
      </c>
      <c r="R237" s="13">
        <f t="shared" si="77"/>
        <v>-399.31775502364644</v>
      </c>
      <c r="S237" s="15">
        <v>233</v>
      </c>
      <c r="T237" s="1">
        <f t="shared" si="91"/>
        <v>2.9584764622286848</v>
      </c>
      <c r="U237" s="1">
        <f t="shared" si="78"/>
        <v>55.958476462228688</v>
      </c>
      <c r="V237" s="1">
        <f t="shared" si="89"/>
        <v>1.0639591101171391</v>
      </c>
      <c r="W237" s="1">
        <f>入力・結果!$I$7/V237</f>
        <v>325083.92165740277</v>
      </c>
      <c r="X237" s="14">
        <f>(W237/I237*10)*入力・結果!$I$8</f>
        <v>4048.6759380177505</v>
      </c>
      <c r="Y237" s="13">
        <f>DEGREES(ACOS((入力・結果!$G$3-(入力・結果!$G$4*COS(RADIANS(S237))))/(((入力・結果!$G$3^2)+(入力・結果!$G$4^2)-(2*入力・結果!$G$3*入力・結果!$G$4*COS(RADIANS(S237))))^(1/2))))</f>
        <v>33.605011077309001</v>
      </c>
      <c r="Z237" s="13">
        <f>DEGREES(ACOS(((入力・結果!$G$3^2)+(入力・結果!$G$4^2)-(入力・結果!$G$5^2)+(入力・結果!$G$6^2)-(2*入力・結果!$G$3*入力・結果!$G$4*COS(RADIANS(S237))))/(2*入力・結果!$G$6*((入力・結果!$G$3^2)+(入力・結果!$G$4^2)-(2*入力・結果!$G$3*入力・結果!$G$4*(COS(RADIANS(S237)))))^(1/2))))</f>
        <v>29.273694808931424</v>
      </c>
      <c r="AA237" s="13">
        <f>DEGREES(ACOS((入力・結果!$G$4-(入力・結果!$G$3*COS(RADIANS(S237))))/(((入力・結果!$G$3^2)+(入力・結果!$G$4^2)-(2*入力・結果!$G$3*入力・結果!$G$4*COS(RADIANS(S237))))^(1/2))))</f>
        <v>19.394988922690981</v>
      </c>
      <c r="AB237" s="13">
        <f>DEGREES(ACOS(((入力・結果!$G$3^2)+(入力・結果!$G$4^2)+(入力・結果!$G$5^2)-(入力・結果!$G$6^2)-(2*入力・結果!$G$3*入力・結果!$G$4*COS(RADIANS(S237))))/(2*入力・結果!$G$5*((入力・結果!$G$3^2)+(入力・結果!$G$4^2)-(2*入力・結果!$G$3*入力・結果!$G$4*(COS(RADIANS(S237)))))^(1/2))))</f>
        <v>22.353465384919666</v>
      </c>
      <c r="AC237" s="1">
        <f t="shared" si="90"/>
        <v>748.67593801775047</v>
      </c>
      <c r="AD237" s="1">
        <f t="shared" si="79"/>
        <v>748.67593801775047</v>
      </c>
      <c r="AE237" s="1" t="str">
        <f t="shared" si="80"/>
        <v/>
      </c>
      <c r="AF237" s="1" t="str">
        <f t="shared" si="81"/>
        <v/>
      </c>
      <c r="AJ237" s="10">
        <v>234</v>
      </c>
      <c r="AK237" s="10">
        <f t="shared" si="82"/>
        <v>0.93941709678510277</v>
      </c>
    </row>
    <row r="238" spans="2:37" x14ac:dyDescent="0.2">
      <c r="B238" s="1">
        <v>234</v>
      </c>
      <c r="C238" s="13">
        <f t="shared" si="70"/>
        <v>-29.389262614623661</v>
      </c>
      <c r="D238" s="13">
        <f t="shared" si="71"/>
        <v>40.450849718747364</v>
      </c>
      <c r="E238" s="13">
        <f>演算!U238</f>
        <v>57.022966350077468</v>
      </c>
      <c r="F238" s="13">
        <f t="shared" si="72"/>
        <v>-57.022966350077468</v>
      </c>
      <c r="G238" s="13">
        <f t="shared" si="73"/>
        <v>-290.65461615685916</v>
      </c>
      <c r="H238" s="13">
        <f t="shared" si="74"/>
        <v>443.11747987134726</v>
      </c>
      <c r="I238" s="14">
        <f t="shared" si="83"/>
        <v>529.93698385829327</v>
      </c>
      <c r="J238" s="13">
        <f t="shared" si="84"/>
        <v>56.737878065670401</v>
      </c>
      <c r="K238" s="13" t="str">
        <f t="shared" si="85"/>
        <v/>
      </c>
      <c r="L238" s="13">
        <f>COUNTIF($K$4:K238,1)</f>
        <v>1</v>
      </c>
      <c r="M238" s="13">
        <f t="shared" si="86"/>
        <v>236.7378780656704</v>
      </c>
      <c r="N238" s="14">
        <f t="shared" si="75"/>
        <v>190.7378780656704</v>
      </c>
      <c r="O238" s="14">
        <f t="shared" si="87"/>
        <v>-520.6577015231303</v>
      </c>
      <c r="P238" s="14">
        <f t="shared" si="88"/>
        <v>98.73583293554529</v>
      </c>
      <c r="Q238" s="13">
        <f t="shared" si="76"/>
        <v>-293.89262614623664</v>
      </c>
      <c r="R238" s="13">
        <f t="shared" si="77"/>
        <v>-404.50849718747367</v>
      </c>
      <c r="S238" s="15">
        <v>234</v>
      </c>
      <c r="T238" s="1">
        <f t="shared" si="91"/>
        <v>3.0229663500774713</v>
      </c>
      <c r="U238" s="1">
        <f t="shared" si="78"/>
        <v>57.022966350077468</v>
      </c>
      <c r="V238" s="1">
        <f t="shared" si="89"/>
        <v>1.0644898878487794</v>
      </c>
      <c r="W238" s="1">
        <f>入力・結果!$I$7/V238</f>
        <v>324921.82776764419</v>
      </c>
      <c r="X238" s="14">
        <f>(W238/I238*10)*入力・結果!$I$8</f>
        <v>4046.6774891859468</v>
      </c>
      <c r="Y238" s="13">
        <f>DEGREES(ACOS((入力・結果!$G$3-(入力・結果!$G$4*COS(RADIANS(S238))))/(((入力・結果!$G$3^2)+(入力・結果!$G$4^2)-(2*入力・結果!$G$3*入力・結果!$G$4*COS(RADIANS(S238))))^(1/2))))</f>
        <v>34.259319645397291</v>
      </c>
      <c r="Z238" s="13">
        <f>DEGREES(ACOS(((入力・結果!$G$3^2)+(入力・結果!$G$4^2)-(入力・結果!$G$5^2)+(入力・結果!$G$6^2)-(2*入力・結果!$G$3*入力・結果!$G$4*COS(RADIANS(S238))))/(2*入力・結果!$G$6*((入力・結果!$G$3^2)+(入力・結果!$G$4^2)-(2*入力・結果!$G$3*入力・結果!$G$4*(COS(RADIANS(S238)))))^(1/2))))</f>
        <v>29.833563063142641</v>
      </c>
      <c r="AA238" s="13">
        <f>DEGREES(ACOS((入力・結果!$G$4-(入力・結果!$G$3*COS(RADIANS(S238))))/(((入力・結果!$G$3^2)+(入力・結果!$G$4^2)-(2*入力・結果!$G$3*入力・結果!$G$4*COS(RADIANS(S238))))^(1/2))))</f>
        <v>19.740680354602684</v>
      </c>
      <c r="AB238" s="13">
        <f>DEGREES(ACOS(((入力・結果!$G$3^2)+(入力・結果!$G$4^2)+(入力・結果!$G$5^2)-(入力・結果!$G$6^2)-(2*入力・結果!$G$3*入力・結果!$G$4*COS(RADIANS(S238))))/(2*入力・結果!$G$5*((入力・結果!$G$3^2)+(入力・結果!$G$4^2)-(2*入力・結果!$G$3*入力・結果!$G$4*(COS(RADIANS(S238)))))^(1/2))))</f>
        <v>22.763646704680156</v>
      </c>
      <c r="AC238" s="1">
        <f t="shared" si="90"/>
        <v>746.6774891859468</v>
      </c>
      <c r="AD238" s="1">
        <f t="shared" si="79"/>
        <v>746.6774891859468</v>
      </c>
      <c r="AE238" s="1" t="str">
        <f t="shared" si="80"/>
        <v/>
      </c>
      <c r="AF238" s="1" t="str">
        <f t="shared" si="81"/>
        <v/>
      </c>
      <c r="AJ238" s="10">
        <v>235</v>
      </c>
      <c r="AK238" s="10">
        <f t="shared" si="82"/>
        <v>0.9389348468670069</v>
      </c>
    </row>
    <row r="239" spans="2:37" x14ac:dyDescent="0.2">
      <c r="B239" s="1">
        <v>235</v>
      </c>
      <c r="C239" s="13">
        <f t="shared" si="70"/>
        <v>-28.678821817552318</v>
      </c>
      <c r="D239" s="13">
        <f t="shared" si="71"/>
        <v>40.957602214449579</v>
      </c>
      <c r="E239" s="13">
        <f>演算!U239</f>
        <v>58.088002974649186</v>
      </c>
      <c r="F239" s="13">
        <f t="shared" si="72"/>
        <v>-58.088002974649186</v>
      </c>
      <c r="G239" s="13">
        <f t="shared" si="73"/>
        <v>-282.41454370949771</v>
      </c>
      <c r="H239" s="13">
        <f t="shared" si="74"/>
        <v>448.41089209682781</v>
      </c>
      <c r="I239" s="14">
        <f t="shared" si="83"/>
        <v>529.93424370360958</v>
      </c>
      <c r="J239" s="13">
        <f t="shared" si="84"/>
        <v>57.79678557044862</v>
      </c>
      <c r="K239" s="13" t="str">
        <f t="shared" si="85"/>
        <v/>
      </c>
      <c r="L239" s="13">
        <f>COUNTIF($K$4:K239,1)</f>
        <v>1</v>
      </c>
      <c r="M239" s="13">
        <f t="shared" si="86"/>
        <v>237.79678557044861</v>
      </c>
      <c r="N239" s="14">
        <f t="shared" si="75"/>
        <v>191.79678557044861</v>
      </c>
      <c r="O239" s="14">
        <f t="shared" si="87"/>
        <v>-518.74142831776942</v>
      </c>
      <c r="P239" s="14">
        <f t="shared" si="88"/>
        <v>108.34035811532617</v>
      </c>
      <c r="Q239" s="13">
        <f t="shared" si="76"/>
        <v>-286.78821817552318</v>
      </c>
      <c r="R239" s="13">
        <f t="shared" si="77"/>
        <v>-409.57602214449577</v>
      </c>
      <c r="S239" s="15">
        <v>235</v>
      </c>
      <c r="T239" s="1">
        <f t="shared" si="91"/>
        <v>3.0880029746491893</v>
      </c>
      <c r="U239" s="1">
        <f t="shared" si="78"/>
        <v>58.088002974649186</v>
      </c>
      <c r="V239" s="1">
        <f t="shared" si="89"/>
        <v>1.065036624571718</v>
      </c>
      <c r="W239" s="1">
        <f>入力・結果!$I$7/V239</f>
        <v>324755.02909497288</v>
      </c>
      <c r="X239" s="14">
        <f>(W239/I239*10)*入力・結果!$I$8</f>
        <v>4044.621040239113</v>
      </c>
      <c r="Y239" s="13">
        <f>DEGREES(ACOS((入力・結果!$G$3-(入力・結果!$G$4*COS(RADIANS(S239))))/(((入力・結果!$G$3^2)+(入力・結果!$G$4^2)-(2*入力・結果!$G$3*入力・結果!$G$4*COS(RADIANS(S239))))^(1/2))))</f>
        <v>34.914899397248554</v>
      </c>
      <c r="Z239" s="13">
        <f>DEGREES(ACOS(((入力・結果!$G$3^2)+(入力・結果!$G$4^2)-(入力・結果!$G$5^2)+(入力・結果!$G$6^2)-(2*入力・結果!$G$3*入力・結果!$G$4*COS(RADIANS(S239))))/(2*入力・結果!$G$6*((入力・結果!$G$3^2)+(入力・結果!$G$4^2)-(2*入力・結果!$G$3*入力・結果!$G$4*(COS(RADIANS(S239)))))^(1/2))))</f>
        <v>30.393900222909984</v>
      </c>
      <c r="AA239" s="13">
        <f>DEGREES(ACOS((入力・結果!$G$4-(入力・結果!$G$3*COS(RADIANS(S239))))/(((入力・結果!$G$3^2)+(入力・結果!$G$4^2)-(2*入力・結果!$G$3*入力・結果!$G$4*COS(RADIANS(S239))))^(1/2))))</f>
        <v>20.085100602751407</v>
      </c>
      <c r="AB239" s="13">
        <f>DEGREES(ACOS(((入力・結果!$G$3^2)+(入力・結果!$G$4^2)+(入力・結果!$G$5^2)-(入力・結果!$G$6^2)-(2*入力・結果!$G$3*入力・結果!$G$4*COS(RADIANS(S239))))/(2*入力・結果!$G$5*((入力・結果!$G$3^2)+(入力・結果!$G$4^2)-(2*入力・結果!$G$3*入力・結果!$G$4*(COS(RADIANS(S239)))))^(1/2))))</f>
        <v>23.173103577400596</v>
      </c>
      <c r="AC239" s="1">
        <f t="shared" si="90"/>
        <v>744.62104023911297</v>
      </c>
      <c r="AD239" s="1">
        <f t="shared" si="79"/>
        <v>744.62104023911297</v>
      </c>
      <c r="AE239" s="1" t="str">
        <f t="shared" si="80"/>
        <v/>
      </c>
      <c r="AF239" s="1" t="str">
        <f t="shared" si="81"/>
        <v/>
      </c>
      <c r="AJ239" s="10">
        <v>236</v>
      </c>
      <c r="AK239" s="10">
        <f t="shared" si="82"/>
        <v>0.93843866836785128</v>
      </c>
    </row>
    <row r="240" spans="2:37" x14ac:dyDescent="0.2">
      <c r="B240" s="1">
        <v>236</v>
      </c>
      <c r="C240" s="13">
        <f t="shared" si="70"/>
        <v>-27.959645173537329</v>
      </c>
      <c r="D240" s="13">
        <f t="shared" si="71"/>
        <v>41.451878627752095</v>
      </c>
      <c r="E240" s="13">
        <f>演算!U240</f>
        <v>59.153602713563629</v>
      </c>
      <c r="F240" s="13">
        <f t="shared" si="72"/>
        <v>-59.153602713563629</v>
      </c>
      <c r="G240" s="13">
        <f t="shared" si="73"/>
        <v>-274.07401482258268</v>
      </c>
      <c r="H240" s="13">
        <f t="shared" si="74"/>
        <v>453.55346446824979</v>
      </c>
      <c r="I240" s="14">
        <f t="shared" si="83"/>
        <v>529.93142078208689</v>
      </c>
      <c r="J240" s="13">
        <f t="shared" si="84"/>
        <v>58.85620340049929</v>
      </c>
      <c r="K240" s="13" t="str">
        <f t="shared" si="85"/>
        <v/>
      </c>
      <c r="L240" s="13">
        <f>COUNTIF($K$4:K240,1)</f>
        <v>1</v>
      </c>
      <c r="M240" s="13">
        <f t="shared" si="86"/>
        <v>238.85620340049928</v>
      </c>
      <c r="N240" s="14">
        <f t="shared" si="75"/>
        <v>192.85620340049928</v>
      </c>
      <c r="O240" s="14">
        <f t="shared" si="87"/>
        <v>-516.64686709530474</v>
      </c>
      <c r="P240" s="14">
        <f t="shared" si="88"/>
        <v>117.91236344305781</v>
      </c>
      <c r="Q240" s="13">
        <f t="shared" si="76"/>
        <v>-279.59645173537331</v>
      </c>
      <c r="R240" s="13">
        <f t="shared" si="77"/>
        <v>-414.51878627752092</v>
      </c>
      <c r="S240" s="15">
        <v>236</v>
      </c>
      <c r="T240" s="1">
        <f t="shared" si="91"/>
        <v>3.1536027135636289</v>
      </c>
      <c r="U240" s="1">
        <f t="shared" si="78"/>
        <v>59.153602713563629</v>
      </c>
      <c r="V240" s="1">
        <f t="shared" si="89"/>
        <v>1.0655997389144432</v>
      </c>
      <c r="W240" s="1">
        <f>入力・結果!$I$7/V240</f>
        <v>324583.41286039894</v>
      </c>
      <c r="X240" s="14">
        <f>(W240/I240*10)*入力・結果!$I$8</f>
        <v>4042.5052013655709</v>
      </c>
      <c r="Y240" s="13">
        <f>DEGREES(ACOS((入力・結果!$G$3-(入力・結果!$G$4*COS(RADIANS(S240))))/(((入力・結果!$G$3^2)+(入力・結果!$G$4^2)-(2*入力・結果!$G$3*入力・結果!$G$4*COS(RADIANS(S240))))^(1/2))))</f>
        <v>35.57178777625689</v>
      </c>
      <c r="Z240" s="13">
        <f>DEGREES(ACOS(((入力・結果!$G$3^2)+(入力・結果!$G$4^2)-(入力・結果!$G$5^2)+(入力・結果!$G$6^2)-(2*入力・結果!$G$3*入力・結果!$G$4*COS(RADIANS(S240))))/(2*入力・結果!$G$6*((入力・結果!$G$3^2)+(入力・結果!$G$4^2)-(2*入力・結果!$G$3*入力・結果!$G$4*(COS(RADIANS(S240)))))^(1/2))))</f>
        <v>30.954719669963417</v>
      </c>
      <c r="AA240" s="13">
        <f>DEGREES(ACOS((入力・結果!$G$4-(入力・結果!$G$3*COS(RADIANS(S240))))/(((入力・結果!$G$3^2)+(入力・結果!$G$4^2)-(2*入力・結果!$G$3*入力・結果!$G$4*COS(RADIANS(S240))))^(1/2))))</f>
        <v>20.42821222374312</v>
      </c>
      <c r="AB240" s="13">
        <f>DEGREES(ACOS(((入力・結果!$G$3^2)+(入力・結果!$G$4^2)+(入力・結果!$G$5^2)-(入力・結果!$G$6^2)-(2*入力・結果!$G$3*入力・結果!$G$4*COS(RADIANS(S240))))/(2*入力・結果!$G$5*((入力・結果!$G$3^2)+(入力・結果!$G$4^2)-(2*入力・結果!$G$3*入力・結果!$G$4*(COS(RADIANS(S240)))))^(1/2))))</f>
        <v>23.581814937306749</v>
      </c>
      <c r="AC240" s="1">
        <f t="shared" si="90"/>
        <v>742.50520136557088</v>
      </c>
      <c r="AD240" s="1">
        <f t="shared" si="79"/>
        <v>742.50520136557088</v>
      </c>
      <c r="AE240" s="1" t="str">
        <f t="shared" si="80"/>
        <v/>
      </c>
      <c r="AF240" s="1" t="str">
        <f t="shared" si="81"/>
        <v/>
      </c>
      <c r="AJ240" s="10">
        <v>237</v>
      </c>
      <c r="AK240" s="10">
        <f t="shared" si="82"/>
        <v>0.93792822286434485</v>
      </c>
    </row>
    <row r="241" spans="2:37" x14ac:dyDescent="0.2">
      <c r="B241" s="1">
        <v>237</v>
      </c>
      <c r="C241" s="13">
        <f t="shared" si="70"/>
        <v>-27.23195175075135</v>
      </c>
      <c r="D241" s="13">
        <f t="shared" si="71"/>
        <v>41.933528397271203</v>
      </c>
      <c r="E241" s="13">
        <f>演算!U241</f>
        <v>60.219782380218817</v>
      </c>
      <c r="F241" s="13">
        <f t="shared" si="72"/>
        <v>-60.219782380218817</v>
      </c>
      <c r="G241" s="13">
        <f t="shared" si="73"/>
        <v>-265.63562537780962</v>
      </c>
      <c r="H241" s="13">
        <f t="shared" si="74"/>
        <v>458.54328392529897</v>
      </c>
      <c r="I241" s="14">
        <f t="shared" si="83"/>
        <v>529.92851282305753</v>
      </c>
      <c r="J241" s="13">
        <f t="shared" si="84"/>
        <v>59.916146798155886</v>
      </c>
      <c r="K241" s="13" t="str">
        <f t="shared" si="85"/>
        <v/>
      </c>
      <c r="L241" s="13">
        <f>COUNTIF($K$4:K241,1)</f>
        <v>1</v>
      </c>
      <c r="M241" s="13">
        <f t="shared" si="86"/>
        <v>239.91614679815589</v>
      </c>
      <c r="N241" s="14">
        <f t="shared" si="75"/>
        <v>193.91614679815589</v>
      </c>
      <c r="O241" s="14">
        <f t="shared" si="87"/>
        <v>-514.37444496625994</v>
      </c>
      <c r="P241" s="14">
        <f t="shared" si="88"/>
        <v>127.44865267435927</v>
      </c>
      <c r="Q241" s="13">
        <f t="shared" si="76"/>
        <v>-272.31951750751347</v>
      </c>
      <c r="R241" s="13">
        <f t="shared" si="77"/>
        <v>-419.33528397271203</v>
      </c>
      <c r="S241" s="15">
        <v>237</v>
      </c>
      <c r="T241" s="1">
        <f t="shared" si="91"/>
        <v>3.2197823802188168</v>
      </c>
      <c r="U241" s="1">
        <f t="shared" si="78"/>
        <v>60.219782380218817</v>
      </c>
      <c r="V241" s="1">
        <f t="shared" si="89"/>
        <v>1.0661796666551879</v>
      </c>
      <c r="W241" s="1">
        <f>入力・結果!$I$7/V241</f>
        <v>324406.86201142817</v>
      </c>
      <c r="X241" s="14">
        <f>(W241/I241*10)*入力・結果!$I$8</f>
        <v>4040.3285301055912</v>
      </c>
      <c r="Y241" s="13">
        <f>DEGREES(ACOS((入力・結果!$G$3-(入力・結果!$G$4*COS(RADIANS(S241))))/(((入力・結果!$G$3^2)+(入力・結果!$G$4^2)-(2*入力・結果!$G$3*入力・結果!$G$4*COS(RADIANS(S241))))^(1/2))))</f>
        <v>36.230023181936041</v>
      </c>
      <c r="Z241" s="13">
        <f>DEGREES(ACOS(((入力・結果!$G$3^2)+(入力・結果!$G$4^2)-(入力・結果!$G$5^2)+(入力・結果!$G$6^2)-(2*入力・結果!$G$3*入力・結果!$G$4*COS(RADIANS(S241))))/(2*入力・結果!$G$6*((入力・結果!$G$3^2)+(入力・結果!$G$4^2)-(2*入力・結果!$G$3*入力・結果!$G$4*(COS(RADIANS(S241)))))^(1/2))))</f>
        <v>31.516035100028247</v>
      </c>
      <c r="AA241" s="13">
        <f>DEGREES(ACOS((入力・結果!$G$4-(入力・結果!$G$3*COS(RADIANS(S241))))/(((入力・結果!$G$3^2)+(入力・結果!$G$4^2)-(2*入力・結果!$G$3*入力・結果!$G$4*COS(RADIANS(S241))))^(1/2))))</f>
        <v>20.76997681806397</v>
      </c>
      <c r="AB241" s="13">
        <f>DEGREES(ACOS(((入力・結果!$G$3^2)+(入力・結果!$G$4^2)+(入力・結果!$G$5^2)-(入力・結果!$G$6^2)-(2*入力・結果!$G$3*入力・結果!$G$4*COS(RADIANS(S241))))/(2*入力・結果!$G$5*((入力・結果!$G$3^2)+(入力・結果!$G$4^2)-(2*入力・結果!$G$3*入力・結果!$G$4*(COS(RADIANS(S241)))))^(1/2))))</f>
        <v>23.989759198282787</v>
      </c>
      <c r="AC241" s="1">
        <f t="shared" si="90"/>
        <v>740.3285301055912</v>
      </c>
      <c r="AD241" s="1">
        <f t="shared" si="79"/>
        <v>740.3285301055912</v>
      </c>
      <c r="AE241" s="1" t="str">
        <f t="shared" si="80"/>
        <v/>
      </c>
      <c r="AF241" s="1" t="str">
        <f t="shared" si="81"/>
        <v/>
      </c>
      <c r="AJ241" s="10">
        <v>238</v>
      </c>
      <c r="AK241" s="10">
        <f t="shared" si="82"/>
        <v>0.93740315910891447</v>
      </c>
    </row>
    <row r="242" spans="2:37" x14ac:dyDescent="0.2">
      <c r="B242" s="1">
        <v>238</v>
      </c>
      <c r="C242" s="13">
        <f t="shared" si="70"/>
        <v>-26.49596321166025</v>
      </c>
      <c r="D242" s="13">
        <f t="shared" si="71"/>
        <v>42.402404807821299</v>
      </c>
      <c r="E242" s="13">
        <f>演算!U242</f>
        <v>61.286559241682127</v>
      </c>
      <c r="F242" s="13">
        <f t="shared" si="72"/>
        <v>-61.286559241682127</v>
      </c>
      <c r="G242" s="13">
        <f t="shared" si="73"/>
        <v>-257.10200320566531</v>
      </c>
      <c r="H242" s="13">
        <f t="shared" si="74"/>
        <v>463.37847814012287</v>
      </c>
      <c r="I242" s="14">
        <f t="shared" si="83"/>
        <v>529.92551746054107</v>
      </c>
      <c r="J242" s="13">
        <f t="shared" si="84"/>
        <v>60.976631417355335</v>
      </c>
      <c r="K242" s="13" t="str">
        <f t="shared" si="85"/>
        <v/>
      </c>
      <c r="L242" s="13">
        <f>COUNTIF($K$4:K242,1)</f>
        <v>1</v>
      </c>
      <c r="M242" s="13">
        <f t="shared" si="86"/>
        <v>240.97663141735535</v>
      </c>
      <c r="N242" s="14">
        <f t="shared" si="75"/>
        <v>194.97663141735535</v>
      </c>
      <c r="O242" s="14">
        <f t="shared" si="87"/>
        <v>-511.92464053513532</v>
      </c>
      <c r="P242" s="14">
        <f t="shared" si="88"/>
        <v>136.94603487795743</v>
      </c>
      <c r="Q242" s="13">
        <f t="shared" si="76"/>
        <v>-264.95963211660251</v>
      </c>
      <c r="R242" s="13">
        <f t="shared" si="77"/>
        <v>-424.02404807821296</v>
      </c>
      <c r="S242" s="15">
        <v>238</v>
      </c>
      <c r="T242" s="1">
        <f t="shared" si="91"/>
        <v>3.2865592416821237</v>
      </c>
      <c r="U242" s="1">
        <f t="shared" si="78"/>
        <v>61.286559241682127</v>
      </c>
      <c r="V242" s="1">
        <f t="shared" si="89"/>
        <v>1.0667768614633104</v>
      </c>
      <c r="W242" s="1">
        <f>入力・結果!$I$7/V242</f>
        <v>324225.25505995488</v>
      </c>
      <c r="X242" s="14">
        <f>(W242/I242*10)*入力・結果!$I$8</f>
        <v>4038.0895293554931</v>
      </c>
      <c r="Y242" s="13">
        <f>DEGREES(ACOS((入力・結果!$G$3-(入力・結果!$G$4*COS(RADIANS(S242))))/(((入力・結果!$G$3^2)+(入力・結果!$G$4^2)-(2*入力・結果!$G$3*入力・結果!$G$4*COS(RADIANS(S242))))^(1/2))))</f>
        <v>36.889645007768571</v>
      </c>
      <c r="Z242" s="13">
        <f>DEGREES(ACOS(((入力・結果!$G$3^2)+(入力・結果!$G$4^2)-(入力・結果!$G$5^2)+(入力・結果!$G$6^2)-(2*入力・結果!$G$3*入力・結果!$G$4*COS(RADIANS(S242))))/(2*入力・結果!$G$6*((入力・結果!$G$3^2)+(入力・結果!$G$4^2)-(2*入力・結果!$G$3*入力・結果!$G$4*(COS(RADIANS(S242)))))^(1/2))))</f>
        <v>32.077860534242362</v>
      </c>
      <c r="AA242" s="13">
        <f>DEGREES(ACOS((入力・結果!$G$4-(入力・結果!$G$3*COS(RADIANS(S242))))/(((入力・結果!$G$3^2)+(入力・結果!$G$4^2)-(2*入力・結果!$G$3*入力・結果!$G$4*COS(RADIANS(S242))))^(1/2))))</f>
        <v>21.110354992231382</v>
      </c>
      <c r="AB242" s="13">
        <f>DEGREES(ACOS(((入力・結果!$G$3^2)+(入力・結果!$G$4^2)+(入力・結果!$G$5^2)-(入力・結果!$G$6^2)-(2*入力・結果!$G$3*入力・結果!$G$4*COS(RADIANS(S242))))/(2*入力・結果!$G$5*((入力・結果!$G$3^2)+(入力・結果!$G$4^2)-(2*入力・結果!$G$3*入力・結果!$G$4*(COS(RADIANS(S242)))))^(1/2))))</f>
        <v>24.396914233913506</v>
      </c>
      <c r="AC242" s="1">
        <f t="shared" si="90"/>
        <v>738.08952935549314</v>
      </c>
      <c r="AD242" s="1">
        <f t="shared" si="79"/>
        <v>738.08952935549314</v>
      </c>
      <c r="AE242" s="1" t="str">
        <f t="shared" si="80"/>
        <v/>
      </c>
      <c r="AF242" s="1" t="str">
        <f t="shared" si="81"/>
        <v/>
      </c>
      <c r="AJ242" s="10">
        <v>239</v>
      </c>
      <c r="AK242" s="10">
        <f t="shared" si="82"/>
        <v>0.93686311254069143</v>
      </c>
    </row>
    <row r="243" spans="2:37" x14ac:dyDescent="0.2">
      <c r="B243" s="1">
        <v>239</v>
      </c>
      <c r="C243" s="13">
        <f t="shared" si="70"/>
        <v>-25.751903745502723</v>
      </c>
      <c r="D243" s="13">
        <f t="shared" si="71"/>
        <v>42.858365035105606</v>
      </c>
      <c r="E243" s="13">
        <f>演算!U243</f>
        <v>62.353951037360886</v>
      </c>
      <c r="F243" s="13">
        <f t="shared" si="72"/>
        <v>-62.353951037360886</v>
      </c>
      <c r="G243" s="13">
        <f t="shared" si="73"/>
        <v>-248.47580737382046</v>
      </c>
      <c r="H243" s="13">
        <f t="shared" si="74"/>
        <v>468.05721587146877</v>
      </c>
      <c r="I243" s="14">
        <f t="shared" si="83"/>
        <v>529.92243222892785</v>
      </c>
      <c r="J243" s="13">
        <f t="shared" si="84"/>
        <v>62.037673340589741</v>
      </c>
      <c r="K243" s="13" t="str">
        <f t="shared" si="85"/>
        <v/>
      </c>
      <c r="L243" s="13">
        <f>COUNTIF($K$4:K243,1)</f>
        <v>1</v>
      </c>
      <c r="M243" s="13">
        <f t="shared" si="86"/>
        <v>242.03767334058975</v>
      </c>
      <c r="N243" s="14">
        <f t="shared" si="75"/>
        <v>196.03767334058975</v>
      </c>
      <c r="O243" s="14">
        <f t="shared" si="87"/>
        <v>-509.29798366082906</v>
      </c>
      <c r="P243" s="14">
        <f t="shared" si="88"/>
        <v>146.40132519358056</v>
      </c>
      <c r="Q243" s="13">
        <f t="shared" si="76"/>
        <v>-257.51903745502722</v>
      </c>
      <c r="R243" s="13">
        <f t="shared" si="77"/>
        <v>-428.58365035105606</v>
      </c>
      <c r="S243" s="15">
        <v>239</v>
      </c>
      <c r="T243" s="1">
        <f t="shared" si="91"/>
        <v>3.3539510373608863</v>
      </c>
      <c r="U243" s="1">
        <f t="shared" si="78"/>
        <v>62.353951037360886</v>
      </c>
      <c r="V243" s="1">
        <f t="shared" si="89"/>
        <v>1.0673917956787591</v>
      </c>
      <c r="W243" s="1">
        <f>入力・結果!$I$7/V243</f>
        <v>324038.46591312421</v>
      </c>
      <c r="X243" s="14">
        <f>(W243/I243*10)*入力・結果!$I$8</f>
        <v>4035.7866452853164</v>
      </c>
      <c r="Y243" s="13">
        <f>DEGREES(ACOS((入力・結果!$G$3-(入力・結果!$G$4*COS(RADIANS(S243))))/(((入力・結果!$G$3^2)+(入力・結果!$G$4^2)-(2*入力・結果!$G$3*入力・結果!$G$4*COS(RADIANS(S243))))^(1/2))))</f>
        <v>37.550693680611637</v>
      </c>
      <c r="Z243" s="13">
        <f>DEGREES(ACOS(((入力・結果!$G$3^2)+(入力・結果!$G$4^2)-(入力・結果!$G$5^2)+(入力・結果!$G$6^2)-(2*入力・結果!$G$3*入力・結果!$G$4*COS(RADIANS(S243))))/(2*入力・結果!$G$6*((入力・結果!$G$3^2)+(入力・結果!$G$4^2)-(2*入力・結果!$G$3*入力・結果!$G$4*(COS(RADIANS(S243)))))^(1/2))))</f>
        <v>32.640210330971584</v>
      </c>
      <c r="AA243" s="13">
        <f>DEGREES(ACOS((入力・結果!$G$4-(入力・結果!$G$3*COS(RADIANS(S243))))/(((入力・結果!$G$3^2)+(入力・結果!$G$4^2)-(2*入力・結果!$G$3*入力・結果!$G$4*COS(RADIANS(S243))))^(1/2))))</f>
        <v>21.449306319388331</v>
      </c>
      <c r="AB243" s="13">
        <f>DEGREES(ACOS(((入力・結果!$G$3^2)+(入力・結果!$G$4^2)+(入力・結果!$G$5^2)-(入力・結果!$G$6^2)-(2*入力・結果!$G$3*入力・結果!$G$4*COS(RADIANS(S243))))/(2*入力・結果!$G$5*((入力・結果!$G$3^2)+(入力・結果!$G$4^2)-(2*入力・結果!$G$3*入力・結果!$G$4*(COS(RADIANS(S243)))))^(1/2))))</f>
        <v>24.803257356749217</v>
      </c>
      <c r="AC243" s="1">
        <f t="shared" si="90"/>
        <v>735.78664528531635</v>
      </c>
      <c r="AD243" s="1">
        <f t="shared" si="79"/>
        <v>735.78664528531635</v>
      </c>
      <c r="AE243" s="1" t="str">
        <f t="shared" si="80"/>
        <v/>
      </c>
      <c r="AF243" s="1" t="str">
        <f t="shared" si="81"/>
        <v/>
      </c>
      <c r="AJ243" s="10">
        <v>240</v>
      </c>
      <c r="AK243" s="10">
        <f t="shared" si="82"/>
        <v>0.93630770477187164</v>
      </c>
    </row>
    <row r="244" spans="2:37" x14ac:dyDescent="0.2">
      <c r="B244" s="1">
        <v>240</v>
      </c>
      <c r="C244" s="13">
        <f t="shared" si="70"/>
        <v>-25.000000000000021</v>
      </c>
      <c r="D244" s="13">
        <f t="shared" si="71"/>
        <v>43.301270189221917</v>
      </c>
      <c r="E244" s="13">
        <f>演算!U244</f>
        <v>63.421975998496549</v>
      </c>
      <c r="F244" s="13">
        <f t="shared" si="72"/>
        <v>-63.421975998496549</v>
      </c>
      <c r="G244" s="13">
        <f t="shared" si="73"/>
        <v>-239.75972747077827</v>
      </c>
      <c r="H244" s="13">
        <f t="shared" si="74"/>
        <v>472.57770729784897</v>
      </c>
      <c r="I244" s="14">
        <f t="shared" si="83"/>
        <v>529.9192545584217</v>
      </c>
      <c r="J244" s="13">
        <f t="shared" si="84"/>
        <v>63.09928909660654</v>
      </c>
      <c r="K244" s="13" t="str">
        <f t="shared" si="85"/>
        <v/>
      </c>
      <c r="L244" s="13">
        <f>COUNTIF($K$4:K244,1)</f>
        <v>1</v>
      </c>
      <c r="M244" s="13">
        <f t="shared" si="86"/>
        <v>243.09928909660653</v>
      </c>
      <c r="N244" s="14">
        <f t="shared" si="75"/>
        <v>197.09928909660653</v>
      </c>
      <c r="O244" s="14">
        <f t="shared" si="87"/>
        <v>-506.49505519867643</v>
      </c>
      <c r="P244" s="14">
        <f t="shared" si="88"/>
        <v>155.81134557869365</v>
      </c>
      <c r="Q244" s="13">
        <f t="shared" si="76"/>
        <v>-250.00000000000023</v>
      </c>
      <c r="R244" s="13">
        <f t="shared" si="77"/>
        <v>-433.01270189221918</v>
      </c>
      <c r="S244" s="15">
        <v>240</v>
      </c>
      <c r="T244" s="1">
        <f t="shared" si="91"/>
        <v>3.4219759984965457</v>
      </c>
      <c r="U244" s="1">
        <f t="shared" si="78"/>
        <v>63.421975998496549</v>
      </c>
      <c r="V244" s="1">
        <f t="shared" si="89"/>
        <v>1.0680249611356629</v>
      </c>
      <c r="W244" s="1">
        <f>入力・結果!$I$7/V244</f>
        <v>323846.36369567591</v>
      </c>
      <c r="X244" s="14">
        <f>(W244/I244*10)*入力・結果!$I$8</f>
        <v>4033.4182651516057</v>
      </c>
      <c r="Y244" s="13">
        <f>DEGREES(ACOS((入力・結果!$G$3-(入力・結果!$G$4*COS(RADIANS(S244))))/(((入力・結果!$G$3^2)+(入力・結果!$G$4^2)-(2*入力・結果!$G$3*入力・結果!$G$4*COS(RADIANS(S244))))^(1/2))))</f>
        <v>38.213210701738177</v>
      </c>
      <c r="Z244" s="13">
        <f>DEGREES(ACOS(((入力・結果!$G$3^2)+(入力・結果!$G$4^2)-(入力・結果!$G$5^2)+(入力・結果!$G$6^2)-(2*入力・結果!$G$3*入力・結果!$G$4*COS(RADIANS(S244))))/(2*入力・結果!$G$6*((入力・結果!$G$3^2)+(入力・結果!$G$4^2)-(2*入力・結果!$G$3*入力・結果!$G$4*(COS(RADIANS(S244)))))^(1/2))))</f>
        <v>33.203099198040441</v>
      </c>
      <c r="AA244" s="13">
        <f>DEGREES(ACOS((入力・結果!$G$4-(入力・結果!$G$3*COS(RADIANS(S244))))/(((入力・結果!$G$3^2)+(入力・結果!$G$4^2)-(2*入力・結果!$G$3*入力・結果!$G$4*COS(RADIANS(S244))))^(1/2))))</f>
        <v>21.786789298261802</v>
      </c>
      <c r="AB244" s="13">
        <f>DEGREES(ACOS(((入力・結果!$G$3^2)+(入力・結果!$G$4^2)+(入力・結果!$G$5^2)-(入力・結果!$G$6^2)-(2*入力・結果!$G$3*入力・結果!$G$4*COS(RADIANS(S244))))/(2*入力・結果!$G$5*((入力・結果!$G$3^2)+(入力・結果!$G$4^2)-(2*入力・結果!$G$3*入力・結果!$G$4*(COS(RADIANS(S244)))))^(1/2))))</f>
        <v>25.208765296758347</v>
      </c>
      <c r="AC244" s="1">
        <f t="shared" si="90"/>
        <v>733.41826515160574</v>
      </c>
      <c r="AD244" s="1">
        <f t="shared" si="79"/>
        <v>733.41826515160574</v>
      </c>
      <c r="AE244" s="1" t="str">
        <f t="shared" si="80"/>
        <v/>
      </c>
      <c r="AF244" s="1" t="str">
        <f t="shared" si="81"/>
        <v/>
      </c>
      <c r="AJ244" s="10">
        <v>241</v>
      </c>
      <c r="AK244" s="10">
        <f t="shared" si="82"/>
        <v>0.93573654305202081</v>
      </c>
    </row>
    <row r="245" spans="2:37" x14ac:dyDescent="0.2">
      <c r="B245" s="1">
        <v>241</v>
      </c>
      <c r="C245" s="13">
        <f t="shared" si="70"/>
        <v>-24.240481012316842</v>
      </c>
      <c r="D245" s="13">
        <f t="shared" si="71"/>
        <v>43.730985356969796</v>
      </c>
      <c r="E245" s="13">
        <f>演算!U245</f>
        <v>64.490652868524919</v>
      </c>
      <c r="F245" s="13">
        <f t="shared" si="72"/>
        <v>-64.490652868524919</v>
      </c>
      <c r="G245" s="13">
        <f t="shared" si="73"/>
        <v>-230.95648288529532</v>
      </c>
      <c r="H245" s="13">
        <f t="shared" si="74"/>
        <v>476.93820432919654</v>
      </c>
      <c r="I245" s="14">
        <f t="shared" si="83"/>
        <v>529.91598177022752</v>
      </c>
      <c r="J245" s="13">
        <f t="shared" si="84"/>
        <v>64.161495678896046</v>
      </c>
      <c r="K245" s="13" t="str">
        <f t="shared" si="85"/>
        <v/>
      </c>
      <c r="L245" s="13">
        <f>COUNTIF($K$4:K245,1)</f>
        <v>1</v>
      </c>
      <c r="M245" s="13">
        <f t="shared" si="86"/>
        <v>244.16149567889605</v>
      </c>
      <c r="N245" s="14">
        <f t="shared" si="75"/>
        <v>198.16149567889605</v>
      </c>
      <c r="O245" s="14">
        <f t="shared" si="87"/>
        <v>-503.51648672407953</v>
      </c>
      <c r="P245" s="14">
        <f t="shared" si="88"/>
        <v>165.1729255433346</v>
      </c>
      <c r="Q245" s="13">
        <f t="shared" si="76"/>
        <v>-242.40481012316843</v>
      </c>
      <c r="R245" s="13">
        <f t="shared" si="77"/>
        <v>-437.30985356969796</v>
      </c>
      <c r="S245" s="15">
        <v>241</v>
      </c>
      <c r="T245" s="1">
        <f t="shared" si="91"/>
        <v>3.490652868524915</v>
      </c>
      <c r="U245" s="1">
        <f t="shared" si="78"/>
        <v>64.490652868524919</v>
      </c>
      <c r="V245" s="1">
        <f t="shared" si="89"/>
        <v>1.0686768700283693</v>
      </c>
      <c r="W245" s="1">
        <f>入力・結果!$I$7/V245</f>
        <v>323648.81256466074</v>
      </c>
      <c r="X245" s="14">
        <f>(W245/I245*10)*入力・結果!$I$8</f>
        <v>4030.9827150164529</v>
      </c>
      <c r="Y245" s="13">
        <f>DEGREES(ACOS((入力・結果!$G$3-(入力・結果!$G$4*COS(RADIANS(S245))))/(((入力・結果!$G$3^2)+(入力・結果!$G$4^2)-(2*入力・結果!$G$3*入力・結果!$G$4*COS(RADIANS(S245))))^(1/2))))</f>
        <v>38.877238689596354</v>
      </c>
      <c r="Z245" s="13">
        <f>DEGREES(ACOS(((入力・結果!$G$3^2)+(入力・結果!$G$4^2)-(入力・結果!$G$5^2)+(入力・結果!$G$6^2)-(2*入力・結果!$G$3*入力・結果!$G$4*COS(RADIANS(S245))))/(2*入力・結果!$G$6*((入力・結果!$G$3^2)+(入力・結果!$G$4^2)-(2*入力・結果!$G$3*入力・結果!$G$4*(COS(RADIANS(S245)))))^(1/2))))</f>
        <v>33.766542205394074</v>
      </c>
      <c r="AA245" s="13">
        <f>DEGREES(ACOS((入力・結果!$G$4-(入力・結果!$G$3*COS(RADIANS(S245))))/(((入力・結果!$G$3^2)+(入力・結果!$G$4^2)-(2*入力・結果!$G$3*入力・結果!$G$4*COS(RADIANS(S245))))^(1/2))))</f>
        <v>22.122761310403689</v>
      </c>
      <c r="AB245" s="13">
        <f>DEGREES(ACOS(((入力・結果!$G$3^2)+(入力・結果!$G$4^2)+(入力・結果!$G$5^2)-(入力・結果!$G$6^2)-(2*入力・結果!$G$3*入力・結果!$G$4*COS(RADIANS(S245))))/(2*入力・結果!$G$5*((入力・結果!$G$3^2)+(入力・結果!$G$4^2)-(2*入力・結果!$G$3*入力・結果!$G$4*(COS(RADIANS(S245)))))^(1/2))))</f>
        <v>25.613414178928604</v>
      </c>
      <c r="AC245" s="1">
        <f t="shared" si="90"/>
        <v>730.98271501645286</v>
      </c>
      <c r="AD245" s="1">
        <f t="shared" si="79"/>
        <v>730.98271501645286</v>
      </c>
      <c r="AE245" s="1" t="str">
        <f t="shared" si="80"/>
        <v/>
      </c>
      <c r="AF245" s="1" t="str">
        <f t="shared" si="81"/>
        <v/>
      </c>
      <c r="AJ245" s="10">
        <v>242</v>
      </c>
      <c r="AK245" s="10">
        <f t="shared" si="82"/>
        <v>0.93514921970648845</v>
      </c>
    </row>
    <row r="246" spans="2:37" x14ac:dyDescent="0.2">
      <c r="B246" s="1">
        <v>242</v>
      </c>
      <c r="C246" s="13">
        <f t="shared" si="70"/>
        <v>-23.473578139294538</v>
      </c>
      <c r="D246" s="13">
        <f t="shared" si="71"/>
        <v>44.147379642946348</v>
      </c>
      <c r="E246" s="13">
        <f>演算!U246</f>
        <v>65.560000924350561</v>
      </c>
      <c r="F246" s="13">
        <f t="shared" si="72"/>
        <v>-65.560000924350561</v>
      </c>
      <c r="G246" s="13">
        <f t="shared" si="73"/>
        <v>-222.06882208209274</v>
      </c>
      <c r="H246" s="13">
        <f t="shared" si="74"/>
        <v>481.13700089647278</v>
      </c>
      <c r="I246" s="14">
        <f t="shared" si="83"/>
        <v>529.91261107146772</v>
      </c>
      <c r="J246" s="13">
        <f t="shared" si="84"/>
        <v>65.22431056500993</v>
      </c>
      <c r="K246" s="13" t="str">
        <f t="shared" si="85"/>
        <v/>
      </c>
      <c r="L246" s="13">
        <f>COUNTIF($K$4:K246,1)</f>
        <v>1</v>
      </c>
      <c r="M246" s="13">
        <f t="shared" si="86"/>
        <v>245.22431056500994</v>
      </c>
      <c r="N246" s="14">
        <f t="shared" si="75"/>
        <v>199.22431056500994</v>
      </c>
      <c r="O246" s="14">
        <f t="shared" si="87"/>
        <v>-500.36296023770166</v>
      </c>
      <c r="P246" s="14">
        <f t="shared" si="88"/>
        <v>174.48290287230088</v>
      </c>
      <c r="Q246" s="13">
        <f t="shared" si="76"/>
        <v>-234.73578139294537</v>
      </c>
      <c r="R246" s="13">
        <f t="shared" si="77"/>
        <v>-441.4737964294635</v>
      </c>
      <c r="S246" s="15">
        <v>242</v>
      </c>
      <c r="T246" s="1">
        <f t="shared" si="91"/>
        <v>3.5600009243505539</v>
      </c>
      <c r="U246" s="1">
        <f t="shared" si="78"/>
        <v>65.560000924350561</v>
      </c>
      <c r="V246" s="1">
        <f t="shared" si="89"/>
        <v>1.0693480558256425</v>
      </c>
      <c r="W246" s="1">
        <f>入力・結果!$I$7/V246</f>
        <v>323445.67151520139</v>
      </c>
      <c r="X246" s="14">
        <f>(W246/I246*10)*入力・結果!$I$8</f>
        <v>4028.4782573563307</v>
      </c>
      <c r="Y246" s="13">
        <f>DEGREES(ACOS((入力・結果!$G$3-(入力・結果!$G$4*COS(RADIANS(S246))))/(((入力・結果!$G$3^2)+(入力・結果!$G$4^2)-(2*入力・結果!$G$3*入力・結果!$G$4*COS(RADIANS(S246))))^(1/2))))</f>
        <v>39.54282142437372</v>
      </c>
      <c r="Z246" s="13">
        <f>DEGREES(ACOS(((入力・結果!$G$3^2)+(入力・結果!$G$4^2)-(入力・結果!$G$5^2)+(入力・結果!$G$6^2)-(2*入力・結果!$G$3*入力・結果!$G$4*COS(RADIANS(S246))))/(2*入力・結果!$G$6*((入力・結果!$G$3^2)+(入力・結果!$G$4^2)-(2*入力・結果!$G$3*入力・結果!$G$4*(COS(RADIANS(S246)))))^(1/2))))</f>
        <v>34.330554798208098</v>
      </c>
      <c r="AA246" s="13">
        <f>DEGREES(ACOS((入力・結果!$G$4-(入力・結果!$G$3*COS(RADIANS(S246))))/(((入力・結果!$G$3^2)+(入力・結果!$G$4^2)-(2*入力・結果!$G$3*入力・結果!$G$4*COS(RADIANS(S246))))^(1/2))))</f>
        <v>22.45717857562628</v>
      </c>
      <c r="AB246" s="13">
        <f>DEGREES(ACOS(((入力・結果!$G$3^2)+(入力・結果!$G$4^2)+(入力・結果!$G$5^2)-(入力・結果!$G$6^2)-(2*入力・結果!$G$3*入力・結果!$G$4*COS(RADIANS(S246))))/(2*入力・結果!$G$5*((入力・結果!$G$3^2)+(入力・結果!$G$4^2)-(2*入力・結果!$G$3*入力・結果!$G$4*(COS(RADIANS(S246)))))^(1/2))))</f>
        <v>26.017179499976834</v>
      </c>
      <c r="AC246" s="1">
        <f t="shared" si="90"/>
        <v>728.47825735633069</v>
      </c>
      <c r="AD246" s="1">
        <f t="shared" si="79"/>
        <v>728.47825735633069</v>
      </c>
      <c r="AE246" s="1" t="str">
        <f t="shared" si="80"/>
        <v/>
      </c>
      <c r="AF246" s="1" t="str">
        <f t="shared" si="81"/>
        <v/>
      </c>
      <c r="AJ246" s="10">
        <v>243</v>
      </c>
      <c r="AK246" s="10">
        <f t="shared" si="82"/>
        <v>0.93454531154926801</v>
      </c>
    </row>
    <row r="247" spans="2:37" x14ac:dyDescent="0.2">
      <c r="B247" s="1">
        <v>243</v>
      </c>
      <c r="C247" s="13">
        <f t="shared" si="70"/>
        <v>-22.699524986977345</v>
      </c>
      <c r="D247" s="13">
        <f t="shared" si="71"/>
        <v>44.550326209418387</v>
      </c>
      <c r="E247" s="13">
        <f>演算!U247</f>
        <v>66.630039998584664</v>
      </c>
      <c r="F247" s="13">
        <f t="shared" si="72"/>
        <v>-66.630039998584664</v>
      </c>
      <c r="G247" s="13">
        <f t="shared" si="73"/>
        <v>-213.09952187441021</v>
      </c>
      <c r="H247" s="13">
        <f t="shared" si="74"/>
        <v>485.17243321866226</v>
      </c>
      <c r="I247" s="14">
        <f t="shared" si="83"/>
        <v>529.90913954980954</v>
      </c>
      <c r="J247" s="13">
        <f t="shared" si="84"/>
        <v>66.287751736755737</v>
      </c>
      <c r="K247" s="13" t="str">
        <f t="shared" si="85"/>
        <v/>
      </c>
      <c r="L247" s="13">
        <f>COUNTIF($K$4:K247,1)</f>
        <v>1</v>
      </c>
      <c r="M247" s="13">
        <f t="shared" si="86"/>
        <v>246.28775173675575</v>
      </c>
      <c r="N247" s="14">
        <f t="shared" si="75"/>
        <v>200.28775173675575</v>
      </c>
      <c r="O247" s="14">
        <f t="shared" si="87"/>
        <v>-497.03520785219928</v>
      </c>
      <c r="P247" s="14">
        <f t="shared" si="88"/>
        <v>183.73812433390242</v>
      </c>
      <c r="Q247" s="13">
        <f t="shared" si="76"/>
        <v>-226.99524986977346</v>
      </c>
      <c r="R247" s="13">
        <f t="shared" si="77"/>
        <v>-445.50326209418387</v>
      </c>
      <c r="S247" s="15">
        <v>243</v>
      </c>
      <c r="T247" s="1">
        <f t="shared" si="91"/>
        <v>3.6300399985846639</v>
      </c>
      <c r="U247" s="1">
        <f t="shared" si="78"/>
        <v>66.630039998584664</v>
      </c>
      <c r="V247" s="1">
        <f t="shared" si="89"/>
        <v>1.0700390742341028</v>
      </c>
      <c r="W247" s="1">
        <f>入力・結果!$I$7/V247</f>
        <v>323236.79417741462</v>
      </c>
      <c r="X247" s="14">
        <f>(W247/I247*10)*入力・結果!$I$8</f>
        <v>4025.9030885622387</v>
      </c>
      <c r="Y247" s="13">
        <f>DEGREES(ACOS((入力・結果!$G$3-(入力・結果!$G$4*COS(RADIANS(S247))))/(((入力・結果!$G$3^2)+(入力・結果!$G$4^2)-(2*入力・結果!$G$3*入力・結果!$G$4*COS(RADIANS(S247))))^(1/2))))</f>
        <v>40.210003894458701</v>
      </c>
      <c r="Z247" s="13">
        <f>DEGREES(ACOS(((入力・結果!$G$3^2)+(入力・結果!$G$4^2)-(入力・結果!$G$5^2)+(入力・結果!$G$6^2)-(2*入力・結果!$G$3*入力・結果!$G$4*COS(RADIANS(S247))))/(2*入力・結果!$G$6*((入力・結果!$G$3^2)+(入力・結果!$G$4^2)-(2*入力・結果!$G$3*入力・結果!$G$4*(COS(RADIANS(S247)))))^(1/2))))</f>
        <v>34.895152810464765</v>
      </c>
      <c r="AA247" s="13">
        <f>DEGREES(ACOS((入力・結果!$G$4-(入力・結果!$G$3*COS(RADIANS(S247))))/(((入力・結果!$G$3^2)+(入力・結果!$G$4^2)-(2*入力・結果!$G$3*入力・結果!$G$4*COS(RADIANS(S247))))^(1/2))))</f>
        <v>22.789996105541277</v>
      </c>
      <c r="AB247" s="13">
        <f>DEGREES(ACOS(((入力・結果!$G$3^2)+(入力・結果!$G$4^2)+(入力・結果!$G$5^2)-(入力・結果!$G$6^2)-(2*入力・結果!$G$3*入力・結果!$G$4*COS(RADIANS(S247))))/(2*入力・結果!$G$5*((入力・結果!$G$3^2)+(入力・結果!$G$4^2)-(2*入力・結果!$G$3*入力・結果!$G$4*(COS(RADIANS(S247)))))^(1/2))))</f>
        <v>26.420036104125941</v>
      </c>
      <c r="AC247" s="1">
        <f t="shared" si="90"/>
        <v>725.90308856223874</v>
      </c>
      <c r="AD247" s="1">
        <f t="shared" si="79"/>
        <v>725.90308856223874</v>
      </c>
      <c r="AE247" s="1" t="str">
        <f t="shared" si="80"/>
        <v/>
      </c>
      <c r="AF247" s="1" t="str">
        <f t="shared" si="81"/>
        <v/>
      </c>
      <c r="AJ247" s="10">
        <v>244</v>
      </c>
      <c r="AK247" s="10">
        <f t="shared" si="82"/>
        <v>0.93392437926805227</v>
      </c>
    </row>
    <row r="248" spans="2:37" x14ac:dyDescent="0.2">
      <c r="B248" s="1">
        <v>244</v>
      </c>
      <c r="C248" s="13">
        <f t="shared" si="70"/>
        <v>-21.918557339453887</v>
      </c>
      <c r="D248" s="13">
        <f t="shared" si="71"/>
        <v>44.939702314958339</v>
      </c>
      <c r="E248" s="13">
        <f>演算!U248</f>
        <v>67.70079050279972</v>
      </c>
      <c r="F248" s="13">
        <f t="shared" si="72"/>
        <v>-67.70079050279972</v>
      </c>
      <c r="G248" s="13">
        <f t="shared" si="73"/>
        <v>-204.0513866939699</v>
      </c>
      <c r="H248" s="13">
        <f t="shared" si="74"/>
        <v>489.04288004657371</v>
      </c>
      <c r="I248" s="14">
        <f t="shared" si="83"/>
        <v>529.905564167786</v>
      </c>
      <c r="J248" s="13">
        <f t="shared" si="84"/>
        <v>67.351837701315844</v>
      </c>
      <c r="K248" s="13" t="str">
        <f t="shared" si="85"/>
        <v/>
      </c>
      <c r="L248" s="13">
        <f>COUNTIF($K$4:K248,1)</f>
        <v>1</v>
      </c>
      <c r="M248" s="13">
        <f t="shared" si="86"/>
        <v>247.35183770131584</v>
      </c>
      <c r="N248" s="14">
        <f t="shared" si="75"/>
        <v>201.35183770131584</v>
      </c>
      <c r="O248" s="14">
        <f t="shared" si="87"/>
        <v>-493.5340114604731</v>
      </c>
      <c r="P248" s="14">
        <f t="shared" si="88"/>
        <v>192.93544637446266</v>
      </c>
      <c r="Q248" s="13">
        <f t="shared" si="76"/>
        <v>-219.18557339453886</v>
      </c>
      <c r="R248" s="13">
        <f t="shared" si="77"/>
        <v>-449.39702314958339</v>
      </c>
      <c r="S248" s="15">
        <v>244</v>
      </c>
      <c r="T248" s="1">
        <f t="shared" ref="T248:T279" si="92">-AA248+AB248</f>
        <v>3.7007905027997232</v>
      </c>
      <c r="U248" s="1">
        <f t="shared" si="78"/>
        <v>67.70079050279972</v>
      </c>
      <c r="V248" s="1">
        <f t="shared" si="89"/>
        <v>1.0707505042150558</v>
      </c>
      <c r="W248" s="1">
        <f>入力・結果!$I$7/V248</f>
        <v>323022.02860371687</v>
      </c>
      <c r="X248" s="14">
        <f>(W248/I248*10)*入力・結果!$I$8</f>
        <v>4023.2553363215593</v>
      </c>
      <c r="Y248" s="13">
        <f>DEGREES(ACOS((入力・結果!$G$3-(入力・結果!$G$4*COS(RADIANS(S248))))/(((入力・結果!$G$3^2)+(入力・結果!$G$4^2)-(2*入力・結果!$G$3*入力・結果!$G$4*COS(RADIANS(S248))))^(1/2))))</f>
        <v>40.878832344895329</v>
      </c>
      <c r="Z248" s="13">
        <f>DEGREES(ACOS(((入力・結果!$G$3^2)+(入力・結果!$G$4^2)-(入力・結果!$G$5^2)+(入力・結果!$G$6^2)-(2*入力・結果!$G$3*入力・結果!$G$4*COS(RADIANS(S248))))/(2*入力・結果!$G$6*((入力・結果!$G$3^2)+(入力・結果!$G$4^2)-(2*入力・結果!$G$3*入力・結果!$G$4*(COS(RADIANS(S248)))))^(1/2))))</f>
        <v>35.460352479012165</v>
      </c>
      <c r="AA248" s="13">
        <f>DEGREES(ACOS((入力・結果!$G$4-(入力・結果!$G$3*COS(RADIANS(S248))))/(((入力・結果!$G$3^2)+(入力・結果!$G$4^2)-(2*入力・結果!$G$3*入力・結果!$G$4*COS(RADIANS(S248))))^(1/2))))</f>
        <v>23.121167655104657</v>
      </c>
      <c r="AB248" s="13">
        <f>DEGREES(ACOS(((入力・結果!$G$3^2)+(入力・結果!$G$4^2)+(入力・結果!$G$5^2)-(入力・結果!$G$6^2)-(2*入力・結果!$G$3*入力・結果!$G$4*COS(RADIANS(S248))))/(2*入力・結果!$G$5*((入力・結果!$G$3^2)+(入力・結果!$G$4^2)-(2*入力・結果!$G$3*入力・結果!$G$4*(COS(RADIANS(S248)))))^(1/2))))</f>
        <v>26.82195815790438</v>
      </c>
      <c r="AC248" s="1">
        <f t="shared" si="90"/>
        <v>723.2553363215593</v>
      </c>
      <c r="AD248" s="1">
        <f t="shared" si="79"/>
        <v>723.2553363215593</v>
      </c>
      <c r="AE248" s="1" t="str">
        <f t="shared" si="80"/>
        <v/>
      </c>
      <c r="AF248" s="1" t="str">
        <f t="shared" si="81"/>
        <v/>
      </c>
      <c r="AJ248" s="10">
        <v>245</v>
      </c>
      <c r="AK248" s="10">
        <f t="shared" si="82"/>
        <v>0.93328596678130415</v>
      </c>
    </row>
    <row r="249" spans="2:37" x14ac:dyDescent="0.2">
      <c r="B249" s="1">
        <v>245</v>
      </c>
      <c r="C249" s="13">
        <f t="shared" si="70"/>
        <v>-21.130913087034958</v>
      </c>
      <c r="D249" s="13">
        <f t="shared" si="71"/>
        <v>45.315389351832501</v>
      </c>
      <c r="E249" s="13">
        <f>演算!U249</f>
        <v>68.77227345185635</v>
      </c>
      <c r="F249" s="13">
        <f t="shared" si="72"/>
        <v>-68.77227345185635</v>
      </c>
      <c r="G249" s="13">
        <f t="shared" si="73"/>
        <v>-194.92724785895405</v>
      </c>
      <c r="H249" s="13">
        <f t="shared" si="74"/>
        <v>492.74676288284337</v>
      </c>
      <c r="I249" s="14">
        <f t="shared" si="83"/>
        <v>529.90188175679009</v>
      </c>
      <c r="J249" s="13">
        <f t="shared" si="84"/>
        <v>68.416587513341256</v>
      </c>
      <c r="K249" s="13" t="str">
        <f t="shared" si="85"/>
        <v/>
      </c>
      <c r="L249" s="13">
        <f>COUNTIF($K$4:K249,1)</f>
        <v>1</v>
      </c>
      <c r="M249" s="13">
        <f t="shared" si="86"/>
        <v>248.41658751334126</v>
      </c>
      <c r="N249" s="14">
        <f t="shared" si="75"/>
        <v>202.41658751334126</v>
      </c>
      <c r="O249" s="14">
        <f t="shared" si="87"/>
        <v>-489.8602023854192</v>
      </c>
      <c r="P249" s="14">
        <f t="shared" si="88"/>
        <v>202.07173579771924</v>
      </c>
      <c r="Q249" s="13">
        <f t="shared" si="76"/>
        <v>-211.30913087034958</v>
      </c>
      <c r="R249" s="13">
        <f t="shared" si="77"/>
        <v>-453.15389351832505</v>
      </c>
      <c r="S249" s="15">
        <v>245</v>
      </c>
      <c r="T249" s="1">
        <f t="shared" si="92"/>
        <v>3.7722734518563534</v>
      </c>
      <c r="U249" s="1">
        <f t="shared" si="78"/>
        <v>68.77227345185635</v>
      </c>
      <c r="V249" s="1">
        <f t="shared" si="89"/>
        <v>1.0714829490566302</v>
      </c>
      <c r="W249" s="1">
        <f>入力・結果!$I$7/V249</f>
        <v>322801.21704645036</v>
      </c>
      <c r="X249" s="14">
        <f>(W249/I249*10)*入力・結果!$I$8</f>
        <v>4020.5330568809081</v>
      </c>
      <c r="Y249" s="13">
        <f>DEGREES(ACOS((入力・結果!$G$3-(入力・結果!$G$4*COS(RADIANS(S249))))/(((入力・結果!$G$3^2)+(入力・結果!$G$4^2)-(2*入力・結果!$G$3*入力・結果!$G$4*COS(RADIANS(S249))))^(1/2))))</f>
        <v>41.549354327934076</v>
      </c>
      <c r="Z249" s="13">
        <f>DEGREES(ACOS(((入力・結果!$G$3^2)+(入力・結果!$G$4^2)-(入力・結果!$G$5^2)+(入力・結果!$G$6^2)-(2*入力・結果!$G$3*入力・結果!$G$4*COS(RADIANS(S249))))/(2*入力・結果!$G$6*((入力・結果!$G$3^2)+(入力・結果!$G$4^2)-(2*入力・結果!$G$3*入力・結果!$G$4*(COS(RADIANS(S249)))))^(1/2))))</f>
        <v>36.026170458125918</v>
      </c>
      <c r="AA249" s="13">
        <f>DEGREES(ACOS((入力・結果!$G$4-(入力・結果!$G$3*COS(RADIANS(S249))))/(((入力・結果!$G$3^2)+(入力・結果!$G$4^2)-(2*入力・結果!$G$3*入力・結果!$G$4*COS(RADIANS(S249))))^(1/2))))</f>
        <v>23.450645672065946</v>
      </c>
      <c r="AB249" s="13">
        <f>DEGREES(ACOS(((入力・結果!$G$3^2)+(入力・結果!$G$4^2)+(入力・結果!$G$5^2)-(入力・結果!$G$6^2)-(2*入力・結果!$G$3*入力・結果!$G$4*COS(RADIANS(S249))))/(2*入力・結果!$G$5*((入力・結果!$G$3^2)+(入力・結果!$G$4^2)-(2*入力・結果!$G$3*入力・結果!$G$4*(COS(RADIANS(S249)))))^(1/2))))</f>
        <v>27.222919123922299</v>
      </c>
      <c r="AC249" s="1">
        <f t="shared" si="90"/>
        <v>720.53305688090813</v>
      </c>
      <c r="AD249" s="1">
        <f t="shared" si="79"/>
        <v>720.53305688090813</v>
      </c>
      <c r="AE249" s="1" t="str">
        <f t="shared" si="80"/>
        <v/>
      </c>
      <c r="AF249" s="1" t="str">
        <f t="shared" si="81"/>
        <v/>
      </c>
      <c r="AJ249" s="10">
        <v>246</v>
      </c>
      <c r="AK249" s="10">
        <f t="shared" si="82"/>
        <v>0.9326296005649809</v>
      </c>
    </row>
    <row r="250" spans="2:37" x14ac:dyDescent="0.2">
      <c r="B250" s="1">
        <v>246</v>
      </c>
      <c r="C250" s="13">
        <f t="shared" si="70"/>
        <v>-20.336832153790006</v>
      </c>
      <c r="D250" s="13">
        <f t="shared" si="71"/>
        <v>45.677272882130048</v>
      </c>
      <c r="E250" s="13">
        <f>演算!U250</f>
        <v>69.844510489362136</v>
      </c>
      <c r="F250" s="13">
        <f t="shared" si="72"/>
        <v>-69.844510489362136</v>
      </c>
      <c r="G250" s="13">
        <f t="shared" si="73"/>
        <v>-185.72996284061603</v>
      </c>
      <c r="H250" s="13">
        <f t="shared" si="74"/>
        <v>496.28254617751719</v>
      </c>
      <c r="I250" s="14">
        <f t="shared" si="83"/>
        <v>529.89808901072297</v>
      </c>
      <c r="J250" s="13">
        <f t="shared" si="84"/>
        <v>69.482020798074856</v>
      </c>
      <c r="K250" s="13" t="str">
        <f t="shared" si="85"/>
        <v/>
      </c>
      <c r="L250" s="13">
        <f>COUNTIF($K$4:K250,1)</f>
        <v>1</v>
      </c>
      <c r="M250" s="13">
        <f t="shared" si="86"/>
        <v>249.48202079807487</v>
      </c>
      <c r="N250" s="14">
        <f t="shared" si="75"/>
        <v>203.48202079807487</v>
      </c>
      <c r="O250" s="14">
        <f t="shared" si="87"/>
        <v>-486.014661011165</v>
      </c>
      <c r="P250" s="14">
        <f t="shared" si="88"/>
        <v>211.14387042824237</v>
      </c>
      <c r="Q250" s="13">
        <f t="shared" si="76"/>
        <v>-203.36832153790004</v>
      </c>
      <c r="R250" s="13">
        <f t="shared" si="77"/>
        <v>-456.77272882130046</v>
      </c>
      <c r="S250" s="15">
        <v>246</v>
      </c>
      <c r="T250" s="1">
        <f t="shared" si="92"/>
        <v>3.8445104893621398</v>
      </c>
      <c r="U250" s="1">
        <f t="shared" si="78"/>
        <v>69.844510489362136</v>
      </c>
      <c r="V250" s="1">
        <f t="shared" si="89"/>
        <v>1.0722370375057864</v>
      </c>
      <c r="W250" s="1">
        <f>入力・結果!$I$7/V250</f>
        <v>322574.19572501333</v>
      </c>
      <c r="X250" s="14">
        <f>(W250/I250*10)*入力・結果!$I$8</f>
        <v>4017.7342321798901</v>
      </c>
      <c r="Y250" s="13">
        <f>DEGREES(ACOS((入力・結果!$G$3-(入力・結果!$G$4*COS(RADIANS(S250))))/(((入力・結果!$G$3^2)+(入力・結果!$G$4^2)-(2*入力・結果!$G$3*入力・結果!$G$4*COS(RADIANS(S250))))^(1/2))))</f>
        <v>42.221618755785983</v>
      </c>
      <c r="Z250" s="13">
        <f>DEGREES(ACOS(((入力・結果!$G$3^2)+(入力・結果!$G$4^2)-(入力・結果!$G$5^2)+(入力・結果!$G$6^2)-(2*入力・結果!$G$3*入力・結果!$G$4*COS(RADIANS(S250))))/(2*入力・結果!$G$6*((入力・結果!$G$3^2)+(入力・結果!$G$4^2)-(2*入力・結果!$G$3*入力・結果!$G$4*(COS(RADIANS(S250)))))^(1/2))))</f>
        <v>36.592623834591684</v>
      </c>
      <c r="AA250" s="13">
        <f>DEGREES(ACOS((入力・結果!$G$4-(入力・結果!$G$3*COS(RADIANS(S250))))/(((入力・結果!$G$3^2)+(入力・結果!$G$4^2)-(2*入力・結果!$G$3*入力・結果!$G$4*COS(RADIANS(S250))))^(1/2))))</f>
        <v>23.778381244214014</v>
      </c>
      <c r="AB250" s="13">
        <f>DEGREES(ACOS(((入力・結果!$G$3^2)+(入力・結果!$G$4^2)+(入力・結果!$G$5^2)-(入力・結果!$G$6^2)-(2*入力・結果!$G$3*入力・結果!$G$4*COS(RADIANS(S250))))/(2*入力・結果!$G$5*((入力・結果!$G$3^2)+(入力・結果!$G$4^2)-(2*入力・結果!$G$3*入力・結果!$G$4*(COS(RADIANS(S250)))))^(1/2))))</f>
        <v>27.622891733576154</v>
      </c>
      <c r="AC250" s="1">
        <f t="shared" si="90"/>
        <v>717.73423217989011</v>
      </c>
      <c r="AD250" s="1">
        <f t="shared" si="79"/>
        <v>717.73423217989011</v>
      </c>
      <c r="AE250" s="1" t="str">
        <f t="shared" si="80"/>
        <v/>
      </c>
      <c r="AF250" s="1" t="str">
        <f t="shared" si="81"/>
        <v/>
      </c>
      <c r="AJ250" s="10">
        <v>247</v>
      </c>
      <c r="AK250" s="10">
        <f t="shared" si="82"/>
        <v>0.93195478894788009</v>
      </c>
    </row>
    <row r="251" spans="2:37" x14ac:dyDescent="0.2">
      <c r="B251" s="1">
        <v>247</v>
      </c>
      <c r="C251" s="13">
        <f t="shared" si="70"/>
        <v>-19.53655642446369</v>
      </c>
      <c r="D251" s="13">
        <f t="shared" si="71"/>
        <v>46.025242672622014</v>
      </c>
      <c r="E251" s="13">
        <f>演算!U251</f>
        <v>70.917523914325528</v>
      </c>
      <c r="F251" s="13">
        <f t="shared" si="72"/>
        <v>-70.917523914325528</v>
      </c>
      <c r="G251" s="13">
        <f t="shared" si="73"/>
        <v>-176.46241452917963</v>
      </c>
      <c r="H251" s="13">
        <f t="shared" si="74"/>
        <v>499.64873749856088</v>
      </c>
      <c r="I251" s="14">
        <f t="shared" si="83"/>
        <v>529.89418247926994</v>
      </c>
      <c r="J251" s="13">
        <f t="shared" si="84"/>
        <v>70.548157775561435</v>
      </c>
      <c r="K251" s="13" t="str">
        <f t="shared" si="85"/>
        <v/>
      </c>
      <c r="L251" s="13">
        <f>COUNTIF($K$4:K251,1)</f>
        <v>1</v>
      </c>
      <c r="M251" s="13">
        <f t="shared" si="86"/>
        <v>250.54815777556144</v>
      </c>
      <c r="N251" s="14">
        <f t="shared" si="75"/>
        <v>204.54815777556144</v>
      </c>
      <c r="O251" s="14">
        <f t="shared" si="87"/>
        <v>-481.99831639577394</v>
      </c>
      <c r="P251" s="14">
        <f t="shared" si="88"/>
        <v>220.14873975794919</v>
      </c>
      <c r="Q251" s="13">
        <f t="shared" si="76"/>
        <v>-195.36556424463691</v>
      </c>
      <c r="R251" s="13">
        <f t="shared" si="77"/>
        <v>-460.25242672622011</v>
      </c>
      <c r="S251" s="15">
        <v>247</v>
      </c>
      <c r="T251" s="1">
        <f t="shared" si="92"/>
        <v>3.9175239143255283</v>
      </c>
      <c r="U251" s="1">
        <f t="shared" si="78"/>
        <v>70.917523914325528</v>
      </c>
      <c r="V251" s="1">
        <f t="shared" si="89"/>
        <v>1.073013424963392</v>
      </c>
      <c r="W251" s="1">
        <f>入力・結果!$I$7/V251</f>
        <v>322340.79458213696</v>
      </c>
      <c r="X251" s="14">
        <f>(W251/I251*10)*入力・結果!$I$8</f>
        <v>4014.8567668514315</v>
      </c>
      <c r="Y251" s="13">
        <f>DEGREES(ACOS((入力・結果!$G$3-(入力・結果!$G$4*COS(RADIANS(S251))))/(((入力・結果!$G$3^2)+(入力・結果!$G$4^2)-(2*入力・結果!$G$3*入力・結果!$G$4*COS(RADIANS(S251))))^(1/2))))</f>
        <v>42.895675955694429</v>
      </c>
      <c r="Z251" s="13">
        <f>DEGREES(ACOS(((入力・結果!$G$3^2)+(入力・結果!$G$4^2)-(入力・結果!$G$5^2)+(入力・結果!$G$6^2)-(2*入力・結果!$G$3*入力・結果!$G$4*COS(RADIANS(S251))))/(2*入力・結果!$G$6*((入力・結果!$G$3^2)+(入力・結果!$G$4^2)-(2*入力・結果!$G$3*入力・結果!$G$4*(COS(RADIANS(S251)))))^(1/2))))</f>
        <v>37.159730143328652</v>
      </c>
      <c r="AA251" s="13">
        <f>DEGREES(ACOS((入力・結果!$G$4-(入力・結果!$G$3*COS(RADIANS(S251))))/(((入力・結果!$G$3^2)+(入力・結果!$G$4^2)-(2*入力・結果!$G$3*入力・結果!$G$4*COS(RADIANS(S251))))^(1/2))))</f>
        <v>24.10432404430556</v>
      </c>
      <c r="AB251" s="13">
        <f>DEGREES(ACOS(((入力・結果!$G$3^2)+(入力・結果!$G$4^2)+(入力・結果!$G$5^2)-(入力・結果!$G$6^2)-(2*入力・結果!$G$3*入力・結果!$G$4*COS(RADIANS(S251))))/(2*入力・結果!$G$5*((入力・結果!$G$3^2)+(入力・結果!$G$4^2)-(2*入力・結果!$G$3*入力・結果!$G$4*(COS(RADIANS(S251)))))^(1/2))))</f>
        <v>28.021847958631088</v>
      </c>
      <c r="AC251" s="1">
        <f t="shared" si="90"/>
        <v>714.85676685143153</v>
      </c>
      <c r="AD251" s="1">
        <f t="shared" si="79"/>
        <v>714.85676685143153</v>
      </c>
      <c r="AE251" s="1" t="str">
        <f t="shared" si="80"/>
        <v/>
      </c>
      <c r="AF251" s="1" t="str">
        <f t="shared" si="81"/>
        <v/>
      </c>
      <c r="AJ251" s="10">
        <v>248</v>
      </c>
      <c r="AK251" s="10">
        <f t="shared" si="82"/>
        <v>0.93126102137430444</v>
      </c>
    </row>
    <row r="252" spans="2:37" x14ac:dyDescent="0.2">
      <c r="B252" s="1">
        <v>248</v>
      </c>
      <c r="C252" s="13">
        <f t="shared" si="70"/>
        <v>-18.730329670795616</v>
      </c>
      <c r="D252" s="13">
        <f t="shared" si="71"/>
        <v>46.359192728339366</v>
      </c>
      <c r="E252" s="13">
        <f>演算!U252</f>
        <v>71.991336709071575</v>
      </c>
      <c r="F252" s="13">
        <f t="shared" si="72"/>
        <v>-71.991336709071575</v>
      </c>
      <c r="G252" s="13">
        <f t="shared" si="73"/>
        <v>-167.12751049971277</v>
      </c>
      <c r="H252" s="13">
        <f t="shared" si="74"/>
        <v>502.84388767662529</v>
      </c>
      <c r="I252" s="14">
        <f t="shared" si="83"/>
        <v>529.89015856078527</v>
      </c>
      <c r="J252" s="13">
        <f t="shared" si="84"/>
        <v>71.615019286005264</v>
      </c>
      <c r="K252" s="13" t="str">
        <f t="shared" si="85"/>
        <v/>
      </c>
      <c r="L252" s="13">
        <f>COUNTIF($K$4:K252,1)</f>
        <v>1</v>
      </c>
      <c r="M252" s="13">
        <f t="shared" si="86"/>
        <v>251.61501928600526</v>
      </c>
      <c r="N252" s="14">
        <f t="shared" si="75"/>
        <v>205.61501928600526</v>
      </c>
      <c r="O252" s="14">
        <f t="shared" si="87"/>
        <v>-477.81214586541427</v>
      </c>
      <c r="P252" s="14">
        <f t="shared" si="88"/>
        <v>229.08324557475225</v>
      </c>
      <c r="Q252" s="13">
        <f t="shared" si="76"/>
        <v>-187.30329670795615</v>
      </c>
      <c r="R252" s="13">
        <f t="shared" si="77"/>
        <v>-463.59192728339366</v>
      </c>
      <c r="S252" s="15">
        <v>248</v>
      </c>
      <c r="T252" s="1">
        <f t="shared" si="92"/>
        <v>3.9913367090715717</v>
      </c>
      <c r="U252" s="1">
        <f t="shared" si="78"/>
        <v>71.991336709071575</v>
      </c>
      <c r="V252" s="1">
        <f t="shared" si="89"/>
        <v>1.073812794746047</v>
      </c>
      <c r="W252" s="1">
        <f>入力・結果!$I$7/V252</f>
        <v>322100.83702885889</v>
      </c>
      <c r="X252" s="14">
        <f>(W252/I252*10)*入力・結果!$I$8</f>
        <v>4011.8984850831198</v>
      </c>
      <c r="Y252" s="13">
        <f>DEGREES(ACOS((入力・結果!$G$3-(入力・結果!$G$4*COS(RADIANS(S252))))/(((入力・結果!$G$3^2)+(入力・結果!$G$4^2)-(2*入力・結果!$G$3*入力・結果!$G$4*COS(RADIANS(S252))))^(1/2))))</f>
        <v>43.571577727443596</v>
      </c>
      <c r="Z252" s="13">
        <f>DEGREES(ACOS(((入力・結果!$G$3^2)+(入力・結果!$G$4^2)-(入力・結果!$G$5^2)+(入力・結果!$G$6^2)-(2*入力・結果!$G$3*入力・結果!$G$4*COS(RADIANS(S252))))/(2*入力・結果!$G$6*((入力・結果!$G$3^2)+(入力・結果!$G$4^2)-(2*入力・結果!$G$3*入力・結果!$G$4*(COS(RADIANS(S252)))))^(1/2))))</f>
        <v>37.727507383572821</v>
      </c>
      <c r="AA252" s="13">
        <f>DEGREES(ACOS((入力・結果!$G$4-(入力・結果!$G$3*COS(RADIANS(S252))))/(((入力・結果!$G$3^2)+(入力・結果!$G$4^2)-(2*入力・結果!$G$3*入力・結果!$G$4*COS(RADIANS(S252))))^(1/2))))</f>
        <v>24.4284222725564</v>
      </c>
      <c r="AB252" s="13">
        <f>DEGREES(ACOS(((入力・結果!$G$3^2)+(入力・結果!$G$4^2)+(入力・結果!$G$5^2)-(入力・結果!$G$6^2)-(2*入力・結果!$G$3*入力・結果!$G$4*COS(RADIANS(S252))))/(2*入力・結果!$G$5*((入力・結果!$G$3^2)+(入力・結果!$G$4^2)-(2*入力・結果!$G$3*入力・結果!$G$4*(COS(RADIANS(S252)))))^(1/2))))</f>
        <v>28.419758981627972</v>
      </c>
      <c r="AC252" s="1">
        <f t="shared" si="90"/>
        <v>711.89848508311979</v>
      </c>
      <c r="AD252" s="1">
        <f t="shared" si="79"/>
        <v>711.89848508311979</v>
      </c>
      <c r="AE252" s="1" t="str">
        <f t="shared" si="80"/>
        <v/>
      </c>
      <c r="AF252" s="1" t="str">
        <f t="shared" si="81"/>
        <v/>
      </c>
      <c r="AJ252" s="10">
        <v>249</v>
      </c>
      <c r="AK252" s="10">
        <f t="shared" si="82"/>
        <v>0.93054776763211633</v>
      </c>
    </row>
    <row r="253" spans="2:37" x14ac:dyDescent="0.2">
      <c r="B253" s="1">
        <v>249</v>
      </c>
      <c r="C253" s="13">
        <f t="shared" si="70"/>
        <v>-17.918397477265035</v>
      </c>
      <c r="D253" s="13">
        <f t="shared" si="71"/>
        <v>46.679021324860081</v>
      </c>
      <c r="E253" s="13">
        <f>演算!U253</f>
        <v>73.065972568490821</v>
      </c>
      <c r="F253" s="13">
        <f t="shared" si="72"/>
        <v>-73.065972568490821</v>
      </c>
      <c r="G253" s="13">
        <f t="shared" si="73"/>
        <v>-157.72818227869232</v>
      </c>
      <c r="H253" s="13">
        <f t="shared" si="74"/>
        <v>505.86659092336151</v>
      </c>
      <c r="I253" s="14">
        <f t="shared" si="83"/>
        <v>529.88601349475528</v>
      </c>
      <c r="J253" s="13">
        <f t="shared" si="84"/>
        <v>72.682626816340417</v>
      </c>
      <c r="K253" s="13" t="str">
        <f t="shared" si="85"/>
        <v/>
      </c>
      <c r="L253" s="13">
        <f>COUNTIF($K$4:K253,1)</f>
        <v>1</v>
      </c>
      <c r="M253" s="13">
        <f t="shared" si="86"/>
        <v>252.68262681634042</v>
      </c>
      <c r="N253" s="14">
        <f t="shared" si="75"/>
        <v>206.68262681634042</v>
      </c>
      <c r="O253" s="14">
        <f t="shared" si="87"/>
        <v>-473.45717458998109</v>
      </c>
      <c r="P253" s="14">
        <f t="shared" si="88"/>
        <v>237.94430257233765</v>
      </c>
      <c r="Q253" s="13">
        <f t="shared" si="76"/>
        <v>-179.18397477265034</v>
      </c>
      <c r="R253" s="13">
        <f t="shared" si="77"/>
        <v>-466.79021324860082</v>
      </c>
      <c r="S253" s="15">
        <v>249</v>
      </c>
      <c r="T253" s="1">
        <f t="shared" si="92"/>
        <v>4.065972568490821</v>
      </c>
      <c r="U253" s="1">
        <f t="shared" si="78"/>
        <v>73.065972568490821</v>
      </c>
      <c r="V253" s="1">
        <f t="shared" si="89"/>
        <v>1.0746358594192458</v>
      </c>
      <c r="W253" s="1">
        <f>入力・結果!$I$7/V253</f>
        <v>321854.13967752591</v>
      </c>
      <c r="X253" s="14">
        <f>(W253/I253*10)*入力・結果!$I$8</f>
        <v>4008.8571273313983</v>
      </c>
      <c r="Y253" s="13">
        <f>DEGREES(ACOS((入力・結果!$G$3-(入力・結果!$G$4*COS(RADIANS(S253))))/(((入力・結果!$G$3^2)+(入力・結果!$G$4^2)-(2*入力・結果!$G$3*入力・結果!$G$4*COS(RADIANS(S253))))^(1/2))))</f>
        <v>44.249377403431197</v>
      </c>
      <c r="Z253" s="13">
        <f>DEGREES(ACOS(((入力・結果!$G$3^2)+(入力・結果!$G$4^2)-(入力・結果!$G$5^2)+(入力・結果!$G$6^2)-(2*入力・結果!$G$3*入力・結果!$G$4*COS(RADIANS(S253))))/(2*入力・結果!$G$6*((入力・結果!$G$3^2)+(入力・結果!$G$4^2)-(2*入力・結果!$G$3*入力・結果!$G$4*(COS(RADIANS(S253)))))^(1/2))))</f>
        <v>38.295974035641471</v>
      </c>
      <c r="AA253" s="13">
        <f>DEGREES(ACOS((入力・結果!$G$4-(入力・結果!$G$3*COS(RADIANS(S253))))/(((入力・結果!$G$3^2)+(入力・結果!$G$4^2)-(2*入力・結果!$G$3*入力・結果!$G$4*COS(RADIANS(S253))))^(1/2))))</f>
        <v>24.750622596568782</v>
      </c>
      <c r="AB253" s="13">
        <f>DEGREES(ACOS(((入力・結果!$G$3^2)+(入力・結果!$G$4^2)+(入力・結果!$G$5^2)-(入力・結果!$G$6^2)-(2*入力・結果!$G$3*入力・結果!$G$4*COS(RADIANS(S253))))/(2*入力・結果!$G$5*((入力・結果!$G$3^2)+(入力・結果!$G$4^2)-(2*入力・結果!$G$3*入力・結果!$G$4*(COS(RADIANS(S253)))))^(1/2))))</f>
        <v>28.816595165059603</v>
      </c>
      <c r="AC253" s="1">
        <f t="shared" si="90"/>
        <v>708.85712733139826</v>
      </c>
      <c r="AD253" s="1">
        <f t="shared" si="79"/>
        <v>708.85712733139826</v>
      </c>
      <c r="AE253" s="1" t="str">
        <f t="shared" si="80"/>
        <v/>
      </c>
      <c r="AF253" s="1" t="str">
        <f t="shared" si="81"/>
        <v/>
      </c>
      <c r="AJ253" s="10">
        <v>250</v>
      </c>
      <c r="AK253" s="10">
        <f t="shared" si="82"/>
        <v>0.92981447704512388</v>
      </c>
    </row>
    <row r="254" spans="2:37" x14ac:dyDescent="0.2">
      <c r="B254" s="1">
        <v>250</v>
      </c>
      <c r="C254" s="13">
        <f t="shared" si="70"/>
        <v>-17.101007166283427</v>
      </c>
      <c r="D254" s="13">
        <f t="shared" si="71"/>
        <v>46.984631039295422</v>
      </c>
      <c r="E254" s="13">
        <f>演算!U254</f>
        <v>74.141455930696495</v>
      </c>
      <c r="F254" s="13">
        <f t="shared" si="72"/>
        <v>-74.141455930696495</v>
      </c>
      <c r="G254" s="13">
        <f t="shared" si="73"/>
        <v>-148.26738461201759</v>
      </c>
      <c r="H254" s="13">
        <f t="shared" si="74"/>
        <v>508.71548492255414</v>
      </c>
      <c r="I254" s="14">
        <f t="shared" si="83"/>
        <v>529.88174335381416</v>
      </c>
      <c r="J254" s="13">
        <f t="shared" si="84"/>
        <v>73.751002528081898</v>
      </c>
      <c r="K254" s="13" t="str">
        <f t="shared" si="85"/>
        <v/>
      </c>
      <c r="L254" s="13">
        <f>COUNTIF($K$4:K254,1)</f>
        <v>1</v>
      </c>
      <c r="M254" s="13">
        <f t="shared" si="86"/>
        <v>253.7510025280819</v>
      </c>
      <c r="N254" s="14">
        <f t="shared" si="75"/>
        <v>207.7510025280819</v>
      </c>
      <c r="O254" s="14">
        <f t="shared" si="87"/>
        <v>-468.9344751401718</v>
      </c>
      <c r="P254" s="14">
        <f t="shared" si="88"/>
        <v>246.72883894001728</v>
      </c>
      <c r="Q254" s="13">
        <f t="shared" si="76"/>
        <v>-171.01007166283426</v>
      </c>
      <c r="R254" s="13">
        <f t="shared" si="77"/>
        <v>-469.84631039295419</v>
      </c>
      <c r="S254" s="15">
        <v>250</v>
      </c>
      <c r="T254" s="1">
        <f t="shared" si="92"/>
        <v>4.1414559306964911</v>
      </c>
      <c r="U254" s="1">
        <f t="shared" si="78"/>
        <v>74.141455930696495</v>
      </c>
      <c r="V254" s="1">
        <f t="shared" si="89"/>
        <v>1.0754833622056736</v>
      </c>
      <c r="W254" s="1">
        <f>入力・結果!$I$7/V254</f>
        <v>321600.51206245925</v>
      </c>
      <c r="X254" s="14">
        <f>(W254/I254*10)*入力・結果!$I$8</f>
        <v>4005.7303468841105</v>
      </c>
      <c r="Y254" s="13">
        <f>DEGREES(ACOS((入力・結果!$G$3-(入力・結果!$G$4*COS(RADIANS(S254))))/(((入力・結果!$G$3^2)+(入力・結果!$G$4^2)-(2*入力・結果!$G$3*入力・結果!$G$4*COS(RADIANS(S254))))^(1/2))))</f>
        <v>44.929129911438807</v>
      </c>
      <c r="Z254" s="13">
        <f>DEGREES(ACOS(((入力・結果!$G$3^2)+(入力・結果!$G$4^2)-(入力・結果!$G$5^2)+(入力・結果!$G$6^2)-(2*入力・結果!$G$3*入力・結果!$G$4*COS(RADIANS(S254))))/(2*入力・結果!$G$6*((入力・結果!$G$3^2)+(入力・結果!$G$4^2)-(2*入力・結果!$G$3*入力・結果!$G$4*(COS(RADIANS(S254)))))^(1/2))))</f>
        <v>38.865149078298742</v>
      </c>
      <c r="AA254" s="13">
        <f>DEGREES(ACOS((入力・結果!$G$4-(入力・結果!$G$3*COS(RADIANS(S254))))/(((入力・結果!$G$3^2)+(入力・結果!$G$4^2)-(2*入力・結果!$G$3*入力・結果!$G$4*COS(RADIANS(S254))))^(1/2))))</f>
        <v>25.070870088561207</v>
      </c>
      <c r="AB254" s="13">
        <f>DEGREES(ACOS(((入力・結果!$G$3^2)+(入力・結果!$G$4^2)+(入力・結果!$G$5^2)-(入力・結果!$G$6^2)-(2*入力・結果!$G$3*入力・結果!$G$4*COS(RADIANS(S254))))/(2*入力・結果!$G$5*((入力・結果!$G$3^2)+(入力・結果!$G$4^2)-(2*入力・結果!$G$3*入力・結果!$G$4*(COS(RADIANS(S254)))))^(1/2))))</f>
        <v>29.212326019257699</v>
      </c>
      <c r="AC254" s="1">
        <f t="shared" si="90"/>
        <v>705.73034688411053</v>
      </c>
      <c r="AD254" s="1">
        <f t="shared" si="79"/>
        <v>705.73034688411053</v>
      </c>
      <c r="AE254" s="1" t="str">
        <f t="shared" si="80"/>
        <v/>
      </c>
      <c r="AF254" s="1" t="str">
        <f t="shared" si="81"/>
        <v/>
      </c>
      <c r="AJ254" s="10">
        <v>251</v>
      </c>
      <c r="AK254" s="10">
        <f t="shared" si="82"/>
        <v>0.92906057762712235</v>
      </c>
    </row>
    <row r="255" spans="2:37" x14ac:dyDescent="0.2">
      <c r="B255" s="1">
        <v>251</v>
      </c>
      <c r="C255" s="13">
        <f t="shared" si="70"/>
        <v>-16.278407722857832</v>
      </c>
      <c r="D255" s="13">
        <f t="shared" si="71"/>
        <v>47.275928779965845</v>
      </c>
      <c r="E255" s="13">
        <f>演算!U255</f>
        <v>75.217812009171013</v>
      </c>
      <c r="F255" s="13">
        <f t="shared" si="72"/>
        <v>-75.217812009171013</v>
      </c>
      <c r="G255" s="13">
        <f t="shared" si="73"/>
        <v>-138.74809473525991</v>
      </c>
      <c r="H255" s="13">
        <f t="shared" si="74"/>
        <v>511.38925089330951</v>
      </c>
      <c r="I255" s="14">
        <f t="shared" si="83"/>
        <v>529.87734403528225</v>
      </c>
      <c r="J255" s="13">
        <f t="shared" si="84"/>
        <v>74.820169286531879</v>
      </c>
      <c r="K255" s="13" t="str">
        <f t="shared" si="85"/>
        <v/>
      </c>
      <c r="L255" s="13">
        <f>COUNTIF($K$4:K255,1)</f>
        <v>1</v>
      </c>
      <c r="M255" s="13">
        <f t="shared" si="86"/>
        <v>254.82016928653189</v>
      </c>
      <c r="N255" s="14">
        <f t="shared" si="75"/>
        <v>208.82016928653189</v>
      </c>
      <c r="O255" s="14">
        <f t="shared" si="87"/>
        <v>-464.24516702601176</v>
      </c>
      <c r="P255" s="14">
        <f t="shared" si="88"/>
        <v>255.43379693156365</v>
      </c>
      <c r="Q255" s="13">
        <f t="shared" si="76"/>
        <v>-162.78407722857833</v>
      </c>
      <c r="R255" s="13">
        <f t="shared" si="77"/>
        <v>-472.75928779965841</v>
      </c>
      <c r="S255" s="15">
        <v>251</v>
      </c>
      <c r="T255" s="1">
        <f t="shared" si="92"/>
        <v>4.2178120091710198</v>
      </c>
      <c r="U255" s="1">
        <f t="shared" si="78"/>
        <v>75.217812009171013</v>
      </c>
      <c r="V255" s="1">
        <f t="shared" si="89"/>
        <v>1.0763560784745181</v>
      </c>
      <c r="W255" s="1">
        <f>入力・結果!$I$7/V255</f>
        <v>321339.75634735858</v>
      </c>
      <c r="X255" s="14">
        <f>(W255/I255*10)*入力・結果!$I$8</f>
        <v>4002.5157062600301</v>
      </c>
      <c r="Y255" s="13">
        <f>DEGREES(ACOS((入力・結果!$G$3-(入力・結果!$G$4*COS(RADIANS(S255))))/(((入力・結果!$G$3^2)+(入力・結果!$G$4^2)-(2*入力・結果!$G$3*入力・結果!$G$4*COS(RADIANS(S255))))^(1/2))))</f>
        <v>45.610891840240967</v>
      </c>
      <c r="Z255" s="13">
        <f>DEGREES(ACOS(((入力・結果!$G$3^2)+(入力・結果!$G$4^2)-(入力・結果!$G$5^2)+(入力・結果!$G$6^2)-(2*入力・結果!$G$3*入力・結果!$G$4*COS(RADIANS(S255))))/(2*入力・結果!$G$6*((入力・結果!$G$3^2)+(入力・結果!$G$4^2)-(2*入力・結果!$G$3*入力・結果!$G$4*(COS(RADIANS(S255)))))^(1/2))))</f>
        <v>39.435052006743561</v>
      </c>
      <c r="AA255" s="13">
        <f>DEGREES(ACOS((入力・結果!$G$4-(入力・結果!$G$3*COS(RADIANS(S255))))/(((入力・結果!$G$3^2)+(入力・結果!$G$4^2)-(2*入力・結果!$G$3*入力・結果!$G$4*COS(RADIANS(S255))))^(1/2))))</f>
        <v>25.389108159759054</v>
      </c>
      <c r="AB255" s="13">
        <f>DEGREES(ACOS(((入力・結果!$G$3^2)+(入力・結果!$G$4^2)+(入力・結果!$G$5^2)-(入力・結果!$G$6^2)-(2*入力・結果!$G$3*入力・結果!$G$4*COS(RADIANS(S255))))/(2*入力・結果!$G$5*((入力・結果!$G$3^2)+(入力・結果!$G$4^2)-(2*入力・結果!$G$3*入力・結果!$G$4*(COS(RADIANS(S255)))))^(1/2))))</f>
        <v>29.606920168930074</v>
      </c>
      <c r="AC255" s="1">
        <f t="shared" si="90"/>
        <v>702.51570626003013</v>
      </c>
      <c r="AD255" s="1">
        <f t="shared" si="79"/>
        <v>702.51570626003013</v>
      </c>
      <c r="AE255" s="1" t="str">
        <f t="shared" si="80"/>
        <v/>
      </c>
      <c r="AF255" s="1" t="str">
        <f t="shared" si="81"/>
        <v/>
      </c>
      <c r="AJ255" s="10">
        <v>252</v>
      </c>
      <c r="AK255" s="10">
        <f t="shared" si="82"/>
        <v>0.92828547519685767</v>
      </c>
    </row>
    <row r="256" spans="2:37" x14ac:dyDescent="0.2">
      <c r="B256" s="1">
        <v>252</v>
      </c>
      <c r="C256" s="13">
        <f t="shared" si="70"/>
        <v>-15.450849718747378</v>
      </c>
      <c r="D256" s="13">
        <f t="shared" si="71"/>
        <v>47.552825814757675</v>
      </c>
      <c r="E256" s="13">
        <f>演算!U256</f>
        <v>76.295066826486703</v>
      </c>
      <c r="F256" s="13">
        <f t="shared" si="72"/>
        <v>-76.295066826486703</v>
      </c>
      <c r="G256" s="13">
        <f t="shared" si="73"/>
        <v>-129.17331164698746</v>
      </c>
      <c r="H256" s="13">
        <f t="shared" si="74"/>
        <v>513.88661362449807</v>
      </c>
      <c r="I256" s="14">
        <f t="shared" si="83"/>
        <v>529.87281125219465</v>
      </c>
      <c r="J256" s="13">
        <f t="shared" si="84"/>
        <v>75.890150691417858</v>
      </c>
      <c r="K256" s="13" t="str">
        <f t="shared" si="85"/>
        <v/>
      </c>
      <c r="L256" s="13">
        <f>COUNTIF($K$4:K256,1)</f>
        <v>1</v>
      </c>
      <c r="M256" s="13">
        <f t="shared" si="86"/>
        <v>255.89015069141786</v>
      </c>
      <c r="N256" s="14">
        <f t="shared" si="75"/>
        <v>209.89015069141786</v>
      </c>
      <c r="O256" s="14">
        <f t="shared" si="87"/>
        <v>-459.39041621684061</v>
      </c>
      <c r="P256" s="14">
        <f t="shared" si="88"/>
        <v>264.05613341185978</v>
      </c>
      <c r="Q256" s="13">
        <f t="shared" si="76"/>
        <v>-154.50849718747378</v>
      </c>
      <c r="R256" s="13">
        <f t="shared" si="77"/>
        <v>-475.52825814757676</v>
      </c>
      <c r="S256" s="15">
        <v>252</v>
      </c>
      <c r="T256" s="1">
        <f t="shared" si="92"/>
        <v>4.2950668264867069</v>
      </c>
      <c r="U256" s="1">
        <f t="shared" si="78"/>
        <v>76.295066826486703</v>
      </c>
      <c r="V256" s="1">
        <f t="shared" si="89"/>
        <v>1.0772548173156906</v>
      </c>
      <c r="W256" s="1">
        <f>入力・結果!$I$7/V256</f>
        <v>321071.66701918835</v>
      </c>
      <c r="X256" s="14">
        <f>(W256/I256*10)*入力・結果!$I$8</f>
        <v>3999.2106734422791</v>
      </c>
      <c r="Y256" s="13">
        <f>DEGREES(ACOS((入力・結果!$G$3-(入力・結果!$G$4*COS(RADIANS(S256))))/(((入力・結果!$G$3^2)+(入力・結果!$G$4^2)-(2*入力・結果!$G$3*入力・結果!$G$4*COS(RADIANS(S256))))^(1/2))))</f>
        <v>46.294721508202784</v>
      </c>
      <c r="Z256" s="13">
        <f>DEGREES(ACOS(((入力・結果!$G$3^2)+(入力・結果!$G$4^2)-(入力・結果!$G$5^2)+(入力・結果!$G$6^2)-(2*入力・結果!$G$3*入力・結果!$G$4*COS(RADIANS(S256))))/(2*入力・結果!$G$6*((入力・結果!$G$3^2)+(入力・結果!$G$4^2)-(2*入力・結果!$G$3*入力・結果!$G$4*(COS(RADIANS(S256)))))^(1/2))))</f>
        <v>40.005702851241466</v>
      </c>
      <c r="AA256" s="13">
        <f>DEGREES(ACOS((入力・結果!$G$4-(入力・結果!$G$3*COS(RADIANS(S256))))/(((入力・結果!$G$3^2)+(入力・結果!$G$4^2)-(2*入力・結果!$G$3*入力・結果!$G$4*COS(RADIANS(S256))))^(1/2))))</f>
        <v>25.705278491797195</v>
      </c>
      <c r="AB256" s="13">
        <f>DEGREES(ACOS(((入力・結果!$G$3^2)+(入力・結果!$G$4^2)+(入力・結果!$G$5^2)-(入力・結果!$G$6^2)-(2*入力・結果!$G$3*入力・結果!$G$4*COS(RADIANS(S256))))/(2*入力・結果!$G$5*((入力・結果!$G$3^2)+(入力・結果!$G$4^2)-(2*入力・結果!$G$3*入力・結果!$G$4*(COS(RADIANS(S256)))))^(1/2))))</f>
        <v>30.000345318283902</v>
      </c>
      <c r="AC256" s="1">
        <f t="shared" si="90"/>
        <v>699.21067344227913</v>
      </c>
      <c r="AD256" s="1">
        <f t="shared" si="79"/>
        <v>699.21067344227913</v>
      </c>
      <c r="AE256" s="1" t="str">
        <f t="shared" si="80"/>
        <v/>
      </c>
      <c r="AF256" s="1" t="str">
        <f t="shared" si="81"/>
        <v/>
      </c>
      <c r="AJ256" s="10">
        <v>253</v>
      </c>
      <c r="AK256" s="10">
        <f t="shared" si="82"/>
        <v>0.92748855245168171</v>
      </c>
    </row>
    <row r="257" spans="2:37" x14ac:dyDescent="0.2">
      <c r="B257" s="1">
        <v>253</v>
      </c>
      <c r="C257" s="13">
        <f t="shared" si="70"/>
        <v>-14.618585236136855</v>
      </c>
      <c r="D257" s="13">
        <f t="shared" si="71"/>
        <v>47.815237798151763</v>
      </c>
      <c r="E257" s="13">
        <f>演算!U257</f>
        <v>77.373247249691545</v>
      </c>
      <c r="F257" s="13">
        <f t="shared" si="72"/>
        <v>-77.373247249691545</v>
      </c>
      <c r="G257" s="13">
        <f t="shared" si="73"/>
        <v>-119.54605538604329</v>
      </c>
      <c r="H257" s="13">
        <f t="shared" si="74"/>
        <v>516.2063414796163</v>
      </c>
      <c r="I257" s="14">
        <f t="shared" si="83"/>
        <v>529.86814052378463</v>
      </c>
      <c r="J257" s="13">
        <f t="shared" si="84"/>
        <v>76.960971109046113</v>
      </c>
      <c r="K257" s="13" t="str">
        <f t="shared" si="85"/>
        <v/>
      </c>
      <c r="L257" s="13">
        <f>COUNTIF($K$4:K257,1)</f>
        <v>1</v>
      </c>
      <c r="M257" s="13">
        <f t="shared" si="86"/>
        <v>256.96097110904611</v>
      </c>
      <c r="N257" s="14">
        <f t="shared" si="75"/>
        <v>210.96097110904611</v>
      </c>
      <c r="O257" s="14">
        <f t="shared" si="87"/>
        <v>-454.37143464276267</v>
      </c>
      <c r="P257" s="14">
        <f t="shared" si="88"/>
        <v>272.59282038016119</v>
      </c>
      <c r="Q257" s="13">
        <f t="shared" si="76"/>
        <v>-146.18585236136855</v>
      </c>
      <c r="R257" s="13">
        <f t="shared" si="77"/>
        <v>-478.15237798151765</v>
      </c>
      <c r="S257" s="15">
        <v>253</v>
      </c>
      <c r="T257" s="1">
        <f t="shared" si="92"/>
        <v>4.3732472496915413</v>
      </c>
      <c r="U257" s="1">
        <f t="shared" si="78"/>
        <v>77.373247249691545</v>
      </c>
      <c r="V257" s="1">
        <f t="shared" si="89"/>
        <v>1.0781804232048415</v>
      </c>
      <c r="W257" s="1">
        <f>入力・結果!$I$7/V257</f>
        <v>320796.03056777787</v>
      </c>
      <c r="X257" s="14">
        <f>(W257/I257*10)*入力・結果!$I$8</f>
        <v>3995.8126179362075</v>
      </c>
      <c r="Y257" s="13">
        <f>DEGREES(ACOS((入力・結果!$G$3-(入力・結果!$G$4*COS(RADIANS(S257))))/(((入力・結果!$G$3^2)+(入力・結果!$G$4^2)-(2*入力・結果!$G$3*入力・結果!$G$4*COS(RADIANS(S257))))^(1/2))))</f>
        <v>46.980679035023257</v>
      </c>
      <c r="Z257" s="13">
        <f>DEGREES(ACOS(((入力・結果!$G$3^2)+(入力・結果!$G$4^2)-(入力・結果!$G$5^2)+(入力・結果!$G$6^2)-(2*入力・結果!$G$3*入力・結果!$G$4*COS(RADIANS(S257))))/(2*入力・結果!$G$6*((入力・結果!$G$3^2)+(入力・結果!$G$4^2)-(2*入力・結果!$G$3*入力・結果!$G$4*(COS(RADIANS(S257)))))^(1/2))))</f>
        <v>40.577122196421371</v>
      </c>
      <c r="AA257" s="13">
        <f>DEGREES(ACOS((入力・結果!$G$4-(入力・結果!$G$3*COS(RADIANS(S257))))/(((入力・結果!$G$3^2)+(入力・結果!$G$4^2)-(2*入力・結果!$G$3*入力・結果!$G$4*COS(RADIANS(S257))))^(1/2))))</f>
        <v>26.019320964976735</v>
      </c>
      <c r="AB257" s="13">
        <f>DEGREES(ACOS(((入力・結果!$G$3^2)+(入力・結果!$G$4^2)+(入力・結果!$G$5^2)-(入力・結果!$G$6^2)-(2*入力・結果!$G$3*入力・結果!$G$4*COS(RADIANS(S257))))/(2*入力・結果!$G$5*((入力・結果!$G$3^2)+(入力・結果!$G$4^2)-(2*入力・結果!$G$3*入力・結果!$G$4*(COS(RADIANS(S257)))))^(1/2))))</f>
        <v>30.392568214668277</v>
      </c>
      <c r="AC257" s="1">
        <f t="shared" si="90"/>
        <v>695.81261793620752</v>
      </c>
      <c r="AD257" s="1">
        <f t="shared" si="79"/>
        <v>695.81261793620752</v>
      </c>
      <c r="AE257" s="1" t="str">
        <f t="shared" si="80"/>
        <v/>
      </c>
      <c r="AF257" s="1" t="str">
        <f t="shared" si="81"/>
        <v/>
      </c>
      <c r="AJ257" s="10">
        <v>254</v>
      </c>
      <c r="AK257" s="10">
        <f t="shared" si="82"/>
        <v>0.92666916799745125</v>
      </c>
    </row>
    <row r="258" spans="2:37" x14ac:dyDescent="0.2">
      <c r="B258" s="1">
        <v>254</v>
      </c>
      <c r="C258" s="13">
        <f t="shared" si="70"/>
        <v>-13.781867790849944</v>
      </c>
      <c r="D258" s="13">
        <f t="shared" si="71"/>
        <v>48.063084796915952</v>
      </c>
      <c r="E258" s="13">
        <f>演算!U258</f>
        <v>78.45238102745715</v>
      </c>
      <c r="F258" s="13">
        <f t="shared" si="72"/>
        <v>-78.45238102745715</v>
      </c>
      <c r="G258" s="13">
        <f t="shared" si="73"/>
        <v>-109.86936631370151</v>
      </c>
      <c r="H258" s="13">
        <f t="shared" si="74"/>
        <v>518.34724637119325</v>
      </c>
      <c r="I258" s="14">
        <f t="shared" si="83"/>
        <v>529.86332716538595</v>
      </c>
      <c r="J258" s="13">
        <f t="shared" si="84"/>
        <v>78.032655706058435</v>
      </c>
      <c r="K258" s="13" t="str">
        <f t="shared" si="85"/>
        <v/>
      </c>
      <c r="L258" s="13">
        <f>COUNTIF($K$4:K258,1)</f>
        <v>1</v>
      </c>
      <c r="M258" s="13">
        <f t="shared" si="86"/>
        <v>258.03265570605845</v>
      </c>
      <c r="N258" s="14">
        <f t="shared" si="75"/>
        <v>212.03265570605845</v>
      </c>
      <c r="O258" s="14">
        <f t="shared" si="87"/>
        <v>-449.18947967758214</v>
      </c>
      <c r="P258" s="14">
        <f t="shared" si="88"/>
        <v>281.04084546868961</v>
      </c>
      <c r="Q258" s="13">
        <f t="shared" si="76"/>
        <v>-137.81867790849944</v>
      </c>
      <c r="R258" s="13">
        <f t="shared" si="77"/>
        <v>-480.6308479691595</v>
      </c>
      <c r="S258" s="15">
        <v>254</v>
      </c>
      <c r="T258" s="1">
        <f t="shared" si="92"/>
        <v>4.4523810274571467</v>
      </c>
      <c r="U258" s="1">
        <f t="shared" si="78"/>
        <v>78.45238102745715</v>
      </c>
      <c r="V258" s="1">
        <f t="shared" si="89"/>
        <v>1.0791337777656054</v>
      </c>
      <c r="W258" s="1">
        <f>入力・結果!$I$7/V258</f>
        <v>320512.62515028648</v>
      </c>
      <c r="X258" s="14">
        <f>(W258/I258*10)*入力・結果!$I$8</f>
        <v>3992.3188066412781</v>
      </c>
      <c r="Y258" s="13">
        <f>DEGREES(ACOS((入力・結果!$G$3-(入力・結果!$G$4*COS(RADIANS(S258))))/(((入力・結果!$G$3^2)+(入力・結果!$G$4^2)-(2*入力・結果!$G$3*入力・結果!$G$4*COS(RADIANS(S258))))^(1/2))))</f>
        <v>47.668826416791006</v>
      </c>
      <c r="Z258" s="13">
        <f>DEGREES(ACOS(((入力・結果!$G$3^2)+(入力・結果!$G$4^2)-(入力・結果!$G$5^2)+(入力・結果!$G$6^2)-(2*入力・結果!$G$3*入力・結果!$G$4*COS(RADIANS(S258))))/(2*入力・結果!$G$6*((入力・結果!$G$3^2)+(入力・結果!$G$4^2)-(2*入力・結果!$G$3*入力・結果!$G$4*(COS(RADIANS(S258)))))^(1/2))))</f>
        <v>41.149331201258967</v>
      </c>
      <c r="AA258" s="13">
        <f>DEGREES(ACOS((入力・結果!$G$4-(入力・結果!$G$3*COS(RADIANS(S258))))/(((入力・結果!$G$3^2)+(入力・結果!$G$4^2)-(2*入力・結果!$G$3*入力・結果!$G$4*COS(RADIANS(S258))))^(1/2))))</f>
        <v>26.331173583208983</v>
      </c>
      <c r="AB258" s="13">
        <f>DEGREES(ACOS(((入力・結果!$G$3^2)+(入力・結果!$G$4^2)+(入力・結果!$G$5^2)-(入力・結果!$G$6^2)-(2*入力・結果!$G$3*入力・結果!$G$4*COS(RADIANS(S258))))/(2*入力・結果!$G$5*((入力・結果!$G$3^2)+(入力・結果!$G$4^2)-(2*入力・結果!$G$3*入力・結果!$G$4*(COS(RADIANS(S258)))))^(1/2))))</f>
        <v>30.78355461066613</v>
      </c>
      <c r="AC258" s="1">
        <f t="shared" si="90"/>
        <v>692.31880664127812</v>
      </c>
      <c r="AD258" s="1">
        <f t="shared" si="79"/>
        <v>692.31880664127812</v>
      </c>
      <c r="AE258" s="1" t="str">
        <f t="shared" si="80"/>
        <v/>
      </c>
      <c r="AF258" s="1" t="str">
        <f t="shared" si="81"/>
        <v/>
      </c>
      <c r="AJ258" s="10">
        <v>255</v>
      </c>
      <c r="AK258" s="10">
        <f t="shared" si="82"/>
        <v>0.92582665533365383</v>
      </c>
    </row>
    <row r="259" spans="2:37" x14ac:dyDescent="0.2">
      <c r="B259" s="1">
        <v>255</v>
      </c>
      <c r="C259" s="13">
        <f t="shared" si="70"/>
        <v>-12.940952255126032</v>
      </c>
      <c r="D259" s="13">
        <f t="shared" si="71"/>
        <v>48.296291314453413</v>
      </c>
      <c r="E259" s="13">
        <f>演算!U259</f>
        <v>79.532496829091329</v>
      </c>
      <c r="F259" s="13">
        <f t="shared" si="72"/>
        <v>-79.532496829091329</v>
      </c>
      <c r="G259" s="13">
        <f t="shared" si="73"/>
        <v>-100.14630440168555</v>
      </c>
      <c r="H259" s="13">
        <f t="shared" si="74"/>
        <v>520.30818370382372</v>
      </c>
      <c r="I259" s="14">
        <f t="shared" si="83"/>
        <v>529.85836627771289</v>
      </c>
      <c r="J259" s="13">
        <f t="shared" si="84"/>
        <v>79.105230484885851</v>
      </c>
      <c r="K259" s="13" t="str">
        <f t="shared" si="85"/>
        <v/>
      </c>
      <c r="L259" s="13">
        <f>COUNTIF($K$4:K259,1)</f>
        <v>1</v>
      </c>
      <c r="M259" s="13">
        <f t="shared" si="86"/>
        <v>259.10523048488585</v>
      </c>
      <c r="N259" s="14">
        <f t="shared" si="75"/>
        <v>213.10523048488585</v>
      </c>
      <c r="O259" s="14">
        <f t="shared" si="87"/>
        <v>-443.84585360324024</v>
      </c>
      <c r="P259" s="14">
        <f t="shared" si="88"/>
        <v>289.39721241521653</v>
      </c>
      <c r="Q259" s="13">
        <f t="shared" si="76"/>
        <v>-129.40952255126032</v>
      </c>
      <c r="R259" s="13">
        <f t="shared" si="77"/>
        <v>-482.96291314453418</v>
      </c>
      <c r="S259" s="15">
        <v>255</v>
      </c>
      <c r="T259" s="1">
        <f t="shared" si="92"/>
        <v>4.532496829091329</v>
      </c>
      <c r="U259" s="1">
        <f t="shared" si="78"/>
        <v>79.532496829091329</v>
      </c>
      <c r="V259" s="1">
        <f t="shared" si="89"/>
        <v>1.0801158016341788</v>
      </c>
      <c r="W259" s="1">
        <f>入力・結果!$I$7/V259</f>
        <v>320221.22024018283</v>
      </c>
      <c r="X259" s="14">
        <f>(W259/I259*10)*入力・結果!$I$8</f>
        <v>3988.7263995327498</v>
      </c>
      <c r="Y259" s="13">
        <f>DEGREES(ACOS((入力・結果!$G$3-(入力・結果!$G$4*COS(RADIANS(S259))))/(((入力・結果!$G$3^2)+(入力・結果!$G$4^2)-(2*入力・結果!$G$3*入力・結果!$G$4*COS(RADIANS(S259))))^(1/2))))</f>
        <v>48.359227604528748</v>
      </c>
      <c r="Z259" s="13">
        <f>DEGREES(ACOS(((入力・結果!$G$3^2)+(入力・結果!$G$4^2)-(入力・結果!$G$5^2)+(入力・結果!$G$6^2)-(2*入力・結果!$G$3*入力・結果!$G$4*COS(RADIANS(S259))))/(2*入力・結果!$G$6*((入力・結果!$G$3^2)+(入力・結果!$G$4^2)-(2*入力・結果!$G$3*入力・結果!$G$4*(COS(RADIANS(S259)))))^(1/2))))</f>
        <v>41.722351619768624</v>
      </c>
      <c r="AA259" s="13">
        <f>DEGREES(ACOS((入力・結果!$G$4-(入力・結果!$G$3*COS(RADIANS(S259))))/(((入力・結果!$G$3^2)+(入力・結果!$G$4^2)-(2*入力・結果!$G$3*入力・結果!$G$4*COS(RADIANS(S259))))^(1/2))))</f>
        <v>26.640772395471235</v>
      </c>
      <c r="AB259" s="13">
        <f>DEGREES(ACOS(((入力・結果!$G$3^2)+(入力・結果!$G$4^2)+(入力・結果!$G$5^2)-(入力・結果!$G$6^2)-(2*入力・結果!$G$3*入力・結果!$G$4*COS(RADIANS(S259))))/(2*入力・結果!$G$5*((入力・結果!$G$3^2)+(入力・結果!$G$4^2)-(2*入力・結果!$G$3*入力・結果!$G$4*(COS(RADIANS(S259)))))^(1/2))))</f>
        <v>31.173269224562564</v>
      </c>
      <c r="AC259" s="1">
        <f t="shared" si="90"/>
        <v>688.72639953274984</v>
      </c>
      <c r="AD259" s="1">
        <f t="shared" si="79"/>
        <v>688.72639953274984</v>
      </c>
      <c r="AE259" s="1" t="str">
        <f t="shared" si="80"/>
        <v/>
      </c>
      <c r="AF259" s="1" t="str">
        <f t="shared" si="81"/>
        <v/>
      </c>
      <c r="AJ259" s="10">
        <v>256</v>
      </c>
      <c r="AK259" s="10">
        <f t="shared" si="82"/>
        <v>0.92496032179058152</v>
      </c>
    </row>
    <row r="260" spans="2:37" x14ac:dyDescent="0.2">
      <c r="B260" s="1">
        <v>256</v>
      </c>
      <c r="C260" s="13">
        <f t="shared" ref="C260:C323" si="93">$AI$8*COS(RADIANS(B260))</f>
        <v>-12.096094779983389</v>
      </c>
      <c r="D260" s="13">
        <f t="shared" ref="D260:D323" si="94">-$AI$8*SIN(RADIANS(B260))</f>
        <v>48.514786313799824</v>
      </c>
      <c r="E260" s="13">
        <f>演算!U260</f>
        <v>80.613624285525518</v>
      </c>
      <c r="F260" s="13">
        <f t="shared" ref="F260:F323" si="95">IF(E260&gt;0,(180-$AI$10)-E260,(180-$AI$10)-E260)</f>
        <v>-80.613624285525518</v>
      </c>
      <c r="G260" s="13">
        <f t="shared" ref="G260:G323" si="96">-$AI$9*COS(RADIANS(F260))+C260</f>
        <v>-90.379948527077957</v>
      </c>
      <c r="H260" s="13">
        <f t="shared" ref="H260:H323" si="97">-$AI$9*SIN(RADIANS(F260))+D260</f>
        <v>522.08805228486744</v>
      </c>
      <c r="I260" s="14">
        <f t="shared" si="83"/>
        <v>529.85325273547562</v>
      </c>
      <c r="J260" s="13">
        <f t="shared" si="84"/>
        <v>80.178722320999867</v>
      </c>
      <c r="K260" s="13" t="str">
        <f t="shared" si="85"/>
        <v/>
      </c>
      <c r="L260" s="13">
        <f>COUNTIF($K$4:K260,1)</f>
        <v>1</v>
      </c>
      <c r="M260" s="13">
        <f t="shared" si="86"/>
        <v>260.1787223209999</v>
      </c>
      <c r="N260" s="14">
        <f t="shared" ref="N260:N323" si="98">$AI$7+M260</f>
        <v>214.1787223209999</v>
      </c>
      <c r="O260" s="14">
        <f t="shared" si="87"/>
        <v>-438.34190305577977</v>
      </c>
      <c r="P260" s="14">
        <f t="shared" si="88"/>
        <v>297.65894150823215</v>
      </c>
      <c r="Q260" s="13">
        <f t="shared" ref="Q260:Q323" si="99">COS(RADIANS(B260))*$AI$12</f>
        <v>-120.96094779983389</v>
      </c>
      <c r="R260" s="13">
        <f t="shared" ref="R260:R323" si="100">SIN(RADIANS(B260))*$AI$12</f>
        <v>-485.14786313799823</v>
      </c>
      <c r="S260" s="15">
        <v>256</v>
      </c>
      <c r="T260" s="1">
        <f t="shared" si="92"/>
        <v>4.6136242855255141</v>
      </c>
      <c r="U260" s="1">
        <f t="shared" ref="U260:U323" si="101">T260-(180-S260)</f>
        <v>80.613624285525518</v>
      </c>
      <c r="V260" s="1">
        <f t="shared" si="89"/>
        <v>1.0811274564341886</v>
      </c>
      <c r="W260" s="1">
        <f>入力・結果!$I$7/V260</f>
        <v>319921.57625963917</v>
      </c>
      <c r="X260" s="14">
        <f>(W260/I260*10)*入力・結果!$I$8</f>
        <v>3985.0324451395913</v>
      </c>
      <c r="Y260" s="13">
        <f>DEGREES(ACOS((入力・結果!$G$3-(入力・結果!$G$4*COS(RADIANS(S260))))/(((入力・結果!$G$3^2)+(入力・結果!$G$4^2)-(2*入力・結果!$G$3*入力・結果!$G$4*COS(RADIANS(S260))))^(1/2))))</f>
        <v>49.051948586412514</v>
      </c>
      <c r="Z260" s="13">
        <f>DEGREES(ACOS(((入力・結果!$G$3^2)+(入力・結果!$G$4^2)-(入力・結果!$G$5^2)+(入力・結果!$G$6^2)-(2*入力・結果!$G$3*入力・結果!$G$4*COS(RADIANS(S260))))/(2*入力・結果!$G$6*((入力・結果!$G$3^2)+(入力・結果!$G$4^2)-(2*入力・結果!$G$3*入力・結果!$G$4*(COS(RADIANS(S260)))))^(1/2))))</f>
        <v>42.296205822425136</v>
      </c>
      <c r="AA260" s="13">
        <f>DEGREES(ACOS((入力・結果!$G$4-(入力・結果!$G$3*COS(RADIANS(S260))))/(((入力・結果!$G$3^2)+(入力・結果!$G$4^2)-(2*入力・結果!$G$3*入力・結果!$G$4*COS(RADIANS(S260))))^(1/2))))</f>
        <v>26.948051413587493</v>
      </c>
      <c r="AB260" s="13">
        <f>DEGREES(ACOS(((入力・結果!$G$3^2)+(入力・結果!$G$4^2)+(入力・結果!$G$5^2)-(入力・結果!$G$6^2)-(2*入力・結果!$G$3*入力・結果!$G$4*COS(RADIANS(S260))))/(2*入力・結果!$G$5*((入力・結果!$G$3^2)+(入力・結果!$G$4^2)-(2*入力・結果!$G$3*入力・結果!$G$4*(COS(RADIANS(S260)))))^(1/2))))</f>
        <v>31.561675699113007</v>
      </c>
      <c r="AC260" s="1">
        <f t="shared" si="90"/>
        <v>685.03244513959135</v>
      </c>
      <c r="AD260" s="1">
        <f t="shared" ref="AD260:AD323" si="102">IF(AC260&lt;0,0,AC260)</f>
        <v>685.03244513959135</v>
      </c>
      <c r="AE260" s="1" t="str">
        <f t="shared" ref="AE260:AE323" si="103">IF(AND(AD259=0,AD260&gt;0),"a","")</f>
        <v/>
      </c>
      <c r="AF260" s="1" t="str">
        <f t="shared" ref="AF260:AF323" si="104">IF(AND(AD261=0,AD260&gt;0),"a","")</f>
        <v/>
      </c>
      <c r="AJ260" s="10">
        <v>257</v>
      </c>
      <c r="AK260" s="10">
        <f t="shared" ref="AK260:AK323" si="105">1/V261</f>
        <v>0.92406944741746078</v>
      </c>
    </row>
    <row r="261" spans="2:37" x14ac:dyDescent="0.2">
      <c r="B261" s="1">
        <v>257</v>
      </c>
      <c r="C261" s="13">
        <f t="shared" si="93"/>
        <v>-11.247552717193262</v>
      </c>
      <c r="D261" s="13">
        <f t="shared" si="94"/>
        <v>48.718503239261757</v>
      </c>
      <c r="E261" s="13">
        <f>演算!U261</f>
        <v>81.695794032393295</v>
      </c>
      <c r="F261" s="13">
        <f t="shared" si="95"/>
        <v>-81.695794032393295</v>
      </c>
      <c r="G261" s="13">
        <f t="shared" si="96"/>
        <v>-80.573395775224256</v>
      </c>
      <c r="H261" s="13">
        <f t="shared" si="97"/>
        <v>523.68579420180083</v>
      </c>
      <c r="I261" s="14">
        <f t="shared" ref="I261:I324" si="106">(((G261)^2)+((H261)^2))^(1/2)</f>
        <v>529.8479811752818</v>
      </c>
      <c r="J261" s="13">
        <f t="shared" ref="J261:J324" si="107">-DEGREES(ATAN((H261/(G261))))</f>
        <v>81.253159002066965</v>
      </c>
      <c r="K261" s="13" t="str">
        <f t="shared" ref="K261:K324" si="108">IF(AND(J260&gt;0,J261&lt;0),1,"")</f>
        <v/>
      </c>
      <c r="L261" s="13">
        <f>COUNTIF($K$4:K261,1)</f>
        <v>1</v>
      </c>
      <c r="M261" s="13">
        <f t="shared" ref="M261:M324" si="109">IF(L261=0,J261,IF(L261=1,180+J261,360+J261))</f>
        <v>261.25315900206698</v>
      </c>
      <c r="N261" s="14">
        <f t="shared" si="98"/>
        <v>215.25315900206698</v>
      </c>
      <c r="O261" s="14">
        <f t="shared" ref="O261:O324" si="110">I261*COS(RADIANS(N261))</f>
        <v>-432.67901845287639</v>
      </c>
      <c r="P261" s="14">
        <f t="shared" ref="P261:P324" si="111">-I261*SIN(RADIANS(N261))</f>
        <v>305.82307000319184</v>
      </c>
      <c r="Q261" s="13">
        <f t="shared" si="99"/>
        <v>-112.47552717193263</v>
      </c>
      <c r="R261" s="13">
        <f t="shared" si="100"/>
        <v>-487.18503239261759</v>
      </c>
      <c r="S261" s="15">
        <v>257</v>
      </c>
      <c r="T261" s="1">
        <f t="shared" si="92"/>
        <v>4.6957940323932981</v>
      </c>
      <c r="U261" s="1">
        <f t="shared" si="101"/>
        <v>81.695794032393295</v>
      </c>
      <c r="V261" s="1">
        <f t="shared" ref="V261:V324" si="112">ABS(U261-U260)</f>
        <v>1.0821697468677769</v>
      </c>
      <c r="W261" s="1">
        <f>入力・結果!$I$7/V261</f>
        <v>319613.44419496169</v>
      </c>
      <c r="X261" s="14">
        <f>(W261/I261*10)*入力・結果!$I$8</f>
        <v>3981.2338758141073</v>
      </c>
      <c r="Y261" s="13">
        <f>DEGREES(ACOS((入力・結果!$G$3-(入力・結果!$G$4*COS(RADIANS(S261))))/(((入力・結果!$G$3^2)+(入力・結果!$G$4^2)-(2*入力・結果!$G$3*入力・結果!$G$4*COS(RADIANS(S261))))^(1/2))))</f>
        <v>49.747057473862185</v>
      </c>
      <c r="Z261" s="13">
        <f>DEGREES(ACOS(((入力・結果!$G$3^2)+(入力・結果!$G$4^2)-(入力・結果!$G$5^2)+(入力・結果!$G$6^2)-(2*入力・結果!$G$3*入力・結果!$G$4*COS(RADIANS(S261))))/(2*入力・結果!$G$6*((入力・結果!$G$3^2)+(入力・結果!$G$4^2)-(2*入力・結果!$G$3*入力・結果!$G$4*(COS(RADIANS(S261)))))^(1/2))))</f>
        <v>42.870916818336312</v>
      </c>
      <c r="AA261" s="13">
        <f>DEGREES(ACOS((入力・結果!$G$4-(入力・結果!$G$3*COS(RADIANS(S261))))/(((入力・結果!$G$3^2)+(入力・結果!$G$4^2)-(2*入力・結果!$G$3*入力・結果!$G$4*COS(RADIANS(S261))))^(1/2))))</f>
        <v>27.25294252613779</v>
      </c>
      <c r="AB261" s="13">
        <f>DEGREES(ACOS(((入力・結果!$G$3^2)+(入力・結果!$G$4^2)+(入力・結果!$G$5^2)-(入力・結果!$G$6^2)-(2*入力・結果!$G$3*入力・結果!$G$4*COS(RADIANS(S261))))/(2*入力・結果!$G$5*((入力・結果!$G$3^2)+(入力・結果!$G$4^2)-(2*入力・結果!$G$3*入力・結果!$G$4*(COS(RADIANS(S261)))))^(1/2))))</f>
        <v>31.948736558531088</v>
      </c>
      <c r="AC261" s="1">
        <f t="shared" si="90"/>
        <v>681.23387581410725</v>
      </c>
      <c r="AD261" s="1">
        <f t="shared" si="102"/>
        <v>681.23387581410725</v>
      </c>
      <c r="AE261" s="1" t="str">
        <f t="shared" si="103"/>
        <v/>
      </c>
      <c r="AF261" s="1" t="str">
        <f t="shared" si="104"/>
        <v/>
      </c>
      <c r="AJ261" s="10">
        <v>258</v>
      </c>
      <c r="AK261" s="10">
        <f t="shared" si="105"/>
        <v>0.92315328381831474</v>
      </c>
    </row>
    <row r="262" spans="2:37" x14ac:dyDescent="0.2">
      <c r="B262" s="1">
        <v>258</v>
      </c>
      <c r="C262" s="13">
        <f t="shared" si="93"/>
        <v>-10.39558454088799</v>
      </c>
      <c r="D262" s="13">
        <f t="shared" si="94"/>
        <v>48.907380036690277</v>
      </c>
      <c r="E262" s="13">
        <f>演算!U262</f>
        <v>82.779037755325021</v>
      </c>
      <c r="F262" s="13">
        <f t="shared" si="95"/>
        <v>-82.779037755325021</v>
      </c>
      <c r="G262" s="13">
        <f t="shared" si="96"/>
        <v>-70.729760751788348</v>
      </c>
      <c r="H262" s="13">
        <f t="shared" si="97"/>
        <v>525.10039466516218</v>
      </c>
      <c r="I262" s="14">
        <f t="shared" si="106"/>
        <v>529.84254598277994</v>
      </c>
      <c r="J262" s="13">
        <f t="shared" si="107"/>
        <v>82.328569269120564</v>
      </c>
      <c r="K262" s="13" t="str">
        <f t="shared" si="108"/>
        <v/>
      </c>
      <c r="L262" s="13">
        <f>COUNTIF($K$4:K262,1)</f>
        <v>1</v>
      </c>
      <c r="M262" s="13">
        <f t="shared" si="109"/>
        <v>262.32856926912058</v>
      </c>
      <c r="N262" s="14">
        <f t="shared" si="98"/>
        <v>216.32856926912058</v>
      </c>
      <c r="O262" s="14">
        <f t="shared" si="110"/>
        <v>-426.85863340297658</v>
      </c>
      <c r="P262" s="14">
        <f t="shared" si="111"/>
        <v>313.88665250828603</v>
      </c>
      <c r="Q262" s="13">
        <f t="shared" si="99"/>
        <v>-103.9558454088799</v>
      </c>
      <c r="R262" s="13">
        <f t="shared" si="100"/>
        <v>-489.07380036690279</v>
      </c>
      <c r="S262" s="15">
        <v>258</v>
      </c>
      <c r="T262" s="1">
        <f t="shared" si="92"/>
        <v>4.7790377553250281</v>
      </c>
      <c r="U262" s="1">
        <f t="shared" si="101"/>
        <v>82.779037755325021</v>
      </c>
      <c r="V262" s="1">
        <f t="shared" si="112"/>
        <v>1.0832437229317264</v>
      </c>
      <c r="W262" s="1">
        <f>入力・結果!$I$7/V262</f>
        <v>319296.56519394345</v>
      </c>
      <c r="X262" s="14">
        <f>(W262/I262*10)*入力・結果!$I$8</f>
        <v>3977.3275027795084</v>
      </c>
      <c r="Y262" s="13">
        <f>DEGREES(ACOS((入力・結果!$G$3-(入力・結果!$G$4*COS(RADIANS(S262))))/(((入力・結果!$G$3^2)+(入力・結果!$G$4^2)-(2*入力・結果!$G$3*入力・結果!$G$4*COS(RADIANS(S262))))^(1/2))))</f>
        <v>50.444624591711744</v>
      </c>
      <c r="Z262" s="13">
        <f>DEGREES(ACOS(((入力・結果!$G$3^2)+(入力・結果!$G$4^2)-(入力・結果!$G$5^2)+(入力・結果!$G$6^2)-(2*入力・結果!$G$3*入力・結果!$G$4*COS(RADIANS(S262))))/(2*入力・結果!$G$6*((入力・結果!$G$3^2)+(入力・結果!$G$4^2)-(2*入力・結果!$G$3*入力・結果!$G$4*(COS(RADIANS(S262)))))^(1/2))))</f>
        <v>43.446508278187743</v>
      </c>
      <c r="AA262" s="13">
        <f>DEGREES(ACOS((入力・結果!$G$4-(入力・結果!$G$3*COS(RADIANS(S262))))/(((入力・結果!$G$3^2)+(入力・結果!$G$4^2)-(2*入力・結果!$G$3*入力・結果!$G$4*COS(RADIANS(S262))))^(1/2))))</f>
        <v>27.555375408288221</v>
      </c>
      <c r="AB262" s="13">
        <f>DEGREES(ACOS(((入力・結果!$G$3^2)+(入力・結果!$G$4^2)+(入力・結果!$G$5^2)-(入力・結果!$G$6^2)-(2*入力・結果!$G$3*入力・結果!$G$4*COS(RADIANS(S262))))/(2*入力・結果!$G$5*((入力・結果!$G$3^2)+(入力・結果!$G$4^2)-(2*入力・結果!$G$3*入力・結果!$G$4*(COS(RADIANS(S262)))))^(1/2))))</f>
        <v>32.334413163613249</v>
      </c>
      <c r="AC262" s="1">
        <f t="shared" ref="AC262:AC325" si="113">X262-3300</f>
        <v>677.32750277950845</v>
      </c>
      <c r="AD262" s="1">
        <f t="shared" si="102"/>
        <v>677.32750277950845</v>
      </c>
      <c r="AE262" s="1" t="str">
        <f t="shared" si="103"/>
        <v/>
      </c>
      <c r="AF262" s="1" t="str">
        <f t="shared" si="104"/>
        <v/>
      </c>
      <c r="AJ262" s="10">
        <v>259</v>
      </c>
      <c r="AK262" s="10">
        <f t="shared" si="105"/>
        <v>0.92221105293404015</v>
      </c>
    </row>
    <row r="263" spans="2:37" x14ac:dyDescent="0.2">
      <c r="B263" s="1">
        <v>259</v>
      </c>
      <c r="C263" s="13">
        <f t="shared" si="93"/>
        <v>-9.5404497688272301</v>
      </c>
      <c r="D263" s="13">
        <f t="shared" si="94"/>
        <v>49.081359172383202</v>
      </c>
      <c r="E263" s="13">
        <f>演算!U263</f>
        <v>83.863388237590954</v>
      </c>
      <c r="F263" s="13">
        <f t="shared" si="95"/>
        <v>-83.863388237590954</v>
      </c>
      <c r="G263" s="13">
        <f t="shared" si="96"/>
        <v>-60.852174905197145</v>
      </c>
      <c r="H263" s="13">
        <f t="shared" si="97"/>
        <v>526.33088181596804</v>
      </c>
      <c r="I263" s="14">
        <f t="shared" si="106"/>
        <v>529.83694127898173</v>
      </c>
      <c r="J263" s="13">
        <f t="shared" si="107"/>
        <v>83.404982859871254</v>
      </c>
      <c r="K263" s="13" t="str">
        <f t="shared" si="108"/>
        <v/>
      </c>
      <c r="L263" s="13">
        <f>COUNTIF($K$4:K263,1)</f>
        <v>1</v>
      </c>
      <c r="M263" s="13">
        <f t="shared" si="109"/>
        <v>263.40498285987127</v>
      </c>
      <c r="N263" s="14">
        <f t="shared" si="98"/>
        <v>217.40498285987127</v>
      </c>
      <c r="O263" s="14">
        <f t="shared" si="110"/>
        <v>-420.88222409609466</v>
      </c>
      <c r="P263" s="14">
        <f t="shared" si="111"/>
        <v>321.84676133805033</v>
      </c>
      <c r="Q263" s="13">
        <f t="shared" si="99"/>
        <v>-95.404497688272301</v>
      </c>
      <c r="R263" s="13">
        <f t="shared" si="100"/>
        <v>-490.81359172383196</v>
      </c>
      <c r="S263" s="15">
        <v>259</v>
      </c>
      <c r="T263" s="1">
        <f t="shared" si="92"/>
        <v>4.8633882375909572</v>
      </c>
      <c r="U263" s="1">
        <f t="shared" si="101"/>
        <v>83.863388237590954</v>
      </c>
      <c r="V263" s="1">
        <f t="shared" si="112"/>
        <v>1.0843504822659327</v>
      </c>
      <c r="W263" s="1">
        <f>入力・結果!$I$7/V263</f>
        <v>318970.67014461407</v>
      </c>
      <c r="X263" s="14">
        <f>(W263/I263*10)*入力・結果!$I$8</f>
        <v>3973.3100109491465</v>
      </c>
      <c r="Y263" s="13">
        <f>DEGREES(ACOS((入力・結果!$G$3-(入力・結果!$G$4*COS(RADIANS(S263))))/(((入力・結果!$G$3^2)+(入力・結果!$G$4^2)-(2*入力・結果!$G$3*入力・結果!$G$4*COS(RADIANS(S263))))^(1/2))))</f>
        <v>51.144722572678873</v>
      </c>
      <c r="Z263" s="13">
        <f>DEGREES(ACOS(((入力・結果!$G$3^2)+(入力・結果!$G$4^2)-(入力・結果!$G$5^2)+(入力・結果!$G$6^2)-(2*入力・結果!$G$3*入力・結果!$G$4*COS(RADIANS(S263))))/(2*入力・結果!$G$6*((入力・結果!$G$3^2)+(入力・結果!$G$4^2)-(2*入力・結果!$G$3*入力・結果!$G$4*(COS(RADIANS(S263)))))^(1/2))))</f>
        <v>44.02300455797949</v>
      </c>
      <c r="AA263" s="13">
        <f>DEGREES(ACOS((入力・結果!$G$4-(入力・結果!$G$3*COS(RADIANS(S263))))/(((入力・結果!$G$3^2)+(入力・結果!$G$4^2)-(2*入力・結果!$G$3*入力・結果!$G$4*COS(RADIANS(S263))))^(1/2))))</f>
        <v>27.855277427321159</v>
      </c>
      <c r="AB263" s="13">
        <f>DEGREES(ACOS(((入力・結果!$G$3^2)+(入力・結果!$G$4^2)+(入力・結果!$G$5^2)-(入力・結果!$G$6^2)-(2*入力・結果!$G$3*入力・結果!$G$4*COS(RADIANS(S263))))/(2*入力・結果!$G$5*((入力・結果!$G$3^2)+(入力・結果!$G$4^2)-(2*入力・結果!$G$3*入力・結果!$G$4*(COS(RADIANS(S263)))))^(1/2))))</f>
        <v>32.718665664912116</v>
      </c>
      <c r="AC263" s="1">
        <f t="shared" si="113"/>
        <v>673.31001094914654</v>
      </c>
      <c r="AD263" s="1">
        <f t="shared" si="102"/>
        <v>673.31001094914654</v>
      </c>
      <c r="AE263" s="1" t="str">
        <f t="shared" si="103"/>
        <v/>
      </c>
      <c r="AF263" s="1" t="str">
        <f t="shared" si="104"/>
        <v/>
      </c>
      <c r="AJ263" s="10">
        <v>260</v>
      </c>
      <c r="AK263" s="10">
        <f t="shared" si="105"/>
        <v>0.92124194576730523</v>
      </c>
    </row>
    <row r="264" spans="2:37" x14ac:dyDescent="0.2">
      <c r="B264" s="1">
        <v>260</v>
      </c>
      <c r="C264" s="13">
        <f t="shared" si="93"/>
        <v>-8.6824088833465165</v>
      </c>
      <c r="D264" s="13">
        <f t="shared" si="94"/>
        <v>49.240387650610401</v>
      </c>
      <c r="E264" s="13">
        <f>演算!U264</f>
        <v>84.948879410235179</v>
      </c>
      <c r="F264" s="13">
        <f t="shared" si="95"/>
        <v>-84.948879410235179</v>
      </c>
      <c r="G264" s="13">
        <f t="shared" si="96"/>
        <v>-50.943785860778746</v>
      </c>
      <c r="H264" s="13">
        <f t="shared" si="97"/>
        <v>527.37632649642796</v>
      </c>
      <c r="I264" s="14">
        <f t="shared" si="106"/>
        <v>529.83116090571332</v>
      </c>
      <c r="J264" s="13">
        <f t="shared" si="107"/>
        <v>84.48243055428479</v>
      </c>
      <c r="K264" s="13" t="str">
        <f t="shared" si="108"/>
        <v/>
      </c>
      <c r="L264" s="13">
        <f>COUNTIF($K$4:K264,1)</f>
        <v>1</v>
      </c>
      <c r="M264" s="13">
        <f t="shared" si="109"/>
        <v>264.4824305542848</v>
      </c>
      <c r="N264" s="14">
        <f t="shared" si="98"/>
        <v>218.4824305542848</v>
      </c>
      <c r="O264" s="14">
        <f t="shared" si="110"/>
        <v>-414.75130867633237</v>
      </c>
      <c r="P264" s="14">
        <f t="shared" si="111"/>
        <v>329.70048683307328</v>
      </c>
      <c r="Q264" s="13">
        <f t="shared" si="99"/>
        <v>-86.824088833465169</v>
      </c>
      <c r="R264" s="13">
        <f t="shared" si="100"/>
        <v>-492.40387650610398</v>
      </c>
      <c r="S264" s="15">
        <v>260</v>
      </c>
      <c r="T264" s="1">
        <f t="shared" si="92"/>
        <v>4.9488794102351825</v>
      </c>
      <c r="U264" s="1">
        <f t="shared" si="101"/>
        <v>84.948879410235179</v>
      </c>
      <c r="V264" s="1">
        <f t="shared" si="112"/>
        <v>1.0854911726442253</v>
      </c>
      <c r="W264" s="1">
        <f>入力・結果!$I$7/V264</f>
        <v>318635.47923421249</v>
      </c>
      <c r="X264" s="14">
        <f>(W264/I264*10)*入力・結果!$I$8</f>
        <v>3969.177953502895</v>
      </c>
      <c r="Y264" s="13">
        <f>DEGREES(ACOS((入力・結果!$G$3-(入力・結果!$G$4*COS(RADIANS(S264))))/(((入力・結果!$G$3^2)+(入力・結果!$G$4^2)-(2*入力・結果!$G$3*入力・結果!$G$4*COS(RADIANS(S264))))^(1/2))))</f>
        <v>51.847426456366492</v>
      </c>
      <c r="Z264" s="13">
        <f>DEGREES(ACOS(((入力・結果!$G$3^2)+(入力・結果!$G$4^2)-(入力・結果!$G$5^2)+(入力・結果!$G$6^2)-(2*入力・結果!$G$3*入力・結果!$G$4*COS(RADIANS(S264))))/(2*入力・結果!$G$6*((入力・結果!$G$3^2)+(入力・結果!$G$4^2)-(2*入力・結果!$G$3*入力・結果!$G$4*(COS(RADIANS(S264)))))^(1/2))))</f>
        <v>44.600430723574313</v>
      </c>
      <c r="AA264" s="13">
        <f>DEGREES(ACOS((入力・結果!$G$4-(入力・結果!$G$3*COS(RADIANS(S264))))/(((入力・結果!$G$3^2)+(入力・結果!$G$4^2)-(2*入力・結果!$G$3*入力・結果!$G$4*COS(RADIANS(S264))))^(1/2))))</f>
        <v>28.152573543633498</v>
      </c>
      <c r="AB264" s="13">
        <f>DEGREES(ACOS(((入力・結果!$G$3^2)+(入力・結果!$G$4^2)+(入力・結果!$G$5^2)-(入力・結果!$G$6^2)-(2*入力・結果!$G$3*入力・結果!$G$4*COS(RADIANS(S264))))/(2*入力・結果!$G$5*((入力・結果!$G$3^2)+(入力・結果!$G$4^2)-(2*入力・結果!$G$3*入力・結果!$G$4*(COS(RADIANS(S264)))))^(1/2))))</f>
        <v>33.10145295386868</v>
      </c>
      <c r="AC264" s="1">
        <f t="shared" si="113"/>
        <v>669.17795350289498</v>
      </c>
      <c r="AD264" s="1">
        <f t="shared" si="102"/>
        <v>669.17795350289498</v>
      </c>
      <c r="AE264" s="1" t="str">
        <f t="shared" si="103"/>
        <v/>
      </c>
      <c r="AF264" s="1" t="str">
        <f t="shared" si="104"/>
        <v/>
      </c>
      <c r="AJ264" s="10">
        <v>261</v>
      </c>
      <c r="AK264" s="10">
        <f t="shared" si="105"/>
        <v>0.92024512104933964</v>
      </c>
    </row>
    <row r="265" spans="2:37" x14ac:dyDescent="0.2">
      <c r="B265" s="1">
        <v>261</v>
      </c>
      <c r="C265" s="13">
        <f t="shared" si="93"/>
        <v>-7.8217232520115516</v>
      </c>
      <c r="D265" s="13">
        <f t="shared" si="94"/>
        <v>49.384417029756882</v>
      </c>
      <c r="E265" s="13">
        <f>演算!U265</f>
        <v>86.035546404850393</v>
      </c>
      <c r="F265" s="13">
        <f t="shared" si="95"/>
        <v>-86.035546404850393</v>
      </c>
      <c r="G265" s="13">
        <f t="shared" si="96"/>
        <v>-41.007756767998096</v>
      </c>
      <c r="H265" s="13">
        <f t="shared" si="97"/>
        <v>528.23584198271226</v>
      </c>
      <c r="I265" s="14">
        <f t="shared" si="106"/>
        <v>529.82519841012493</v>
      </c>
      <c r="J265" s="13">
        <f t="shared" si="107"/>
        <v>85.560944222565368</v>
      </c>
      <c r="K265" s="13" t="str">
        <f t="shared" si="108"/>
        <v/>
      </c>
      <c r="L265" s="13">
        <f>COUNTIF($K$4:K265,1)</f>
        <v>1</v>
      </c>
      <c r="M265" s="13">
        <f t="shared" si="109"/>
        <v>265.56094422256535</v>
      </c>
      <c r="N265" s="14">
        <f t="shared" si="98"/>
        <v>219.56094422256535</v>
      </c>
      <c r="O265" s="14">
        <f t="shared" si="110"/>
        <v>-408.46744659620009</v>
      </c>
      <c r="P265" s="14">
        <f t="shared" si="111"/>
        <v>337.4449376439195</v>
      </c>
      <c r="Q265" s="13">
        <f t="shared" si="99"/>
        <v>-78.217232520115516</v>
      </c>
      <c r="R265" s="13">
        <f t="shared" si="100"/>
        <v>-493.84417029756884</v>
      </c>
      <c r="S265" s="15">
        <v>261</v>
      </c>
      <c r="T265" s="1">
        <f t="shared" si="92"/>
        <v>5.0355464048503933</v>
      </c>
      <c r="U265" s="1">
        <f t="shared" si="101"/>
        <v>86.035546404850393</v>
      </c>
      <c r="V265" s="1">
        <f t="shared" si="112"/>
        <v>1.0866669946152143</v>
      </c>
      <c r="W265" s="1">
        <f>入力・結果!$I$7/V265</f>
        <v>318290.7014880614</v>
      </c>
      <c r="X265" s="14">
        <f>(W265/I265*10)*入力・結果!$I$8</f>
        <v>3964.9277462169512</v>
      </c>
      <c r="Y265" s="13">
        <f>DEGREES(ACOS((入力・結果!$G$3-(入力・結果!$G$4*COS(RADIANS(S265))))/(((入力・結果!$G$3^2)+(入力・結果!$G$4^2)-(2*入力・結果!$G$3*入力・結果!$G$4*COS(RADIANS(S265))))^(1/2))))</f>
        <v>52.552813793042667</v>
      </c>
      <c r="Z265" s="13">
        <f>DEGREES(ACOS(((入力・結果!$G$3^2)+(入力・結果!$G$4^2)-(入力・結果!$G$5^2)+(入力・結果!$G$6^2)-(2*入力・結果!$G$3*入力・結果!$G$4*COS(RADIANS(S265))))/(2*入力・結果!$G$6*((入力・結果!$G$3^2)+(入力・結果!$G$4^2)-(2*入力・結果!$G$3*入力・結果!$G$4*(COS(RADIANS(S265)))))^(1/2))))</f>
        <v>45.178812576075892</v>
      </c>
      <c r="AA265" s="13">
        <f>DEGREES(ACOS((入力・結果!$G$4-(入力・結果!$G$3*COS(RADIANS(S265))))/(((入力・結果!$G$3^2)+(入力・結果!$G$4^2)-(2*入力・結果!$G$3*入力・結果!$G$4*COS(RADIANS(S265))))^(1/2))))</f>
        <v>28.447186206957348</v>
      </c>
      <c r="AB265" s="13">
        <f>DEGREES(ACOS(((入力・結果!$G$3^2)+(入力・結果!$G$4^2)+(入力・結果!$G$5^2)-(入力・結果!$G$6^2)-(2*入力・結果!$G$3*入力・結果!$G$4*COS(RADIANS(S265))))/(2*入力・結果!$G$5*((入力・結果!$G$3^2)+(入力・結果!$G$4^2)-(2*入力・結果!$G$3*入力・結果!$G$4*(COS(RADIANS(S265)))))^(1/2))))</f>
        <v>33.482732611807741</v>
      </c>
      <c r="AC265" s="1">
        <f t="shared" si="113"/>
        <v>664.92774621695116</v>
      </c>
      <c r="AD265" s="1">
        <f t="shared" si="102"/>
        <v>664.92774621695116</v>
      </c>
      <c r="AE265" s="1" t="str">
        <f t="shared" si="103"/>
        <v/>
      </c>
      <c r="AF265" s="1" t="str">
        <f t="shared" si="104"/>
        <v/>
      </c>
      <c r="AJ265" s="10">
        <v>262</v>
      </c>
      <c r="AK265" s="10">
        <f t="shared" si="105"/>
        <v>0.91921970384387608</v>
      </c>
    </row>
    <row r="266" spans="2:37" x14ac:dyDescent="0.2">
      <c r="B266" s="1">
        <v>262</v>
      </c>
      <c r="C266" s="13">
        <f t="shared" si="93"/>
        <v>-6.9586550480032914</v>
      </c>
      <c r="D266" s="13">
        <f t="shared" si="94"/>
        <v>49.513403437078516</v>
      </c>
      <c r="E266" s="13">
        <f>演算!U266</f>
        <v>87.123425609156314</v>
      </c>
      <c r="F266" s="13">
        <f t="shared" si="95"/>
        <v>-87.123425609156314</v>
      </c>
      <c r="G266" s="13">
        <f t="shared" si="96"/>
        <v>-31.04726566226454</v>
      </c>
      <c r="H266" s="13">
        <f t="shared" si="97"/>
        <v>528.90858367846818</v>
      </c>
      <c r="I266" s="14">
        <f t="shared" si="106"/>
        <v>529.81904702819656</v>
      </c>
      <c r="J266" s="13">
        <f t="shared" si="107"/>
        <v>86.640556875692084</v>
      </c>
      <c r="K266" s="13" t="str">
        <f t="shared" si="108"/>
        <v/>
      </c>
      <c r="L266" s="13">
        <f>COUNTIF($K$4:K266,1)</f>
        <v>1</v>
      </c>
      <c r="M266" s="13">
        <f t="shared" si="109"/>
        <v>266.64055687569208</v>
      </c>
      <c r="N266" s="14">
        <f t="shared" si="98"/>
        <v>220.64055687569208</v>
      </c>
      <c r="O266" s="14">
        <f t="shared" si="110"/>
        <v>-402.03223795282435</v>
      </c>
      <c r="P266" s="14">
        <f t="shared" si="111"/>
        <v>345.07724097730647</v>
      </c>
      <c r="Q266" s="13">
        <f t="shared" si="99"/>
        <v>-69.586550480032912</v>
      </c>
      <c r="R266" s="13">
        <f t="shared" si="100"/>
        <v>-495.13403437078512</v>
      </c>
      <c r="S266" s="15">
        <v>262</v>
      </c>
      <c r="T266" s="1">
        <f t="shared" si="92"/>
        <v>5.123425609156314</v>
      </c>
      <c r="U266" s="1">
        <f t="shared" si="101"/>
        <v>87.123425609156314</v>
      </c>
      <c r="V266" s="1">
        <f t="shared" si="112"/>
        <v>1.0878792043059207</v>
      </c>
      <c r="W266" s="1">
        <f>入力・結果!$I$7/V266</f>
        <v>317936.0342867045</v>
      </c>
      <c r="X266" s="14">
        <f>(W266/I266*10)*入力・結果!$I$8</f>
        <v>3960.5556615267847</v>
      </c>
      <c r="Y266" s="13">
        <f>DEGREES(ACOS((入力・結果!$G$3-(入力・結果!$G$4*COS(RADIANS(S266))))/(((入力・結果!$G$3^2)+(入力・結果!$G$4^2)-(2*入力・結果!$G$3*入力・結果!$G$4*COS(RADIANS(S266))))^(1/2))))</f>
        <v>53.260964752458037</v>
      </c>
      <c r="Z266" s="13">
        <f>DEGREES(ACOS(((入力・結果!$G$3^2)+(入力・結果!$G$4^2)-(入力・結果!$G$5^2)+(入力・結果!$G$6^2)-(2*入力・結果!$G$3*入力・結果!$G$4*COS(RADIANS(S266))))/(2*入力・結果!$G$6*((入力・結果!$G$3^2)+(入力・結果!$G$4^2)-(2*入力・結果!$G$3*入力・結果!$G$4*(COS(RADIANS(S266)))))^(1/2))))</f>
        <v>45.758176678053431</v>
      </c>
      <c r="AA266" s="13">
        <f>DEGREES(ACOS((入力・結果!$G$4-(入力・結果!$G$3*COS(RADIANS(S266))))/(((入力・結果!$G$3^2)+(入力・結果!$G$4^2)-(2*入力・結果!$G$3*入力・結果!$G$4*COS(RADIANS(S266))))^(1/2))))</f>
        <v>28.739035247541928</v>
      </c>
      <c r="AB266" s="13">
        <f>DEGREES(ACOS(((入力・結果!$G$3^2)+(入力・結果!$G$4^2)+(入力・結果!$G$5^2)-(入力・結果!$G$6^2)-(2*入力・結果!$G$3*入力・結果!$G$4*COS(RADIANS(S266))))/(2*入力・結果!$G$5*((入力・結果!$G$3^2)+(入力・結果!$G$4^2)-(2*入力・結果!$G$3*入力・結果!$G$4*(COS(RADIANS(S266)))))^(1/2))))</f>
        <v>33.862460856698242</v>
      </c>
      <c r="AC266" s="1">
        <f t="shared" si="113"/>
        <v>660.55566152678466</v>
      </c>
      <c r="AD266" s="1">
        <f t="shared" si="102"/>
        <v>660.55566152678466</v>
      </c>
      <c r="AE266" s="1" t="str">
        <f t="shared" si="103"/>
        <v/>
      </c>
      <c r="AF266" s="1" t="str">
        <f t="shared" si="104"/>
        <v/>
      </c>
      <c r="AJ266" s="10">
        <v>263</v>
      </c>
      <c r="AK266" s="10">
        <f t="shared" si="105"/>
        <v>0.91816478408795577</v>
      </c>
    </row>
    <row r="267" spans="2:37" x14ac:dyDescent="0.2">
      <c r="B267" s="1">
        <v>263</v>
      </c>
      <c r="C267" s="13">
        <f t="shared" si="93"/>
        <v>-6.0934671702573588</v>
      </c>
      <c r="D267" s="13">
        <f t="shared" si="94"/>
        <v>49.627307582066102</v>
      </c>
      <c r="E267" s="13">
        <f>演算!U267</f>
        <v>88.212554725552707</v>
      </c>
      <c r="F267" s="13">
        <f t="shared" si="95"/>
        <v>-88.212554725552707</v>
      </c>
      <c r="G267" s="13">
        <f t="shared" si="96"/>
        <v>-21.065504842907547</v>
      </c>
      <c r="H267" s="13">
        <f t="shared" si="97"/>
        <v>529.39374876770046</v>
      </c>
      <c r="I267" s="14">
        <f t="shared" si="106"/>
        <v>529.81269966716138</v>
      </c>
      <c r="J267" s="13">
        <f t="shared" si="107"/>
        <v>87.721302718665044</v>
      </c>
      <c r="K267" s="13" t="str">
        <f t="shared" si="108"/>
        <v/>
      </c>
      <c r="L267" s="13">
        <f>COUNTIF($K$4:K267,1)</f>
        <v>1</v>
      </c>
      <c r="M267" s="13">
        <f t="shared" si="109"/>
        <v>267.72130271866502</v>
      </c>
      <c r="N267" s="14">
        <f t="shared" si="98"/>
        <v>221.72130271866502</v>
      </c>
      <c r="O267" s="14">
        <f t="shared" si="110"/>
        <v>-395.44732280615818</v>
      </c>
      <c r="P267" s="14">
        <f t="shared" si="111"/>
        <v>352.59454280242034</v>
      </c>
      <c r="Q267" s="13">
        <f t="shared" si="99"/>
        <v>-60.934671702573588</v>
      </c>
      <c r="R267" s="13">
        <f t="shared" si="100"/>
        <v>-496.27307582066106</v>
      </c>
      <c r="S267" s="15">
        <v>263</v>
      </c>
      <c r="T267" s="1">
        <f t="shared" si="92"/>
        <v>5.2125547255527032</v>
      </c>
      <c r="U267" s="1">
        <f t="shared" si="101"/>
        <v>88.212554725552707</v>
      </c>
      <c r="V267" s="1">
        <f t="shared" si="112"/>
        <v>1.0891291163963928</v>
      </c>
      <c r="W267" s="1">
        <f>入力・結果!$I$7/V267</f>
        <v>317571.16286120581</v>
      </c>
      <c r="X267" s="14">
        <f>(W267/I267*10)*入力・結果!$I$8</f>
        <v>3956.0578223222797</v>
      </c>
      <c r="Y267" s="13">
        <f>DEGREES(ACOS((入力・結果!$G$3-(入力・結果!$G$4*COS(RADIANS(S267))))/(((入力・結果!$G$3^2)+(入力・結果!$G$4^2)-(2*入力・結果!$G$3*入力・結果!$G$4*COS(RADIANS(S267))))^(1/2))))</f>
        <v>53.971962237976939</v>
      </c>
      <c r="Z267" s="13">
        <f>DEGREES(ACOS(((入力・結果!$G$3^2)+(入力・結果!$G$4^2)-(入力・結果!$G$5^2)+(入力・結果!$G$6^2)-(2*入力・結果!$G$3*入力・結果!$G$4*COS(RADIANS(S267))))/(2*入力・結果!$G$6*((入力・結果!$G$3^2)+(入力・結果!$G$4^2)-(2*入力・結果!$G$3*入力・結果!$G$4*(COS(RADIANS(S267)))))^(1/2))))</f>
        <v>46.338550380628249</v>
      </c>
      <c r="AA267" s="13">
        <f>DEGREES(ACOS((入力・結果!$G$4-(入力・結果!$G$3*COS(RADIANS(S267))))/(((入力・結果!$G$3^2)+(入力・結果!$G$4^2)-(2*入力・結果!$G$3*入力・結果!$G$4*COS(RADIANS(S267))))^(1/2))))</f>
        <v>29.028037762023079</v>
      </c>
      <c r="AB267" s="13">
        <f>DEGREES(ACOS(((入力・結果!$G$3^2)+(入力・結果!$G$4^2)+(入力・結果!$G$5^2)-(入力・結果!$G$6^2)-(2*入力・結果!$G$3*入力・結果!$G$4*COS(RADIANS(S267))))/(2*入力・結果!$G$5*((入力・結果!$G$3^2)+(入力・結果!$G$4^2)-(2*入力・結果!$G$3*入力・結果!$G$4*(COS(RADIANS(S267)))))^(1/2))))</f>
        <v>34.240592487575782</v>
      </c>
      <c r="AC267" s="1">
        <f t="shared" si="113"/>
        <v>656.05782232227966</v>
      </c>
      <c r="AD267" s="1">
        <f t="shared" si="102"/>
        <v>656.05782232227966</v>
      </c>
      <c r="AE267" s="1" t="str">
        <f t="shared" si="103"/>
        <v/>
      </c>
      <c r="AF267" s="1" t="str">
        <f t="shared" si="104"/>
        <v/>
      </c>
      <c r="AJ267" s="10">
        <v>264</v>
      </c>
      <c r="AK267" s="10">
        <f t="shared" si="105"/>
        <v>0.91707941506492596</v>
      </c>
    </row>
    <row r="268" spans="2:37" x14ac:dyDescent="0.2">
      <c r="B268" s="1">
        <v>264</v>
      </c>
      <c r="C268" s="13">
        <f t="shared" si="93"/>
        <v>-5.2264231633826679</v>
      </c>
      <c r="D268" s="13">
        <f t="shared" si="94"/>
        <v>49.726094768413667</v>
      </c>
      <c r="E268" s="13">
        <f>演算!U268</f>
        <v>89.302972832832111</v>
      </c>
      <c r="F268" s="13">
        <f t="shared" si="95"/>
        <v>-89.302972832832111</v>
      </c>
      <c r="G268" s="13">
        <f t="shared" si="96"/>
        <v>-11.065680269003249</v>
      </c>
      <c r="H268" s="13">
        <f t="shared" si="97"/>
        <v>529.69057582555865</v>
      </c>
      <c r="I268" s="14">
        <f t="shared" si="106"/>
        <v>529.80614888676757</v>
      </c>
      <c r="J268" s="13">
        <f t="shared" si="107"/>
        <v>88.803217206630038</v>
      </c>
      <c r="K268" s="13" t="str">
        <f t="shared" si="108"/>
        <v/>
      </c>
      <c r="L268" s="13">
        <f>COUNTIF($K$4:K268,1)</f>
        <v>1</v>
      </c>
      <c r="M268" s="13">
        <f t="shared" si="109"/>
        <v>268.80321720663005</v>
      </c>
      <c r="N268" s="14">
        <f t="shared" si="98"/>
        <v>222.80321720663005</v>
      </c>
      <c r="O268" s="14">
        <f t="shared" si="110"/>
        <v>-388.71438047930849</v>
      </c>
      <c r="P268" s="14">
        <f t="shared" si="111"/>
        <v>359.99400801515446</v>
      </c>
      <c r="Q268" s="13">
        <f t="shared" si="99"/>
        <v>-52.264231633826682</v>
      </c>
      <c r="R268" s="13">
        <f t="shared" si="100"/>
        <v>-497.26094768413668</v>
      </c>
      <c r="S268" s="15">
        <v>264</v>
      </c>
      <c r="T268" s="1">
        <f t="shared" si="92"/>
        <v>5.3029728328321113</v>
      </c>
      <c r="U268" s="1">
        <f t="shared" si="101"/>
        <v>89.302972832832111</v>
      </c>
      <c r="V268" s="1">
        <f t="shared" si="112"/>
        <v>1.0904181072794046</v>
      </c>
      <c r="W268" s="1">
        <f>入力・結果!$I$7/V268</f>
        <v>317195.7597649963</v>
      </c>
      <c r="X268" s="14">
        <f>(W268/I268*10)*入力・結果!$I$8</f>
        <v>3951.4301954551415</v>
      </c>
      <c r="Y268" s="13">
        <f>DEGREES(ACOS((入力・結果!$G$3-(入力・結果!$G$4*COS(RADIANS(S268))))/(((入力・結果!$G$3^2)+(入力・結果!$G$4^2)-(2*入力・結果!$G$3*入力・結果!$G$4*COS(RADIANS(S268))))^(1/2))))</f>
        <v>54.685892006311761</v>
      </c>
      <c r="Z268" s="13">
        <f>DEGREES(ACOS(((入力・結果!$G$3^2)+(入力・結果!$G$4^2)-(入力・結果!$G$5^2)+(入力・結果!$G$6^2)-(2*入力・結果!$G$3*入力・結果!$G$4*COS(RADIANS(S268))))/(2*入力・結果!$G$6*((入力・結果!$G$3^2)+(入力・結果!$G$4^2)-(2*入力・結果!$G$3*入力・結果!$G$4*(COS(RADIANS(S268)))))^(1/2))))</f>
        <v>46.919961851435026</v>
      </c>
      <c r="AA268" s="13">
        <f>DEGREES(ACOS((入力・結果!$G$4-(入力・結果!$G$3*COS(RADIANS(S268))))/(((入力・結果!$G$3^2)+(入力・結果!$G$4^2)-(2*入力・結果!$G$3*入力・結果!$G$4*COS(RADIANS(S268))))^(1/2))))</f>
        <v>29.314107993688246</v>
      </c>
      <c r="AB268" s="13">
        <f>DEGREES(ACOS(((入力・結果!$G$3^2)+(入力・結果!$G$4^2)+(入力・結果!$G$5^2)-(入力・結果!$G$6^2)-(2*入力・結果!$G$3*入力・結果!$G$4*COS(RADIANS(S268))))/(2*入力・結果!$G$5*((入力・結果!$G$3^2)+(入力・結果!$G$4^2)-(2*入力・結果!$G$3*入力・結果!$G$4*(COS(RADIANS(S268)))))^(1/2))))</f>
        <v>34.617080826520358</v>
      </c>
      <c r="AC268" s="1">
        <f t="shared" si="113"/>
        <v>651.43019545514153</v>
      </c>
      <c r="AD268" s="1">
        <f t="shared" si="102"/>
        <v>651.43019545514153</v>
      </c>
      <c r="AE268" s="1" t="str">
        <f t="shared" si="103"/>
        <v/>
      </c>
      <c r="AF268" s="1" t="str">
        <f t="shared" si="104"/>
        <v/>
      </c>
      <c r="AJ268" s="10">
        <v>265</v>
      </c>
      <c r="AK268" s="10">
        <f t="shared" si="105"/>
        <v>0.9159626118080495</v>
      </c>
    </row>
    <row r="269" spans="2:37" x14ac:dyDescent="0.2">
      <c r="B269" s="1">
        <v>265</v>
      </c>
      <c r="C269" s="13">
        <f t="shared" si="93"/>
        <v>-4.3577871373829122</v>
      </c>
      <c r="D269" s="13">
        <f t="shared" si="94"/>
        <v>49.80973490458728</v>
      </c>
      <c r="E269" s="13">
        <f>演算!U269</f>
        <v>90.394720451248617</v>
      </c>
      <c r="F269" s="13">
        <f t="shared" si="95"/>
        <v>-90.394720451248617</v>
      </c>
      <c r="G269" s="13">
        <f t="shared" si="96"/>
        <v>-1.0510109748660548</v>
      </c>
      <c r="H269" s="13">
        <f t="shared" si="97"/>
        <v>529.79834438549051</v>
      </c>
      <c r="I269" s="14">
        <f t="shared" si="106"/>
        <v>529.79938687929427</v>
      </c>
      <c r="J269" s="13">
        <f t="shared" si="107"/>
        <v>89.886337104061042</v>
      </c>
      <c r="K269" s="13" t="str">
        <f t="shared" si="108"/>
        <v/>
      </c>
      <c r="L269" s="13">
        <f>COUNTIF($K$4:K269,1)</f>
        <v>1</v>
      </c>
      <c r="M269" s="13">
        <f t="shared" si="109"/>
        <v>269.88633710406106</v>
      </c>
      <c r="N269" s="14">
        <f t="shared" si="98"/>
        <v>223.88633710406106</v>
      </c>
      <c r="O269" s="14">
        <f t="shared" si="110"/>
        <v>-381.83512884114162</v>
      </c>
      <c r="P269" s="14">
        <f t="shared" si="111"/>
        <v>367.27282055788572</v>
      </c>
      <c r="Q269" s="13">
        <f t="shared" si="99"/>
        <v>-43.577871373829126</v>
      </c>
      <c r="R269" s="13">
        <f t="shared" si="100"/>
        <v>-498.09734904587276</v>
      </c>
      <c r="S269" s="15">
        <v>265</v>
      </c>
      <c r="T269" s="1">
        <f t="shared" si="92"/>
        <v>5.3947204512486131</v>
      </c>
      <c r="U269" s="1">
        <f t="shared" si="101"/>
        <v>90.394720451248617</v>
      </c>
      <c r="V269" s="1">
        <f t="shared" si="112"/>
        <v>1.0917476184165054</v>
      </c>
      <c r="W269" s="1">
        <f>入力・結果!$I$7/V269</f>
        <v>316809.4843217209</v>
      </c>
      <c r="X269" s="14">
        <f>(W269/I269*10)*入力・結果!$I$8</f>
        <v>3946.6685849520309</v>
      </c>
      <c r="Y269" s="13">
        <f>DEGREES(ACOS((入力・結果!$G$3-(入力・結果!$G$4*COS(RADIANS(S269))))/(((入力・結果!$G$3^2)+(入力・結果!$G$4^2)-(2*入力・結果!$G$3*入力・結果!$G$4*COS(RADIANS(S269))))^(1/2))))</f>
        <v>55.402842793169512</v>
      </c>
      <c r="Z269" s="13">
        <f>DEGREES(ACOS(((入力・結果!$G$3^2)+(入力・結果!$G$4^2)-(入力・結果!$G$5^2)+(入力・結果!$G$6^2)-(2*入力・結果!$G$3*入力・結果!$G$4*COS(RADIANS(S269))))/(2*入力・結果!$G$6*((入力・結果!$G$3^2)+(入力・結果!$G$4^2)-(2*入力・結果!$G$3*入力・結果!$G$4*(COS(RADIANS(S269)))))^(1/2))))</f>
        <v>47.502440103468295</v>
      </c>
      <c r="AA269" s="13">
        <f>DEGREES(ACOS((入力・結果!$G$4-(入力・結果!$G$3*COS(RADIANS(S269))))/(((入力・結果!$G$3^2)+(入力・結果!$G$4^2)-(2*入力・結果!$G$3*入力・結果!$G$4*COS(RADIANS(S269))))^(1/2))))</f>
        <v>29.597157206830463</v>
      </c>
      <c r="AB269" s="13">
        <f>DEGREES(ACOS(((入力・結果!$G$3^2)+(入力・結果!$G$4^2)+(入力・結果!$G$5^2)-(入力・結果!$G$6^2)-(2*入力・結果!$G$3*入力・結果!$G$4*COS(RADIANS(S269))))/(2*入力・結果!$G$5*((入力・結果!$G$3^2)+(入力・結果!$G$4^2)-(2*入力・結果!$G$3*入力・結果!$G$4*(COS(RADIANS(S269)))))^(1/2))))</f>
        <v>34.991877658079076</v>
      </c>
      <c r="AC269" s="1">
        <f t="shared" si="113"/>
        <v>646.66858495203087</v>
      </c>
      <c r="AD269" s="1">
        <f t="shared" si="102"/>
        <v>646.66858495203087</v>
      </c>
      <c r="AE269" s="1" t="str">
        <f t="shared" si="103"/>
        <v/>
      </c>
      <c r="AF269" s="1" t="str">
        <f t="shared" si="104"/>
        <v/>
      </c>
      <c r="AJ269" s="10">
        <v>266</v>
      </c>
      <c r="AK269" s="10">
        <f t="shared" si="105"/>
        <v>0.9148133494316909</v>
      </c>
    </row>
    <row r="270" spans="2:37" x14ac:dyDescent="0.2">
      <c r="B270" s="1">
        <v>266</v>
      </c>
      <c r="C270" s="13">
        <f t="shared" si="93"/>
        <v>-3.4878236872062791</v>
      </c>
      <c r="D270" s="13">
        <f t="shared" si="94"/>
        <v>49.878202512991209</v>
      </c>
      <c r="E270" s="13">
        <f>演算!U270</f>
        <v>91.487839611152907</v>
      </c>
      <c r="F270" s="13">
        <f t="shared" si="95"/>
        <v>-91.487839611152907</v>
      </c>
      <c r="G270" s="13">
        <f t="shared" si="96"/>
        <v>8.97527149285661</v>
      </c>
      <c r="H270" s="13">
        <f t="shared" si="97"/>
        <v>529.71637446113118</v>
      </c>
      <c r="I270" s="14">
        <f t="shared" si="106"/>
        <v>529.79240544822449</v>
      </c>
      <c r="J270" s="13">
        <f t="shared" si="107"/>
        <v>-89.029299452807408</v>
      </c>
      <c r="K270" s="13">
        <f t="shared" si="108"/>
        <v>1</v>
      </c>
      <c r="L270" s="13">
        <f>COUNTIF($K$4:K270,1)</f>
        <v>2</v>
      </c>
      <c r="M270" s="13">
        <f t="shared" si="109"/>
        <v>270.97070054719256</v>
      </c>
      <c r="N270" s="14">
        <f t="shared" si="98"/>
        <v>224.97070054719256</v>
      </c>
      <c r="O270" s="14">
        <f t="shared" si="110"/>
        <v>-374.81132357132958</v>
      </c>
      <c r="P270" s="14">
        <f t="shared" si="111"/>
        <v>374.428183492274</v>
      </c>
      <c r="Q270" s="13">
        <f t="shared" si="99"/>
        <v>-34.878236872062793</v>
      </c>
      <c r="R270" s="13">
        <f t="shared" si="100"/>
        <v>-498.78202512991209</v>
      </c>
      <c r="S270" s="15">
        <v>266</v>
      </c>
      <c r="T270" s="1">
        <f t="shared" si="92"/>
        <v>5.4878396111529035</v>
      </c>
      <c r="U270" s="1">
        <f t="shared" si="101"/>
        <v>91.487839611152907</v>
      </c>
      <c r="V270" s="1">
        <f t="shared" si="112"/>
        <v>1.0931191599042904</v>
      </c>
      <c r="W270" s="1">
        <f>入力・結果!$I$7/V270</f>
        <v>316411.98204803548</v>
      </c>
      <c r="X270" s="14">
        <f>(W270/I270*10)*入力・結果!$I$8</f>
        <v>3941.7686249206176</v>
      </c>
      <c r="Y270" s="13">
        <f>DEGREES(ACOS((入力・結果!$G$3-(入力・結果!$G$4*COS(RADIANS(S270))))/(((入力・結果!$G$3^2)+(入力・結果!$G$4^2)-(2*入力・結果!$G$3*入力・結果!$G$4*COS(RADIANS(S270))))^(1/2))))</f>
        <v>56.122906445134539</v>
      </c>
      <c r="Z270" s="13">
        <f>DEGREES(ACOS(((入力・結果!$G$3^2)+(入力・結果!$G$4^2)-(入力・結果!$G$5^2)+(入力・結果!$G$6^2)-(2*入力・結果!$G$3*入力・結果!$G$4*COS(RADIANS(S270))))/(2*入力・結果!$G$6*((入力・結果!$G$3^2)+(入力・結果!$G$4^2)-(2*入力・結果!$G$3*入力・結果!$G$4*(COS(RADIANS(S270)))))^(1/2))))</f>
        <v>48.086015024820931</v>
      </c>
      <c r="AA270" s="13">
        <f>DEGREES(ACOS((入力・結果!$G$4-(入力・結果!$G$3*COS(RADIANS(S270))))/(((入力・結果!$G$3^2)+(入力・結果!$G$4^2)-(2*入力・結果!$G$3*入力・結果!$G$4*COS(RADIANS(S270))))^(1/2))))</f>
        <v>29.877093554865429</v>
      </c>
      <c r="AB270" s="13">
        <f>DEGREES(ACOS(((入力・結果!$G$3^2)+(入力・結果!$G$4^2)+(入力・結果!$G$5^2)-(入力・結果!$G$6^2)-(2*入力・結果!$G$3*入力・結果!$G$4*COS(RADIANS(S270))))/(2*入力・結果!$G$5*((入力・結果!$G$3^2)+(入力・結果!$G$4^2)-(2*入力・結果!$G$3*入力・結果!$G$4*(COS(RADIANS(S270)))))^(1/2))))</f>
        <v>35.364933166018332</v>
      </c>
      <c r="AC270" s="1">
        <f t="shared" si="113"/>
        <v>641.76862492061764</v>
      </c>
      <c r="AD270" s="1">
        <f t="shared" si="102"/>
        <v>641.76862492061764</v>
      </c>
      <c r="AE270" s="1" t="str">
        <f t="shared" si="103"/>
        <v/>
      </c>
      <c r="AF270" s="1" t="str">
        <f t="shared" si="104"/>
        <v/>
      </c>
      <c r="AJ270" s="10">
        <v>267</v>
      </c>
      <c r="AK270" s="10">
        <f t="shared" si="105"/>
        <v>0.91363056138675247</v>
      </c>
    </row>
    <row r="271" spans="2:37" x14ac:dyDescent="0.2">
      <c r="B271" s="1">
        <v>267</v>
      </c>
      <c r="C271" s="13">
        <f t="shared" si="93"/>
        <v>-2.6167978121472153</v>
      </c>
      <c r="D271" s="13">
        <f t="shared" si="94"/>
        <v>49.931476737728694</v>
      </c>
      <c r="E271" s="13">
        <f>演算!U271</f>
        <v>92.582373925419006</v>
      </c>
      <c r="F271" s="13">
        <f t="shared" si="95"/>
        <v>-92.582373925419006</v>
      </c>
      <c r="G271" s="13">
        <f t="shared" si="96"/>
        <v>19.009923614413331</v>
      </c>
      <c r="H271" s="13">
        <f t="shared" si="97"/>
        <v>529.44402602120465</v>
      </c>
      <c r="I271" s="14">
        <f t="shared" si="106"/>
        <v>529.78519598547473</v>
      </c>
      <c r="J271" s="13">
        <f t="shared" si="107"/>
        <v>-87.943652890092224</v>
      </c>
      <c r="K271" s="13" t="str">
        <f t="shared" si="108"/>
        <v/>
      </c>
      <c r="L271" s="13">
        <f>COUNTIF($K$4:K271,1)</f>
        <v>2</v>
      </c>
      <c r="M271" s="13">
        <f t="shared" si="109"/>
        <v>272.05634710990779</v>
      </c>
      <c r="N271" s="14">
        <f t="shared" si="98"/>
        <v>226.05634710990779</v>
      </c>
      <c r="O271" s="14">
        <f t="shared" si="110"/>
        <v>-367.64475740804647</v>
      </c>
      <c r="P271" s="14">
        <f t="shared" si="111"/>
        <v>381.45731902238623</v>
      </c>
      <c r="Q271" s="13">
        <f t="shared" si="99"/>
        <v>-26.167978121472153</v>
      </c>
      <c r="R271" s="13">
        <f t="shared" si="100"/>
        <v>-499.3147673772869</v>
      </c>
      <c r="S271" s="15">
        <v>267</v>
      </c>
      <c r="T271" s="1">
        <f t="shared" si="92"/>
        <v>5.5823739254190095</v>
      </c>
      <c r="U271" s="1">
        <f t="shared" si="101"/>
        <v>92.582373925419006</v>
      </c>
      <c r="V271" s="1">
        <f t="shared" si="112"/>
        <v>1.0945343142660988</v>
      </c>
      <c r="W271" s="1">
        <f>入力・結果!$I$7/V271</f>
        <v>316002.88405020442</v>
      </c>
      <c r="X271" s="14">
        <f>(W271/I271*10)*入力・結果!$I$8</f>
        <v>3936.7257721345068</v>
      </c>
      <c r="Y271" s="13">
        <f>DEGREES(ACOS((入力・結果!$G$3-(入力・結果!$G$4*COS(RADIANS(S271))))/(((入力・結果!$G$3^2)+(入力・結果!$G$4^2)-(2*入力・結果!$G$3*入力・結果!$G$4*COS(RADIANS(S271))))^(1/2))))</f>
        <v>56.846178058131805</v>
      </c>
      <c r="Z271" s="13">
        <f>DEGREES(ACOS(((入力・結果!$G$3^2)+(入力・結果!$G$4^2)-(入力・結果!$G$5^2)+(入力・結果!$G$6^2)-(2*入力・結果!$G$3*入力・結果!$G$4*COS(RADIANS(S271))))/(2*入力・結果!$G$6*((入力・結果!$G$3^2)+(入力・結果!$G$4^2)-(2*入力・結果!$G$3*入力・結果!$G$4*(COS(RADIANS(S271)))))^(1/2))))</f>
        <v>48.670717409318485</v>
      </c>
      <c r="AA271" s="13">
        <f>DEGREES(ACOS((入力・結果!$G$4-(入力・結果!$G$3*COS(RADIANS(S271))))/(((入力・結果!$G$3^2)+(入力・結果!$G$4^2)-(2*入力・結果!$G$3*入力・結果!$G$4*COS(RADIANS(S271))))^(1/2))))</f>
        <v>30.15382194186817</v>
      </c>
      <c r="AB271" s="13">
        <f>DEGREES(ACOS(((入力・結果!$G$3^2)+(入力・結果!$G$4^2)+(入力・結果!$G$5^2)-(入力・結果!$G$6^2)-(2*入力・結果!$G$3*入力・結果!$G$4*COS(RADIANS(S271))))/(2*入力・結果!$G$5*((入力・結果!$G$3^2)+(入力・結果!$G$4^2)-(2*入力・結果!$G$3*入力・結果!$G$4*(COS(RADIANS(S271)))))^(1/2))))</f>
        <v>35.736195867287179</v>
      </c>
      <c r="AC271" s="1">
        <f t="shared" si="113"/>
        <v>636.72577213450677</v>
      </c>
      <c r="AD271" s="1">
        <f t="shared" si="102"/>
        <v>636.72577213450677</v>
      </c>
      <c r="AE271" s="1" t="str">
        <f t="shared" si="103"/>
        <v/>
      </c>
      <c r="AF271" s="1" t="str">
        <f t="shared" si="104"/>
        <v/>
      </c>
      <c r="AJ271" s="10">
        <v>268</v>
      </c>
      <c r="AK271" s="10">
        <f t="shared" si="105"/>
        <v>0.91241313763821263</v>
      </c>
    </row>
    <row r="272" spans="2:37" x14ac:dyDescent="0.2">
      <c r="B272" s="1">
        <v>268</v>
      </c>
      <c r="C272" s="13">
        <f t="shared" si="93"/>
        <v>-1.744974835125038</v>
      </c>
      <c r="D272" s="13">
        <f t="shared" si="94"/>
        <v>49.969541350954785</v>
      </c>
      <c r="E272" s="13">
        <f>演算!U272</f>
        <v>93.678368665903022</v>
      </c>
      <c r="F272" s="13">
        <f t="shared" si="95"/>
        <v>-93.678368665903022</v>
      </c>
      <c r="G272" s="13">
        <f t="shared" si="96"/>
        <v>29.049690410270717</v>
      </c>
      <c r="H272" s="13">
        <f t="shared" si="97"/>
        <v>528.98069841561437</v>
      </c>
      <c r="I272" s="14">
        <f t="shared" si="106"/>
        <v>529.77774944707119</v>
      </c>
      <c r="J272" s="13">
        <f t="shared" si="107"/>
        <v>-86.856682126698104</v>
      </c>
      <c r="K272" s="13" t="str">
        <f t="shared" si="108"/>
        <v/>
      </c>
      <c r="L272" s="13">
        <f>COUNTIF($K$4:K272,1)</f>
        <v>2</v>
      </c>
      <c r="M272" s="13">
        <f t="shared" si="109"/>
        <v>273.1433178733019</v>
      </c>
      <c r="N272" s="14">
        <f t="shared" si="98"/>
        <v>227.1433178733019</v>
      </c>
      <c r="O272" s="14">
        <f t="shared" si="110"/>
        <v>-360.33725937855132</v>
      </c>
      <c r="P272" s="14">
        <f t="shared" si="111"/>
        <v>388.35746846527667</v>
      </c>
      <c r="Q272" s="13">
        <f t="shared" si="99"/>
        <v>-17.449748351250381</v>
      </c>
      <c r="R272" s="13">
        <f t="shared" si="100"/>
        <v>-499.6954135095479</v>
      </c>
      <c r="S272" s="15">
        <v>268</v>
      </c>
      <c r="T272" s="1">
        <f t="shared" si="92"/>
        <v>5.6783686659030259</v>
      </c>
      <c r="U272" s="1">
        <f t="shared" si="101"/>
        <v>93.678368665903022</v>
      </c>
      <c r="V272" s="1">
        <f t="shared" si="112"/>
        <v>1.0959947404840165</v>
      </c>
      <c r="W272" s="1">
        <f>入力・結果!$I$7/V272</f>
        <v>315581.80639375444</v>
      </c>
      <c r="X272" s="14">
        <f>(W272/I272*10)*入力・結果!$I$8</f>
        <v>3931.5352982880809</v>
      </c>
      <c r="Y272" s="13">
        <f>DEGREES(ACOS((入力・結果!$G$3-(入力・結果!$G$4*COS(RADIANS(S272))))/(((入力・結果!$G$3^2)+(入力・結果!$G$4^2)-(2*入力・結果!$G$3*入力・結果!$G$4*COS(RADIANS(S272))))^(1/2))))</f>
        <v>57.572756122834051</v>
      </c>
      <c r="Z272" s="13">
        <f>DEGREES(ACOS(((入力・結果!$G$3^2)+(入力・結果!$G$4^2)-(入力・結果!$G$5^2)+(入力・結果!$G$6^2)-(2*入力・結果!$G$3*入力・結果!$G$4*COS(RADIANS(S272))))/(2*入力・結果!$G$6*((入力・結果!$G$3^2)+(入力・結果!$G$4^2)-(2*入力・結果!$G$3*入力・結果!$G$4*(COS(RADIANS(S272)))))^(1/2))))</f>
        <v>49.256578988047821</v>
      </c>
      <c r="AA272" s="13">
        <f>DEGREES(ACOS((入力・結果!$G$4-(入力・結果!$G$3*COS(RADIANS(S272))))/(((入力・結果!$G$3^2)+(入力・結果!$G$4^2)-(2*入力・結果!$G$3*入力・結果!$G$4*COS(RADIANS(S272))))^(1/2))))</f>
        <v>30.427243877165967</v>
      </c>
      <c r="AB272" s="13">
        <f>DEGREES(ACOS(((入力・結果!$G$3^2)+(入力・結果!$G$4^2)+(入力・結果!$G$5^2)-(入力・結果!$G$6^2)-(2*入力・結果!$G$3*入力・結果!$G$4*COS(RADIANS(S272))))/(2*入力・結果!$G$5*((入力・結果!$G$3^2)+(入力・結果!$G$4^2)-(2*入力・結果!$G$3*入力・結果!$G$4*(COS(RADIANS(S272)))))^(1/2))))</f>
        <v>36.105612543068993</v>
      </c>
      <c r="AC272" s="1">
        <f t="shared" si="113"/>
        <v>631.53529828808087</v>
      </c>
      <c r="AD272" s="1">
        <f t="shared" si="102"/>
        <v>631.53529828808087</v>
      </c>
      <c r="AE272" s="1" t="str">
        <f t="shared" si="103"/>
        <v/>
      </c>
      <c r="AF272" s="1" t="str">
        <f t="shared" si="104"/>
        <v/>
      </c>
      <c r="AJ272" s="10">
        <v>269</v>
      </c>
      <c r="AK272" s="10">
        <f t="shared" si="105"/>
        <v>0.91115992276146496</v>
      </c>
    </row>
    <row r="273" spans="2:37" x14ac:dyDescent="0.2">
      <c r="B273" s="1">
        <v>269</v>
      </c>
      <c r="C273" s="13">
        <f t="shared" si="93"/>
        <v>-0.87262032186417493</v>
      </c>
      <c r="D273" s="13">
        <f t="shared" si="94"/>
        <v>49.992384757819565</v>
      </c>
      <c r="E273" s="13">
        <f>演算!U273</f>
        <v>94.775870844191644</v>
      </c>
      <c r="F273" s="13">
        <f t="shared" si="95"/>
        <v>-94.775870844191644</v>
      </c>
      <c r="G273" s="13">
        <f t="shared" si="96"/>
        <v>39.091305926134112</v>
      </c>
      <c r="H273" s="13">
        <f t="shared" si="97"/>
        <v>528.32582975079151</v>
      </c>
      <c r="I273" s="14">
        <f t="shared" si="106"/>
        <v>529.77005632715122</v>
      </c>
      <c r="J273" s="13">
        <f t="shared" si="107"/>
        <v>-85.76834450084317</v>
      </c>
      <c r="K273" s="13" t="str">
        <f t="shared" si="108"/>
        <v/>
      </c>
      <c r="L273" s="13">
        <f>COUNTIF($K$4:K273,1)</f>
        <v>2</v>
      </c>
      <c r="M273" s="13">
        <f t="shared" si="109"/>
        <v>274.23165549915683</v>
      </c>
      <c r="N273" s="14">
        <f t="shared" si="98"/>
        <v>228.23165549915683</v>
      </c>
      <c r="O273" s="14">
        <f t="shared" si="110"/>
        <v>-352.89069401292414</v>
      </c>
      <c r="P273" s="14">
        <f t="shared" si="111"/>
        <v>395.12589216596484</v>
      </c>
      <c r="Q273" s="13">
        <f t="shared" si="99"/>
        <v>-8.7262032186417482</v>
      </c>
      <c r="R273" s="13">
        <f t="shared" si="100"/>
        <v>-499.92384757819565</v>
      </c>
      <c r="S273" s="15">
        <v>269</v>
      </c>
      <c r="T273" s="1">
        <f t="shared" si="92"/>
        <v>5.7758708441916511</v>
      </c>
      <c r="U273" s="1">
        <f t="shared" si="101"/>
        <v>94.775870844191644</v>
      </c>
      <c r="V273" s="1">
        <f t="shared" si="112"/>
        <v>1.0975021782886216</v>
      </c>
      <c r="W273" s="1">
        <f>入力・結果!$I$7/V273</f>
        <v>315148.34944504447</v>
      </c>
      <c r="X273" s="14">
        <f>(W273/I273*10)*入力・結果!$I$8</f>
        <v>3926.1922819073698</v>
      </c>
      <c r="Y273" s="13">
        <f>DEGREES(ACOS((入力・結果!$G$3-(入力・結果!$G$4*COS(RADIANS(S273))))/(((入力・結果!$G$3^2)+(入力・結果!$G$4^2)-(2*入力・結果!$G$3*入力・結果!$G$4*COS(RADIANS(S273))))^(1/2))))</f>
        <v>58.302742677396651</v>
      </c>
      <c r="Z273" s="13">
        <f>DEGREES(ACOS(((入力・結果!$G$3^2)+(入力・結果!$G$4^2)-(入力・結果!$G$5^2)+(入力・結果!$G$6^2)-(2*入力・結果!$G$3*入力・結果!$G$4*COS(RADIANS(S273))))/(2*入力・結果!$G$6*((入力・結果!$G$3^2)+(入力・結果!$G$4^2)-(2*入力・結果!$G$3*入力・結果!$G$4*(COS(RADIANS(S273)))))^(1/2))))</f>
        <v>49.843632461773772</v>
      </c>
      <c r="AA273" s="13">
        <f>DEGREES(ACOS((入力・結果!$G$4-(入力・結果!$G$3*COS(RADIANS(S273))))/(((入力・結果!$G$3^2)+(入力・結果!$G$4^2)-(2*入力・結果!$G$3*入力・結果!$G$4*COS(RADIANS(S273))))^(1/2))))</f>
        <v>30.697257322603349</v>
      </c>
      <c r="AB273" s="13">
        <f>DEGREES(ACOS(((入力・結果!$G$3^2)+(入力・結果!$G$4^2)+(入力・結果!$G$5^2)-(入力・結果!$G$6^2)-(2*入力・結果!$G$3*入力・結果!$G$4*COS(RADIANS(S273))))/(2*入力・結果!$G$5*((入力・結果!$G$3^2)+(入力・結果!$G$4^2)-(2*入力・結果!$G$3*入力・結果!$G$4*(COS(RADIANS(S273)))))^(1/2))))</f>
        <v>36.473128166795</v>
      </c>
      <c r="AC273" s="1">
        <f t="shared" si="113"/>
        <v>626.19228190736976</v>
      </c>
      <c r="AD273" s="1">
        <f t="shared" si="102"/>
        <v>626.19228190736976</v>
      </c>
      <c r="AE273" s="1" t="str">
        <f t="shared" si="103"/>
        <v/>
      </c>
      <c r="AF273" s="1" t="str">
        <f t="shared" si="104"/>
        <v/>
      </c>
      <c r="AJ273" s="10">
        <v>270</v>
      </c>
      <c r="AK273" s="10">
        <f t="shared" si="105"/>
        <v>0.90986971395451777</v>
      </c>
    </row>
    <row r="274" spans="2:37" x14ac:dyDescent="0.2">
      <c r="B274" s="1">
        <v>270</v>
      </c>
      <c r="C274" s="13">
        <f t="shared" si="93"/>
        <v>-9.1886134118146501E-15</v>
      </c>
      <c r="D274" s="13">
        <f t="shared" si="94"/>
        <v>50</v>
      </c>
      <c r="E274" s="13">
        <f>演算!U274</f>
        <v>95.874929296916434</v>
      </c>
      <c r="F274" s="13">
        <f t="shared" si="95"/>
        <v>-95.874929296916434</v>
      </c>
      <c r="G274" s="13">
        <f t="shared" si="96"/>
        <v>49.131493687094483</v>
      </c>
      <c r="H274" s="13">
        <f t="shared" si="97"/>
        <v>527.4788962122567</v>
      </c>
      <c r="I274" s="14">
        <f t="shared" si="106"/>
        <v>529.7621066301607</v>
      </c>
      <c r="J274" s="13">
        <f t="shared" si="107"/>
        <v>-84.67859569242114</v>
      </c>
      <c r="K274" s="13" t="str">
        <f t="shared" si="108"/>
        <v/>
      </c>
      <c r="L274" s="13">
        <f>COUNTIF($K$4:K274,1)</f>
        <v>2</v>
      </c>
      <c r="M274" s="13">
        <f t="shared" si="109"/>
        <v>275.32140430757886</v>
      </c>
      <c r="N274" s="14">
        <f t="shared" si="98"/>
        <v>229.32140430757886</v>
      </c>
      <c r="O274" s="14">
        <f t="shared" si="110"/>
        <v>-345.30696054128344</v>
      </c>
      <c r="P274" s="14">
        <f t="shared" si="111"/>
        <v>401.75986935353103</v>
      </c>
      <c r="Q274" s="13">
        <f t="shared" si="99"/>
        <v>-9.1886134118146501E-14</v>
      </c>
      <c r="R274" s="13">
        <f t="shared" si="100"/>
        <v>-500</v>
      </c>
      <c r="S274" s="15">
        <v>270</v>
      </c>
      <c r="T274" s="1">
        <f t="shared" si="92"/>
        <v>5.8749292969164273</v>
      </c>
      <c r="U274" s="1">
        <f t="shared" si="101"/>
        <v>95.874929296916434</v>
      </c>
      <c r="V274" s="1">
        <f t="shared" si="112"/>
        <v>1.0990584527247904</v>
      </c>
      <c r="W274" s="1">
        <f>入力・結果!$I$7/V274</f>
        <v>314702.09718373278</v>
      </c>
      <c r="X274" s="14">
        <f>(W274/I274*10)*入力・結果!$I$8</f>
        <v>3920.6915999046009</v>
      </c>
      <c r="Y274" s="13">
        <f>DEGREES(ACOS((入力・結果!$G$3-(入力・結果!$G$4*COS(RADIANS(S274))))/(((入力・結果!$G$3^2)+(入力・結果!$G$4^2)-(2*入力・結果!$G$3*入力・結果!$G$4*COS(RADIANS(S274))))^(1/2))))</f>
        <v>59.036243467926461</v>
      </c>
      <c r="Z274" s="13">
        <f>DEGREES(ACOS(((入力・結果!$G$3^2)+(入力・結果!$G$4^2)-(入力・結果!$G$5^2)+(入力・結果!$G$6^2)-(2*入力・結果!$G$3*入力・結果!$G$4*COS(RADIANS(S274))))/(2*入力・結果!$G$6*((入力・結果!$G$3^2)+(入力・結果!$G$4^2)-(2*入力・結果!$G$3*入力・結果!$G$4*(COS(RADIANS(S274)))))^(1/2))))</f>
        <v>50.431911534231347</v>
      </c>
      <c r="AA274" s="13">
        <f>DEGREES(ACOS((入力・結果!$G$4-(入力・結果!$G$3*COS(RADIANS(S274))))/(((入力・結果!$G$3^2)+(入力・結果!$G$4^2)-(2*入力・結果!$G$3*入力・結果!$G$4*COS(RADIANS(S274))))^(1/2))))</f>
        <v>30.963756532073518</v>
      </c>
      <c r="AB274" s="13">
        <f>DEGREES(ACOS(((入力・結果!$G$3^2)+(入力・結果!$G$4^2)+(入力・結果!$G$5^2)-(入力・結果!$G$6^2)-(2*入力・結果!$G$3*入力・結果!$G$4*COS(RADIANS(S274))))/(2*入力・結果!$G$5*((入力・結果!$G$3^2)+(入力・結果!$G$4^2)-(2*入力・結果!$G$3*入力・結果!$G$4*(COS(RADIANS(S274)))))^(1/2))))</f>
        <v>36.838685828989945</v>
      </c>
      <c r="AC274" s="1">
        <f t="shared" si="113"/>
        <v>620.69159990460093</v>
      </c>
      <c r="AD274" s="1">
        <f t="shared" si="102"/>
        <v>620.69159990460093</v>
      </c>
      <c r="AE274" s="1" t="str">
        <f t="shared" si="103"/>
        <v/>
      </c>
      <c r="AF274" s="1" t="str">
        <f t="shared" si="104"/>
        <v/>
      </c>
      <c r="AJ274" s="10">
        <v>271</v>
      </c>
      <c r="AK274" s="10">
        <f t="shared" si="105"/>
        <v>0.90854125896378579</v>
      </c>
    </row>
    <row r="275" spans="2:37" x14ac:dyDescent="0.2">
      <c r="B275" s="1">
        <v>271</v>
      </c>
      <c r="C275" s="13">
        <f t="shared" si="93"/>
        <v>0.8726203218641565</v>
      </c>
      <c r="D275" s="13">
        <f t="shared" si="94"/>
        <v>49.992384757819565</v>
      </c>
      <c r="E275" s="13">
        <f>演算!U275</f>
        <v>96.97559477592894</v>
      </c>
      <c r="F275" s="13">
        <f t="shared" si="95"/>
        <v>-96.97559477592894</v>
      </c>
      <c r="G275" s="13">
        <f t="shared" si="96"/>
        <v>59.166967118123594</v>
      </c>
      <c r="H275" s="13">
        <f t="shared" si="97"/>
        <v>526.43941133223052</v>
      </c>
      <c r="I275" s="14">
        <f t="shared" si="106"/>
        <v>529.75388984110589</v>
      </c>
      <c r="J275" s="13">
        <f t="shared" si="107"/>
        <v>-83.587389640930496</v>
      </c>
      <c r="K275" s="13" t="str">
        <f t="shared" si="108"/>
        <v/>
      </c>
      <c r="L275" s="13">
        <f>COUNTIF($K$4:K275,1)</f>
        <v>2</v>
      </c>
      <c r="M275" s="13">
        <f t="shared" si="109"/>
        <v>276.4126103590695</v>
      </c>
      <c r="N275" s="14">
        <f t="shared" si="98"/>
        <v>230.4126103590695</v>
      </c>
      <c r="O275" s="14">
        <f t="shared" si="110"/>
        <v>-337.58799207484697</v>
      </c>
      <c r="P275" s="14">
        <f t="shared" si="111"/>
        <v>408.25669793483564</v>
      </c>
      <c r="Q275" s="13">
        <f t="shared" si="99"/>
        <v>8.7262032186415652</v>
      </c>
      <c r="R275" s="13">
        <f t="shared" si="100"/>
        <v>-499.92384757819565</v>
      </c>
      <c r="S275" s="15">
        <v>271</v>
      </c>
      <c r="T275" s="1">
        <f t="shared" si="92"/>
        <v>5.9755947759289363</v>
      </c>
      <c r="U275" s="1">
        <f t="shared" si="101"/>
        <v>96.97559477592894</v>
      </c>
      <c r="V275" s="1">
        <f t="shared" si="112"/>
        <v>1.1006654790125054</v>
      </c>
      <c r="W275" s="1">
        <f>入力・結果!$I$7/V275</f>
        <v>314242.61648535833</v>
      </c>
      <c r="X275" s="14">
        <f>(W275/I275*10)*入力・結果!$I$8</f>
        <v>3915.0279187670335</v>
      </c>
      <c r="Y275" s="13">
        <f>DEGREES(ACOS((入力・結果!$G$3-(入力・結果!$G$4*COS(RADIANS(S275))))/(((入力・結果!$G$3^2)+(入力・結果!$G$4^2)-(2*入力・結果!$G$3*入力・結果!$G$4*COS(RADIANS(S275))))^(1/2))))</f>
        <v>59.773368117112739</v>
      </c>
      <c r="Z275" s="13">
        <f>DEGREES(ACOS(((入力・結果!$G$3^2)+(入力・結果!$G$4^2)-(入力・結果!$G$5^2)+(入力・結果!$G$6^2)-(2*入力・結果!$G$3*入力・結果!$G$4*COS(RADIANS(S275))))/(2*入力・結果!$G$6*((入力・結果!$G$3^2)+(入力・結果!$G$4^2)-(2*入力・結果!$G$3*入力・結果!$G$4*(COS(RADIANS(S275)))))^(1/2))))</f>
        <v>51.021450946272928</v>
      </c>
      <c r="AA275" s="13">
        <f>DEGREES(ACOS((入力・結果!$G$4-(入力・結果!$G$3*COS(RADIANS(S275))))/(((入力・結果!$G$3^2)+(入力・結果!$G$4^2)-(2*入力・結果!$G$3*入力・結果!$G$4*COS(RADIANS(S275))))^(1/2))))</f>
        <v>31.226631882887251</v>
      </c>
      <c r="AB275" s="13">
        <f>DEGREES(ACOS(((入力・結果!$G$3^2)+(入力・結果!$G$4^2)+(入力・結果!$G$5^2)-(入力・結果!$G$6^2)-(2*入力・結果!$G$3*入力・結果!$G$4*COS(RADIANS(S275))))/(2*入力・結果!$G$5*((入力・結果!$G$3^2)+(入力・結果!$G$4^2)-(2*入力・結果!$G$3*入力・結果!$G$4*(COS(RADIANS(S275)))))^(1/2))))</f>
        <v>37.202226658816187</v>
      </c>
      <c r="AC275" s="1">
        <f t="shared" si="113"/>
        <v>615.0279187670335</v>
      </c>
      <c r="AD275" s="1">
        <f t="shared" si="102"/>
        <v>615.0279187670335</v>
      </c>
      <c r="AE275" s="1" t="str">
        <f t="shared" si="103"/>
        <v/>
      </c>
      <c r="AF275" s="1" t="str">
        <f t="shared" si="104"/>
        <v/>
      </c>
      <c r="AJ275" s="10">
        <v>272</v>
      </c>
      <c r="AK275" s="10">
        <f t="shared" si="105"/>
        <v>0.90717325392004</v>
      </c>
    </row>
    <row r="276" spans="2:37" x14ac:dyDescent="0.2">
      <c r="B276" s="1">
        <v>272</v>
      </c>
      <c r="C276" s="13">
        <f t="shared" si="93"/>
        <v>1.744974835125064</v>
      </c>
      <c r="D276" s="13">
        <f t="shared" si="94"/>
        <v>49.969541350954785</v>
      </c>
      <c r="E276" s="13">
        <f>演算!U276</f>
        <v>98.077920043653535</v>
      </c>
      <c r="F276" s="13">
        <f t="shared" si="95"/>
        <v>-98.077920043653535</v>
      </c>
      <c r="G276" s="13">
        <f t="shared" si="96"/>
        <v>69.194429927932717</v>
      </c>
      <c r="H276" s="13">
        <f t="shared" si="97"/>
        <v>525.20692519999852</v>
      </c>
      <c r="I276" s="14">
        <f t="shared" si="106"/>
        <v>529.74539489370591</v>
      </c>
      <c r="J276" s="13">
        <f t="shared" si="107"/>
        <v>-82.494678458680539</v>
      </c>
      <c r="K276" s="13" t="str">
        <f t="shared" si="108"/>
        <v/>
      </c>
      <c r="L276" s="13">
        <f>COUNTIF($K$4:K276,1)</f>
        <v>2</v>
      </c>
      <c r="M276" s="13">
        <f t="shared" si="109"/>
        <v>277.50532154131946</v>
      </c>
      <c r="N276" s="14">
        <f t="shared" si="98"/>
        <v>231.50532154131946</v>
      </c>
      <c r="O276" s="14">
        <f t="shared" si="110"/>
        <v>-329.73575477126678</v>
      </c>
      <c r="P276" s="14">
        <f t="shared" si="111"/>
        <v>414.61369422211737</v>
      </c>
      <c r="Q276" s="13">
        <f t="shared" si="99"/>
        <v>17.449748351250641</v>
      </c>
      <c r="R276" s="13">
        <f t="shared" si="100"/>
        <v>-499.6954135095479</v>
      </c>
      <c r="S276" s="15">
        <v>272</v>
      </c>
      <c r="T276" s="1">
        <f t="shared" si="92"/>
        <v>6.0779200436535277</v>
      </c>
      <c r="U276" s="1">
        <f t="shared" si="101"/>
        <v>98.077920043653535</v>
      </c>
      <c r="V276" s="1">
        <f t="shared" si="112"/>
        <v>1.1023252677245949</v>
      </c>
      <c r="W276" s="1">
        <f>入力・結果!$I$7/V276</f>
        <v>313769.45637284772</v>
      </c>
      <c r="X276" s="14">
        <f>(W276/I276*10)*入力・結果!$I$8</f>
        <v>3909.1956853656447</v>
      </c>
      <c r="Y276" s="13">
        <f>DEGREES(ACOS((入力・結果!$G$3-(入力・結果!$G$4*COS(RADIANS(S276))))/(((入力・結果!$G$3^2)+(入力・結果!$G$4^2)-(2*入力・結果!$G$3*入力・結果!$G$4*COS(RADIANS(S276))))^(1/2))))</f>
        <v>60.514230301473006</v>
      </c>
      <c r="Z276" s="13">
        <f>DEGREES(ACOS(((入力・結果!$G$3^2)+(入力・結果!$G$4^2)-(入力・結果!$G$5^2)+(入力・結果!$G$6^2)-(2*入力・結果!$G$3*入力・結果!$G$4*COS(RADIANS(S276))))/(2*入力・結果!$G$6*((入力・結果!$G$3^2)+(入力・結果!$G$4^2)-(2*入力・結果!$G$3*入力・結果!$G$4*(COS(RADIANS(S276)))))^(1/2))))</f>
        <v>51.612286510842466</v>
      </c>
      <c r="AA276" s="13">
        <f>DEGREES(ACOS((入力・結果!$G$4-(入力・結果!$G$3*COS(RADIANS(S276))))/(((入力・結果!$G$3^2)+(入力・結果!$G$4^2)-(2*入力・結果!$G$3*入力・結果!$G$4*COS(RADIANS(S276))))^(1/2))))</f>
        <v>31.485769698526994</v>
      </c>
      <c r="AB276" s="13">
        <f>DEGREES(ACOS(((入力・結果!$G$3^2)+(入力・結果!$G$4^2)+(入力・結果!$G$5^2)-(入力・結果!$G$6^2)-(2*入力・結果!$G$3*入力・結果!$G$4*COS(RADIANS(S276))))/(2*入力・結果!$G$5*((入力・結果!$G$3^2)+(入力・結果!$G$4^2)-(2*入力・結果!$G$3*入力・結果!$G$4*(COS(RADIANS(S276)))))^(1/2))))</f>
        <v>37.563689742180522</v>
      </c>
      <c r="AC276" s="1">
        <f t="shared" si="113"/>
        <v>609.19568536564475</v>
      </c>
      <c r="AD276" s="1">
        <f t="shared" si="102"/>
        <v>609.19568536564475</v>
      </c>
      <c r="AE276" s="1" t="str">
        <f t="shared" si="103"/>
        <v/>
      </c>
      <c r="AF276" s="1" t="str">
        <f t="shared" si="104"/>
        <v/>
      </c>
      <c r="AJ276" s="10">
        <v>273</v>
      </c>
      <c r="AK276" s="10">
        <f t="shared" si="105"/>
        <v>0.90576434108263693</v>
      </c>
    </row>
    <row r="277" spans="2:37" x14ac:dyDescent="0.2">
      <c r="B277" s="1">
        <v>273</v>
      </c>
      <c r="C277" s="13">
        <f t="shared" si="93"/>
        <v>2.6167978121471971</v>
      </c>
      <c r="D277" s="13">
        <f t="shared" si="94"/>
        <v>49.931476737728694</v>
      </c>
      <c r="E277" s="13">
        <f>演算!U277</f>
        <v>99.181959973956737</v>
      </c>
      <c r="F277" s="13">
        <f t="shared" si="95"/>
        <v>-99.181959973956737</v>
      </c>
      <c r="G277" s="13">
        <f t="shared" si="96"/>
        <v>79.21057645296213</v>
      </c>
      <c r="H277" s="13">
        <f t="shared" si="97"/>
        <v>523.78102361260096</v>
      </c>
      <c r="I277" s="14">
        <f t="shared" si="106"/>
        <v>529.73661013627759</v>
      </c>
      <c r="J277" s="13">
        <f t="shared" si="107"/>
        <v>-81.400412338964642</v>
      </c>
      <c r="K277" s="13" t="str">
        <f t="shared" si="108"/>
        <v/>
      </c>
      <c r="L277" s="13">
        <f>COUNTIF($K$4:K277,1)</f>
        <v>2</v>
      </c>
      <c r="M277" s="13">
        <f t="shared" si="109"/>
        <v>278.59958766103534</v>
      </c>
      <c r="N277" s="14">
        <f t="shared" si="98"/>
        <v>232.59958766103534</v>
      </c>
      <c r="O277" s="14">
        <f t="shared" si="110"/>
        <v>-321.75224698473033</v>
      </c>
      <c r="P277" s="14">
        <f t="shared" si="111"/>
        <v>420.82819259045806</v>
      </c>
      <c r="Q277" s="13">
        <f t="shared" si="99"/>
        <v>26.167978121471972</v>
      </c>
      <c r="R277" s="13">
        <f t="shared" si="100"/>
        <v>-499.3147673772869</v>
      </c>
      <c r="S277" s="15">
        <v>273</v>
      </c>
      <c r="T277" s="1">
        <f t="shared" si="92"/>
        <v>6.1819599739567401</v>
      </c>
      <c r="U277" s="1">
        <f t="shared" si="101"/>
        <v>99.181959973956737</v>
      </c>
      <c r="V277" s="1">
        <f t="shared" si="112"/>
        <v>1.1040399303032018</v>
      </c>
      <c r="W277" s="1">
        <f>入力・結果!$I$7/V277</f>
        <v>313282.14723629813</v>
      </c>
      <c r="X277" s="14">
        <f>(W277/I277*10)*入力・結果!$I$8</f>
        <v>3903.1891173759927</v>
      </c>
      <c r="Y277" s="13">
        <f>DEGREES(ACOS((入力・結果!$G$3-(入力・結果!$G$4*COS(RADIANS(S277))))/(((入力・結果!$G$3^2)+(入力・結果!$G$4^2)-(2*入力・結果!$G$3*入力・結果!$G$4*COS(RADIANS(S277))))^(1/2))))</f>
        <v>61.258947937691808</v>
      </c>
      <c r="Z277" s="13">
        <f>DEGREES(ACOS(((入力・結果!$G$3^2)+(入力・結果!$G$4^2)-(入力・結果!$G$5^2)+(入力・結果!$G$6^2)-(2*入力・結果!$G$3*入力・結果!$G$4*COS(RADIANS(S277))))/(2*入力・結果!$G$6*((入力・結果!$G$3^2)+(入力・結果!$G$4^2)-(2*入力・結果!$G$3*入力・結果!$G$4*(COS(RADIANS(S277)))))^(1/2))))</f>
        <v>52.204455148737644</v>
      </c>
      <c r="AA277" s="13">
        <f>DEGREES(ACOS((入力・結果!$G$4-(入力・結果!$G$3*COS(RADIANS(S277))))/(((入力・結果!$G$3^2)+(入力・結果!$G$4^2)-(2*入力・結果!$G$3*入力・結果!$G$4*COS(RADIANS(S277))))^(1/2))))</f>
        <v>31.741052062308182</v>
      </c>
      <c r="AB277" s="13">
        <f>DEGREES(ACOS(((入力・結果!$G$3^2)+(入力・結果!$G$4^2)+(入力・結果!$G$5^2)-(入力・結果!$G$6^2)-(2*入力・結果!$G$3*入力・結果!$G$4*COS(RADIANS(S277))))/(2*入力・結果!$G$5*((入力・結果!$G$3^2)+(入力・結果!$G$4^2)-(2*入力・結果!$G$3*入力・結果!$G$4*(COS(RADIANS(S277)))))^(1/2))))</f>
        <v>37.923012036264922</v>
      </c>
      <c r="AC277" s="1">
        <f t="shared" si="113"/>
        <v>603.18911737599274</v>
      </c>
      <c r="AD277" s="1">
        <f t="shared" si="102"/>
        <v>603.18911737599274</v>
      </c>
      <c r="AE277" s="1" t="str">
        <f t="shared" si="103"/>
        <v/>
      </c>
      <c r="AF277" s="1" t="str">
        <f t="shared" si="104"/>
        <v/>
      </c>
      <c r="AJ277" s="10">
        <v>274</v>
      </c>
      <c r="AK277" s="10">
        <f t="shared" si="105"/>
        <v>0.90431310648873442</v>
      </c>
    </row>
    <row r="278" spans="2:37" x14ac:dyDescent="0.2">
      <c r="B278" s="1">
        <v>274</v>
      </c>
      <c r="C278" s="13">
        <f t="shared" si="93"/>
        <v>3.4878236872062609</v>
      </c>
      <c r="D278" s="13">
        <f t="shared" si="94"/>
        <v>49.878202512991216</v>
      </c>
      <c r="E278" s="13">
        <f>演算!U278</f>
        <v>100.28777165889714</v>
      </c>
      <c r="F278" s="13">
        <f t="shared" si="95"/>
        <v>-100.28777165889714</v>
      </c>
      <c r="G278" s="13">
        <f t="shared" si="96"/>
        <v>89.21209195801957</v>
      </c>
      <c r="H278" s="13">
        <f t="shared" si="97"/>
        <v>522.16132716327309</v>
      </c>
      <c r="I278" s="14">
        <f t="shared" si="106"/>
        <v>529.72752329517186</v>
      </c>
      <c r="J278" s="13">
        <f t="shared" si="107"/>
        <v>-80.304539458867154</v>
      </c>
      <c r="K278" s="13" t="str">
        <f t="shared" si="108"/>
        <v/>
      </c>
      <c r="L278" s="13">
        <f>COUNTIF($K$4:K278,1)</f>
        <v>2</v>
      </c>
      <c r="M278" s="13">
        <f t="shared" si="109"/>
        <v>279.69546054113283</v>
      </c>
      <c r="N278" s="14">
        <f t="shared" si="98"/>
        <v>233.69546054113283</v>
      </c>
      <c r="O278" s="14">
        <f t="shared" si="110"/>
        <v>-313.6394984013981</v>
      </c>
      <c r="P278" s="14">
        <f t="shared" si="111"/>
        <v>426.8975450608217</v>
      </c>
      <c r="Q278" s="13">
        <f t="shared" si="99"/>
        <v>34.878236872062608</v>
      </c>
      <c r="R278" s="13">
        <f t="shared" si="100"/>
        <v>-498.78202512991214</v>
      </c>
      <c r="S278" s="15">
        <v>274</v>
      </c>
      <c r="T278" s="1">
        <f t="shared" si="92"/>
        <v>6.287771658897146</v>
      </c>
      <c r="U278" s="1">
        <f t="shared" si="101"/>
        <v>100.28777165889714</v>
      </c>
      <c r="V278" s="1">
        <f t="shared" si="112"/>
        <v>1.1058116849404058</v>
      </c>
      <c r="W278" s="1">
        <f>入力・結果!$I$7/V278</f>
        <v>312780.20001989749</v>
      </c>
      <c r="X278" s="14">
        <f>(W278/I278*10)*入力・結果!$I$8</f>
        <v>3897.0021932974737</v>
      </c>
      <c r="Y278" s="13">
        <f>DEGREES(ACOS((入力・結果!$G$3-(入力・結果!$G$4*COS(RADIANS(S278))))/(((入力・結果!$G$3^2)+(入力・結果!$G$4^2)-(2*入力・結果!$G$3*入力・結果!$G$4*COS(RADIANS(S278))))^(1/2))))</f>
        <v>62.007643378556146</v>
      </c>
      <c r="Z278" s="13">
        <f>DEGREES(ACOS(((入力・結果!$G$3^2)+(入力・結果!$G$4^2)-(入力・結果!$G$5^2)+(入力・結果!$G$6^2)-(2*入力・結果!$G$3*入力・結果!$G$4*COS(RADIANS(S278))))/(2*入力・結果!$G$6*((入力・結果!$G$3^2)+(入力・結果!$G$4^2)-(2*入力・結果!$G$3*入力・結果!$G$4*(COS(RADIANS(S278)))))^(1/2))))</f>
        <v>52.7979949251107</v>
      </c>
      <c r="AA278" s="13">
        <f>DEGREES(ACOS((入力・結果!$G$4-(入力・結果!$G$3*COS(RADIANS(S278))))/(((入力・結果!$G$3^2)+(入力・結果!$G$4^2)-(2*入力・結果!$G$3*入力・結果!$G$4*COS(RADIANS(S278))))^(1/2))))</f>
        <v>31.992356621443843</v>
      </c>
      <c r="AB278" s="13">
        <f>DEGREES(ACOS(((入力・結果!$G$3^2)+(入力・結果!$G$4^2)+(入力・結果!$G$5^2)-(入力・結果!$G$6^2)-(2*入力・結果!$G$3*入力・結果!$G$4*COS(RADIANS(S278))))/(2*入力・結果!$G$5*((入力・結果!$G$3^2)+(入力・結果!$G$4^2)-(2*入力・結果!$G$3*入力・結果!$G$4*(COS(RADIANS(S278)))))^(1/2))))</f>
        <v>38.280128280340989</v>
      </c>
      <c r="AC278" s="1">
        <f t="shared" si="113"/>
        <v>597.0021932974737</v>
      </c>
      <c r="AD278" s="1">
        <f t="shared" si="102"/>
        <v>597.0021932974737</v>
      </c>
      <c r="AE278" s="1" t="str">
        <f t="shared" si="103"/>
        <v/>
      </c>
      <c r="AF278" s="1" t="str">
        <f t="shared" si="104"/>
        <v/>
      </c>
      <c r="AJ278" s="10">
        <v>275</v>
      </c>
      <c r="AK278" s="10">
        <f t="shared" si="105"/>
        <v>0.90281807750606646</v>
      </c>
    </row>
    <row r="279" spans="2:37" x14ac:dyDescent="0.2">
      <c r="B279" s="1">
        <v>275</v>
      </c>
      <c r="C279" s="13">
        <f t="shared" si="93"/>
        <v>4.3577871373828945</v>
      </c>
      <c r="D279" s="13">
        <f t="shared" si="94"/>
        <v>49.80973490458728</v>
      </c>
      <c r="E279" s="13">
        <f>演算!U279</f>
        <v>101.39541452174542</v>
      </c>
      <c r="F279" s="13">
        <f t="shared" si="95"/>
        <v>-101.39541452174542</v>
      </c>
      <c r="G279" s="13">
        <f t="shared" si="96"/>
        <v>99.195652889792399</v>
      </c>
      <c r="H279" s="13">
        <f t="shared" si="97"/>
        <v>520.34749026490681</v>
      </c>
      <c r="I279" s="14">
        <f t="shared" si="106"/>
        <v>529.71812143556076</v>
      </c>
      <c r="J279" s="13">
        <f t="shared" si="107"/>
        <v>-79.207005876347566</v>
      </c>
      <c r="K279" s="13" t="str">
        <f t="shared" si="108"/>
        <v/>
      </c>
      <c r="L279" s="13">
        <f>COUNTIF($K$4:K279,1)</f>
        <v>2</v>
      </c>
      <c r="M279" s="13">
        <f t="shared" si="109"/>
        <v>280.79299412365242</v>
      </c>
      <c r="N279" s="14">
        <f t="shared" si="98"/>
        <v>234.79299412365242</v>
      </c>
      <c r="O279" s="14">
        <f t="shared" si="110"/>
        <v>-305.39956916083696</v>
      </c>
      <c r="P279" s="14">
        <f t="shared" si="111"/>
        <v>432.81912080405442</v>
      </c>
      <c r="Q279" s="13">
        <f t="shared" si="99"/>
        <v>43.577871373828941</v>
      </c>
      <c r="R279" s="13">
        <f t="shared" si="100"/>
        <v>-498.09734904587276</v>
      </c>
      <c r="S279" s="15">
        <v>275</v>
      </c>
      <c r="T279" s="1">
        <f t="shared" si="92"/>
        <v>6.3954145217454226</v>
      </c>
      <c r="U279" s="1">
        <f t="shared" si="101"/>
        <v>101.39541452174542</v>
      </c>
      <c r="V279" s="1">
        <f t="shared" si="112"/>
        <v>1.1076428628482802</v>
      </c>
      <c r="W279" s="1">
        <f>入力・結果!$I$7/V279</f>
        <v>312263.10537548823</v>
      </c>
      <c r="X279" s="14">
        <f>(W279/I279*10)*入力・結果!$I$8</f>
        <v>3890.62864206531</v>
      </c>
      <c r="Y279" s="13">
        <f>DEGREES(ACOS((入力・結果!$G$3-(入力・結果!$G$4*COS(RADIANS(S279))))/(((入力・結果!$G$3^2)+(入力・結果!$G$4^2)-(2*入力・結果!$G$3*入力・結果!$G$4*COS(RADIANS(S279))))^(1/2))))</f>
        <v>62.760443619019334</v>
      </c>
      <c r="Z279" s="13">
        <f>DEGREES(ACOS(((入力・結果!$G$3^2)+(入力・結果!$G$4^2)-(入力・結果!$G$5^2)+(入力・結果!$G$6^2)-(2*入力・結果!$G$3*入力・結果!$G$4*COS(RADIANS(S279))))/(2*入力・結果!$G$6*((入力・結果!$G$3^2)+(入力・結果!$G$4^2)-(2*入力・結果!$G$3*入力・結果!$G$4*(COS(RADIANS(S279)))))^(1/2))))</f>
        <v>53.39294508664355</v>
      </c>
      <c r="AA279" s="13">
        <f>DEGREES(ACOS((入力・結果!$G$4-(入力・結果!$G$3*COS(RADIANS(S279))))/(((入力・結果!$G$3^2)+(入力・結果!$G$4^2)-(2*入力・結果!$G$3*入力・結果!$G$4*COS(RADIANS(S279))))^(1/2))))</f>
        <v>32.239556380980645</v>
      </c>
      <c r="AB279" s="13">
        <f>DEGREES(ACOS(((入力・結果!$G$3^2)+(入力・結果!$G$4^2)+(入力・結果!$G$5^2)-(入力・結果!$G$6^2)-(2*入力・結果!$G$3*入力・結果!$G$4*COS(RADIANS(S279))))/(2*入力・結果!$G$5*((入力・結果!$G$3^2)+(入力・結果!$G$4^2)-(2*入力・結果!$G$3*入力・結果!$G$4*(COS(RADIANS(S279)))))^(1/2))))</f>
        <v>38.634970902726067</v>
      </c>
      <c r="AC279" s="1">
        <f t="shared" si="113"/>
        <v>590.62864206531003</v>
      </c>
      <c r="AD279" s="1">
        <f t="shared" si="102"/>
        <v>590.62864206531003</v>
      </c>
      <c r="AE279" s="1" t="str">
        <f t="shared" si="103"/>
        <v/>
      </c>
      <c r="AF279" s="1" t="str">
        <f t="shared" si="104"/>
        <v/>
      </c>
      <c r="AJ279" s="10">
        <v>276</v>
      </c>
      <c r="AK279" s="10">
        <f t="shared" si="105"/>
        <v>0.90127772028658604</v>
      </c>
    </row>
    <row r="280" spans="2:37" x14ac:dyDescent="0.2">
      <c r="B280" s="1">
        <v>276</v>
      </c>
      <c r="C280" s="13">
        <f t="shared" si="93"/>
        <v>5.2264231633826492</v>
      </c>
      <c r="D280" s="13">
        <f t="shared" si="94"/>
        <v>49.726094768413667</v>
      </c>
      <c r="E280" s="13">
        <f>演算!U280</f>
        <v>102.50495043669295</v>
      </c>
      <c r="F280" s="13">
        <f t="shared" si="95"/>
        <v>-102.50495043669295</v>
      </c>
      <c r="G280" s="13">
        <f t="shared" si="96"/>
        <v>109.15792707914942</v>
      </c>
      <c r="H280" s="13">
        <f t="shared" si="97"/>
        <v>518.33920010564918</v>
      </c>
      <c r="I280" s="14">
        <f t="shared" si="106"/>
        <v>529.70839091936341</v>
      </c>
      <c r="J280" s="13">
        <f t="shared" si="107"/>
        <v>-78.107755421218812</v>
      </c>
      <c r="K280" s="13" t="str">
        <f t="shared" si="108"/>
        <v/>
      </c>
      <c r="L280" s="13">
        <f>COUNTIF($K$4:K280,1)</f>
        <v>2</v>
      </c>
      <c r="M280" s="13">
        <f t="shared" si="109"/>
        <v>281.89224457878117</v>
      </c>
      <c r="N280" s="14">
        <f t="shared" si="98"/>
        <v>235.89224457878117</v>
      </c>
      <c r="O280" s="14">
        <f t="shared" si="110"/>
        <v>-297.03454896421016</v>
      </c>
      <c r="P280" s="14">
        <f t="shared" si="111"/>
        <v>438.59030556090659</v>
      </c>
      <c r="Q280" s="13">
        <f t="shared" si="99"/>
        <v>52.264231633826491</v>
      </c>
      <c r="R280" s="13">
        <f t="shared" si="100"/>
        <v>-497.26094768413668</v>
      </c>
      <c r="S280" s="15">
        <v>276</v>
      </c>
      <c r="T280" s="1">
        <f t="shared" ref="T280:T311" si="114">-AA280+AB280</f>
        <v>6.504950436692944</v>
      </c>
      <c r="U280" s="1">
        <f t="shared" si="101"/>
        <v>102.50495043669295</v>
      </c>
      <c r="V280" s="1">
        <f t="shared" si="112"/>
        <v>1.1095359149475286</v>
      </c>
      <c r="W280" s="1">
        <f>入力・結果!$I$7/V280</f>
        <v>311730.33278184326</v>
      </c>
      <c r="X280" s="14">
        <f>(W280/I280*10)*入力・結果!$I$8</f>
        <v>3884.0619322440803</v>
      </c>
      <c r="Y280" s="13">
        <f>DEGREES(ACOS((入力・結果!$G$3-(入力・結果!$G$4*COS(RADIANS(S280))))/(((入力・結果!$G$3^2)+(入力・結果!$G$4^2)-(2*入力・結果!$G$3*入力・結果!$G$4*COS(RADIANS(S280))))^(1/2))))</f>
        <v>63.517480512953028</v>
      </c>
      <c r="Z280" s="13">
        <f>DEGREES(ACOS(((入力・結果!$G$3^2)+(入力・結果!$G$4^2)-(入力・結果!$G$5^2)+(入力・結果!$G$6^2)-(2*入力・結果!$G$3*入力・結果!$G$4*COS(RADIANS(S280))))/(2*入力・結果!$G$6*((入力・結果!$G$3^2)+(入力・結果!$G$4^2)-(2*入力・結果!$G$3*入力・結果!$G$4*(COS(RADIANS(S280)))))^(1/2))))</f>
        <v>53.989346099319249</v>
      </c>
      <c r="AA280" s="13">
        <f>DEGREES(ACOS((入力・結果!$G$4-(入力・結果!$G$3*COS(RADIANS(S280))))/(((入力・結果!$G$3^2)+(入力・結果!$G$4^2)-(2*入力・結果!$G$3*入力・結果!$G$4*COS(RADIANS(S280))))^(1/2))))</f>
        <v>32.482519487046943</v>
      </c>
      <c r="AB280" s="13">
        <f>DEGREES(ACOS(((入力・結果!$G$3^2)+(入力・結果!$G$4^2)+(入力・結果!$G$5^2)-(入力・結果!$G$6^2)-(2*入力・結果!$G$3*入力・結果!$G$4*COS(RADIANS(S280))))/(2*入力・結果!$G$5*((入力・結果!$G$3^2)+(入力・結果!$G$4^2)-(2*入力・結果!$G$3*入力・結果!$G$4*(COS(RADIANS(S280)))))^(1/2))))</f>
        <v>38.987469923739887</v>
      </c>
      <c r="AC280" s="1">
        <f t="shared" si="113"/>
        <v>584.06193224408025</v>
      </c>
      <c r="AD280" s="1">
        <f t="shared" si="102"/>
        <v>584.06193224408025</v>
      </c>
      <c r="AE280" s="1" t="str">
        <f t="shared" si="103"/>
        <v/>
      </c>
      <c r="AF280" s="1" t="str">
        <f t="shared" si="104"/>
        <v/>
      </c>
      <c r="AJ280" s="10">
        <v>277</v>
      </c>
      <c r="AK280" s="10">
        <f t="shared" si="105"/>
        <v>0.89969043711965602</v>
      </c>
    </row>
    <row r="281" spans="2:37" x14ac:dyDescent="0.2">
      <c r="B281" s="1">
        <v>277</v>
      </c>
      <c r="C281" s="13">
        <f t="shared" si="93"/>
        <v>6.0934671702573846</v>
      </c>
      <c r="D281" s="13">
        <f t="shared" si="94"/>
        <v>49.627307582066102</v>
      </c>
      <c r="E281" s="13">
        <f>演算!U281</f>
        <v>103.6164438556977</v>
      </c>
      <c r="F281" s="13">
        <f t="shared" si="95"/>
        <v>-103.6164438556977</v>
      </c>
      <c r="G281" s="13">
        <f t="shared" si="96"/>
        <v>119.09557388780772</v>
      </c>
      <c r="H281" s="13">
        <f t="shared" si="97"/>
        <v>516.13617553357176</v>
      </c>
      <c r="I281" s="14">
        <f t="shared" si="106"/>
        <v>529.69831736006881</v>
      </c>
      <c r="J281" s="13">
        <f t="shared" si="107"/>
        <v>-77.006729579608006</v>
      </c>
      <c r="K281" s="13" t="str">
        <f t="shared" si="108"/>
        <v/>
      </c>
      <c r="L281" s="13">
        <f>COUNTIF($K$4:K281,1)</f>
        <v>2</v>
      </c>
      <c r="M281" s="13">
        <f t="shared" si="109"/>
        <v>282.99327042039198</v>
      </c>
      <c r="N281" s="14">
        <f t="shared" si="98"/>
        <v>236.99327042039198</v>
      </c>
      <c r="O281" s="14">
        <f t="shared" si="110"/>
        <v>-288.54655617009098</v>
      </c>
      <c r="P281" s="14">
        <f t="shared" si="111"/>
        <v>444.20850097276241</v>
      </c>
      <c r="Q281" s="13">
        <f t="shared" si="99"/>
        <v>60.934671702573844</v>
      </c>
      <c r="R281" s="13">
        <f t="shared" si="100"/>
        <v>-496.27307582066101</v>
      </c>
      <c r="S281" s="15">
        <v>277</v>
      </c>
      <c r="T281" s="1">
        <f t="shared" si="114"/>
        <v>6.6164438556976961</v>
      </c>
      <c r="U281" s="1">
        <f t="shared" si="101"/>
        <v>103.6164438556977</v>
      </c>
      <c r="V281" s="1">
        <f t="shared" si="112"/>
        <v>1.111493419004745</v>
      </c>
      <c r="W281" s="1">
        <f>入力・結果!$I$7/V281</f>
        <v>311181.32962919812</v>
      </c>
      <c r="X281" s="14">
        <f>(W281/I281*10)*入力・結果!$I$8</f>
        <v>3877.295260797694</v>
      </c>
      <c r="Y281" s="13">
        <f>DEGREES(ACOS((入力・結果!$G$3-(入力・結果!$G$4*COS(RADIANS(S281))))/(((入力・結果!$G$3^2)+(入力・結果!$G$4^2)-(2*入力・結果!$G$3*入力・結果!$G$4*COS(RADIANS(S281))))^(1/2))))</f>
        <v>64.278891001177783</v>
      </c>
      <c r="Z281" s="13">
        <f>DEGREES(ACOS(((入力・結果!$G$3^2)+(入力・結果!$G$4^2)-(入力・結果!$G$5^2)+(入力・結果!$G$6^2)-(2*入力・結果!$G$3*入力・結果!$G$4*COS(RADIANS(S281))))/(2*入力・結果!$G$6*((入力・結果!$G$3^2)+(入力・結果!$G$4^2)-(2*入力・結果!$G$3*入力・結果!$G$4*(COS(RADIANS(S281)))))^(1/2))))</f>
        <v>54.587239686692662</v>
      </c>
      <c r="AA281" s="13">
        <f>DEGREES(ACOS((入力・結果!$G$4-(入力・結果!$G$3*COS(RADIANS(S281))))/(((入力・結果!$G$3^2)+(入力・結果!$G$4^2)-(2*入力・結果!$G$3*入力・結果!$G$4*COS(RADIANS(S281))))^(1/2))))</f>
        <v>32.721108998822224</v>
      </c>
      <c r="AB281" s="13">
        <f>DEGREES(ACOS(((入力・結果!$G$3^2)+(入力・結果!$G$4^2)+(入力・結果!$G$5^2)-(入力・結果!$G$6^2)-(2*入力・結果!$G$3*入力・結果!$G$4*COS(RADIANS(S281))))/(2*入力・結果!$G$5*((入力・結果!$G$3^2)+(入力・結果!$G$4^2)-(2*入力・結果!$G$3*入力・結果!$G$4*(COS(RADIANS(S281)))))^(1/2))))</f>
        <v>39.33755285451992</v>
      </c>
      <c r="AC281" s="1">
        <f t="shared" si="113"/>
        <v>577.29526079769403</v>
      </c>
      <c r="AD281" s="1">
        <f t="shared" si="102"/>
        <v>577.29526079769403</v>
      </c>
      <c r="AE281" s="1" t="str">
        <f t="shared" si="103"/>
        <v/>
      </c>
      <c r="AF281" s="1" t="str">
        <f t="shared" si="104"/>
        <v/>
      </c>
      <c r="AJ281" s="10">
        <v>278</v>
      </c>
      <c r="AK281" s="10">
        <f t="shared" si="105"/>
        <v>0.89805456368323167</v>
      </c>
    </row>
    <row r="282" spans="2:37" x14ac:dyDescent="0.2">
      <c r="B282" s="1">
        <v>278</v>
      </c>
      <c r="C282" s="13">
        <f t="shared" si="93"/>
        <v>6.9586550480032736</v>
      </c>
      <c r="D282" s="13">
        <f t="shared" si="94"/>
        <v>49.513403437078516</v>
      </c>
      <c r="E282" s="13">
        <f>演算!U282</f>
        <v>104.72996194294916</v>
      </c>
      <c r="F282" s="13">
        <f t="shared" si="95"/>
        <v>-104.72996194294916</v>
      </c>
      <c r="G282" s="13">
        <f t="shared" si="96"/>
        <v>129.0052442945578</v>
      </c>
      <c r="H282" s="13">
        <f t="shared" si="97"/>
        <v>513.73816586717851</v>
      </c>
      <c r="I282" s="14">
        <f t="shared" si="106"/>
        <v>529.68788557420419</v>
      </c>
      <c r="J282" s="13">
        <f t="shared" si="107"/>
        <v>-75.903867371458972</v>
      </c>
      <c r="K282" s="13" t="str">
        <f t="shared" si="108"/>
        <v/>
      </c>
      <c r="L282" s="13">
        <f>COUNTIF($K$4:K282,1)</f>
        <v>2</v>
      </c>
      <c r="M282" s="13">
        <f t="shared" si="109"/>
        <v>284.096132628541</v>
      </c>
      <c r="N282" s="14">
        <f t="shared" si="98"/>
        <v>238.096132628541</v>
      </c>
      <c r="O282" s="14">
        <f t="shared" si="110"/>
        <v>-279.93773687891905</v>
      </c>
      <c r="P282" s="14">
        <f t="shared" si="111"/>
        <v>449.67112381737422</v>
      </c>
      <c r="Q282" s="13">
        <f t="shared" si="99"/>
        <v>69.586550480032727</v>
      </c>
      <c r="R282" s="13">
        <f t="shared" si="100"/>
        <v>-495.13403437078517</v>
      </c>
      <c r="S282" s="15">
        <v>278</v>
      </c>
      <c r="T282" s="1">
        <f t="shared" si="114"/>
        <v>6.7299619429491599</v>
      </c>
      <c r="U282" s="1">
        <f t="shared" si="101"/>
        <v>104.72996194294916</v>
      </c>
      <c r="V282" s="1">
        <f t="shared" si="112"/>
        <v>1.1135180872514638</v>
      </c>
      <c r="W282" s="1">
        <f>入力・結果!$I$7/V282</f>
        <v>310615.52026850142</v>
      </c>
      <c r="X282" s="14">
        <f>(W282/I282*10)*入力・結果!$I$8</f>
        <v>3870.3215414295437</v>
      </c>
      <c r="Y282" s="13">
        <f>DEGREES(ACOS((入力・結果!$G$3-(入力・結果!$G$4*COS(RADIANS(S282))))/(((入力・結果!$G$3^2)+(入力・結果!$G$4^2)-(2*入力・結果!$G$3*入力・結果!$G$4*COS(RADIANS(S282))))^(1/2))))</f>
        <v>65.044817351391956</v>
      </c>
      <c r="Z282" s="13">
        <f>DEGREES(ACOS(((入力・結果!$G$3^2)+(入力・結果!$G$4^2)-(入力・結果!$G$5^2)+(入力・結果!$G$6^2)-(2*入力・結果!$G$3*入力・結果!$G$4*COS(RADIANS(S282))))/(2*入力・結果!$G$6*((入力・結果!$G$3^2)+(入力・結果!$G$4^2)-(2*入力・結果!$G$3*入力・結果!$G$4*(COS(RADIANS(S282)))))^(1/2))))</f>
        <v>55.186668868543109</v>
      </c>
      <c r="AA282" s="13">
        <f>DEGREES(ACOS((入力・結果!$G$4-(入力・結果!$G$3*COS(RADIANS(S282))))/(((入力・結果!$G$3^2)+(入力・結果!$G$4^2)-(2*入力・結果!$G$3*入力・結果!$G$4*COS(RADIANS(S282))))^(1/2))))</f>
        <v>32.955182648608044</v>
      </c>
      <c r="AB282" s="13">
        <f>DEGREES(ACOS(((入力・結果!$G$3^2)+(入力・結果!$G$4^2)+(入力・結果!$G$5^2)-(入力・結果!$G$6^2)-(2*入力・結果!$G$3*入力・結果!$G$4*COS(RADIANS(S282))))/(2*入力・結果!$G$5*((入力・結果!$G$3^2)+(入力・結果!$G$4^2)-(2*入力・結果!$G$3*入力・結果!$G$4*(COS(RADIANS(S282)))))^(1/2))))</f>
        <v>39.685144591557204</v>
      </c>
      <c r="AC282" s="1">
        <f t="shared" si="113"/>
        <v>570.32154142954369</v>
      </c>
      <c r="AD282" s="1">
        <f t="shared" si="102"/>
        <v>570.32154142954369</v>
      </c>
      <c r="AE282" s="1" t="str">
        <f t="shared" si="103"/>
        <v/>
      </c>
      <c r="AF282" s="1" t="str">
        <f t="shared" si="104"/>
        <v/>
      </c>
      <c r="AJ282" s="10">
        <v>279</v>
      </c>
      <c r="AK282" s="10">
        <f t="shared" si="105"/>
        <v>0.8963683661924069</v>
      </c>
    </row>
    <row r="283" spans="2:37" x14ac:dyDescent="0.2">
      <c r="B283" s="1">
        <v>279</v>
      </c>
      <c r="C283" s="13">
        <f t="shared" si="93"/>
        <v>7.8217232520115338</v>
      </c>
      <c r="D283" s="13">
        <f t="shared" si="94"/>
        <v>49.384417029756889</v>
      </c>
      <c r="E283" s="13">
        <f>演算!U283</f>
        <v>105.8455747174693</v>
      </c>
      <c r="F283" s="13">
        <f t="shared" si="95"/>
        <v>-105.8455747174693</v>
      </c>
      <c r="G283" s="13">
        <f t="shared" si="96"/>
        <v>138.88358091583444</v>
      </c>
      <c r="H283" s="13">
        <f t="shared" si="97"/>
        <v>511.14494962831907</v>
      </c>
      <c r="I283" s="14">
        <f t="shared" si="106"/>
        <v>529.6770795291618</v>
      </c>
      <c r="J283" s="13">
        <f t="shared" si="107"/>
        <v>-74.799105220601945</v>
      </c>
      <c r="K283" s="13" t="str">
        <f t="shared" si="108"/>
        <v/>
      </c>
      <c r="L283" s="13">
        <f>COUNTIF($K$4:K283,1)</f>
        <v>2</v>
      </c>
      <c r="M283" s="13">
        <f t="shared" si="109"/>
        <v>285.20089477939803</v>
      </c>
      <c r="N283" s="14">
        <f t="shared" si="98"/>
        <v>239.20089477939803</v>
      </c>
      <c r="O283" s="14">
        <f t="shared" si="110"/>
        <v>-271.21026400724134</v>
      </c>
      <c r="P283" s="14">
        <f t="shared" si="111"/>
        <v>454.97560514346748</v>
      </c>
      <c r="Q283" s="13">
        <f t="shared" si="99"/>
        <v>78.217232520115331</v>
      </c>
      <c r="R283" s="13">
        <f t="shared" si="100"/>
        <v>-493.84417029756889</v>
      </c>
      <c r="S283" s="15">
        <v>279</v>
      </c>
      <c r="T283" s="1">
        <f t="shared" si="114"/>
        <v>6.8455747174693116</v>
      </c>
      <c r="U283" s="1">
        <f t="shared" si="101"/>
        <v>105.8455747174693</v>
      </c>
      <c r="V283" s="1">
        <f t="shared" si="112"/>
        <v>1.1156127745201445</v>
      </c>
      <c r="W283" s="1">
        <f>入力・結果!$I$7/V283</f>
        <v>310032.30502516491</v>
      </c>
      <c r="X283" s="14">
        <f>(W283/I283*10)*入力・結果!$I$8</f>
        <v>3863.133392490759</v>
      </c>
      <c r="Y283" s="13">
        <f>DEGREES(ACOS((入力・結果!$G$3-(入力・結果!$G$4*COS(RADIANS(S283))))/(((入力・結果!$G$3^2)+(入力・結果!$G$4^2)-(2*入力・結果!$G$3*入力・結果!$G$4*COS(RADIANS(S283))))^(1/2))))</f>
        <v>65.815407410652227</v>
      </c>
      <c r="Z283" s="13">
        <f>DEGREES(ACOS(((入力・結果!$G$3^2)+(入力・結果!$G$4^2)-(入力・結果!$G$5^2)+(入力・結果!$G$6^2)-(2*入力・結果!$G$3*入力・結果!$G$4*COS(RADIANS(S283))))/(2*入力・結果!$G$6*((入力・結果!$G$3^2)+(入力・結果!$G$4^2)-(2*入力・結果!$G$3*入力・結果!$G$4*(COS(RADIANS(S283)))))^(1/2))))</f>
        <v>55.787677999768562</v>
      </c>
      <c r="AA283" s="13">
        <f>DEGREES(ACOS((入力・結果!$G$4-(入力・結果!$G$3*COS(RADIANS(S283))))/(((入力・結果!$G$3^2)+(入力・結果!$G$4^2)-(2*入力・結果!$G$3*入力・結果!$G$4*COS(RADIANS(S283))))^(1/2))))</f>
        <v>33.184592589347766</v>
      </c>
      <c r="AB283" s="13">
        <f>DEGREES(ACOS(((入力・結果!$G$3^2)+(入力・結果!$G$4^2)+(入力・結果!$G$5^2)-(入力・結果!$G$6^2)-(2*入力・結果!$G$3*入力・結果!$G$4*COS(RADIANS(S283))))/(2*入力・結果!$G$5*((入力・結果!$G$3^2)+(入力・結果!$G$4^2)-(2*入力・結果!$G$3*入力・結果!$G$4*(COS(RADIANS(S283)))))^(1/2))))</f>
        <v>40.030167306817077</v>
      </c>
      <c r="AC283" s="1">
        <f t="shared" si="113"/>
        <v>563.13339249075898</v>
      </c>
      <c r="AD283" s="1">
        <f t="shared" si="102"/>
        <v>563.13339249075898</v>
      </c>
      <c r="AE283" s="1" t="str">
        <f t="shared" si="103"/>
        <v/>
      </c>
      <c r="AF283" s="1" t="str">
        <f t="shared" si="104"/>
        <v/>
      </c>
      <c r="AJ283" s="10">
        <v>280</v>
      </c>
      <c r="AK283" s="10">
        <f t="shared" si="105"/>
        <v>0.89463003844511324</v>
      </c>
    </row>
    <row r="284" spans="2:37" x14ac:dyDescent="0.2">
      <c r="B284" s="1">
        <v>280</v>
      </c>
      <c r="C284" s="13">
        <f t="shared" si="93"/>
        <v>8.6824088833464987</v>
      </c>
      <c r="D284" s="13">
        <f t="shared" si="94"/>
        <v>49.240387650610408</v>
      </c>
      <c r="E284" s="13">
        <f>演算!U284</f>
        <v>106.96335520440446</v>
      </c>
      <c r="F284" s="13">
        <f t="shared" si="95"/>
        <v>-106.96335520440446</v>
      </c>
      <c r="G284" s="13">
        <f t="shared" si="96"/>
        <v>148.72721795495494</v>
      </c>
      <c r="H284" s="13">
        <f t="shared" si="97"/>
        <v>508.35633319388683</v>
      </c>
      <c r="I284" s="14">
        <f t="shared" si="106"/>
        <v>529.6658822870836</v>
      </c>
      <c r="J284" s="13">
        <f t="shared" si="107"/>
        <v>-73.69237681688162</v>
      </c>
      <c r="K284" s="13" t="str">
        <f t="shared" si="108"/>
        <v/>
      </c>
      <c r="L284" s="13">
        <f>COUNTIF($K$4:K284,1)</f>
        <v>2</v>
      </c>
      <c r="M284" s="13">
        <f t="shared" si="109"/>
        <v>286.30762318311838</v>
      </c>
      <c r="N284" s="14">
        <f t="shared" si="98"/>
        <v>240.30762318311838</v>
      </c>
      <c r="O284" s="14">
        <f t="shared" si="110"/>
        <v>-262.36633635309039</v>
      </c>
      <c r="P284" s="14">
        <f t="shared" si="111"/>
        <v>460.11938929761669</v>
      </c>
      <c r="Q284" s="13">
        <f t="shared" si="99"/>
        <v>86.824088833464984</v>
      </c>
      <c r="R284" s="13">
        <f t="shared" si="100"/>
        <v>-492.40387650610404</v>
      </c>
      <c r="S284" s="15">
        <v>280</v>
      </c>
      <c r="T284" s="1">
        <f t="shared" si="114"/>
        <v>6.9633552044044649</v>
      </c>
      <c r="U284" s="1">
        <f t="shared" si="101"/>
        <v>106.96335520440446</v>
      </c>
      <c r="V284" s="1">
        <f t="shared" si="112"/>
        <v>1.1177804869351604</v>
      </c>
      <c r="W284" s="1">
        <f>入力・結果!$I$7/V284</f>
        <v>309431.05917724199</v>
      </c>
      <c r="X284" s="14">
        <f>(W284/I284*10)*入力・結果!$I$8</f>
        <v>3855.7231244561876</v>
      </c>
      <c r="Y284" s="13">
        <f>DEGREES(ACOS((入力・結果!$G$3-(入力・結果!$G$4*COS(RADIANS(S284))))/(((入力・結果!$G$3^2)+(入力・結果!$G$4^2)-(2*入力・結果!$G$3*入力・結果!$G$4*COS(RADIANS(S284))))^(1/2))))</f>
        <v>66.590814871089663</v>
      </c>
      <c r="Z284" s="13">
        <f>DEGREES(ACOS(((入力・結果!$G$3^2)+(入力・結果!$G$4^2)-(入力・結果!$G$5^2)+(入力・結果!$G$6^2)-(2*入力・結果!$G$3*入力・結果!$G$4*COS(RADIANS(S284))))/(2*入力・結果!$G$6*((入力・結果!$G$3^2)+(入力・結果!$G$4^2)-(2*入力・結果!$G$3*入力・結果!$G$4*(COS(RADIANS(S284)))))^(1/2))))</f>
        <v>56.390312809352977</v>
      </c>
      <c r="AA284" s="13">
        <f>DEGREES(ACOS((入力・結果!$G$4-(入力・結果!$G$3*COS(RADIANS(S284))))/(((入力・結果!$G$3^2)+(入力・結果!$G$4^2)-(2*入力・結果!$G$3*入力・結果!$G$4*COS(RADIANS(S284))))^(1/2))))</f>
        <v>33.409185128910302</v>
      </c>
      <c r="AB284" s="13">
        <f>DEGREES(ACOS(((入力・結果!$G$3^2)+(入力・結果!$G$4^2)+(入力・結果!$G$5^2)-(入力・結果!$G$6^2)-(2*入力・結果!$G$3*入力・結果!$G$4*COS(RADIANS(S284))))/(2*入力・結果!$G$5*((入力・結果!$G$3^2)+(入力・結果!$G$4^2)-(2*入力・結果!$G$3*入力・結果!$G$4*(COS(RADIANS(S284)))))^(1/2))))</f>
        <v>40.372540333314767</v>
      </c>
      <c r="AC284" s="1">
        <f t="shared" si="113"/>
        <v>555.72312445618763</v>
      </c>
      <c r="AD284" s="1">
        <f t="shared" si="102"/>
        <v>555.72312445618763</v>
      </c>
      <c r="AE284" s="1" t="str">
        <f t="shared" si="103"/>
        <v/>
      </c>
      <c r="AF284" s="1" t="str">
        <f t="shared" si="104"/>
        <v/>
      </c>
      <c r="AJ284" s="10">
        <v>281</v>
      </c>
      <c r="AK284" s="10">
        <f t="shared" si="105"/>
        <v>0.8928376987652723</v>
      </c>
    </row>
    <row r="285" spans="2:37" x14ac:dyDescent="0.2">
      <c r="B285" s="1">
        <v>281</v>
      </c>
      <c r="C285" s="13">
        <f t="shared" si="93"/>
        <v>9.5404497688272549</v>
      </c>
      <c r="D285" s="13">
        <f t="shared" si="94"/>
        <v>49.081359172383195</v>
      </c>
      <c r="E285" s="13">
        <f>演算!U285</f>
        <v>108.08337959560448</v>
      </c>
      <c r="F285" s="13">
        <f t="shared" si="95"/>
        <v>-108.08337959560448</v>
      </c>
      <c r="G285" s="13">
        <f t="shared" si="96"/>
        <v>158.53278107385808</v>
      </c>
      <c r="H285" s="13">
        <f t="shared" si="97"/>
        <v>505.37214936246795</v>
      </c>
      <c r="I285" s="14">
        <f t="shared" si="106"/>
        <v>529.65427594446214</v>
      </c>
      <c r="J285" s="13">
        <f t="shared" si="107"/>
        <v>-72.583612969796562</v>
      </c>
      <c r="K285" s="13" t="str">
        <f t="shared" si="108"/>
        <v/>
      </c>
      <c r="L285" s="13">
        <f>COUNTIF($K$4:K285,1)</f>
        <v>2</v>
      </c>
      <c r="M285" s="13">
        <f t="shared" si="109"/>
        <v>287.41638703020345</v>
      </c>
      <c r="N285" s="14">
        <f t="shared" si="98"/>
        <v>241.41638703020345</v>
      </c>
      <c r="O285" s="14">
        <f t="shared" si="110"/>
        <v>-253.40817765401351</v>
      </c>
      <c r="P285" s="14">
        <f t="shared" si="111"/>
        <v>465.09993283629308</v>
      </c>
      <c r="Q285" s="13">
        <f t="shared" si="99"/>
        <v>95.404497688272556</v>
      </c>
      <c r="R285" s="13">
        <f t="shared" si="100"/>
        <v>-490.81359172383191</v>
      </c>
      <c r="S285" s="15">
        <v>281</v>
      </c>
      <c r="T285" s="1">
        <f t="shared" si="114"/>
        <v>7.0833795956044838</v>
      </c>
      <c r="U285" s="1">
        <f t="shared" si="101"/>
        <v>108.08337959560448</v>
      </c>
      <c r="V285" s="1">
        <f t="shared" si="112"/>
        <v>1.120024391200019</v>
      </c>
      <c r="W285" s="1">
        <f>入力・結果!$I$7/V285</f>
        <v>308811.13189813733</v>
      </c>
      <c r="X285" s="14">
        <f>(W285/I285*10)*入力・結果!$I$8</f>
        <v>3848.0827269700371</v>
      </c>
      <c r="Y285" s="13">
        <f>DEGREES(ACOS((入力・結果!$G$3-(入力・結果!$G$4*COS(RADIANS(S285))))/(((入力・結果!$G$3^2)+(入力・結果!$G$4^2)-(2*入力・結果!$G$3*入力・結果!$G$4*COS(RADIANS(S285))))^(1/2))))</f>
        <v>67.371199549580226</v>
      </c>
      <c r="Z285" s="13">
        <f>DEGREES(ACOS(((入力・結果!$G$3^2)+(入力・結果!$G$4^2)-(入力・結果!$G$5^2)+(入力・結果!$G$6^2)-(2*入力・結果!$G$3*入力・結果!$G$4*COS(RADIANS(S285))))/(2*入力・結果!$G$6*((入力・結果!$G$3^2)+(入力・結果!$G$4^2)-(2*入力・結果!$G$3*入力・結果!$G$4*(COS(RADIANS(S285)))))^(1/2))))</f>
        <v>56.994620439207765</v>
      </c>
      <c r="AA285" s="13">
        <f>DEGREES(ACOS((入力・結果!$G$4-(入力・結果!$G$3*COS(RADIANS(S285))))/(((入力・結果!$G$3^2)+(入力・結果!$G$4^2)-(2*入力・結果!$G$3*入力・結果!$G$4*COS(RADIANS(S285))))^(1/2))))</f>
        <v>33.628800450419774</v>
      </c>
      <c r="AB285" s="13">
        <f>DEGREES(ACOS(((入力・結果!$G$3^2)+(入力・結果!$G$4^2)+(入力・結果!$G$5^2)-(入力・結果!$G$6^2)-(2*入力・結果!$G$3*入力・結果!$G$4*COS(RADIANS(S285))))/(2*入力・結果!$G$5*((入力・結果!$G$3^2)+(入力・結果!$G$4^2)-(2*入力・結果!$G$3*入力・結果!$G$4*(COS(RADIANS(S285)))))^(1/2))))</f>
        <v>40.712180046024258</v>
      </c>
      <c r="AC285" s="1">
        <f t="shared" si="113"/>
        <v>548.08272697003713</v>
      </c>
      <c r="AD285" s="1">
        <f t="shared" si="102"/>
        <v>548.08272697003713</v>
      </c>
      <c r="AE285" s="1" t="str">
        <f t="shared" si="103"/>
        <v/>
      </c>
      <c r="AF285" s="1" t="str">
        <f t="shared" si="104"/>
        <v/>
      </c>
      <c r="AJ285" s="10">
        <v>282</v>
      </c>
      <c r="AK285" s="10">
        <f t="shared" si="105"/>
        <v>0.89098938684465989</v>
      </c>
    </row>
    <row r="286" spans="2:37" x14ac:dyDescent="0.2">
      <c r="B286" s="1">
        <v>282</v>
      </c>
      <c r="C286" s="13">
        <f t="shared" si="93"/>
        <v>10.395584540887972</v>
      </c>
      <c r="D286" s="13">
        <f t="shared" si="94"/>
        <v>48.907380036690277</v>
      </c>
      <c r="E286" s="13">
        <f>演算!U286</f>
        <v>109.20572742012952</v>
      </c>
      <c r="F286" s="13">
        <f t="shared" si="95"/>
        <v>-109.20572742012952</v>
      </c>
      <c r="G286" s="13">
        <f t="shared" si="96"/>
        <v>168.29688718061917</v>
      </c>
      <c r="H286" s="13">
        <f t="shared" si="97"/>
        <v>502.192255831897</v>
      </c>
      <c r="I286" s="14">
        <f t="shared" si="106"/>
        <v>529.64224156709361</v>
      </c>
      <c r="J286" s="13">
        <f t="shared" si="107"/>
        <v>-71.472741453061985</v>
      </c>
      <c r="K286" s="13" t="str">
        <f t="shared" si="108"/>
        <v/>
      </c>
      <c r="L286" s="13">
        <f>COUNTIF($K$4:K286,1)</f>
        <v>2</v>
      </c>
      <c r="M286" s="13">
        <f t="shared" si="109"/>
        <v>288.52725854693801</v>
      </c>
      <c r="N286" s="14">
        <f t="shared" si="98"/>
        <v>242.52725854693801</v>
      </c>
      <c r="O286" s="14">
        <f t="shared" si="110"/>
        <v>-244.33803563952299</v>
      </c>
      <c r="P286" s="14">
        <f t="shared" si="111"/>
        <v>469.91470331543655</v>
      </c>
      <c r="Q286" s="13">
        <f t="shared" si="99"/>
        <v>103.95584540887971</v>
      </c>
      <c r="R286" s="13">
        <f t="shared" si="100"/>
        <v>-489.07380036690279</v>
      </c>
      <c r="S286" s="15">
        <v>282</v>
      </c>
      <c r="T286" s="1">
        <f t="shared" si="114"/>
        <v>7.2057274201295201</v>
      </c>
      <c r="U286" s="1">
        <f t="shared" si="101"/>
        <v>109.20572742012952</v>
      </c>
      <c r="V286" s="1">
        <f t="shared" si="112"/>
        <v>1.1223478245250362</v>
      </c>
      <c r="W286" s="1">
        <f>入力・結果!$I$7/V286</f>
        <v>308171.84516428359</v>
      </c>
      <c r="X286" s="14">
        <f>(W286/I286*10)*入力・結果!$I$8</f>
        <v>3840.2038554672545</v>
      </c>
      <c r="Y286" s="13">
        <f>DEGREES(ACOS((入力・結果!$G$3-(入力・結果!$G$4*COS(RADIANS(S286))))/(((入力・結果!$G$3^2)+(入力・結果!$G$4^2)-(2*入力・結果!$G$3*入力・結果!$G$4*COS(RADIANS(S286))))^(1/2))))</f>
        <v>68.156727682121456</v>
      </c>
      <c r="Z286" s="13">
        <f>DEGREES(ACOS(((入力・結果!$G$3^2)+(入力・結果!$G$4^2)-(入力・結果!$G$5^2)+(入力・結果!$G$6^2)-(2*入力・結果!$G$3*入力・結果!$G$4*COS(RADIANS(S286))))/(2*入力・結果!$G$6*((入力・結果!$G$3^2)+(入力・結果!$G$4^2)-(2*入力・結果!$G$3*入力・結果!$G$4*(COS(RADIANS(S286)))))^(1/2))))</f>
        <v>57.600649482652329</v>
      </c>
      <c r="AA286" s="13">
        <f>DEGREES(ACOS((入力・結果!$G$4-(入力・結果!$G$3*COS(RADIANS(S286))))/(((入力・結果!$G$3^2)+(入力・結果!$G$4^2)-(2*入力・結果!$G$3*入力・結果!$G$4*COS(RADIANS(S286))))^(1/2))))</f>
        <v>33.843272317878551</v>
      </c>
      <c r="AB286" s="13">
        <f>DEGREES(ACOS(((入力・結果!$G$3^2)+(入力・結果!$G$4^2)+(入力・結果!$G$5^2)-(入力・結果!$G$6^2)-(2*入力・結果!$G$3*入力・結果!$G$4*COS(RADIANS(S286))))/(2*入力・結果!$G$5*((入力・結果!$G$3^2)+(入力・結果!$G$4^2)-(2*入力・結果!$G$3*入力・結果!$G$4*(COS(RADIANS(S286)))))^(1/2))))</f>
        <v>41.048999738008071</v>
      </c>
      <c r="AC286" s="1">
        <f t="shared" si="113"/>
        <v>540.20385546725447</v>
      </c>
      <c r="AD286" s="1">
        <f t="shared" si="102"/>
        <v>540.20385546725447</v>
      </c>
      <c r="AE286" s="1" t="str">
        <f t="shared" si="103"/>
        <v/>
      </c>
      <c r="AF286" s="1" t="str">
        <f t="shared" si="104"/>
        <v/>
      </c>
      <c r="AJ286" s="10">
        <v>283</v>
      </c>
      <c r="AK286" s="10">
        <f t="shared" si="105"/>
        <v>0.88908306048616847</v>
      </c>
    </row>
    <row r="287" spans="2:37" x14ac:dyDescent="0.2">
      <c r="B287" s="1">
        <v>283</v>
      </c>
      <c r="C287" s="13">
        <f t="shared" si="93"/>
        <v>11.247552717193246</v>
      </c>
      <c r="D287" s="13">
        <f t="shared" si="94"/>
        <v>48.718503239261764</v>
      </c>
      <c r="E287" s="13">
        <f>演算!U287</f>
        <v>110.33048172537202</v>
      </c>
      <c r="F287" s="13">
        <f t="shared" si="95"/>
        <v>-110.33048172537202</v>
      </c>
      <c r="G287" s="13">
        <f t="shared" si="96"/>
        <v>178.01614412541187</v>
      </c>
      <c r="H287" s="13">
        <f t="shared" si="97"/>
        <v>498.81653358345091</v>
      </c>
      <c r="I287" s="14">
        <f t="shared" si="106"/>
        <v>529.62975911998126</v>
      </c>
      <c r="J287" s="13">
        <f t="shared" si="107"/>
        <v>-70.359686839464345</v>
      </c>
      <c r="K287" s="13" t="str">
        <f t="shared" si="108"/>
        <v/>
      </c>
      <c r="L287" s="13">
        <f>COUNTIF($K$4:K287,1)</f>
        <v>2</v>
      </c>
      <c r="M287" s="13">
        <f t="shared" si="109"/>
        <v>289.64031316053564</v>
      </c>
      <c r="N287" s="14">
        <f t="shared" si="98"/>
        <v>243.64031316053564</v>
      </c>
      <c r="O287" s="14">
        <f t="shared" si="110"/>
        <v>-235.15818107998538</v>
      </c>
      <c r="P287" s="14">
        <f t="shared" si="111"/>
        <v>474.56117794931578</v>
      </c>
      <c r="Q287" s="13">
        <f t="shared" si="99"/>
        <v>112.47552717193246</v>
      </c>
      <c r="R287" s="13">
        <f t="shared" si="100"/>
        <v>-487.18503239261764</v>
      </c>
      <c r="S287" s="15">
        <v>283</v>
      </c>
      <c r="T287" s="1">
        <f t="shared" si="114"/>
        <v>7.3304817253720245</v>
      </c>
      <c r="U287" s="1">
        <f t="shared" si="101"/>
        <v>110.33048172537202</v>
      </c>
      <c r="V287" s="1">
        <f t="shared" si="112"/>
        <v>1.1247543052425044</v>
      </c>
      <c r="W287" s="1">
        <f>入力・結果!$I$7/V287</f>
        <v>307512.49262871401</v>
      </c>
      <c r="X287" s="14">
        <f>(W287/I287*10)*入力・結果!$I$8</f>
        <v>3832.0778173828689</v>
      </c>
      <c r="Y287" s="13">
        <f>DEGREES(ACOS((入力・結果!$G$3-(入力・結果!$G$4*COS(RADIANS(S287))))/(((入力・結果!$G$3^2)+(入力・結果!$G$4^2)-(2*入力・結果!$G$3*入力・結果!$G$4*COS(RADIANS(S287))))^(1/2))))</f>
        <v>68.947572233702218</v>
      </c>
      <c r="Z287" s="13">
        <f>DEGREES(ACOS(((入力・結果!$G$3^2)+(入力・結果!$G$4^2)-(入力・結果!$G$5^2)+(入力・結果!$G$6^2)-(2*入力・結果!$G$3*入力・結果!$G$4*COS(RADIANS(S287))))/(2*入力・結果!$G$6*((入力・結果!$G$3^2)+(入力・結果!$G$4^2)-(2*入力・結果!$G$3*入力・結果!$G$4*(COS(RADIANS(S287)))))^(1/2))))</f>
        <v>58.208450022258241</v>
      </c>
      <c r="AA287" s="13">
        <f>DEGREES(ACOS((入力・結果!$G$4-(入力・結果!$G$3*COS(RADIANS(S287))))/(((入力・結果!$G$3^2)+(入力・結果!$G$4^2)-(2*入力・結果!$G$3*入力・結果!$G$4*COS(RADIANS(S287))))^(1/2))))</f>
        <v>34.052427766297782</v>
      </c>
      <c r="AB287" s="13">
        <f>DEGREES(ACOS(((入力・結果!$G$3^2)+(入力・結果!$G$4^2)+(入力・結果!$G$5^2)-(入力・結果!$G$6^2)-(2*入力・結果!$G$3*入力・結果!$G$4*COS(RADIANS(S287))))/(2*入力・結果!$G$5*((入力・結果!$G$3^2)+(入力・結果!$G$4^2)-(2*入力・結果!$G$3*入力・結果!$G$4*(COS(RADIANS(S287)))))^(1/2))))</f>
        <v>41.382909491669807</v>
      </c>
      <c r="AC287" s="1">
        <f t="shared" si="113"/>
        <v>532.07781738286894</v>
      </c>
      <c r="AD287" s="1">
        <f t="shared" si="102"/>
        <v>532.07781738286894</v>
      </c>
      <c r="AE287" s="1" t="str">
        <f t="shared" si="103"/>
        <v/>
      </c>
      <c r="AF287" s="1" t="str">
        <f t="shared" si="104"/>
        <v/>
      </c>
      <c r="AJ287" s="10">
        <v>284</v>
      </c>
      <c r="AK287" s="10">
        <f t="shared" si="105"/>
        <v>0.88711659225176964</v>
      </c>
    </row>
    <row r="288" spans="2:37" x14ac:dyDescent="0.2">
      <c r="B288" s="1">
        <v>284</v>
      </c>
      <c r="C288" s="13">
        <f t="shared" si="93"/>
        <v>12.096094779983373</v>
      </c>
      <c r="D288" s="13">
        <f t="shared" si="94"/>
        <v>48.514786313799831</v>
      </c>
      <c r="E288" s="13">
        <f>演算!U288</f>
        <v>111.45772926953271</v>
      </c>
      <c r="F288" s="13">
        <f t="shared" si="95"/>
        <v>-111.45772926953271</v>
      </c>
      <c r="G288" s="13">
        <f t="shared" si="96"/>
        <v>187.68715029691759</v>
      </c>
      <c r="H288" s="13">
        <f t="shared" si="97"/>
        <v>495.24488516818519</v>
      </c>
      <c r="I288" s="14">
        <f t="shared" si="106"/>
        <v>529.61680739174687</v>
      </c>
      <c r="J288" s="13">
        <f t="shared" si="107"/>
        <v>-69.244370325329115</v>
      </c>
      <c r="K288" s="13" t="str">
        <f t="shared" si="108"/>
        <v/>
      </c>
      <c r="L288" s="13">
        <f>COUNTIF($K$4:K288,1)</f>
        <v>2</v>
      </c>
      <c r="M288" s="13">
        <f t="shared" si="109"/>
        <v>290.7556296746709</v>
      </c>
      <c r="N288" s="14">
        <f t="shared" si="98"/>
        <v>244.7556296746709</v>
      </c>
      <c r="O288" s="14">
        <f t="shared" si="110"/>
        <v>-225.87090683427087</v>
      </c>
      <c r="P288" s="14">
        <f t="shared" si="111"/>
        <v>479.03684212979994</v>
      </c>
      <c r="Q288" s="13">
        <f t="shared" si="99"/>
        <v>120.96094779983373</v>
      </c>
      <c r="R288" s="13">
        <f t="shared" si="100"/>
        <v>-485.14786313799829</v>
      </c>
      <c r="S288" s="15">
        <v>284</v>
      </c>
      <c r="T288" s="1">
        <f t="shared" si="114"/>
        <v>7.4577292695326989</v>
      </c>
      <c r="U288" s="1">
        <f t="shared" si="101"/>
        <v>111.45772926953271</v>
      </c>
      <c r="V288" s="1">
        <f t="shared" si="112"/>
        <v>1.1272475441606815</v>
      </c>
      <c r="W288" s="1">
        <f>入力・結果!$I$7/V288</f>
        <v>306832.33846167306</v>
      </c>
      <c r="X288" s="14">
        <f>(W288/I288*10)*入力・結果!$I$8</f>
        <v>3823.6955579642727</v>
      </c>
      <c r="Y288" s="13">
        <f>DEGREES(ACOS((入力・結果!$G$3-(入力・結果!$G$4*COS(RADIANS(S288))))/(((入力・結果!$G$3^2)+(入力・結果!$G$4^2)-(2*入力・結果!$G$3*入力・結果!$G$4*COS(RADIANS(S288))))^(1/2))))</f>
        <v>69.743913224485212</v>
      </c>
      <c r="Z288" s="13">
        <f>DEGREES(ACOS(((入力・結果!$G$3^2)+(入力・結果!$G$4^2)-(入力・結果!$G$5^2)+(入力・結果!$G$6^2)-(2*入力・結果!$G$3*入力・結果!$G$4*COS(RADIANS(S288))))/(2*入力・結果!$G$6*((入力・結果!$G$3^2)+(入力・結果!$G$4^2)-(2*入力・結果!$G$3*入力・結果!$G$4*(COS(RADIANS(S288)))))^(1/2))))</f>
        <v>58.818073666733412</v>
      </c>
      <c r="AA288" s="13">
        <f>DEGREES(ACOS((入力・結果!$G$4-(入力・結果!$G$3*COS(RADIANS(S288))))/(((入力・結果!$G$3^2)+(入力・結果!$G$4^2)-(2*入力・結果!$G$3*入力・結果!$G$4*COS(RADIANS(S288))))^(1/2))))</f>
        <v>34.256086775514774</v>
      </c>
      <c r="AB288" s="13">
        <f>DEGREES(ACOS(((入力・結果!$G$3^2)+(入力・結果!$G$4^2)+(入力・結果!$G$5^2)-(入力・結果!$G$6^2)-(2*入力・結果!$G$3*入力・結果!$G$4*COS(RADIANS(S288))))/(2*入力・結果!$G$5*((入力・結果!$G$3^2)+(入力・結果!$G$4^2)-(2*入力・結果!$G$3*入力・結果!$G$4*(COS(RADIANS(S288)))))^(1/2))))</f>
        <v>41.713816045047473</v>
      </c>
      <c r="AC288" s="1">
        <f t="shared" si="113"/>
        <v>523.69555796427267</v>
      </c>
      <c r="AD288" s="1">
        <f t="shared" si="102"/>
        <v>523.69555796427267</v>
      </c>
      <c r="AE288" s="1" t="str">
        <f t="shared" si="103"/>
        <v/>
      </c>
      <c r="AF288" s="1" t="str">
        <f t="shared" si="104"/>
        <v/>
      </c>
      <c r="AJ288" s="10">
        <v>285</v>
      </c>
      <c r="AK288" s="10">
        <f t="shared" si="105"/>
        <v>0.88508776601971773</v>
      </c>
    </row>
    <row r="289" spans="2:37" x14ac:dyDescent="0.2">
      <c r="B289" s="1">
        <v>285</v>
      </c>
      <c r="C289" s="13">
        <f t="shared" si="93"/>
        <v>12.940952255126014</v>
      </c>
      <c r="D289" s="13">
        <f t="shared" si="94"/>
        <v>48.29629131445342</v>
      </c>
      <c r="E289" s="13">
        <f>演算!U289</f>
        <v>112.58756072624467</v>
      </c>
      <c r="F289" s="13">
        <f t="shared" si="95"/>
        <v>-112.58756072624467</v>
      </c>
      <c r="G289" s="13">
        <f t="shared" si="96"/>
        <v>197.30649411045297</v>
      </c>
      <c r="H289" s="13">
        <f t="shared" si="97"/>
        <v>491.47723289068102</v>
      </c>
      <c r="I289" s="14">
        <f t="shared" si="106"/>
        <v>529.6033639130693</v>
      </c>
      <c r="J289" s="13">
        <f t="shared" si="107"/>
        <v>-68.126709543871399</v>
      </c>
      <c r="K289" s="13" t="str">
        <f t="shared" si="108"/>
        <v/>
      </c>
      <c r="L289" s="13">
        <f>COUNTIF($K$4:K289,1)</f>
        <v>2</v>
      </c>
      <c r="M289" s="13">
        <f t="shared" si="109"/>
        <v>291.87329045612859</v>
      </c>
      <c r="N289" s="14">
        <f t="shared" si="98"/>
        <v>245.87329045612859</v>
      </c>
      <c r="O289" s="14">
        <f t="shared" si="110"/>
        <v>-216.47852689883038</v>
      </c>
      <c r="P289" s="14">
        <f t="shared" si="111"/>
        <v>483.33918779647001</v>
      </c>
      <c r="Q289" s="13">
        <f t="shared" si="99"/>
        <v>129.40952255126015</v>
      </c>
      <c r="R289" s="13">
        <f t="shared" si="100"/>
        <v>-482.96291314453418</v>
      </c>
      <c r="S289" s="15">
        <v>285</v>
      </c>
      <c r="T289" s="1">
        <f t="shared" si="114"/>
        <v>7.5875607262446678</v>
      </c>
      <c r="U289" s="1">
        <f t="shared" si="101"/>
        <v>112.58756072624467</v>
      </c>
      <c r="V289" s="1">
        <f t="shared" si="112"/>
        <v>1.1298314567119689</v>
      </c>
      <c r="W289" s="1">
        <f>入力・結果!$I$7/V289</f>
        <v>306130.61615983589</v>
      </c>
      <c r="X289" s="14">
        <f>(W289/I289*10)*入力・結果!$I$8</f>
        <v>3815.0476457067248</v>
      </c>
      <c r="Y289" s="13">
        <f>DEGREES(ACOS((入力・結果!$G$3-(入力・結果!$G$4*COS(RADIANS(S289))))/(((入力・結果!$G$3^2)+(入力・結果!$G$4^2)-(2*入力・結果!$G$3*入力・結果!$G$4*COS(RADIANS(S289))))^(1/2))))</f>
        <v>70.545938073157274</v>
      </c>
      <c r="Z289" s="13">
        <f>DEGREES(ACOS(((入力・結果!$G$3^2)+(入力・結果!$G$4^2)-(入力・結果!$G$5^2)+(入力・結果!$G$6^2)-(2*入力・結果!$G$3*入力・結果!$G$4*COS(RADIANS(S289))))/(2*入力・結果!$G$6*((入力・結果!$G$3^2)+(入力・結果!$G$4^2)-(2*入力・結果!$G$3*入力・結果!$G$4*(COS(RADIANS(S289)))))^(1/2))))</f>
        <v>59.429573586470326</v>
      </c>
      <c r="AA289" s="13">
        <f>DEGREES(ACOS((入力・結果!$G$4-(入力・結果!$G$3*COS(RADIANS(S289))))/(((入力・結果!$G$3^2)+(入力・結果!$G$4^2)-(2*入力・結果!$G$3*入力・結果!$G$4*COS(RADIANS(S289))))^(1/2))))</f>
        <v>34.454061926842705</v>
      </c>
      <c r="AB289" s="13">
        <f>DEGREES(ACOS(((入力・結果!$G$3^2)+(入力・結果!$G$4^2)+(入力・結果!$G$5^2)-(入力・結果!$G$6^2)-(2*入力・結果!$G$3*入力・結果!$G$4*COS(RADIANS(S289))))/(2*入力・結果!$G$5*((入力・結果!$G$3^2)+(入力・結果!$G$4^2)-(2*入力・結果!$G$3*入力・結果!$G$4*(COS(RADIANS(S289)))))^(1/2))))</f>
        <v>42.041622653087373</v>
      </c>
      <c r="AC289" s="1">
        <f t="shared" si="113"/>
        <v>515.04764570672478</v>
      </c>
      <c r="AD289" s="1">
        <f t="shared" si="102"/>
        <v>515.04764570672478</v>
      </c>
      <c r="AE289" s="1" t="str">
        <f t="shared" si="103"/>
        <v/>
      </c>
      <c r="AF289" s="1" t="str">
        <f t="shared" si="104"/>
        <v/>
      </c>
      <c r="AJ289" s="10">
        <v>286</v>
      </c>
      <c r="AK289" s="10">
        <f t="shared" si="105"/>
        <v>0.882994273458098</v>
      </c>
    </row>
    <row r="290" spans="2:37" x14ac:dyDescent="0.2">
      <c r="B290" s="1">
        <v>286</v>
      </c>
      <c r="C290" s="13">
        <f t="shared" si="93"/>
        <v>13.781867790849969</v>
      </c>
      <c r="D290" s="13">
        <f t="shared" si="94"/>
        <v>48.063084796915938</v>
      </c>
      <c r="E290" s="13">
        <f>演算!U290</f>
        <v>113.72007090219822</v>
      </c>
      <c r="F290" s="13">
        <f t="shared" si="95"/>
        <v>-113.72007090219822</v>
      </c>
      <c r="G290" s="13">
        <f t="shared" si="96"/>
        <v>206.87075337826673</v>
      </c>
      <c r="H290" s="13">
        <f t="shared" si="97"/>
        <v>487.51351688523403</v>
      </c>
      <c r="I290" s="14">
        <f t="shared" si="106"/>
        <v>529.58940486862184</v>
      </c>
      <c r="J290" s="13">
        <f t="shared" si="107"/>
        <v>-67.006618366645313</v>
      </c>
      <c r="K290" s="13" t="str">
        <f t="shared" si="108"/>
        <v/>
      </c>
      <c r="L290" s="13">
        <f>COUNTIF($K$4:K290,1)</f>
        <v>2</v>
      </c>
      <c r="M290" s="13">
        <f t="shared" si="109"/>
        <v>292.99338163335472</v>
      </c>
      <c r="N290" s="14">
        <f t="shared" si="98"/>
        <v>246.99338163335472</v>
      </c>
      <c r="O290" s="14">
        <f t="shared" si="110"/>
        <v>-206.98337546124597</v>
      </c>
      <c r="P290" s="14">
        <f t="shared" si="111"/>
        <v>487.46571164726032</v>
      </c>
      <c r="Q290" s="13">
        <f t="shared" si="99"/>
        <v>137.81867790849969</v>
      </c>
      <c r="R290" s="13">
        <f t="shared" si="100"/>
        <v>-480.63084796915939</v>
      </c>
      <c r="S290" s="15">
        <v>286</v>
      </c>
      <c r="T290" s="1">
        <f t="shared" si="114"/>
        <v>7.7200709021982235</v>
      </c>
      <c r="U290" s="1">
        <f t="shared" si="101"/>
        <v>113.72007090219822</v>
      </c>
      <c r="V290" s="1">
        <f t="shared" si="112"/>
        <v>1.1325101759535414</v>
      </c>
      <c r="W290" s="1">
        <f>入力・結果!$I$7/V290</f>
        <v>305406.52732659312</v>
      </c>
      <c r="X290" s="14">
        <f>(W290/I290*10)*入力・結果!$I$8</f>
        <v>3806.1242574434741</v>
      </c>
      <c r="Y290" s="13">
        <f>DEGREES(ACOS((入力・結果!$G$3-(入力・結果!$G$4*COS(RADIANS(S290))))/(((入力・結果!$G$3^2)+(入力・結果!$G$4^2)-(2*入力・結果!$G$3*入力・結果!$G$4*COS(RADIANS(S290))))^(1/2))))</f>
        <v>71.353841958334286</v>
      </c>
      <c r="Z290" s="13">
        <f>DEGREES(ACOS(((入力・結果!$G$3^2)+(入力・結果!$G$4^2)-(入力・結果!$G$5^2)+(入力・結果!$G$6^2)-(2*入力・結果!$G$3*入力・結果!$G$4*COS(RADIANS(S290))))/(2*入力・結果!$G$6*((入力・結果!$G$3^2)+(入力・結果!$G$4^2)-(2*入力・結果!$G$3*入力・結果!$G$4*(COS(RADIANS(S290)))))^(1/2))))</f>
        <v>60.043004547319853</v>
      </c>
      <c r="AA290" s="13">
        <f>DEGREES(ACOS((入力・結果!$G$4-(入力・結果!$G$3*COS(RADIANS(S290))))/(((入力・結果!$G$3^2)+(入力・結果!$G$4^2)-(2*入力・結果!$G$3*入力・結果!$G$4*COS(RADIANS(S290))))^(1/2))))</f>
        <v>34.646158041665714</v>
      </c>
      <c r="AB290" s="13">
        <f>DEGREES(ACOS(((入力・結果!$G$3^2)+(入力・結果!$G$4^2)+(入力・結果!$G$5^2)-(入力・結果!$G$6^2)-(2*入力・結果!$G$3*入力・結果!$G$4*COS(RADIANS(S290))))/(2*入力・結果!$G$5*((入力・結果!$G$3^2)+(入力・結果!$G$4^2)-(2*入力・結果!$G$3*入力・結果!$G$4*(COS(RADIANS(S290)))))^(1/2))))</f>
        <v>42.366228943863938</v>
      </c>
      <c r="AC290" s="1">
        <f t="shared" si="113"/>
        <v>506.12425744347411</v>
      </c>
      <c r="AD290" s="1">
        <f t="shared" si="102"/>
        <v>506.12425744347411</v>
      </c>
      <c r="AE290" s="1" t="str">
        <f t="shared" si="103"/>
        <v/>
      </c>
      <c r="AF290" s="1" t="str">
        <f t="shared" si="104"/>
        <v/>
      </c>
      <c r="AJ290" s="10">
        <v>287</v>
      </c>
      <c r="AK290" s="10">
        <f t="shared" si="105"/>
        <v>0.88083371042277925</v>
      </c>
    </row>
    <row r="291" spans="2:37" x14ac:dyDescent="0.2">
      <c r="B291" s="1">
        <v>287</v>
      </c>
      <c r="C291" s="13">
        <f t="shared" si="93"/>
        <v>14.618585236136836</v>
      </c>
      <c r="D291" s="13">
        <f t="shared" si="94"/>
        <v>47.81523779815177</v>
      </c>
      <c r="E291" s="13">
        <f>演算!U291</f>
        <v>114.85535896868244</v>
      </c>
      <c r="F291" s="13">
        <f t="shared" si="95"/>
        <v>-114.85535896868244</v>
      </c>
      <c r="G291" s="13">
        <f t="shared" si="96"/>
        <v>216.3764945515631</v>
      </c>
      <c r="H291" s="13">
        <f t="shared" si="97"/>
        <v>483.35369307927641</v>
      </c>
      <c r="I291" s="14">
        <f t="shared" si="106"/>
        <v>529.57490500192512</v>
      </c>
      <c r="J291" s="13">
        <f t="shared" si="107"/>
        <v>-65.884006692248789</v>
      </c>
      <c r="K291" s="13" t="str">
        <f t="shared" si="108"/>
        <v/>
      </c>
      <c r="L291" s="13">
        <f>COUNTIF($K$4:K291,1)</f>
        <v>2</v>
      </c>
      <c r="M291" s="13">
        <f t="shared" si="109"/>
        <v>294.11599330775118</v>
      </c>
      <c r="N291" s="14">
        <f t="shared" si="98"/>
        <v>248.11599330775118</v>
      </c>
      <c r="O291" s="14">
        <f t="shared" si="110"/>
        <v>-197.38780596177776</v>
      </c>
      <c r="P291" s="14">
        <f t="shared" si="111"/>
        <v>491.41391317848701</v>
      </c>
      <c r="Q291" s="13">
        <f t="shared" si="99"/>
        <v>146.18585236136835</v>
      </c>
      <c r="R291" s="13">
        <f t="shared" si="100"/>
        <v>-478.1523779815177</v>
      </c>
      <c r="S291" s="15">
        <v>287</v>
      </c>
      <c r="T291" s="1">
        <f t="shared" si="114"/>
        <v>7.8553589686824381</v>
      </c>
      <c r="U291" s="1">
        <f t="shared" si="101"/>
        <v>114.85535896868244</v>
      </c>
      <c r="V291" s="1">
        <f t="shared" si="112"/>
        <v>1.1352880664842218</v>
      </c>
      <c r="W291" s="1">
        <f>入力・結果!$I$7/V291</f>
        <v>304659.24042618921</v>
      </c>
      <c r="X291" s="14">
        <f>(W291/I291*10)*入力・結果!$I$8</f>
        <v>3796.9151631260538</v>
      </c>
      <c r="Y291" s="13">
        <f>DEGREES(ACOS((入力・結果!$G$3-(入力・結果!$G$4*COS(RADIANS(S291))))/(((入力・結果!$G$3^2)+(入力・結果!$G$4^2)-(2*入力・結果!$G$3*入力・結果!$G$4*COS(RADIANS(S291))))^(1/2))))</f>
        <v>72.167828198939773</v>
      </c>
      <c r="Z291" s="13">
        <f>DEGREES(ACOS(((入力・結果!$G$3^2)+(入力・結果!$G$4^2)-(入力・結果!$G$5^2)+(入力・結果!$G$6^2)-(2*入力・結果!$G$3*入力・結果!$G$4*COS(RADIANS(S291))))/(2*入力・結果!$G$6*((入力・結果!$G$3^2)+(入力・結果!$G$4^2)-(2*入力・結果!$G$3*入力・結果!$G$4*(COS(RADIANS(S291)))))^(1/2))))</f>
        <v>60.658422942082673</v>
      </c>
      <c r="AA291" s="13">
        <f>DEGREES(ACOS((入力・結果!$G$4-(入力・結果!$G$3*COS(RADIANS(S291))))/(((入力・結果!$G$3^2)+(入力・結果!$G$4^2)-(2*入力・結果!$G$3*入力・結果!$G$4*COS(RADIANS(S291))))^(1/2))))</f>
        <v>34.832171801060205</v>
      </c>
      <c r="AB291" s="13">
        <f>DEGREES(ACOS(((入力・結果!$G$3^2)+(入力・結果!$G$4^2)+(入力・結果!$G$5^2)-(入力・結果!$G$6^2)-(2*入力・結果!$G$3*入力・結果!$G$4*COS(RADIANS(S291))))/(2*入力・結果!$G$5*((入力・結果!$G$3^2)+(入力・結果!$G$4^2)-(2*入力・結果!$G$3*入力・結果!$G$4*(COS(RADIANS(S291)))))^(1/2))))</f>
        <v>42.687530769742644</v>
      </c>
      <c r="AC291" s="1">
        <f t="shared" si="113"/>
        <v>496.91516312605381</v>
      </c>
      <c r="AD291" s="1">
        <f t="shared" si="102"/>
        <v>496.91516312605381</v>
      </c>
      <c r="AE291" s="1" t="str">
        <f t="shared" si="103"/>
        <v/>
      </c>
      <c r="AF291" s="1" t="str">
        <f t="shared" si="104"/>
        <v/>
      </c>
      <c r="AJ291" s="10">
        <v>288</v>
      </c>
      <c r="AK291" s="10">
        <f t="shared" si="105"/>
        <v>0.87860357329046856</v>
      </c>
    </row>
    <row r="292" spans="2:37" x14ac:dyDescent="0.2">
      <c r="B292" s="1">
        <v>288</v>
      </c>
      <c r="C292" s="13">
        <f t="shared" si="93"/>
        <v>15.450849718747362</v>
      </c>
      <c r="D292" s="13">
        <f t="shared" si="94"/>
        <v>47.552825814757682</v>
      </c>
      <c r="E292" s="13">
        <f>演算!U292</f>
        <v>115.9935287080279</v>
      </c>
      <c r="F292" s="13">
        <f t="shared" si="95"/>
        <v>-115.9935287080279</v>
      </c>
      <c r="G292" s="13">
        <f t="shared" si="96"/>
        <v>225.82027182282258</v>
      </c>
      <c r="H292" s="13">
        <f t="shared" si="97"/>
        <v>478.99773103858507</v>
      </c>
      <c r="I292" s="14">
        <f t="shared" si="106"/>
        <v>529.55983751248186</v>
      </c>
      <c r="J292" s="13">
        <f t="shared" si="107"/>
        <v>-64.758780221377506</v>
      </c>
      <c r="K292" s="13" t="str">
        <f t="shared" si="108"/>
        <v/>
      </c>
      <c r="L292" s="13">
        <f>COUNTIF($K$4:K292,1)</f>
        <v>2</v>
      </c>
      <c r="M292" s="13">
        <f t="shared" si="109"/>
        <v>295.24121977862251</v>
      </c>
      <c r="N292" s="14">
        <f t="shared" si="98"/>
        <v>249.24121977862251</v>
      </c>
      <c r="O292" s="14">
        <f t="shared" si="110"/>
        <v>-187.69419016691285</v>
      </c>
      <c r="P292" s="14">
        <f t="shared" si="111"/>
        <v>495.18129254226977</v>
      </c>
      <c r="Q292" s="13">
        <f t="shared" si="99"/>
        <v>154.50849718747361</v>
      </c>
      <c r="R292" s="13">
        <f t="shared" si="100"/>
        <v>-475.52825814757682</v>
      </c>
      <c r="S292" s="15">
        <v>288</v>
      </c>
      <c r="T292" s="1">
        <f t="shared" si="114"/>
        <v>7.9935287080278883</v>
      </c>
      <c r="U292" s="1">
        <f t="shared" si="101"/>
        <v>115.9935287080279</v>
      </c>
      <c r="V292" s="1">
        <f t="shared" si="112"/>
        <v>1.1381697393454573</v>
      </c>
      <c r="W292" s="1">
        <f>入力・結果!$I$7/V292</f>
        <v>303887.88951541414</v>
      </c>
      <c r="X292" s="14">
        <f>(W292/I292*10)*入力・結果!$I$8</f>
        <v>3787.4097103416748</v>
      </c>
      <c r="Y292" s="13">
        <f>DEGREES(ACOS((入力・結果!$G$3-(入力・結果!$G$4*COS(RADIANS(S292))))/(((入力・結果!$G$3^2)+(入力・結果!$G$4^2)-(2*入力・結果!$G$3*入力・結果!$G$4*COS(RADIANS(S292))))^(1/2))))</f>
        <v>72.988108654505666</v>
      </c>
      <c r="Z292" s="13">
        <f>DEGREES(ACOS(((入力・結果!$G$3^2)+(入力・結果!$G$4^2)-(入力・結果!$G$5^2)+(入力・結果!$G$6^2)-(2*入力・結果!$G$3*入力・結果!$G$4*COS(RADIANS(S292))))/(2*入力・結果!$G$6*((入力・結果!$G$3^2)+(入力・結果!$G$4^2)-(2*入力・結果!$G$3*入力・結果!$G$4*(COS(RADIANS(S292)))))^(1/2))))</f>
        <v>61.275886819129717</v>
      </c>
      <c r="AA292" s="13">
        <f>DEGREES(ACOS((入力・結果!$G$4-(入力・結果!$G$3*COS(RADIANS(S292))))/(((入力・結果!$G$3^2)+(入力・結果!$G$4^2)-(2*入力・結果!$G$3*入力・結果!$G$4*COS(RADIANS(S292))))^(1/2))))</f>
        <v>35.011891345494327</v>
      </c>
      <c r="AB292" s="13">
        <f>DEGREES(ACOS(((入力・結果!$G$3^2)+(入力・結果!$G$4^2)+(入力・結果!$G$5^2)-(入力・結果!$G$6^2)-(2*入力・結果!$G$3*入力・結果!$G$4*COS(RADIANS(S292))))/(2*入力・結果!$G$5*((入力・結果!$G$3^2)+(入力・結果!$G$4^2)-(2*入力・結果!$G$3*入力・結果!$G$4*(COS(RADIANS(S292)))))^(1/2))))</f>
        <v>43.005420053522215</v>
      </c>
      <c r="AC292" s="1">
        <f t="shared" si="113"/>
        <v>487.40971034167478</v>
      </c>
      <c r="AD292" s="1">
        <f t="shared" si="102"/>
        <v>487.40971034167478</v>
      </c>
      <c r="AE292" s="1" t="str">
        <f t="shared" si="103"/>
        <v/>
      </c>
      <c r="AF292" s="1" t="str">
        <f t="shared" si="104"/>
        <v/>
      </c>
      <c r="AJ292" s="10">
        <v>289</v>
      </c>
      <c r="AK292" s="10">
        <f t="shared" si="105"/>
        <v>0.87630125523968427</v>
      </c>
    </row>
    <row r="293" spans="2:37" x14ac:dyDescent="0.2">
      <c r="B293" s="1">
        <v>289</v>
      </c>
      <c r="C293" s="13">
        <f t="shared" si="93"/>
        <v>16.278407722857814</v>
      </c>
      <c r="D293" s="13">
        <f t="shared" si="94"/>
        <v>47.275928779965845</v>
      </c>
      <c r="E293" s="13">
        <f>演算!U293</f>
        <v>117.13468877600758</v>
      </c>
      <c r="F293" s="13">
        <f t="shared" si="95"/>
        <v>-117.13468877600758</v>
      </c>
      <c r="G293" s="13">
        <f t="shared" si="96"/>
        <v>235.19862607589823</v>
      </c>
      <c r="H293" s="13">
        <f t="shared" si="97"/>
        <v>474.44561168859303</v>
      </c>
      <c r="I293" s="14">
        <f t="shared" si="106"/>
        <v>529.54417394449104</v>
      </c>
      <c r="J293" s="13">
        <f t="shared" si="107"/>
        <v>-63.630840217253102</v>
      </c>
      <c r="K293" s="13" t="str">
        <f t="shared" si="108"/>
        <v/>
      </c>
      <c r="L293" s="13">
        <f>COUNTIF($K$4:K293,1)</f>
        <v>2</v>
      </c>
      <c r="M293" s="13">
        <f t="shared" si="109"/>
        <v>296.36915978274692</v>
      </c>
      <c r="N293" s="14">
        <f t="shared" si="98"/>
        <v>250.36915978274692</v>
      </c>
      <c r="O293" s="14">
        <f t="shared" si="110"/>
        <v>-177.90491725954294</v>
      </c>
      <c r="P293" s="14">
        <f t="shared" si="111"/>
        <v>498.76534820838202</v>
      </c>
      <c r="Q293" s="13">
        <f t="shared" si="99"/>
        <v>162.78407722857816</v>
      </c>
      <c r="R293" s="13">
        <f t="shared" si="100"/>
        <v>-472.75928779965847</v>
      </c>
      <c r="S293" s="15">
        <v>289</v>
      </c>
      <c r="T293" s="1">
        <f t="shared" si="114"/>
        <v>8.1346887760075859</v>
      </c>
      <c r="U293" s="1">
        <f t="shared" si="101"/>
        <v>117.13468877600758</v>
      </c>
      <c r="V293" s="1">
        <f t="shared" si="112"/>
        <v>1.1411600679796834</v>
      </c>
      <c r="W293" s="1">
        <f>入力・結果!$I$7/V293</f>
        <v>303091.57295728102</v>
      </c>
      <c r="X293" s="14">
        <f>(W293/I293*10)*入力・結果!$I$8</f>
        <v>3777.5968086238358</v>
      </c>
      <c r="Y293" s="13">
        <f>DEGREES(ACOS((入力・結果!$G$3-(入力・結果!$G$4*COS(RADIANS(S293))))/(((入力・結果!$G$3^2)+(入力・結果!$G$4^2)-(2*入力・結果!$G$3*入力・結果!$G$4*COS(RADIANS(S293))))^(1/2))))</f>
        <v>73.814904146369557</v>
      </c>
      <c r="Z293" s="13">
        <f>DEGREES(ACOS(((入力・結果!$G$3^2)+(入力・結果!$G$4^2)-(入力・結果!$G$5^2)+(入力・結果!$G$6^2)-(2*入力・結果!$G$3*入力・結果!$G$4*COS(RADIANS(S293))))/(2*入力・結果!$G$6*((入力・結果!$G$3^2)+(入力・結果!$G$4^2)-(2*入力・結果!$G$3*入力・結果!$G$4*(COS(RADIANS(S293)))))^(1/2))))</f>
        <v>61.895455907471344</v>
      </c>
      <c r="AA293" s="13">
        <f>DEGREES(ACOS((入力・結果!$G$4-(入力・結果!$G$3*COS(RADIANS(S293))))/(((入力・結果!$G$3^2)+(入力・結果!$G$4^2)-(2*入力・結果!$G$3*入力・結果!$G$4*COS(RADIANS(S293))))^(1/2))))</f>
        <v>35.185095853630408</v>
      </c>
      <c r="AB293" s="13">
        <f>DEGREES(ACOS(((入力・結果!$G$3^2)+(入力・結果!$G$4^2)+(入力・結果!$G$5^2)-(入力・結果!$G$6^2)-(2*入力・結果!$G$3*入力・結果!$G$4*COS(RADIANS(S293))))/(2*入力・結果!$G$5*((入力・結果!$G$3^2)+(入力・結果!$G$4^2)-(2*入力・結果!$G$3*入力・結果!$G$4*(COS(RADIANS(S293)))))^(1/2))))</f>
        <v>43.319784629637994</v>
      </c>
      <c r="AC293" s="1">
        <f t="shared" si="113"/>
        <v>477.59680862383584</v>
      </c>
      <c r="AD293" s="1">
        <f t="shared" si="102"/>
        <v>477.59680862383584</v>
      </c>
      <c r="AE293" s="1" t="str">
        <f t="shared" si="103"/>
        <v/>
      </c>
      <c r="AF293" s="1" t="str">
        <f t="shared" si="104"/>
        <v/>
      </c>
      <c r="AJ293" s="10">
        <v>290</v>
      </c>
      <c r="AK293" s="10">
        <f t="shared" si="105"/>
        <v>0.87392404249654909</v>
      </c>
    </row>
    <row r="294" spans="2:37" x14ac:dyDescent="0.2">
      <c r="B294" s="1">
        <v>290</v>
      </c>
      <c r="C294" s="13">
        <f t="shared" si="93"/>
        <v>17.101007166283448</v>
      </c>
      <c r="D294" s="13">
        <f t="shared" si="94"/>
        <v>46.984631039295415</v>
      </c>
      <c r="E294" s="13">
        <f>演算!U294</f>
        <v>118.2789529813306</v>
      </c>
      <c r="F294" s="13">
        <f t="shared" si="95"/>
        <v>-118.2789529813306</v>
      </c>
      <c r="G294" s="13">
        <f t="shared" si="96"/>
        <v>244.50808367015256</v>
      </c>
      <c r="H294" s="13">
        <f t="shared" si="97"/>
        <v>469.69732490590195</v>
      </c>
      <c r="I294" s="14">
        <f t="shared" si="106"/>
        <v>529.52788406637353</v>
      </c>
      <c r="J294" s="13">
        <f t="shared" si="107"/>
        <v>-62.500083250379994</v>
      </c>
      <c r="K294" s="13" t="str">
        <f t="shared" si="108"/>
        <v/>
      </c>
      <c r="L294" s="13">
        <f>COUNTIF($K$4:K294,1)</f>
        <v>2</v>
      </c>
      <c r="M294" s="13">
        <f t="shared" si="109"/>
        <v>297.49991674962001</v>
      </c>
      <c r="N294" s="14">
        <f t="shared" si="98"/>
        <v>251.49991674962001</v>
      </c>
      <c r="O294" s="14">
        <f t="shared" si="110"/>
        <v>-168.02239295104982</v>
      </c>
      <c r="P294" s="14">
        <f t="shared" si="111"/>
        <v>502.16357441655771</v>
      </c>
      <c r="Q294" s="13">
        <f t="shared" si="99"/>
        <v>171.01007166283449</v>
      </c>
      <c r="R294" s="13">
        <f t="shared" si="100"/>
        <v>-469.84631039295414</v>
      </c>
      <c r="S294" s="15">
        <v>290</v>
      </c>
      <c r="T294" s="1">
        <f t="shared" si="114"/>
        <v>8.2789529813306117</v>
      </c>
      <c r="U294" s="1">
        <f t="shared" si="101"/>
        <v>118.2789529813306</v>
      </c>
      <c r="V294" s="1">
        <f t="shared" si="112"/>
        <v>1.1442642053230259</v>
      </c>
      <c r="W294" s="1">
        <f>入力・結果!$I$7/V294</f>
        <v>302269.35212253639</v>
      </c>
      <c r="X294" s="14">
        <f>(W294/I294*10)*入力・結果!$I$8</f>
        <v>3767.464913629894</v>
      </c>
      <c r="Y294" s="13">
        <f>DEGREES(ACOS((入力・結果!$G$3-(入力・結果!$G$4*COS(RADIANS(S294))))/(((入力・結果!$G$3^2)+(入力・結果!$G$4^2)-(2*入力・結果!$G$3*入力・結果!$G$4*COS(RADIANS(S294))))^(1/2))))</f>
        <v>74.648444900766776</v>
      </c>
      <c r="Z294" s="13">
        <f>DEGREES(ACOS(((入力・結果!$G$3^2)+(入力・結果!$G$4^2)-(入力・結果!$G$5^2)+(入力・結果!$G$6^2)-(2*入力・結果!$G$3*入力・結果!$G$4*COS(RADIANS(S294))))/(2*入力・結果!$G$6*((入力・結果!$G$3^2)+(入力・結果!$G$4^2)-(2*入力・結果!$G$3*入力・結果!$G$4*(COS(RADIANS(S294)))))^(1/2))))</f>
        <v>62.517191637490754</v>
      </c>
      <c r="AA294" s="13">
        <f>DEGREES(ACOS((入力・結果!$G$4-(入力・結果!$G$3*COS(RADIANS(S294))))/(((入力・結果!$G$3^2)+(入力・結果!$G$4^2)-(2*入力・結果!$G$3*入力・結果!$G$4*COS(RADIANS(S294))))^(1/2))))</f>
        <v>35.351555099233231</v>
      </c>
      <c r="AB294" s="13">
        <f>DEGREES(ACOS(((入力・結果!$G$3^2)+(入力・結果!$G$4^2)+(入力・結果!$G$5^2)-(入力・結果!$G$6^2)-(2*入力・結果!$G$3*入力・結果!$G$4*COS(RADIANS(S294))))/(2*入力・結果!$G$5*((入力・結果!$G$3^2)+(入力・結果!$G$4^2)-(2*入力・結果!$G$3*入力・結果!$G$4*(COS(RADIANS(S294)))))^(1/2))))</f>
        <v>43.630508080563843</v>
      </c>
      <c r="AC294" s="1">
        <f t="shared" si="113"/>
        <v>467.464913629894</v>
      </c>
      <c r="AD294" s="1">
        <f t="shared" si="102"/>
        <v>467.464913629894</v>
      </c>
      <c r="AE294" s="1" t="str">
        <f t="shared" si="103"/>
        <v/>
      </c>
      <c r="AF294" s="1" t="str">
        <f t="shared" si="104"/>
        <v/>
      </c>
      <c r="AJ294" s="10">
        <v>291</v>
      </c>
      <c r="AK294" s="10">
        <f t="shared" si="105"/>
        <v>0.87146911056398546</v>
      </c>
    </row>
    <row r="295" spans="2:37" x14ac:dyDescent="0.2">
      <c r="B295" s="1">
        <v>291</v>
      </c>
      <c r="C295" s="13">
        <f t="shared" si="93"/>
        <v>17.918397477265017</v>
      </c>
      <c r="D295" s="13">
        <f t="shared" si="94"/>
        <v>46.679021324860088</v>
      </c>
      <c r="E295" s="13">
        <f>演算!U295</f>
        <v>119.42644058344749</v>
      </c>
      <c r="F295" s="13">
        <f t="shared" si="95"/>
        <v>-119.42644058344749</v>
      </c>
      <c r="G295" s="13">
        <f t="shared" si="96"/>
        <v>253.74515504357888</v>
      </c>
      <c r="H295" s="13">
        <f t="shared" si="97"/>
        <v>464.75286697387821</v>
      </c>
      <c r="I295" s="14">
        <f t="shared" si="106"/>
        <v>529.51093574026322</v>
      </c>
      <c r="J295" s="13">
        <f t="shared" si="107"/>
        <v>-61.366400926505136</v>
      </c>
      <c r="K295" s="13" t="str">
        <f t="shared" si="108"/>
        <v/>
      </c>
      <c r="L295" s="13">
        <f>COUNTIF($K$4:K295,1)</f>
        <v>2</v>
      </c>
      <c r="M295" s="13">
        <f t="shared" si="109"/>
        <v>298.63359907349485</v>
      </c>
      <c r="N295" s="14">
        <f t="shared" si="98"/>
        <v>252.63359907349485</v>
      </c>
      <c r="O295" s="14">
        <f t="shared" si="110"/>
        <v>-158.04903862136737</v>
      </c>
      <c r="P295" s="14">
        <f t="shared" si="111"/>
        <v>505.37345840416936</v>
      </c>
      <c r="Q295" s="13">
        <f t="shared" si="99"/>
        <v>179.1839747726502</v>
      </c>
      <c r="R295" s="13">
        <f t="shared" si="100"/>
        <v>-466.79021324860088</v>
      </c>
      <c r="S295" s="15">
        <v>291</v>
      </c>
      <c r="T295" s="1">
        <f t="shared" si="114"/>
        <v>8.42644058344748</v>
      </c>
      <c r="U295" s="1">
        <f t="shared" si="101"/>
        <v>119.42644058344749</v>
      </c>
      <c r="V295" s="1">
        <f t="shared" si="112"/>
        <v>1.1474876021168825</v>
      </c>
      <c r="W295" s="1">
        <f>入力・結果!$I$7/V295</f>
        <v>301420.250085429</v>
      </c>
      <c r="X295" s="14">
        <f>(W295/I295*10)*入力・結果!$I$8</f>
        <v>3757.0020112666061</v>
      </c>
      <c r="Y295" s="13">
        <f>DEGREES(ACOS((入力・結果!$G$3-(入力・結果!$G$4*COS(RADIANS(S295))))/(((入力・結果!$G$3^2)+(入力・結果!$G$4^2)-(2*入力・結果!$G$3*入力・結果!$G$4*COS(RADIANS(S295))))^(1/2))))</f>
        <v>75.488971014831193</v>
      </c>
      <c r="Z295" s="13">
        <f>DEGREES(ACOS(((入力・結果!$G$3^2)+(入力・結果!$G$4^2)-(入力・結果!$G$5^2)+(入力・結果!$G$6^2)-(2*入力・結果!$G$3*入力・結果!$G$4*COS(RADIANS(S295))))/(2*入力・結果!$G$6*((入力・結果!$G$3^2)+(入力・結果!$G$4^2)-(2*入力・結果!$G$3*入力・結果!$G$4*(COS(RADIANS(S295)))))^(1/2))))</f>
        <v>63.141157156437259</v>
      </c>
      <c r="AA295" s="13">
        <f>DEGREES(ACOS((入力・結果!$G$4-(入力・結果!$G$3*COS(RADIANS(S295))))/(((入力・結果!$G$3^2)+(入力・結果!$G$4^2)-(2*入力・結果!$G$3*入力・結果!$G$4*COS(RADIANS(S295))))^(1/2))))</f>
        <v>35.511028985168792</v>
      </c>
      <c r="AB295" s="13">
        <f>DEGREES(ACOS(((入力・結果!$G$3^2)+(入力・結果!$G$4^2)+(入力・結果!$G$5^2)-(入力・結果!$G$6^2)-(2*入力・結果!$G$3*入力・結果!$G$4*COS(RADIANS(S295))))/(2*入力・結果!$G$5*((入力・結果!$G$3^2)+(入力・結果!$G$4^2)-(2*入力・結果!$G$3*入力・結果!$G$4*(COS(RADIANS(S295)))))^(1/2))))</f>
        <v>43.937469568616272</v>
      </c>
      <c r="AC295" s="1">
        <f t="shared" si="113"/>
        <v>457.00201126660613</v>
      </c>
      <c r="AD295" s="1">
        <f t="shared" si="102"/>
        <v>457.00201126660613</v>
      </c>
      <c r="AE295" s="1" t="str">
        <f t="shared" si="103"/>
        <v/>
      </c>
      <c r="AF295" s="1" t="str">
        <f t="shared" si="104"/>
        <v/>
      </c>
      <c r="AJ295" s="10">
        <v>292</v>
      </c>
      <c r="AK295" s="10">
        <f t="shared" si="105"/>
        <v>0.86893352045828554</v>
      </c>
    </row>
    <row r="296" spans="2:37" x14ac:dyDescent="0.2">
      <c r="B296" s="1">
        <v>292</v>
      </c>
      <c r="C296" s="13">
        <f t="shared" si="93"/>
        <v>18.730329670795598</v>
      </c>
      <c r="D296" s="13">
        <f t="shared" si="94"/>
        <v>46.359192728339373</v>
      </c>
      <c r="E296" s="13">
        <f>演算!U296</f>
        <v>120.57727660997411</v>
      </c>
      <c r="F296" s="13">
        <f t="shared" si="95"/>
        <v>-120.57727660997411</v>
      </c>
      <c r="G296" s="13">
        <f t="shared" si="96"/>
        <v>262.90633311836757</v>
      </c>
      <c r="H296" s="13">
        <f t="shared" si="97"/>
        <v>459.61223789603247</v>
      </c>
      <c r="I296" s="14">
        <f t="shared" si="106"/>
        <v>529.4932947805338</v>
      </c>
      <c r="J296" s="13">
        <f t="shared" si="107"/>
        <v>-60.229679596573625</v>
      </c>
      <c r="K296" s="13" t="str">
        <f t="shared" si="108"/>
        <v/>
      </c>
      <c r="L296" s="13">
        <f>COUNTIF($K$4:K296,1)</f>
        <v>2</v>
      </c>
      <c r="M296" s="13">
        <f t="shared" si="109"/>
        <v>299.77032040342635</v>
      </c>
      <c r="N296" s="14">
        <f t="shared" si="98"/>
        <v>253.77032040342635</v>
      </c>
      <c r="O296" s="14">
        <f t="shared" si="110"/>
        <v>-147.98729049397727</v>
      </c>
      <c r="P296" s="14">
        <f t="shared" si="111"/>
        <v>508.39247739300436</v>
      </c>
      <c r="Q296" s="13">
        <f t="shared" si="99"/>
        <v>187.30329670795598</v>
      </c>
      <c r="R296" s="13">
        <f t="shared" si="100"/>
        <v>-463.59192728339372</v>
      </c>
      <c r="S296" s="15">
        <v>292</v>
      </c>
      <c r="T296" s="1">
        <f t="shared" si="114"/>
        <v>8.5772766099741062</v>
      </c>
      <c r="U296" s="1">
        <f t="shared" si="101"/>
        <v>120.57727660997411</v>
      </c>
      <c r="V296" s="1">
        <f t="shared" si="112"/>
        <v>1.1508360265266191</v>
      </c>
      <c r="W296" s="1">
        <f>入力・結果!$I$7/V296</f>
        <v>300543.25032202998</v>
      </c>
      <c r="X296" s="14">
        <f>(W296/I296*10)*入力・結果!$I$8</f>
        <v>3746.1956018679357</v>
      </c>
      <c r="Y296" s="13">
        <f>DEGREES(ACOS((入力・結果!$G$3-(入力・結果!$G$4*COS(RADIANS(S296))))/(((入力・結果!$G$3^2)+(入力・結果!$G$4^2)-(2*入力・結果!$G$3*入力・結果!$G$4*COS(RADIANS(S296))))^(1/2))))</f>
        <v>76.336732946531811</v>
      </c>
      <c r="Z296" s="13">
        <f>DEGREES(ACOS(((入力・結果!$G$3^2)+(入力・結果!$G$4^2)-(入力・結果!$G$5^2)+(入力・結果!$G$6^2)-(2*入力・結果!$G$3*入力・結果!$G$4*COS(RADIANS(S296))))/(2*入力・結果!$G$6*((入力・結果!$G$3^2)+(入力・結果!$G$4^2)-(2*入力・結果!$G$3*入力・結果!$G$4*(COS(RADIANS(S296)))))^(1/2))))</f>
        <v>63.767417337640161</v>
      </c>
      <c r="AA296" s="13">
        <f>DEGREES(ACOS((入力・結果!$G$4-(入力・結果!$G$3*COS(RADIANS(S296))))/(((入力・結果!$G$3^2)+(入力・結果!$G$4^2)-(2*入力・結果!$G$3*入力・結果!$G$4*COS(RADIANS(S296))))^(1/2))))</f>
        <v>35.663267053468154</v>
      </c>
      <c r="AB296" s="13">
        <f>DEGREES(ACOS(((入力・結果!$G$3^2)+(入力・結果!$G$4^2)+(入力・結果!$G$5^2)-(入力・結果!$G$6^2)-(2*入力・結果!$G$3*入力・結果!$G$4*COS(RADIANS(S296))))/(2*入力・結果!$G$5*((入力・結果!$G$3^2)+(入力・結果!$G$4^2)-(2*入力・結果!$G$3*入力・結果!$G$4*(COS(RADIANS(S296)))))^(1/2))))</f>
        <v>44.24054366344226</v>
      </c>
      <c r="AC296" s="1">
        <f t="shared" si="113"/>
        <v>446.19560186793569</v>
      </c>
      <c r="AD296" s="1">
        <f t="shared" si="102"/>
        <v>446.19560186793569</v>
      </c>
      <c r="AE296" s="1" t="str">
        <f t="shared" si="103"/>
        <v/>
      </c>
      <c r="AF296" s="1" t="str">
        <f t="shared" si="104"/>
        <v/>
      </c>
      <c r="AJ296" s="10">
        <v>293</v>
      </c>
      <c r="AK296" s="10">
        <f t="shared" si="105"/>
        <v>0.86631421498071448</v>
      </c>
    </row>
    <row r="297" spans="2:37" x14ac:dyDescent="0.2">
      <c r="B297" s="1">
        <v>293</v>
      </c>
      <c r="C297" s="13">
        <f t="shared" si="93"/>
        <v>19.536556424463676</v>
      </c>
      <c r="D297" s="13">
        <f t="shared" si="94"/>
        <v>46.025242672622028</v>
      </c>
      <c r="E297" s="13">
        <f>演算!U297</f>
        <v>121.73159219513654</v>
      </c>
      <c r="F297" s="13">
        <f t="shared" si="95"/>
        <v>-121.73159219513654</v>
      </c>
      <c r="G297" s="13">
        <f t="shared" si="96"/>
        <v>271.98809149075629</v>
      </c>
      <c r="H297" s="13">
        <f t="shared" si="97"/>
        <v>454.27543856072253</v>
      </c>
      <c r="I297" s="14">
        <f t="shared" si="106"/>
        <v>529.47492480033532</v>
      </c>
      <c r="J297" s="13">
        <f t="shared" si="107"/>
        <v>-59.089800047383441</v>
      </c>
      <c r="K297" s="13" t="str">
        <f t="shared" si="108"/>
        <v/>
      </c>
      <c r="L297" s="13">
        <f>COUNTIF($K$4:K297,1)</f>
        <v>2</v>
      </c>
      <c r="M297" s="13">
        <f t="shared" si="109"/>
        <v>300.91019995261655</v>
      </c>
      <c r="N297" s="14">
        <f t="shared" si="98"/>
        <v>254.91019995261655</v>
      </c>
      <c r="O297" s="14">
        <f t="shared" si="110"/>
        <v>-137.83959885380207</v>
      </c>
      <c r="P297" s="14">
        <f t="shared" si="111"/>
        <v>511.21809531758913</v>
      </c>
      <c r="Q297" s="13">
        <f t="shared" si="99"/>
        <v>195.36556424463674</v>
      </c>
      <c r="R297" s="13">
        <f t="shared" si="100"/>
        <v>-460.25242672622022</v>
      </c>
      <c r="S297" s="15">
        <v>293</v>
      </c>
      <c r="T297" s="1">
        <f t="shared" si="114"/>
        <v>8.7315921951365425</v>
      </c>
      <c r="U297" s="1">
        <f t="shared" si="101"/>
        <v>121.73159219513654</v>
      </c>
      <c r="V297" s="1">
        <f t="shared" si="112"/>
        <v>1.1543155851624363</v>
      </c>
      <c r="W297" s="1">
        <f>入力・結果!$I$7/V297</f>
        <v>299637.2954206696</v>
      </c>
      <c r="X297" s="14">
        <f>(W297/I297*10)*入力・結果!$I$8</f>
        <v>3735.0326845453046</v>
      </c>
      <c r="Y297" s="13">
        <f>DEGREES(ACOS((入力・結果!$G$3-(入力・結果!$G$4*COS(RADIANS(S297))))/(((入力・結果!$G$3^2)+(入力・結果!$G$4^2)-(2*入力・結果!$G$3*入力・結果!$G$4*COS(RADIANS(S297))))^(1/2))))</f>
        <v>77.191992029572376</v>
      </c>
      <c r="Z297" s="13">
        <f>DEGREES(ACOS(((入力・結果!$G$3^2)+(入力・結果!$G$4^2)-(入力・結果!$G$5^2)+(入力・結果!$G$6^2)-(2*入力・結果!$G$3*入力・結果!$G$4*COS(RADIANS(S297))))/(2*入力・結果!$G$6*((入力・結果!$G$3^2)+(入力・結果!$G$4^2)-(2*入力・結果!$G$3*入力・結果!$G$4*(COS(RADIANS(S297)))))^(1/2))))</f>
        <v>64.39603878224689</v>
      </c>
      <c r="AA297" s="13">
        <f>DEGREES(ACOS((入力・結果!$G$4-(入力・結果!$G$3*COS(RADIANS(S297))))/(((入力・結果!$G$3^2)+(入力・結果!$G$4^2)-(2*入力・結果!$G$3*入力・結果!$G$4*COS(RADIANS(S297))))^(1/2))))</f>
        <v>35.808007970427603</v>
      </c>
      <c r="AB297" s="13">
        <f>DEGREES(ACOS(((入力・結果!$G$3^2)+(入力・結果!$G$4^2)+(入力・結果!$G$5^2)-(入力・結果!$G$6^2)-(2*入力・結果!$G$3*入力・結果!$G$4*COS(RADIANS(S297))))/(2*入力・結果!$G$5*((入力・結果!$G$3^2)+(入力・結果!$G$4^2)-(2*入力・結果!$G$3*入力・結果!$G$4*(COS(RADIANS(S297)))))^(1/2))))</f>
        <v>44.539600165564146</v>
      </c>
      <c r="AC297" s="1">
        <f t="shared" si="113"/>
        <v>435.03268454530462</v>
      </c>
      <c r="AD297" s="1">
        <f t="shared" si="102"/>
        <v>435.03268454530462</v>
      </c>
      <c r="AE297" s="1" t="str">
        <f t="shared" si="103"/>
        <v/>
      </c>
      <c r="AF297" s="1" t="str">
        <f t="shared" si="104"/>
        <v/>
      </c>
      <c r="AJ297" s="10">
        <v>294</v>
      </c>
      <c r="AK297" s="10">
        <f t="shared" si="105"/>
        <v>0.8636080150573</v>
      </c>
    </row>
    <row r="298" spans="2:37" x14ac:dyDescent="0.2">
      <c r="B298" s="1">
        <v>294</v>
      </c>
      <c r="C298" s="13">
        <f t="shared" si="93"/>
        <v>20.336832153789988</v>
      </c>
      <c r="D298" s="13">
        <f t="shared" si="94"/>
        <v>45.677272882130055</v>
      </c>
      <c r="E298" s="13">
        <f>演算!U298</f>
        <v>122.88952494073948</v>
      </c>
      <c r="F298" s="13">
        <f t="shared" si="95"/>
        <v>-122.88952494073948</v>
      </c>
      <c r="G298" s="13">
        <f t="shared" si="96"/>
        <v>280.98688238519929</v>
      </c>
      <c r="H298" s="13">
        <f t="shared" si="97"/>
        <v>448.74246775060766</v>
      </c>
      <c r="I298" s="14">
        <f t="shared" si="106"/>
        <v>529.45578704501759</v>
      </c>
      <c r="J298" s="13">
        <f t="shared" si="107"/>
        <v>-57.946637171548474</v>
      </c>
      <c r="K298" s="13" t="str">
        <f t="shared" si="108"/>
        <v/>
      </c>
      <c r="L298" s="13">
        <f>COUNTIF($K$4:K298,1)</f>
        <v>2</v>
      </c>
      <c r="M298" s="13">
        <f t="shared" si="109"/>
        <v>302.05336282845155</v>
      </c>
      <c r="N298" s="14">
        <f t="shared" si="98"/>
        <v>256.05336282845155</v>
      </c>
      <c r="O298" s="14">
        <f t="shared" si="110"/>
        <v>-127.60842731713907</v>
      </c>
      <c r="P298" s="14">
        <f t="shared" si="111"/>
        <v>513.84775927613566</v>
      </c>
      <c r="Q298" s="13">
        <f t="shared" si="99"/>
        <v>203.36832153789987</v>
      </c>
      <c r="R298" s="13">
        <f t="shared" si="100"/>
        <v>-456.77272882130052</v>
      </c>
      <c r="S298" s="15">
        <v>294</v>
      </c>
      <c r="T298" s="1">
        <f t="shared" si="114"/>
        <v>8.8895249407394701</v>
      </c>
      <c r="U298" s="1">
        <f t="shared" si="101"/>
        <v>122.88952494073948</v>
      </c>
      <c r="V298" s="1">
        <f t="shared" si="112"/>
        <v>1.1579327456029347</v>
      </c>
      <c r="W298" s="1">
        <f>入力・結果!$I$7/V298</f>
        <v>298701.28581595869</v>
      </c>
      <c r="X298" s="14">
        <f>(W298/I298*10)*入力・結果!$I$8</f>
        <v>3723.4997418541852</v>
      </c>
      <c r="Y298" s="13">
        <f>DEGREES(ACOS((入力・結果!$G$3-(入力・結果!$G$4*COS(RADIANS(S298))))/(((入力・結果!$G$3^2)+(入力・結果!$G$4^2)-(2*入力・結果!$G$3*入力・結果!$G$4*COS(RADIANS(S298))))^(1/2))))</f>
        <v>78.055021014275255</v>
      </c>
      <c r="Z298" s="13">
        <f>DEGREES(ACOS(((入力・結果!$G$3^2)+(入力・結果!$G$4^2)-(入力・結果!$G$5^2)+(入力・結果!$G$6^2)-(2*入力・結果!$G$3*入力・結果!$G$4*COS(RADIANS(S298))))/(2*入力・結果!$G$6*((入力・結果!$G$3^2)+(入力・結果!$G$4^2)-(2*入力・結果!$G$3*入力・結果!$G$4*(COS(RADIANS(S298)))))^(1/2))))</f>
        <v>65.027089812114696</v>
      </c>
      <c r="AA298" s="13">
        <f>DEGREES(ACOS((入力・結果!$G$4-(入力・結果!$G$3*COS(RADIANS(S298))))/(((入力・結果!$G$3^2)+(入力・結果!$G$4^2)-(2*入力・結果!$G$3*入力・結果!$G$4*COS(RADIANS(S298))))^(1/2))))</f>
        <v>35.94497898572471</v>
      </c>
      <c r="AB298" s="13">
        <f>DEGREES(ACOS(((入力・結果!$G$3^2)+(入力・結果!$G$4^2)+(入力・結果!$G$5^2)-(入力・結果!$G$6^2)-(2*入力・結果!$G$3*入力・結果!$G$4*COS(RADIANS(S298))))/(2*入力・結果!$G$5*((入力・結果!$G$3^2)+(入力・結果!$G$4^2)-(2*入力・結果!$G$3*入力・結果!$G$4*(COS(RADIANS(S298)))))^(1/2))))</f>
        <v>44.83450392646418</v>
      </c>
      <c r="AC298" s="1">
        <f t="shared" si="113"/>
        <v>423.49974185418523</v>
      </c>
      <c r="AD298" s="1">
        <f t="shared" si="102"/>
        <v>423.49974185418523</v>
      </c>
      <c r="AE298" s="1" t="str">
        <f t="shared" si="103"/>
        <v/>
      </c>
      <c r="AF298" s="1" t="str">
        <f t="shared" si="104"/>
        <v/>
      </c>
      <c r="AJ298" s="10">
        <v>295</v>
      </c>
      <c r="AK298" s="10">
        <f t="shared" si="105"/>
        <v>0.86081161618573443</v>
      </c>
    </row>
    <row r="299" spans="2:37" x14ac:dyDescent="0.2">
      <c r="B299" s="1">
        <v>295</v>
      </c>
      <c r="C299" s="13">
        <f t="shared" si="93"/>
        <v>21.13091308703498</v>
      </c>
      <c r="D299" s="13">
        <f t="shared" si="94"/>
        <v>45.315389351832494</v>
      </c>
      <c r="E299" s="13">
        <f>演算!U299</f>
        <v>124.05121930126752</v>
      </c>
      <c r="F299" s="13">
        <f t="shared" si="95"/>
        <v>-124.05121930126752</v>
      </c>
      <c r="G299" s="13">
        <f t="shared" si="96"/>
        <v>289.89913435090187</v>
      </c>
      <c r="H299" s="13">
        <f t="shared" si="97"/>
        <v>443.01331899021659</v>
      </c>
      <c r="I299" s="14">
        <f t="shared" si="106"/>
        <v>529.43584021119091</v>
      </c>
      <c r="J299" s="13">
        <f t="shared" si="107"/>
        <v>-56.800059615278649</v>
      </c>
      <c r="K299" s="13" t="str">
        <f t="shared" si="108"/>
        <v/>
      </c>
      <c r="L299" s="13">
        <f>COUNTIF($K$4:K299,1)</f>
        <v>2</v>
      </c>
      <c r="M299" s="13">
        <f t="shared" si="109"/>
        <v>303.19994038472134</v>
      </c>
      <c r="N299" s="14">
        <f t="shared" si="98"/>
        <v>257.19994038472134</v>
      </c>
      <c r="O299" s="14">
        <f t="shared" si="110"/>
        <v>-117.29625216411412</v>
      </c>
      <c r="P299" s="14">
        <f t="shared" si="111"/>
        <v>516.27889568370142</v>
      </c>
      <c r="Q299" s="13">
        <f t="shared" si="99"/>
        <v>211.3091308703498</v>
      </c>
      <c r="R299" s="13">
        <f t="shared" si="100"/>
        <v>-453.15389351832499</v>
      </c>
      <c r="S299" s="15">
        <v>295</v>
      </c>
      <c r="T299" s="1">
        <f t="shared" si="114"/>
        <v>9.0512193012675226</v>
      </c>
      <c r="U299" s="1">
        <f t="shared" si="101"/>
        <v>124.05121930126752</v>
      </c>
      <c r="V299" s="1">
        <f t="shared" si="112"/>
        <v>1.1616943605280454</v>
      </c>
      <c r="W299" s="1">
        <f>入力・結果!$I$7/V299</f>
        <v>297734.07855985709</v>
      </c>
      <c r="X299" s="14">
        <f>(W299/I299*10)*入力・結果!$I$8</f>
        <v>3711.5827249458675</v>
      </c>
      <c r="Y299" s="13">
        <f>DEGREES(ACOS((入力・結果!$G$3-(入力・結果!$G$4*COS(RADIANS(S299))))/(((入力・結果!$G$3^2)+(入力・結果!$G$4^2)-(2*入力・結果!$G$3*入力・結果!$G$4*COS(RADIANS(S299))))^(1/2))))</f>
        <v>78.926104635449477</v>
      </c>
      <c r="Z299" s="13">
        <f>DEGREES(ACOS(((入力・結果!$G$3^2)+(入力・結果!$G$4^2)-(入力・結果!$G$5^2)+(入力・結果!$G$6^2)-(2*入力・結果!$G$3*入力・結果!$G$4*COS(RADIANS(S299))))/(2*入力・結果!$G$6*((入力・結果!$G$3^2)+(入力・結果!$G$4^2)-(2*入力・結果!$G$3*入力・結果!$G$4*(COS(RADIANS(S299)))))^(1/2))))</f>
        <v>65.660640452282209</v>
      </c>
      <c r="AA299" s="13">
        <f>DEGREES(ACOS((入力・結果!$G$4-(入力・結果!$G$3*COS(RADIANS(S299))))/(((入力・結果!$G$3^2)+(入力・結果!$G$4^2)-(2*入力・結果!$G$3*入力・結果!$G$4*COS(RADIANS(S299))))^(1/2))))</f>
        <v>36.073895364550516</v>
      </c>
      <c r="AB299" s="13">
        <f>DEGREES(ACOS(((入力・結果!$G$3^2)+(入力・結果!$G$4^2)+(入力・結果!$G$5^2)-(入力・結果!$G$6^2)-(2*入力・結果!$G$3*入力・結果!$G$4*COS(RADIANS(S299))))/(2*入力・結果!$G$5*((入力・結果!$G$3^2)+(入力・結果!$G$4^2)-(2*入力・結果!$G$3*入力・結果!$G$4*(COS(RADIANS(S299)))))^(1/2))))</f>
        <v>45.125114665818039</v>
      </c>
      <c r="AC299" s="1">
        <f t="shared" si="113"/>
        <v>411.58272494586754</v>
      </c>
      <c r="AD299" s="1">
        <f t="shared" si="102"/>
        <v>411.58272494586754</v>
      </c>
      <c r="AE299" s="1" t="str">
        <f t="shared" si="103"/>
        <v/>
      </c>
      <c r="AF299" s="1" t="str">
        <f t="shared" si="104"/>
        <v/>
      </c>
      <c r="AJ299" s="10">
        <v>296</v>
      </c>
      <c r="AK299" s="10">
        <f t="shared" si="105"/>
        <v>0.8579215850346763</v>
      </c>
    </row>
    <row r="300" spans="2:37" x14ac:dyDescent="0.2">
      <c r="B300" s="1">
        <v>296</v>
      </c>
      <c r="C300" s="13">
        <f t="shared" si="93"/>
        <v>21.918557339453869</v>
      </c>
      <c r="D300" s="13">
        <f t="shared" si="94"/>
        <v>44.939702314958353</v>
      </c>
      <c r="E300" s="13">
        <f>演算!U300</f>
        <v>125.21682699484197</v>
      </c>
      <c r="F300" s="13">
        <f t="shared" si="95"/>
        <v>-125.21682699484197</v>
      </c>
      <c r="G300" s="13">
        <f t="shared" si="96"/>
        <v>298.72124967656731</v>
      </c>
      <c r="H300" s="13">
        <f t="shared" si="97"/>
        <v>437.08797722500475</v>
      </c>
      <c r="I300" s="14">
        <f t="shared" si="106"/>
        <v>529.4150402500635</v>
      </c>
      <c r="J300" s="13">
        <f t="shared" si="107"/>
        <v>-55.649929402379492</v>
      </c>
      <c r="K300" s="13" t="str">
        <f t="shared" si="108"/>
        <v/>
      </c>
      <c r="L300" s="13">
        <f>COUNTIF($K$4:K300,1)</f>
        <v>2</v>
      </c>
      <c r="M300" s="13">
        <f t="shared" si="109"/>
        <v>304.35007059762052</v>
      </c>
      <c r="N300" s="14">
        <f t="shared" si="98"/>
        <v>258.35007059762052</v>
      </c>
      <c r="O300" s="14">
        <f t="shared" si="110"/>
        <v>-106.90556174566039</v>
      </c>
      <c r="P300" s="14">
        <f t="shared" si="111"/>
        <v>518.50890610559543</v>
      </c>
      <c r="Q300" s="13">
        <f t="shared" si="99"/>
        <v>219.18557339453869</v>
      </c>
      <c r="R300" s="13">
        <f t="shared" si="100"/>
        <v>-449.3970231495835</v>
      </c>
      <c r="S300" s="15">
        <v>296</v>
      </c>
      <c r="T300" s="1">
        <f t="shared" si="114"/>
        <v>9.2168269948419663</v>
      </c>
      <c r="U300" s="1">
        <f t="shared" si="101"/>
        <v>125.21682699484197</v>
      </c>
      <c r="V300" s="1">
        <f t="shared" si="112"/>
        <v>1.1656076935744437</v>
      </c>
      <c r="W300" s="1">
        <f>入力・結果!$I$7/V300</f>
        <v>296734.4861454537</v>
      </c>
      <c r="X300" s="14">
        <f>(W300/I300*10)*入力・結果!$I$8</f>
        <v>3699.2670394005863</v>
      </c>
      <c r="Y300" s="13">
        <f>DEGREES(ACOS((入力・結果!$G$3-(入力・結果!$G$4*COS(RADIANS(S300))))/(((入力・結果!$G$3^2)+(入力・結果!$G$4^2)-(2*入力・結果!$G$3*入力・結果!$G$4*COS(RADIANS(S300))))^(1/2))))</f>
        <v>79.805540208206338</v>
      </c>
      <c r="Z300" s="13">
        <f>DEGREES(ACOS(((入力・結果!$G$3^2)+(入力・結果!$G$4^2)-(入力・結果!$G$5^2)+(入力・結果!$G$6^2)-(2*入力・結果!$G$3*入力・結果!$G$4*COS(RADIANS(S300))))/(2*入力・結果!$G$6*((入力・結果!$G$3^2)+(入力・結果!$G$4^2)-(2*入力・結果!$G$3*入力・結果!$G$4*(COS(RADIANS(S300)))))^(1/2))))</f>
        <v>66.296762401219056</v>
      </c>
      <c r="AA300" s="13">
        <f>DEGREES(ACOS((入力・結果!$G$4-(入力・結果!$G$3*COS(RADIANS(S300))))/(((入力・結果!$G$3^2)+(入力・結果!$G$4^2)-(2*入力・結果!$G$3*入力・結果!$G$4*COS(RADIANS(S300))))^(1/2))))</f>
        <v>36.194459791793662</v>
      </c>
      <c r="AB300" s="13">
        <f>DEGREES(ACOS(((入力・結果!$G$3^2)+(入力・結果!$G$4^2)+(入力・結果!$G$5^2)-(入力・結果!$G$6^2)-(2*入力・結果!$G$3*入力・結果!$G$4*COS(RADIANS(S300))))/(2*入力・結果!$G$5*((入力・結果!$G$3^2)+(入力・結果!$G$4^2)-(2*入力・結果!$G$3*入力・結果!$G$4*(COS(RADIANS(S300)))))^(1/2))))</f>
        <v>45.411286786635628</v>
      </c>
      <c r="AC300" s="1">
        <f t="shared" si="113"/>
        <v>399.26703940058633</v>
      </c>
      <c r="AD300" s="1">
        <f t="shared" si="102"/>
        <v>399.26703940058633</v>
      </c>
      <c r="AE300" s="1" t="str">
        <f t="shared" si="103"/>
        <v/>
      </c>
      <c r="AF300" s="1" t="str">
        <f t="shared" si="104"/>
        <v/>
      </c>
      <c r="AJ300" s="10">
        <v>297</v>
      </c>
      <c r="AK300" s="10">
        <f t="shared" si="105"/>
        <v>0.85493435624887582</v>
      </c>
    </row>
    <row r="301" spans="2:37" x14ac:dyDescent="0.2">
      <c r="B301" s="1">
        <v>297</v>
      </c>
      <c r="C301" s="13">
        <f t="shared" si="93"/>
        <v>22.69952498697733</v>
      </c>
      <c r="D301" s="13">
        <f t="shared" si="94"/>
        <v>44.550326209418394</v>
      </c>
      <c r="E301" s="13">
        <f>演算!U301</f>
        <v>126.38650744187373</v>
      </c>
      <c r="F301" s="13">
        <f t="shared" si="95"/>
        <v>-126.38650744187373</v>
      </c>
      <c r="G301" s="13">
        <f t="shared" si="96"/>
        <v>307.44960149677138</v>
      </c>
      <c r="H301" s="13">
        <f t="shared" si="97"/>
        <v>430.96641532536921</v>
      </c>
      <c r="I301" s="14">
        <f t="shared" si="106"/>
        <v>529.39334015354041</v>
      </c>
      <c r="J301" s="13">
        <f t="shared" si="107"/>
        <v>-54.496101532761216</v>
      </c>
      <c r="K301" s="13" t="str">
        <f t="shared" si="108"/>
        <v/>
      </c>
      <c r="L301" s="13">
        <f>COUNTIF($K$4:K301,1)</f>
        <v>2</v>
      </c>
      <c r="M301" s="13">
        <f t="shared" si="109"/>
        <v>305.5038984672388</v>
      </c>
      <c r="N301" s="14">
        <f t="shared" si="98"/>
        <v>259.5038984672388</v>
      </c>
      <c r="O301" s="14">
        <f t="shared" si="110"/>
        <v>-96.438855978800092</v>
      </c>
      <c r="P301" s="14">
        <f t="shared" si="111"/>
        <v>520.53516274736171</v>
      </c>
      <c r="Q301" s="13">
        <f t="shared" si="99"/>
        <v>226.99524986977332</v>
      </c>
      <c r="R301" s="13">
        <f t="shared" si="100"/>
        <v>-445.50326209418392</v>
      </c>
      <c r="S301" s="15">
        <v>297</v>
      </c>
      <c r="T301" s="1">
        <f t="shared" si="114"/>
        <v>9.3865074418737322</v>
      </c>
      <c r="U301" s="1">
        <f t="shared" si="101"/>
        <v>126.38650744187373</v>
      </c>
      <c r="V301" s="1">
        <f t="shared" si="112"/>
        <v>1.1696804470317659</v>
      </c>
      <c r="W301" s="1">
        <f>入力・結果!$I$7/V301</f>
        <v>295701.27540193615</v>
      </c>
      <c r="X301" s="14">
        <f>(W301/I301*10)*入力・結果!$I$8</f>
        <v>3686.537531973383</v>
      </c>
      <c r="Y301" s="13">
        <f>DEGREES(ACOS((入力・結果!$G$3-(入力・結果!$G$4*COS(RADIANS(S301))))/(((入力・結果!$G$3^2)+(入力・結果!$G$4^2)-(2*入力・結果!$G$3*入力・結果!$G$4*COS(RADIANS(S301))))^(1/2))))</f>
        <v>80.693638252631544</v>
      </c>
      <c r="Z301" s="13">
        <f>DEGREES(ACOS(((入力・結果!$G$3^2)+(入力・結果!$G$4^2)-(入力・結果!$G$5^2)+(入力・結果!$G$6^2)-(2*入力・結果!$G$3*入力・結果!$G$4*COS(RADIANS(S301))))/(2*入力・結果!$G$6*((入力・結果!$G$3^2)+(入力・結果!$G$4^2)-(2*入力・結果!$G$3*入力・結果!$G$4*(COS(RADIANS(S301)))))^(1/2))))</f>
        <v>66.935528986791326</v>
      </c>
      <c r="AA301" s="13">
        <f>DEGREES(ACOS((入力・結果!$G$4-(入力・結果!$G$3*COS(RADIANS(S301))))/(((入力・結果!$G$3^2)+(入力・結果!$G$4^2)-(2*入力・結果!$G$3*入力・結果!$G$4*COS(RADIANS(S301))))^(1/2))))</f>
        <v>36.306361747368442</v>
      </c>
      <c r="AB301" s="13">
        <f>DEGREES(ACOS(((入力・結果!$G$3^2)+(入力・結果!$G$4^2)+(入力・結果!$G$5^2)-(入力・結果!$G$6^2)-(2*入力・結果!$G$3*入力・結果!$G$4*COS(RADIANS(S301))))/(2*入力・結果!$G$5*((入力・結果!$G$3^2)+(入力・結果!$G$4^2)-(2*入力・結果!$G$3*入力・結果!$G$4*(COS(RADIANS(S301)))))^(1/2))))</f>
        <v>45.692869189242174</v>
      </c>
      <c r="AC301" s="1">
        <f t="shared" si="113"/>
        <v>386.53753197338301</v>
      </c>
      <c r="AD301" s="1">
        <f t="shared" si="102"/>
        <v>386.53753197338301</v>
      </c>
      <c r="AE301" s="1" t="str">
        <f t="shared" si="103"/>
        <v/>
      </c>
      <c r="AF301" s="1" t="str">
        <f t="shared" si="104"/>
        <v/>
      </c>
      <c r="AJ301" s="10">
        <v>298</v>
      </c>
      <c r="AK301" s="10">
        <f t="shared" si="105"/>
        <v>0.85184622952218814</v>
      </c>
    </row>
    <row r="302" spans="2:37" x14ac:dyDescent="0.2">
      <c r="B302" s="1">
        <v>298</v>
      </c>
      <c r="C302" s="13">
        <f t="shared" si="93"/>
        <v>23.473578139294521</v>
      </c>
      <c r="D302" s="13">
        <f t="shared" si="94"/>
        <v>44.147379642946355</v>
      </c>
      <c r="E302" s="13">
        <f>演算!U302</f>
        <v>127.56042823337728</v>
      </c>
      <c r="F302" s="13">
        <f t="shared" si="95"/>
        <v>-127.56042823337728</v>
      </c>
      <c r="G302" s="13">
        <f t="shared" si="96"/>
        <v>316.08053056068843</v>
      </c>
      <c r="H302" s="13">
        <f t="shared" si="97"/>
        <v>424.64859040930406</v>
      </c>
      <c r="I302" s="14">
        <f t="shared" si="106"/>
        <v>529.3706897214231</v>
      </c>
      <c r="J302" s="13">
        <f t="shared" si="107"/>
        <v>-53.338423553629802</v>
      </c>
      <c r="K302" s="13" t="str">
        <f t="shared" si="108"/>
        <v/>
      </c>
      <c r="L302" s="13">
        <f>COUNTIF($K$4:K302,1)</f>
        <v>2</v>
      </c>
      <c r="M302" s="13">
        <f t="shared" si="109"/>
        <v>306.66157644637019</v>
      </c>
      <c r="N302" s="14">
        <f t="shared" si="98"/>
        <v>260.66157644637019</v>
      </c>
      <c r="O302" s="14">
        <f t="shared" si="110"/>
        <v>-85.898645946015577</v>
      </c>
      <c r="P302" s="14">
        <f t="shared" si="111"/>
        <v>522.35500357589785</v>
      </c>
      <c r="Q302" s="13">
        <f t="shared" si="99"/>
        <v>234.7357813929452</v>
      </c>
      <c r="R302" s="13">
        <f t="shared" si="100"/>
        <v>-441.47379642946356</v>
      </c>
      <c r="S302" s="15">
        <v>298</v>
      </c>
      <c r="T302" s="1">
        <f t="shared" si="114"/>
        <v>9.5604282333772872</v>
      </c>
      <c r="U302" s="1">
        <f t="shared" si="101"/>
        <v>127.56042823337728</v>
      </c>
      <c r="V302" s="1">
        <f t="shared" si="112"/>
        <v>1.1739207915035479</v>
      </c>
      <c r="W302" s="1">
        <f>入力・結果!$I$7/V302</f>
        <v>294633.16648221633</v>
      </c>
      <c r="X302" s="14">
        <f>(W302/I302*10)*入力・結果!$I$8</f>
        <v>3673.3784785212538</v>
      </c>
      <c r="Y302" s="13">
        <f>DEGREES(ACOS((入力・結果!$G$3-(入力・結果!$G$4*COS(RADIANS(S302))))/(((入力・結果!$G$3^2)+(入力・結果!$G$4^2)-(2*入力・結果!$G$3*入力・結果!$G$4*COS(RADIANS(S302))))^(1/2))))</f>
        <v>81.590723148143468</v>
      </c>
      <c r="Z302" s="13">
        <f>DEGREES(ACOS(((入力・結果!$G$3^2)+(入力・結果!$G$4^2)-(入力・結果!$G$5^2)+(入力・結果!$G$6^2)-(2*入力・結果!$G$3*入力・結果!$G$4*COS(RADIANS(S302))))/(2*入力・結果!$G$6*((入力・結果!$G$3^2)+(入力・結果!$G$4^2)-(2*入力・結果!$G$3*入力・結果!$G$4*(COS(RADIANS(S302)))))^(1/2))))</f>
        <v>67.57701510558347</v>
      </c>
      <c r="AA302" s="13">
        <f>DEGREES(ACOS((入力・結果!$G$4-(入力・結果!$G$3*COS(RADIANS(S302))))/(((入力・結果!$G$3^2)+(入力・結果!$G$4^2)-(2*入力・結果!$G$3*入力・結果!$G$4*COS(RADIANS(S302))))^(1/2))))</f>
        <v>36.409276851856518</v>
      </c>
      <c r="AB302" s="13">
        <f>DEGREES(ACOS(((入力・結果!$G$3^2)+(入力・結果!$G$4^2)+(入力・結果!$G$5^2)-(入力・結果!$G$6^2)-(2*入力・結果!$G$3*入力・結果!$G$4*COS(RADIANS(S302))))/(2*入力・結果!$G$5*((入力・結果!$G$3^2)+(入力・結果!$G$4^2)-(2*入力・結果!$G$3*入力・結果!$G$4*(COS(RADIANS(S302)))))^(1/2))))</f>
        <v>45.969705085233805</v>
      </c>
      <c r="AC302" s="1">
        <f t="shared" si="113"/>
        <v>373.37847852125378</v>
      </c>
      <c r="AD302" s="1">
        <f t="shared" si="102"/>
        <v>373.37847852125378</v>
      </c>
      <c r="AE302" s="1" t="str">
        <f t="shared" si="103"/>
        <v/>
      </c>
      <c r="AF302" s="1" t="str">
        <f t="shared" si="104"/>
        <v/>
      </c>
      <c r="AJ302" s="10">
        <v>299</v>
      </c>
      <c r="AK302" s="10">
        <f t="shared" si="105"/>
        <v>0.84865336700940641</v>
      </c>
    </row>
    <row r="303" spans="2:37" x14ac:dyDescent="0.2">
      <c r="B303" s="1">
        <v>299</v>
      </c>
      <c r="C303" s="13">
        <f t="shared" si="93"/>
        <v>24.240481012316863</v>
      </c>
      <c r="D303" s="13">
        <f t="shared" si="94"/>
        <v>43.730985356969782</v>
      </c>
      <c r="E303" s="13">
        <f>演算!U303</f>
        <v>128.73876563104051</v>
      </c>
      <c r="F303" s="13">
        <f t="shared" si="95"/>
        <v>-128.73876563104051</v>
      </c>
      <c r="G303" s="13">
        <f t="shared" si="96"/>
        <v>324.61034163092614</v>
      </c>
      <c r="H303" s="13">
        <f t="shared" si="97"/>
        <v>418.13443997772674</v>
      </c>
      <c r="I303" s="14">
        <f t="shared" si="106"/>
        <v>529.34703530787226</v>
      </c>
      <c r="J303" s="13">
        <f t="shared" si="107"/>
        <v>-52.176735101408944</v>
      </c>
      <c r="K303" s="13" t="str">
        <f t="shared" si="108"/>
        <v/>
      </c>
      <c r="L303" s="13">
        <f>COUNTIF($K$4:K303,1)</f>
        <v>2</v>
      </c>
      <c r="M303" s="13">
        <f t="shared" si="109"/>
        <v>307.82326489859105</v>
      </c>
      <c r="N303" s="14">
        <f t="shared" si="98"/>
        <v>261.82326489859105</v>
      </c>
      <c r="O303" s="14">
        <f t="shared" si="110"/>
        <v>-75.287453616814261</v>
      </c>
      <c r="P303" s="14">
        <f t="shared" si="111"/>
        <v>523.96572704436483</v>
      </c>
      <c r="Q303" s="13">
        <f t="shared" si="99"/>
        <v>242.40481012316863</v>
      </c>
      <c r="R303" s="13">
        <f t="shared" si="100"/>
        <v>-437.30985356969779</v>
      </c>
      <c r="S303" s="15">
        <v>299</v>
      </c>
      <c r="T303" s="1">
        <f t="shared" si="114"/>
        <v>9.7387656310405006</v>
      </c>
      <c r="U303" s="1">
        <f t="shared" si="101"/>
        <v>128.73876563104051</v>
      </c>
      <c r="V303" s="1">
        <f t="shared" si="112"/>
        <v>1.1783373976632276</v>
      </c>
      <c r="W303" s="1">
        <f>入力・結果!$I$7/V303</f>
        <v>293528.83196774544</v>
      </c>
      <c r="X303" s="14">
        <f>(W303/I303*10)*入力・結果!$I$8</f>
        <v>3659.7735734183852</v>
      </c>
      <c r="Y303" s="13">
        <f>DEGREES(ACOS((入力・結果!$G$3-(入力・結果!$G$4*COS(RADIANS(S303))))/(((入力・結果!$G$3^2)+(入力・結果!$G$4^2)-(2*入力・結果!$G$3*入力・結果!$G$4*COS(RADIANS(S303))))^(1/2))))</f>
        <v>82.497133818261673</v>
      </c>
      <c r="Z303" s="13">
        <f>DEGREES(ACOS(((入力・結果!$G$3^2)+(入力・結果!$G$4^2)-(入力・結果!$G$5^2)+(入力・結果!$G$6^2)-(2*入力・結果!$G$3*入力・結果!$G$4*COS(RADIANS(S303))))/(2*入力・結果!$G$6*((入力・結果!$G$3^2)+(入力・結果!$G$4^2)-(2*入力・結果!$G$3*入力・結果!$G$4*(COS(RADIANS(S303)))))^(1/2))))</f>
        <v>68.221297142882221</v>
      </c>
      <c r="AA303" s="13">
        <f>DEGREES(ACOS((入力・結果!$G$4-(入力・結果!$G$3*COS(RADIANS(S303))))/(((入力・結果!$G$3^2)+(入力・結果!$G$4^2)-(2*入力・結果!$G$3*入力・結果!$G$4*COS(RADIANS(S303))))^(1/2))))</f>
        <v>36.50286618173832</v>
      </c>
      <c r="AB303" s="13">
        <f>DEGREES(ACOS(((入力・結果!$G$3^2)+(入力・結果!$G$4^2)+(入力・結果!$G$5^2)-(入力・結果!$G$6^2)-(2*入力・結果!$G$3*入力・結果!$G$4*COS(RADIANS(S303))))/(2*入力・結果!$G$5*((入力・結果!$G$3^2)+(入力・結果!$G$4^2)-(2*入力・結果!$G$3*入力・結果!$G$4*(COS(RADIANS(S303)))))^(1/2))))</f>
        <v>46.24163181277882</v>
      </c>
      <c r="AC303" s="1">
        <f t="shared" si="113"/>
        <v>359.77357341838524</v>
      </c>
      <c r="AD303" s="1">
        <f t="shared" si="102"/>
        <v>359.77357341838524</v>
      </c>
      <c r="AE303" s="1" t="str">
        <f t="shared" si="103"/>
        <v/>
      </c>
      <c r="AF303" s="1" t="str">
        <f t="shared" si="104"/>
        <v/>
      </c>
      <c r="AJ303" s="10">
        <v>300</v>
      </c>
      <c r="AK303" s="10">
        <f t="shared" si="105"/>
        <v>0.84535179116034787</v>
      </c>
    </row>
    <row r="304" spans="2:37" x14ac:dyDescent="0.2">
      <c r="B304" s="1">
        <v>300</v>
      </c>
      <c r="C304" s="13">
        <f t="shared" si="93"/>
        <v>25.000000000000007</v>
      </c>
      <c r="D304" s="13">
        <f t="shared" si="94"/>
        <v>43.301270189221931</v>
      </c>
      <c r="E304" s="13">
        <f>演算!U304</f>
        <v>129.92170510127855</v>
      </c>
      <c r="F304" s="13">
        <f t="shared" si="95"/>
        <v>-129.92170510127855</v>
      </c>
      <c r="G304" s="13">
        <f t="shared" si="96"/>
        <v>333.03529947694705</v>
      </c>
      <c r="H304" s="13">
        <f t="shared" si="97"/>
        <v>411.42387785703085</v>
      </c>
      <c r="I304" s="14">
        <f t="shared" si="106"/>
        <v>529.32231954511121</v>
      </c>
      <c r="J304" s="13">
        <f t="shared" si="107"/>
        <v>-51.010867412313189</v>
      </c>
      <c r="K304" s="13" t="str">
        <f t="shared" si="108"/>
        <v/>
      </c>
      <c r="L304" s="13">
        <f>COUNTIF($K$4:K304,1)</f>
        <v>2</v>
      </c>
      <c r="M304" s="13">
        <f t="shared" si="109"/>
        <v>308.98913258768681</v>
      </c>
      <c r="N304" s="14">
        <f t="shared" si="98"/>
        <v>262.98913258768681</v>
      </c>
      <c r="O304" s="14">
        <f t="shared" si="110"/>
        <v>-64.607811712249969</v>
      </c>
      <c r="P304" s="14">
        <f t="shared" si="111"/>
        <v>525.3645863915566</v>
      </c>
      <c r="Q304" s="13">
        <f t="shared" si="99"/>
        <v>250.00000000000006</v>
      </c>
      <c r="R304" s="13">
        <f t="shared" si="100"/>
        <v>-433.0127018922193</v>
      </c>
      <c r="S304" s="15">
        <v>300</v>
      </c>
      <c r="T304" s="1">
        <f t="shared" si="114"/>
        <v>9.9217051012785475</v>
      </c>
      <c r="U304" s="1">
        <f t="shared" si="101"/>
        <v>129.92170510127855</v>
      </c>
      <c r="V304" s="1">
        <f t="shared" si="112"/>
        <v>1.1829394702380398</v>
      </c>
      <c r="W304" s="1">
        <f>入力・結果!$I$7/V304</f>
        <v>292386.89611937647</v>
      </c>
      <c r="X304" s="14">
        <f>(W304/I304*10)*入力・結果!$I$8</f>
        <v>3645.7059208201831</v>
      </c>
      <c r="Y304" s="13">
        <f>DEGREES(ACOS((入力・結果!$G$3-(入力・結果!$G$4*COS(RADIANS(S304))))/(((入力・結果!$G$3^2)+(入力・結果!$G$4^2)-(2*入力・結果!$G$3*入力・結果!$G$4*COS(RADIANS(S304))))^(1/2))))</f>
        <v>83.413224446370549</v>
      </c>
      <c r="Z304" s="13">
        <f>DEGREES(ACOS(((入力・結果!$G$3^2)+(入力・結果!$G$4^2)-(入力・結果!$G$5^2)+(入力・結果!$G$6^2)-(2*入力・結果!$G$3*入力・結果!$G$4*COS(RADIANS(S304))))/(2*入力・結果!$G$6*((入力・結果!$G$3^2)+(入力・結果!$G$4^2)-(2*入力・結果!$G$3*入力・結果!$G$4*(COS(RADIANS(S304)))))^(1/2))))</f>
        <v>68.868452870244298</v>
      </c>
      <c r="AA304" s="13">
        <f>DEGREES(ACOS((入力・結果!$G$4-(入力・結果!$G$3*COS(RADIANS(S304))))/(((入力・結果!$G$3^2)+(入力・結果!$G$4^2)-(2*入力・結果!$G$3*入力・結果!$G$4*COS(RADIANS(S304))))^(1/2))))</f>
        <v>36.586775553629444</v>
      </c>
      <c r="AB304" s="13">
        <f>DEGREES(ACOS(((入力・結果!$G$3^2)+(入力・結果!$G$4^2)+(入力・結果!$G$5^2)-(入力・結果!$G$6^2)-(2*入力・結果!$G$3*入力・結果!$G$4*COS(RADIANS(S304))))/(2*入力・結果!$G$5*((入力・結果!$G$3^2)+(入力・結果!$G$4^2)-(2*入力・結果!$G$3*入力・結果!$G$4*(COS(RADIANS(S304)))))^(1/2))))</f>
        <v>46.508480654907991</v>
      </c>
      <c r="AC304" s="1">
        <f t="shared" si="113"/>
        <v>345.70592082018311</v>
      </c>
      <c r="AD304" s="1">
        <f t="shared" si="102"/>
        <v>345.70592082018311</v>
      </c>
      <c r="AE304" s="1" t="str">
        <f t="shared" si="103"/>
        <v/>
      </c>
      <c r="AF304" s="1" t="str">
        <f t="shared" si="104"/>
        <v/>
      </c>
      <c r="AJ304" s="10">
        <v>301</v>
      </c>
      <c r="AK304" s="10">
        <f t="shared" si="105"/>
        <v>0.84193738307041466</v>
      </c>
    </row>
    <row r="305" spans="2:37" x14ac:dyDescent="0.2">
      <c r="B305" s="1">
        <v>301</v>
      </c>
      <c r="C305" s="13">
        <f t="shared" si="93"/>
        <v>25.751903745502709</v>
      </c>
      <c r="D305" s="13">
        <f t="shared" si="94"/>
        <v>42.858365035105614</v>
      </c>
      <c r="E305" s="13">
        <f>演算!U305</f>
        <v>131.10944188563792</v>
      </c>
      <c r="F305" s="13">
        <f t="shared" si="95"/>
        <v>-131.10944188563792</v>
      </c>
      <c r="G305" s="13">
        <f t="shared" si="96"/>
        <v>341.35162442393175</v>
      </c>
      <c r="H305" s="13">
        <f t="shared" si="97"/>
        <v>404.5167899441592</v>
      </c>
      <c r="I305" s="14">
        <f t="shared" si="106"/>
        <v>529.29648104213197</v>
      </c>
      <c r="J305" s="13">
        <f t="shared" si="107"/>
        <v>-49.840642799360623</v>
      </c>
      <c r="K305" s="13" t="str">
        <f t="shared" si="108"/>
        <v/>
      </c>
      <c r="L305" s="13">
        <f>COUNTIF($K$4:K305,1)</f>
        <v>2</v>
      </c>
      <c r="M305" s="13">
        <f t="shared" si="109"/>
        <v>310.15935720063936</v>
      </c>
      <c r="N305" s="14">
        <f t="shared" si="98"/>
        <v>264.15935720063936</v>
      </c>
      <c r="O305" s="14">
        <f t="shared" si="110"/>
        <v>-53.862263736203786</v>
      </c>
      <c r="P305" s="14">
        <f t="shared" si="111"/>
        <v>526.54878348429941</v>
      </c>
      <c r="Q305" s="13">
        <f t="shared" si="99"/>
        <v>257.5190374550271</v>
      </c>
      <c r="R305" s="13">
        <f t="shared" si="100"/>
        <v>-428.58365035105618</v>
      </c>
      <c r="S305" s="15">
        <v>301</v>
      </c>
      <c r="T305" s="1">
        <f t="shared" si="114"/>
        <v>10.109441885637914</v>
      </c>
      <c r="U305" s="1">
        <f t="shared" si="101"/>
        <v>131.10944188563792</v>
      </c>
      <c r="V305" s="1">
        <f t="shared" si="112"/>
        <v>1.1877367843593731</v>
      </c>
      <c r="W305" s="1">
        <f>入力・結果!$I$7/V305</f>
        <v>291205.93430686271</v>
      </c>
      <c r="X305" s="14">
        <f>(W305/I305*10)*入力・結果!$I$8</f>
        <v>3631.1580281832748</v>
      </c>
      <c r="Y305" s="13">
        <f>DEGREES(ACOS((入力・結果!$G$3-(入力・結果!$G$4*COS(RADIANS(S305))))/(((入力・結果!$G$3^2)+(入力・結果!$G$4^2)-(2*入力・結果!$G$3*入力・結果!$G$4*COS(RADIANS(S305))))^(1/2))))</f>
        <v>84.339365222883941</v>
      </c>
      <c r="Z305" s="13">
        <f>DEGREES(ACOS(((入力・結果!$G$3^2)+(入力・結果!$G$4^2)-(入力・結果!$G$5^2)+(入力・結果!$G$6^2)-(2*入力・結果!$G$3*入力・結果!$G$4*COS(RADIANS(S305))))/(2*入力・結果!$G$6*((入力・結果!$G$3^2)+(入力・結果!$G$4^2)-(2*入力・結果!$G$3*入力・結果!$G$4*(COS(RADIANS(S305)))))^(1/2))))</f>
        <v>69.518561317138179</v>
      </c>
      <c r="AA305" s="13">
        <f>DEGREES(ACOS((入力・結果!$G$4-(入力・結果!$G$3*COS(RADIANS(S305))))/(((入力・結果!$G$3^2)+(入力・結果!$G$4^2)-(2*入力・結果!$G$3*入力・結果!$G$4*COS(RADIANS(S305))))^(1/2))))</f>
        <v>36.660634777116059</v>
      </c>
      <c r="AB305" s="13">
        <f>DEGREES(ACOS(((入力・結果!$G$3^2)+(入力・結果!$G$4^2)+(入力・結果!$G$5^2)-(入力・結果!$G$6^2)-(2*入力・結果!$G$3*入力・結果!$G$4*COS(RADIANS(S305))))/(2*入力・結果!$G$5*((入力・結果!$G$3^2)+(入力・結果!$G$4^2)-(2*入力・結果!$G$3*入力・結果!$G$4*(COS(RADIANS(S305)))))^(1/2))))</f>
        <v>46.770076662753972</v>
      </c>
      <c r="AC305" s="1">
        <f t="shared" si="113"/>
        <v>331.15802818327484</v>
      </c>
      <c r="AD305" s="1">
        <f t="shared" si="102"/>
        <v>331.15802818327484</v>
      </c>
      <c r="AE305" s="1" t="str">
        <f t="shared" si="103"/>
        <v/>
      </c>
      <c r="AF305" s="1" t="str">
        <f t="shared" si="104"/>
        <v/>
      </c>
      <c r="AJ305" s="10">
        <v>302</v>
      </c>
      <c r="AK305" s="10">
        <f t="shared" si="105"/>
        <v>0.83840588145761585</v>
      </c>
    </row>
    <row r="306" spans="2:37" x14ac:dyDescent="0.2">
      <c r="B306" s="1">
        <v>302</v>
      </c>
      <c r="C306" s="13">
        <f t="shared" si="93"/>
        <v>26.495963211660232</v>
      </c>
      <c r="D306" s="13">
        <f t="shared" si="94"/>
        <v>42.402404807821306</v>
      </c>
      <c r="E306" s="13">
        <f>演算!U306</f>
        <v>132.3021816100557</v>
      </c>
      <c r="F306" s="13">
        <f t="shared" si="95"/>
        <v>-132.3021816100557</v>
      </c>
      <c r="G306" s="13">
        <f t="shared" si="96"/>
        <v>349.55548741394836</v>
      </c>
      <c r="H306" s="13">
        <f t="shared" si="97"/>
        <v>397.4130297504999</v>
      </c>
      <c r="I306" s="14">
        <f t="shared" si="106"/>
        <v>529.26945405594188</v>
      </c>
      <c r="J306" s="13">
        <f t="shared" si="107"/>
        <v>-48.665874093478031</v>
      </c>
      <c r="K306" s="13" t="str">
        <f t="shared" si="108"/>
        <v/>
      </c>
      <c r="L306" s="13">
        <f>COUNTIF($K$4:K306,1)</f>
        <v>2</v>
      </c>
      <c r="M306" s="13">
        <f t="shared" si="109"/>
        <v>311.33412590652199</v>
      </c>
      <c r="N306" s="14">
        <f t="shared" si="98"/>
        <v>265.33412590652199</v>
      </c>
      <c r="O306" s="14">
        <f t="shared" si="110"/>
        <v>-43.053364200729078</v>
      </c>
      <c r="P306" s="14">
        <f t="shared" si="111"/>
        <v>527.51546216928477</v>
      </c>
      <c r="Q306" s="13">
        <f t="shared" si="99"/>
        <v>264.95963211660234</v>
      </c>
      <c r="R306" s="13">
        <f t="shared" si="100"/>
        <v>-424.02404807821307</v>
      </c>
      <c r="S306" s="15">
        <v>302</v>
      </c>
      <c r="T306" s="1">
        <f t="shared" si="114"/>
        <v>10.302181610055698</v>
      </c>
      <c r="U306" s="1">
        <f t="shared" si="101"/>
        <v>132.3021816100557</v>
      </c>
      <c r="V306" s="1">
        <f t="shared" si="112"/>
        <v>1.1927397244177769</v>
      </c>
      <c r="W306" s="1">
        <f>入力・結果!$I$7/V306</f>
        <v>289984.47265503433</v>
      </c>
      <c r="X306" s="14">
        <f>(W306/I306*10)*入力・結果!$I$8</f>
        <v>3616.1118025166343</v>
      </c>
      <c r="Y306" s="13">
        <f>DEGREES(ACOS((入力・結果!$G$3-(入力・結果!$G$4*COS(RADIANS(S306))))/(((入力・結果!$G$3^2)+(入力・結果!$G$4^2)-(2*入力・結果!$G$3*入力・結果!$G$4*COS(RADIANS(S306))))^(1/2))))</f>
        <v>85.275943123990345</v>
      </c>
      <c r="Z306" s="13">
        <f>DEGREES(ACOS(((入力・結果!$G$3^2)+(入力・結果!$G$4^2)-(入力・結果!$G$5^2)+(入力・結果!$G$6^2)-(2*入力・結果!$G$3*入力・結果!$G$4*COS(RADIANS(S306))))/(2*入力・結果!$G$6*((入力・結果!$G$3^2)+(入力・結果!$G$4^2)-(2*入力・結果!$G$3*入力・結果!$G$4*(COS(RADIANS(S306)))))^(1/2))))</f>
        <v>70.171702612656475</v>
      </c>
      <c r="AA306" s="13">
        <f>DEGREES(ACOS((入力・結果!$G$4-(入力・結果!$G$3*COS(RADIANS(S306))))/(((入力・結果!$G$3^2)+(入力・結果!$G$4^2)-(2*入力・結果!$G$3*入力・結果!$G$4*COS(RADIANS(S306))))^(1/2))))</f>
        <v>36.724056876009627</v>
      </c>
      <c r="AB306" s="13">
        <f>DEGREES(ACOS(((入力・結果!$G$3^2)+(入力・結果!$G$4^2)+(入力・結果!$G$5^2)-(入力・結果!$G$6^2)-(2*入力・結果!$G$3*入力・結果!$G$4*COS(RADIANS(S306))))/(2*入力・結果!$G$5*((入力・結果!$G$3^2)+(入力・結果!$G$4^2)-(2*入力・結果!$G$3*入力・結果!$G$4*(COS(RADIANS(S306)))))^(1/2))))</f>
        <v>47.026238486065324</v>
      </c>
      <c r="AC306" s="1">
        <f t="shared" si="113"/>
        <v>316.11180251663427</v>
      </c>
      <c r="AD306" s="1">
        <f t="shared" si="102"/>
        <v>316.11180251663427</v>
      </c>
      <c r="AE306" s="1" t="str">
        <f t="shared" si="103"/>
        <v/>
      </c>
      <c r="AF306" s="1" t="str">
        <f t="shared" si="104"/>
        <v/>
      </c>
      <c r="AJ306" s="10">
        <v>303</v>
      </c>
      <c r="AK306" s="10">
        <f t="shared" si="105"/>
        <v>0.83475288238985534</v>
      </c>
    </row>
    <row r="307" spans="2:37" x14ac:dyDescent="0.2">
      <c r="B307" s="1">
        <v>303</v>
      </c>
      <c r="C307" s="13">
        <f t="shared" si="93"/>
        <v>27.231951750751332</v>
      </c>
      <c r="D307" s="13">
        <f t="shared" si="94"/>
        <v>41.933528397271211</v>
      </c>
      <c r="E307" s="13">
        <f>演算!U307</f>
        <v>133.50014093561927</v>
      </c>
      <c r="F307" s="13">
        <f t="shared" si="95"/>
        <v>-133.50014093561927</v>
      </c>
      <c r="G307" s="13">
        <f t="shared" si="96"/>
        <v>357.6430045318985</v>
      </c>
      <c r="H307" s="13">
        <f t="shared" si="97"/>
        <v>390.11241374222431</v>
      </c>
      <c r="I307" s="14">
        <f t="shared" si="106"/>
        <v>529.24116813262742</v>
      </c>
      <c r="J307" s="13">
        <f t="shared" si="107"/>
        <v>-47.486364046213744</v>
      </c>
      <c r="K307" s="13" t="str">
        <f t="shared" si="108"/>
        <v/>
      </c>
      <c r="L307" s="13">
        <f>COUNTIF($K$4:K307,1)</f>
        <v>2</v>
      </c>
      <c r="M307" s="13">
        <f t="shared" si="109"/>
        <v>312.51363595378626</v>
      </c>
      <c r="N307" s="14">
        <f t="shared" si="98"/>
        <v>266.51363595378626</v>
      </c>
      <c r="O307" s="14">
        <f t="shared" si="110"/>
        <v>-32.183679076772464</v>
      </c>
      <c r="P307" s="14">
        <f t="shared" si="111"/>
        <v>528.2617010984909</v>
      </c>
      <c r="Q307" s="13">
        <f t="shared" si="99"/>
        <v>272.3195175075133</v>
      </c>
      <c r="R307" s="13">
        <f t="shared" si="100"/>
        <v>-419.33528397271215</v>
      </c>
      <c r="S307" s="15">
        <v>303</v>
      </c>
      <c r="T307" s="1">
        <f t="shared" si="114"/>
        <v>10.500140935619264</v>
      </c>
      <c r="U307" s="1">
        <f t="shared" si="101"/>
        <v>133.50014093561927</v>
      </c>
      <c r="V307" s="1">
        <f t="shared" si="112"/>
        <v>1.1979593255635734</v>
      </c>
      <c r="W307" s="1">
        <f>入力・結果!$I$7/V307</f>
        <v>288720.98794947361</v>
      </c>
      <c r="X307" s="14">
        <f>(W307/I307*10)*入力・結果!$I$8</f>
        <v>3600.5485498985117</v>
      </c>
      <c r="Y307" s="13">
        <f>DEGREES(ACOS((入力・結果!$G$3-(入力・結果!$G$4*COS(RADIANS(S307))))/(((入力・結果!$G$3^2)+(入力・結果!$G$4^2)-(2*入力・結果!$G$3*入力・結果!$G$4*COS(RADIANS(S307))))^(1/2))))</f>
        <v>86.223362721876853</v>
      </c>
      <c r="Z307" s="13">
        <f>DEGREES(ACOS(((入力・結果!$G$3^2)+(入力・結果!$G$4^2)-(入力・結果!$G$5^2)+(入力・結果!$G$6^2)-(2*入力・結果!$G$3*入力・結果!$G$4*COS(RADIANS(S307))))/(2*入力・結果!$G$6*((入力・結果!$G$3^2)+(入力・結果!$G$4^2)-(2*入力・結果!$G$3*入力・結果!$G$4*(COS(RADIANS(S307)))))^(1/2))))</f>
        <v>70.827957792741401</v>
      </c>
      <c r="AA307" s="13">
        <f>DEGREES(ACOS((入力・結果!$G$4-(入力・結果!$G$3*COS(RADIANS(S307))))/(((入力・結果!$G$3^2)+(入力・結果!$G$4^2)-(2*入力・結果!$G$3*入力・結果!$G$4*COS(RADIANS(S307))))^(1/2))))</f>
        <v>36.776637278123111</v>
      </c>
      <c r="AB307" s="13">
        <f>DEGREES(ACOS(((入力・結果!$G$3^2)+(入力・結果!$G$4^2)+(入力・結果!$G$5^2)-(入力・結果!$G$6^2)-(2*入力・結果!$G$3*入力・結果!$G$4*COS(RADIANS(S307))))/(2*入力・結果!$G$5*((入力・結果!$G$3^2)+(入力・結果!$G$4^2)-(2*入力・結果!$G$3*入力・結果!$G$4*(COS(RADIANS(S307)))))^(1/2))))</f>
        <v>47.276778213742375</v>
      </c>
      <c r="AC307" s="1">
        <f t="shared" si="113"/>
        <v>300.54854989851174</v>
      </c>
      <c r="AD307" s="1">
        <f t="shared" si="102"/>
        <v>300.54854989851174</v>
      </c>
      <c r="AE307" s="1" t="str">
        <f t="shared" si="103"/>
        <v/>
      </c>
      <c r="AF307" s="1" t="str">
        <f t="shared" si="104"/>
        <v/>
      </c>
      <c r="AJ307" s="10">
        <v>304</v>
      </c>
      <c r="AK307" s="10">
        <f t="shared" si="105"/>
        <v>0.83097383990542373</v>
      </c>
    </row>
    <row r="308" spans="2:37" x14ac:dyDescent="0.2">
      <c r="B308" s="1">
        <v>304</v>
      </c>
      <c r="C308" s="13">
        <f t="shared" si="93"/>
        <v>27.95964517353735</v>
      </c>
      <c r="D308" s="13">
        <f t="shared" si="94"/>
        <v>41.45187862775208</v>
      </c>
      <c r="E308" s="13">
        <f>演算!U308</f>
        <v>134.70354825360874</v>
      </c>
      <c r="F308" s="13">
        <f t="shared" si="95"/>
        <v>-134.70354825360874</v>
      </c>
      <c r="G308" s="13">
        <f t="shared" si="96"/>
        <v>365.61023094386161</v>
      </c>
      <c r="H308" s="13">
        <f t="shared" si="97"/>
        <v>382.6147164764206</v>
      </c>
      <c r="I308" s="14">
        <f t="shared" si="106"/>
        <v>529.21154771523607</v>
      </c>
      <c r="J308" s="13">
        <f t="shared" si="107"/>
        <v>-46.301904691438871</v>
      </c>
      <c r="K308" s="13" t="str">
        <f t="shared" si="108"/>
        <v/>
      </c>
      <c r="L308" s="13">
        <f>COUNTIF($K$4:K308,1)</f>
        <v>2</v>
      </c>
      <c r="M308" s="13">
        <f t="shared" si="109"/>
        <v>313.69809530856111</v>
      </c>
      <c r="N308" s="14">
        <f t="shared" si="98"/>
        <v>267.69809530856111</v>
      </c>
      <c r="O308" s="14">
        <f t="shared" si="110"/>
        <v>-21.255786506177817</v>
      </c>
      <c r="P308" s="14">
        <f t="shared" si="111"/>
        <v>528.78450599006715</v>
      </c>
      <c r="Q308" s="13">
        <f t="shared" si="99"/>
        <v>279.59645173537353</v>
      </c>
      <c r="R308" s="13">
        <f t="shared" si="100"/>
        <v>-414.5187862775208</v>
      </c>
      <c r="S308" s="15">
        <v>304</v>
      </c>
      <c r="T308" s="1">
        <f t="shared" si="114"/>
        <v>10.703548253608737</v>
      </c>
      <c r="U308" s="1">
        <f t="shared" si="101"/>
        <v>134.70354825360874</v>
      </c>
      <c r="V308" s="1">
        <f t="shared" si="112"/>
        <v>1.2034073179894733</v>
      </c>
      <c r="W308" s="1">
        <f>入力・結果!$I$7/V308</f>
        <v>287413.90785112837</v>
      </c>
      <c r="X308" s="14">
        <f>(W308/I308*10)*入力・結果!$I$8</f>
        <v>3584.4489788763435</v>
      </c>
      <c r="Y308" s="13">
        <f>DEGREES(ACOS((入力・結果!$G$3-(入力・結果!$G$4*COS(RADIANS(S308))))/(((入力・結果!$G$3^2)+(入力・結果!$G$4^2)-(2*入力・結果!$G$3*入力・結果!$G$4*COS(RADIANS(S308))))^(1/2))))</f>
        <v>87.18204702598166</v>
      </c>
      <c r="Z308" s="13">
        <f>DEGREES(ACOS(((入力・結果!$G$3^2)+(入力・結果!$G$4^2)-(入力・結果!$G$5^2)+(入力・結果!$G$6^2)-(2*入力・結果!$G$3*入力・結果!$G$4*COS(RADIANS(S308))))/(2*入力・結果!$G$6*((入力・結果!$G$3^2)+(入力・結果!$G$4^2)-(2*入力・結果!$G$3*入力・結果!$G$4*(COS(RADIANS(S308)))))^(1/2))))</f>
        <v>71.487408567734803</v>
      </c>
      <c r="AA308" s="13">
        <f>DEGREES(ACOS((入力・結果!$G$4-(入力・結果!$G$3*COS(RADIANS(S308))))/(((入力・結果!$G$3^2)+(入力・結果!$G$4^2)-(2*入力・結果!$G$3*入力・結果!$G$4*COS(RADIANS(S308))))^(1/2))))</f>
        <v>36.817952974018368</v>
      </c>
      <c r="AB308" s="13">
        <f>DEGREES(ACOS(((入力・結果!$G$3^2)+(入力・結果!$G$4^2)+(入力・結果!$G$5^2)-(入力・結果!$G$6^2)-(2*入力・結果!$G$3*入力・結果!$G$4*COS(RADIANS(S308))))/(2*入力・結果!$G$5*((入力・結果!$G$3^2)+(入力・結果!$G$4^2)-(2*入力・結果!$G$3*入力・結果!$G$4*(COS(RADIANS(S308)))))^(1/2))))</f>
        <v>47.521501227627105</v>
      </c>
      <c r="AC308" s="1">
        <f t="shared" si="113"/>
        <v>284.44897887634352</v>
      </c>
      <c r="AD308" s="1">
        <f t="shared" si="102"/>
        <v>284.44897887634352</v>
      </c>
      <c r="AE308" s="1" t="str">
        <f t="shared" si="103"/>
        <v/>
      </c>
      <c r="AF308" s="1" t="str">
        <f t="shared" si="104"/>
        <v/>
      </c>
      <c r="AJ308" s="10">
        <v>305</v>
      </c>
      <c r="AK308" s="10">
        <f t="shared" si="105"/>
        <v>0.82706406768757057</v>
      </c>
    </row>
    <row r="309" spans="2:37" x14ac:dyDescent="0.2">
      <c r="B309" s="1">
        <v>305</v>
      </c>
      <c r="C309" s="13">
        <f t="shared" si="93"/>
        <v>28.678821817552304</v>
      </c>
      <c r="D309" s="13">
        <f t="shared" si="94"/>
        <v>40.957602214449587</v>
      </c>
      <c r="E309" s="13">
        <f>演算!U309</f>
        <v>135.91264442773701</v>
      </c>
      <c r="F309" s="13">
        <f t="shared" si="95"/>
        <v>-135.91264442773701</v>
      </c>
      <c r="G309" s="13">
        <f t="shared" si="96"/>
        <v>373.45315419015583</v>
      </c>
      <c r="H309" s="13">
        <f t="shared" si="97"/>
        <v>374.91966553456012</v>
      </c>
      <c r="I309" s="14">
        <f t="shared" si="106"/>
        <v>529.1805117151639</v>
      </c>
      <c r="J309" s="13">
        <f t="shared" si="107"/>
        <v>-45.112276663282344</v>
      </c>
      <c r="K309" s="13" t="str">
        <f t="shared" si="108"/>
        <v/>
      </c>
      <c r="L309" s="13">
        <f>COUNTIF($K$4:K309,1)</f>
        <v>2</v>
      </c>
      <c r="M309" s="13">
        <f t="shared" si="109"/>
        <v>314.88772333671767</v>
      </c>
      <c r="N309" s="14">
        <f t="shared" si="98"/>
        <v>268.88772333671767</v>
      </c>
      <c r="O309" s="14">
        <f t="shared" si="110"/>
        <v>-10.272277816157866</v>
      </c>
      <c r="P309" s="14">
        <f t="shared" si="111"/>
        <v>529.08080128425604</v>
      </c>
      <c r="Q309" s="13">
        <f t="shared" si="99"/>
        <v>286.78821817552301</v>
      </c>
      <c r="R309" s="13">
        <f t="shared" si="100"/>
        <v>-409.57602214449588</v>
      </c>
      <c r="S309" s="15">
        <v>305</v>
      </c>
      <c r="T309" s="1">
        <f t="shared" si="114"/>
        <v>10.912644427737007</v>
      </c>
      <c r="U309" s="1">
        <f t="shared" si="101"/>
        <v>135.91264442773701</v>
      </c>
      <c r="V309" s="1">
        <f t="shared" si="112"/>
        <v>1.2090961741282626</v>
      </c>
      <c r="W309" s="1">
        <f>入力・結果!$I$7/V309</f>
        <v>286061.61147550616</v>
      </c>
      <c r="X309" s="14">
        <f>(W309/I309*10)*入力・結果!$I$8</f>
        <v>3567.7932084441104</v>
      </c>
      <c r="Y309" s="13">
        <f>DEGREES(ACOS((入力・結果!$G$3-(入力・結果!$G$4*COS(RADIANS(S309))))/(((入力・結果!$G$3^2)+(入力・結果!$G$4^2)-(2*入力・結果!$G$3*入力・結果!$G$4*COS(RADIANS(S309))))^(1/2))))</f>
        <v>88.15243835439972</v>
      </c>
      <c r="Z309" s="13">
        <f>DEGREES(ACOS(((入力・結果!$G$3^2)+(入力・結果!$G$4^2)-(入力・結果!$G$5^2)+(入力・結果!$G$6^2)-(2*入力・結果!$G$3*入力・結果!$G$4*COS(RADIANS(S309))))/(2*入力・結果!$G$6*((入力・結果!$G$3^2)+(入力・結果!$G$4^2)-(2*入力・結果!$G$3*入力・結果!$G$4*(COS(RADIANS(S309)))))^(1/2))))</f>
        <v>72.150137044354622</v>
      </c>
      <c r="AA309" s="13">
        <f>DEGREES(ACOS((入力・結果!$G$4-(入力・結果!$G$3*COS(RADIANS(S309))))/(((入力・結果!$G$3^2)+(入力・結果!$G$4^2)-(2*入力・結果!$G$3*入力・結果!$G$4*COS(RADIANS(S309))))^(1/2))))</f>
        <v>36.847561645600265</v>
      </c>
      <c r="AB309" s="13">
        <f>DEGREES(ACOS(((入力・結果!$G$3^2)+(入力・結果!$G$4^2)+(入力・結果!$G$5^2)-(入力・結果!$G$6^2)-(2*入力・結果!$G$3*入力・結果!$G$4*COS(RADIANS(S309))))/(2*入力・結果!$G$5*((入力・結果!$G$3^2)+(入力・結果!$G$4^2)-(2*入力・結果!$G$3*入力・結果!$G$4*(COS(RADIANS(S309)))))^(1/2))))</f>
        <v>47.760206073337272</v>
      </c>
      <c r="AC309" s="1">
        <f t="shared" si="113"/>
        <v>267.79320844411041</v>
      </c>
      <c r="AD309" s="1">
        <f t="shared" si="102"/>
        <v>267.79320844411041</v>
      </c>
      <c r="AE309" s="1" t="str">
        <f t="shared" si="103"/>
        <v/>
      </c>
      <c r="AF309" s="1" t="str">
        <f t="shared" si="104"/>
        <v/>
      </c>
      <c r="AJ309" s="10">
        <v>306</v>
      </c>
      <c r="AK309" s="10">
        <f t="shared" si="105"/>
        <v>0.82301874197697911</v>
      </c>
    </row>
    <row r="310" spans="2:37" x14ac:dyDescent="0.2">
      <c r="B310" s="1">
        <v>306</v>
      </c>
      <c r="C310" s="13">
        <f t="shared" si="93"/>
        <v>29.389262614623647</v>
      </c>
      <c r="D310" s="13">
        <f t="shared" si="94"/>
        <v>40.450849718747378</v>
      </c>
      <c r="E310" s="13">
        <f>演算!U310</f>
        <v>137.12768358662407</v>
      </c>
      <c r="F310" s="13">
        <f t="shared" si="95"/>
        <v>-137.12768358662407</v>
      </c>
      <c r="G310" s="13">
        <f t="shared" si="96"/>
        <v>381.16768676959316</v>
      </c>
      <c r="H310" s="13">
        <f t="shared" si="97"/>
        <v>367.02693625762174</v>
      </c>
      <c r="I310" s="14">
        <f t="shared" si="106"/>
        <v>529.14797304340027</v>
      </c>
      <c r="J310" s="13">
        <f t="shared" si="107"/>
        <v>-43.917248467420578</v>
      </c>
      <c r="K310" s="13" t="str">
        <f t="shared" si="108"/>
        <v/>
      </c>
      <c r="L310" s="13">
        <f>COUNTIF($K$4:K310,1)</f>
        <v>2</v>
      </c>
      <c r="M310" s="13">
        <f t="shared" si="109"/>
        <v>316.08275153257944</v>
      </c>
      <c r="N310" s="14">
        <f t="shared" si="98"/>
        <v>270.08275153257944</v>
      </c>
      <c r="O310" s="14">
        <f t="shared" si="110"/>
        <v>0.764241116526859</v>
      </c>
      <c r="P310" s="14">
        <f t="shared" si="111"/>
        <v>529.14742115166246</v>
      </c>
      <c r="Q310" s="13">
        <f t="shared" si="99"/>
        <v>293.89262614623647</v>
      </c>
      <c r="R310" s="13">
        <f t="shared" si="100"/>
        <v>-404.50849718747378</v>
      </c>
      <c r="S310" s="15">
        <v>306</v>
      </c>
      <c r="T310" s="1">
        <f t="shared" si="114"/>
        <v>11.127683586624059</v>
      </c>
      <c r="U310" s="1">
        <f t="shared" si="101"/>
        <v>137.12768358662407</v>
      </c>
      <c r="V310" s="1">
        <f t="shared" si="112"/>
        <v>1.2150391588870662</v>
      </c>
      <c r="W310" s="1">
        <f>入力・結果!$I$7/V310</f>
        <v>284662.43040002964</v>
      </c>
      <c r="X310" s="14">
        <f>(W310/I310*10)*入力・結果!$I$8</f>
        <v>3550.5607813905399</v>
      </c>
      <c r="Y310" s="13">
        <f>DEGREES(ACOS((入力・結果!$G$3-(入力・結果!$G$4*COS(RADIANS(S310))))/(((入力・結果!$G$3^2)+(入力・結果!$G$4^2)-(2*入力・結果!$G$3*入力・結果!$G$4*COS(RADIANS(S310))))^(1/2))))</f>
        <v>89.134999234049786</v>
      </c>
      <c r="Z310" s="13">
        <f>DEGREES(ACOS(((入力・結果!$G$3^2)+(入力・結果!$G$4^2)-(入力・結果!$G$5^2)+(入力・結果!$G$6^2)-(2*入力・結果!$G$3*入力・結果!$G$4*COS(RADIANS(S310))))/(2*入力・結果!$G$6*((入力・結果!$G$3^2)+(入力・結果!$G$4^2)-(2*入力・結果!$G$3*入力・結果!$G$4*(COS(RADIANS(S310)))))^(1/2))))</f>
        <v>72.816225395397467</v>
      </c>
      <c r="AA310" s="13">
        <f>DEGREES(ACOS((入力・結果!$G$4-(入力・結果!$G$3*COS(RADIANS(S310))))/(((入力・結果!$G$3^2)+(入力・結果!$G$4^2)-(2*入力・結果!$G$3*入力・結果!$G$4*COS(RADIANS(S310))))^(1/2))))</f>
        <v>36.865000765950192</v>
      </c>
      <c r="AB310" s="13">
        <f>DEGREES(ACOS(((入力・結果!$G$3^2)+(入力・結果!$G$4^2)+(入力・結果!$G$5^2)-(入力・結果!$G$6^2)-(2*入力・結果!$G$3*入力・結果!$G$4*COS(RADIANS(S310))))/(2*入力・結果!$G$5*((入力・結果!$G$3^2)+(入力・結果!$G$4^2)-(2*入力・結果!$G$3*入力・結果!$G$4*(COS(RADIANS(S310)))))^(1/2))))</f>
        <v>47.992684352574251</v>
      </c>
      <c r="AC310" s="1">
        <f t="shared" si="113"/>
        <v>250.56078139053989</v>
      </c>
      <c r="AD310" s="1">
        <f t="shared" si="102"/>
        <v>250.56078139053989</v>
      </c>
      <c r="AE310" s="1" t="str">
        <f t="shared" si="103"/>
        <v/>
      </c>
      <c r="AF310" s="1" t="str">
        <f t="shared" si="104"/>
        <v/>
      </c>
      <c r="AJ310" s="10">
        <v>307</v>
      </c>
      <c r="AK310" s="10">
        <f t="shared" si="105"/>
        <v>0.81883290592863378</v>
      </c>
    </row>
    <row r="311" spans="2:37" x14ac:dyDescent="0.2">
      <c r="B311" s="1">
        <v>307</v>
      </c>
      <c r="C311" s="13">
        <f t="shared" si="93"/>
        <v>30.090751157602398</v>
      </c>
      <c r="D311" s="13">
        <f t="shared" si="94"/>
        <v>39.931775502364651</v>
      </c>
      <c r="E311" s="13">
        <f>演算!U311</f>
        <v>138.34893396965052</v>
      </c>
      <c r="F311" s="13">
        <f t="shared" si="95"/>
        <v>-138.34893396965052</v>
      </c>
      <c r="G311" s="13">
        <f t="shared" si="96"/>
        <v>388.74965794503305</v>
      </c>
      <c r="H311" s="13">
        <f t="shared" si="97"/>
        <v>358.93614629067395</v>
      </c>
      <c r="I311" s="14">
        <f t="shared" si="106"/>
        <v>529.11383809760662</v>
      </c>
      <c r="J311" s="13">
        <f t="shared" si="107"/>
        <v>-42.716575702727212</v>
      </c>
      <c r="K311" s="13" t="str">
        <f t="shared" si="108"/>
        <v/>
      </c>
      <c r="L311" s="13">
        <f>COUNTIF($K$4:K311,1)</f>
        <v>2</v>
      </c>
      <c r="M311" s="13">
        <f t="shared" si="109"/>
        <v>317.2834242972728</v>
      </c>
      <c r="N311" s="14">
        <f t="shared" si="98"/>
        <v>271.2834242972728</v>
      </c>
      <c r="O311" s="14">
        <f t="shared" si="110"/>
        <v>11.851148097531272</v>
      </c>
      <c r="P311" s="14">
        <f t="shared" si="111"/>
        <v>528.98109980901086</v>
      </c>
      <c r="Q311" s="13">
        <f t="shared" si="99"/>
        <v>300.90751157602398</v>
      </c>
      <c r="R311" s="13">
        <f t="shared" si="100"/>
        <v>-399.3177550236465</v>
      </c>
      <c r="S311" s="15">
        <v>307</v>
      </c>
      <c r="T311" s="1">
        <f t="shared" si="114"/>
        <v>11.34893396965051</v>
      </c>
      <c r="U311" s="1">
        <f t="shared" si="101"/>
        <v>138.34893396965052</v>
      </c>
      <c r="V311" s="1">
        <f t="shared" si="112"/>
        <v>1.2212503830264438</v>
      </c>
      <c r="W311" s="1">
        <f>入力・結果!$I$7/V311</f>
        <v>283214.65017097211</v>
      </c>
      <c r="X311" s="14">
        <f>(W311/I311*10)*入力・結果!$I$8</f>
        <v>3532.7306839092694</v>
      </c>
      <c r="Y311" s="13">
        <f>DEGREES(ACOS((入力・結果!$G$3-(入力・結果!$G$4*COS(RADIANS(S311))))/(((入力・結果!$G$3^2)+(入力・結果!$G$4^2)-(2*入力・結果!$G$3*入力・結果!$G$4*COS(RADIANS(S311))))^(1/2))))</f>
        <v>90.13021332758548</v>
      </c>
      <c r="Z311" s="13">
        <f>DEGREES(ACOS(((入力・結果!$G$3^2)+(入力・結果!$G$4^2)-(入力・結果!$G$5^2)+(入力・結果!$G$6^2)-(2*入力・結果!$G$3*入力・結果!$G$4*COS(RADIANS(S311))))/(2*入力・結果!$G$6*((入力・結果!$G$3^2)+(入力・結果!$G$4^2)-(2*入力・結果!$G$3*入力・結果!$G$4*(COS(RADIANS(S311)))))^(1/2))))</f>
        <v>73.48575546956468</v>
      </c>
      <c r="AA311" s="13">
        <f>DEGREES(ACOS((入力・結果!$G$4-(入力・結果!$G$3*COS(RADIANS(S311))))/(((入力・結果!$G$3^2)+(入力・結果!$G$4^2)-(2*入力・結果!$G$3*入力・結果!$G$4*COS(RADIANS(S311))))^(1/2))))</f>
        <v>36.869786672414499</v>
      </c>
      <c r="AB311" s="13">
        <f>DEGREES(ACOS(((入力・結果!$G$3^2)+(入力・結果!$G$4^2)+(入力・結果!$G$5^2)-(入力・結果!$G$6^2)-(2*入力・結果!$G$3*入力・結果!$G$4*COS(RADIANS(S311))))/(2*入力・結果!$G$5*((入力・結果!$G$3^2)+(入力・結果!$G$4^2)-(2*入力・結果!$G$3*入力・結果!$G$4*(COS(RADIANS(S311)))))^(1/2))))</f>
        <v>48.218720642065009</v>
      </c>
      <c r="AC311" s="1">
        <f t="shared" si="113"/>
        <v>232.73068390926937</v>
      </c>
      <c r="AD311" s="1">
        <f t="shared" si="102"/>
        <v>232.73068390926937</v>
      </c>
      <c r="AE311" s="1" t="str">
        <f t="shared" si="103"/>
        <v/>
      </c>
      <c r="AF311" s="1" t="str">
        <f t="shared" si="104"/>
        <v/>
      </c>
      <c r="AJ311" s="10">
        <v>308</v>
      </c>
      <c r="AK311" s="10">
        <f t="shared" si="105"/>
        <v>0.81450147564611375</v>
      </c>
    </row>
    <row r="312" spans="2:37" x14ac:dyDescent="0.2">
      <c r="B312" s="1">
        <v>308</v>
      </c>
      <c r="C312" s="13">
        <f t="shared" si="93"/>
        <v>30.783073766282925</v>
      </c>
      <c r="D312" s="13">
        <f t="shared" si="94"/>
        <v>39.400537680336086</v>
      </c>
      <c r="E312" s="13">
        <f>演算!U312</f>
        <v>139.57667882942101</v>
      </c>
      <c r="F312" s="13">
        <f t="shared" si="95"/>
        <v>-139.57667882942101</v>
      </c>
      <c r="G312" s="13">
        <f t="shared" si="96"/>
        <v>396.19480469338004</v>
      </c>
      <c r="H312" s="13">
        <f t="shared" si="97"/>
        <v>350.64684994903234</v>
      </c>
      <c r="I312" s="14">
        <f t="shared" si="106"/>
        <v>529.07800620060243</v>
      </c>
      <c r="J312" s="13">
        <f t="shared" si="107"/>
        <v>-41.510000230189647</v>
      </c>
      <c r="K312" s="13" t="str">
        <f t="shared" si="108"/>
        <v/>
      </c>
      <c r="L312" s="13">
        <f>COUNTIF($K$4:K312,1)</f>
        <v>2</v>
      </c>
      <c r="M312" s="13">
        <f t="shared" si="109"/>
        <v>318.48999976981037</v>
      </c>
      <c r="N312" s="14">
        <f t="shared" si="98"/>
        <v>272.48999976981037</v>
      </c>
      <c r="O312" s="14">
        <f t="shared" si="110"/>
        <v>22.985802380910261</v>
      </c>
      <c r="P312" s="14">
        <f t="shared" si="111"/>
        <v>528.57846109552213</v>
      </c>
      <c r="Q312" s="13">
        <f t="shared" si="99"/>
        <v>307.83073766282928</v>
      </c>
      <c r="R312" s="13">
        <f t="shared" si="100"/>
        <v>-394.00537680336089</v>
      </c>
      <c r="S312" s="15">
        <v>308</v>
      </c>
      <c r="T312" s="1">
        <f t="shared" ref="T312:T343" si="115">-AA312+AB312</f>
        <v>11.576678829421006</v>
      </c>
      <c r="U312" s="1">
        <f t="shared" si="101"/>
        <v>139.57667882942101</v>
      </c>
      <c r="V312" s="1">
        <f t="shared" si="112"/>
        <v>1.2277448597704961</v>
      </c>
      <c r="W312" s="1">
        <f>入力・結果!$I$7/V312</f>
        <v>281716.5123905752</v>
      </c>
      <c r="X312" s="14">
        <f>(W312/I312*10)*入力・結果!$I$8</f>
        <v>3514.2813724765247</v>
      </c>
      <c r="Y312" s="13">
        <f>DEGREES(ACOS((入力・結果!$G$3-(入力・結果!$G$4*COS(RADIANS(S312))))/(((入力・結果!$G$3^2)+(入力・結果!$G$4^2)-(2*入力・結果!$G$3*入力・結果!$G$4*COS(RADIANS(S312))))^(1/2))))</f>
        <v>91.138586384287024</v>
      </c>
      <c r="Z312" s="13">
        <f>DEGREES(ACOS(((入力・結果!$G$3^2)+(入力・結果!$G$4^2)-(入力・結果!$G$5^2)+(入力・結果!$G$6^2)-(2*入力・結果!$G$3*入力・結果!$G$4*COS(RADIANS(S312))))/(2*入力・結果!$G$6*((入力・結果!$G$3^2)+(入力・結果!$G$4^2)-(2*入力・結果!$G$3*入力・結果!$G$4*(COS(RADIANS(S312)))))^(1/2))))</f>
        <v>74.158808332795886</v>
      </c>
      <c r="AA312" s="13">
        <f>DEGREES(ACOS((入力・結果!$G$4-(入力・結果!$G$3*COS(RADIANS(S312))))/(((入力・結果!$G$3^2)+(入力・結果!$G$4^2)-(2*入力・結果!$G$3*入力・結果!$G$4*COS(RADIANS(S312))))^(1/2))))</f>
        <v>36.861413615712983</v>
      </c>
      <c r="AB312" s="13">
        <f>DEGREES(ACOS(((入力・結果!$G$3^2)+(入力・結果!$G$4^2)+(入力・結果!$G$5^2)-(入力・結果!$G$6^2)-(2*入力・結果!$G$3*入力・結果!$G$4*COS(RADIANS(S312))))/(2*入力・結果!$G$5*((入力・結果!$G$3^2)+(入力・結果!$G$4^2)-(2*入力・結果!$G$3*入力・結果!$G$4*(COS(RADIANS(S312)))))^(1/2))))</f>
        <v>48.438092445133989</v>
      </c>
      <c r="AC312" s="1">
        <f t="shared" si="113"/>
        <v>214.28137247652467</v>
      </c>
      <c r="AD312" s="1">
        <f t="shared" si="102"/>
        <v>214.28137247652467</v>
      </c>
      <c r="AE312" s="1" t="str">
        <f t="shared" si="103"/>
        <v/>
      </c>
      <c r="AF312" s="1" t="str">
        <f t="shared" si="104"/>
        <v/>
      </c>
      <c r="AJ312" s="10">
        <v>309</v>
      </c>
      <c r="AK312" s="10">
        <f t="shared" si="105"/>
        <v>0.81001924815537385</v>
      </c>
    </row>
    <row r="313" spans="2:37" x14ac:dyDescent="0.2">
      <c r="B313" s="1">
        <v>309</v>
      </c>
      <c r="C313" s="13">
        <f t="shared" si="93"/>
        <v>31.466019552491876</v>
      </c>
      <c r="D313" s="13">
        <f t="shared" si="94"/>
        <v>38.857298072848536</v>
      </c>
      <c r="E313" s="13">
        <f>演算!U313</f>
        <v>140.81121739412458</v>
      </c>
      <c r="F313" s="13">
        <f t="shared" si="95"/>
        <v>-140.81121739412458</v>
      </c>
      <c r="G313" s="13">
        <f t="shared" si="96"/>
        <v>403.49876171559742</v>
      </c>
      <c r="H313" s="13">
        <f t="shared" si="97"/>
        <v>342.15853242345293</v>
      </c>
      <c r="I313" s="14">
        <f t="shared" si="106"/>
        <v>529.04036898538425</v>
      </c>
      <c r="J313" s="13">
        <f t="shared" si="107"/>
        <v>-40.297249285926398</v>
      </c>
      <c r="K313" s="13" t="str">
        <f t="shared" si="108"/>
        <v/>
      </c>
      <c r="L313" s="13">
        <f>COUNTIF($K$4:K313,1)</f>
        <v>2</v>
      </c>
      <c r="M313" s="13">
        <f t="shared" si="109"/>
        <v>319.7027507140736</v>
      </c>
      <c r="N313" s="14">
        <f t="shared" si="98"/>
        <v>273.7027507140736</v>
      </c>
      <c r="O313" s="14">
        <f t="shared" si="110"/>
        <v>34.165541897927604</v>
      </c>
      <c r="P313" s="14">
        <f t="shared" si="111"/>
        <v>527.93600726130865</v>
      </c>
      <c r="Q313" s="13">
        <f t="shared" si="99"/>
        <v>314.66019552491878</v>
      </c>
      <c r="R313" s="13">
        <f t="shared" si="100"/>
        <v>-388.57298072848539</v>
      </c>
      <c r="S313" s="15">
        <v>309</v>
      </c>
      <c r="T313" s="1">
        <f t="shared" si="115"/>
        <v>11.811217394124597</v>
      </c>
      <c r="U313" s="1">
        <f t="shared" si="101"/>
        <v>140.81121739412458</v>
      </c>
      <c r="V313" s="1">
        <f t="shared" si="112"/>
        <v>1.2345385647035698</v>
      </c>
      <c r="W313" s="1">
        <f>入力・結果!$I$7/V313</f>
        <v>280166.21747498808</v>
      </c>
      <c r="X313" s="14">
        <f>(W313/I313*10)*入力・結果!$I$8</f>
        <v>3495.1908091270934</v>
      </c>
      <c r="Y313" s="13">
        <f>DEGREES(ACOS((入力・結果!$G$3-(入力・結果!$G$4*COS(RADIANS(S313))))/(((入力・結果!$G$3^2)+(入力・結果!$G$4^2)-(2*入力・結果!$G$3*入力・結果!$G$4*COS(RADIANS(S313))))^(1/2))))</f>
        <v>92.16064721127394</v>
      </c>
      <c r="Z313" s="13">
        <f>DEGREES(ACOS(((入力・結果!$G$3^2)+(入力・結果!$G$4^2)-(入力・結果!$G$5^2)+(入力・結果!$G$6^2)-(2*入力・結果!$G$3*入力・結果!$G$4*COS(RADIANS(S313))))/(2*入力・結果!$G$6*((入力・結果!$G$3^2)+(入力・結果!$G$4^2)-(2*入力・結果!$G$3*入力・結果!$G$4*(COS(RADIANS(S313)))))^(1/2))))</f>
        <v>74.835463731356953</v>
      </c>
      <c r="AA313" s="13">
        <f>DEGREES(ACOS((入力・結果!$G$4-(入力・結果!$G$3*COS(RADIANS(S313))))/(((入力・結果!$G$3^2)+(入力・結果!$G$4^2)-(2*入力・結果!$G$3*入力・結果!$G$4*COS(RADIANS(S313))))^(1/2))))</f>
        <v>36.839352788726067</v>
      </c>
      <c r="AB313" s="13">
        <f>DEGREES(ACOS(((入力・結果!$G$3^2)+(入力・結果!$G$4^2)+(入力・結果!$G$5^2)-(入力・結果!$G$6^2)-(2*入力・結果!$G$3*入力・結果!$G$4*COS(RADIANS(S313))))/(2*入力・結果!$G$5*((入力・結果!$G$3^2)+(入力・結果!$G$4^2)-(2*入力・結果!$G$3*入力・結果!$G$4*(COS(RADIANS(S313)))))^(1/2))))</f>
        <v>48.650570182850664</v>
      </c>
      <c r="AC313" s="1">
        <f t="shared" si="113"/>
        <v>195.19080912709342</v>
      </c>
      <c r="AD313" s="1">
        <f t="shared" si="102"/>
        <v>195.19080912709342</v>
      </c>
      <c r="AE313" s="1" t="str">
        <f t="shared" si="103"/>
        <v/>
      </c>
      <c r="AF313" s="1" t="str">
        <f t="shared" si="104"/>
        <v/>
      </c>
      <c r="AJ313" s="10">
        <v>310</v>
      </c>
      <c r="AK313" s="10">
        <f t="shared" si="105"/>
        <v>0.80538091160916392</v>
      </c>
    </row>
    <row r="314" spans="2:37" x14ac:dyDescent="0.2">
      <c r="B314" s="1">
        <v>310</v>
      </c>
      <c r="C314" s="13">
        <f t="shared" si="93"/>
        <v>32.139380484326963</v>
      </c>
      <c r="D314" s="13">
        <f t="shared" si="94"/>
        <v>38.302222155948904</v>
      </c>
      <c r="E314" s="13">
        <f>演算!U314</f>
        <v>142.05286589309631</v>
      </c>
      <c r="F314" s="13">
        <f t="shared" si="95"/>
        <v>-142.05286589309631</v>
      </c>
      <c r="G314" s="13">
        <f t="shared" si="96"/>
        <v>410.65705041412457</v>
      </c>
      <c r="H314" s="13">
        <f t="shared" si="97"/>
        <v>333.47060384835987</v>
      </c>
      <c r="I314" s="14">
        <f t="shared" si="106"/>
        <v>529.00080972132605</v>
      </c>
      <c r="J314" s="13">
        <f t="shared" si="107"/>
        <v>-39.078034535096599</v>
      </c>
      <c r="K314" s="13" t="str">
        <f t="shared" si="108"/>
        <v/>
      </c>
      <c r="L314" s="13">
        <f>COUNTIF($K$4:K314,1)</f>
        <v>2</v>
      </c>
      <c r="M314" s="13">
        <f t="shared" si="109"/>
        <v>320.92196546490339</v>
      </c>
      <c r="N314" s="14">
        <f t="shared" si="98"/>
        <v>274.92196546490339</v>
      </c>
      <c r="O314" s="14">
        <f t="shared" si="110"/>
        <v>45.387679867085488</v>
      </c>
      <c r="P314" s="14">
        <f t="shared" si="111"/>
        <v>527.05010691783525</v>
      </c>
      <c r="Q314" s="13">
        <f t="shared" si="99"/>
        <v>321.39380484326961</v>
      </c>
      <c r="R314" s="13">
        <f t="shared" si="100"/>
        <v>-383.02222155948908</v>
      </c>
      <c r="S314" s="15">
        <v>310</v>
      </c>
      <c r="T314" s="1">
        <f t="shared" si="115"/>
        <v>12.05286589309631</v>
      </c>
      <c r="U314" s="1">
        <f t="shared" si="101"/>
        <v>142.05286589309631</v>
      </c>
      <c r="V314" s="1">
        <f t="shared" si="112"/>
        <v>1.2416484989717276</v>
      </c>
      <c r="W314" s="1">
        <f>入力・結果!$I$7/V314</f>
        <v>278561.92818373116</v>
      </c>
      <c r="X314" s="14">
        <f>(W314/I314*10)*入力・結果!$I$8</f>
        <v>3475.4365063848186</v>
      </c>
      <c r="Y314" s="13">
        <f>DEGREES(ACOS((入力・結果!$G$3-(入力・結果!$G$4*COS(RADIANS(S314))))/(((入力・結果!$G$3^2)+(入力・結果!$G$4^2)-(2*入力・結果!$G$3*入力・結果!$G$4*COS(RADIANS(S314))))^(1/2))))</f>
        <v>93.196948660318867</v>
      </c>
      <c r="Z314" s="13">
        <f>DEGREES(ACOS(((入力・結果!$G$3^2)+(入力・結果!$G$4^2)-(入力・結果!$G$5^2)+(入力・結果!$G$6^2)-(2*入力・結果!$G$3*入力・結果!$G$4*COS(RADIANS(S314))))/(2*入力・結果!$G$6*((入力・結果!$G$3^2)+(入力・結果!$G$4^2)-(2*入力・結果!$G$3*入力・結果!$G$4*(COS(RADIANS(S314)))))^(1/2))))</f>
        <v>75.515799465659995</v>
      </c>
      <c r="AA314" s="13">
        <f>DEGREES(ACOS((入力・結果!$G$4-(入力・結果!$G$3*COS(RADIANS(S314))))/(((入力・結果!$G$3^2)+(入力・結果!$G$4^2)-(2*入力・結果!$G$3*入力・結果!$G$4*COS(RADIANS(S314))))^(1/2))))</f>
        <v>36.803051339681126</v>
      </c>
      <c r="AB314" s="13">
        <f>DEGREES(ACOS(((入力・結果!$G$3^2)+(入力・結果!$G$4^2)+(入力・結果!$G$5^2)-(入力・結果!$G$6^2)-(2*入力・結果!$G$3*入力・結果!$G$4*COS(RADIANS(S314))))/(2*入力・結果!$G$5*((入力・結果!$G$3^2)+(入力・結果!$G$4^2)-(2*入力・結果!$G$3*入力・結果!$G$4*(COS(RADIANS(S314)))))^(1/2))))</f>
        <v>48.855917232777436</v>
      </c>
      <c r="AC314" s="1">
        <f t="shared" si="113"/>
        <v>175.43650638481859</v>
      </c>
      <c r="AD314" s="1">
        <f t="shared" si="102"/>
        <v>175.43650638481859</v>
      </c>
      <c r="AE314" s="1" t="str">
        <f t="shared" si="103"/>
        <v/>
      </c>
      <c r="AF314" s="1" t="str">
        <f t="shared" si="104"/>
        <v/>
      </c>
      <c r="AJ314" s="10">
        <v>311</v>
      </c>
      <c r="AK314" s="10">
        <f t="shared" si="105"/>
        <v>0.80058105804954249</v>
      </c>
    </row>
    <row r="315" spans="2:37" x14ac:dyDescent="0.2">
      <c r="B315" s="1">
        <v>311</v>
      </c>
      <c r="C315" s="13">
        <f t="shared" si="93"/>
        <v>32.802951449525352</v>
      </c>
      <c r="D315" s="13">
        <f t="shared" si="94"/>
        <v>37.735479011138615</v>
      </c>
      <c r="E315" s="13">
        <f>演算!U315</f>
        <v>143.30195864884587</v>
      </c>
      <c r="F315" s="13">
        <f t="shared" si="95"/>
        <v>-143.30195864884587</v>
      </c>
      <c r="G315" s="13">
        <f t="shared" si="96"/>
        <v>417.66506673623383</v>
      </c>
      <c r="H315" s="13">
        <f t="shared" si="97"/>
        <v>324.58239326513637</v>
      </c>
      <c r="I315" s="14">
        <f t="shared" si="106"/>
        <v>528.95920257568662</v>
      </c>
      <c r="J315" s="13">
        <f t="shared" si="107"/>
        <v>-37.852051063499182</v>
      </c>
      <c r="K315" s="13" t="str">
        <f t="shared" si="108"/>
        <v/>
      </c>
      <c r="L315" s="13">
        <f>COUNTIF($K$4:K315,1)</f>
        <v>2</v>
      </c>
      <c r="M315" s="13">
        <f t="shared" si="109"/>
        <v>322.14794893650082</v>
      </c>
      <c r="N315" s="14">
        <f t="shared" si="98"/>
        <v>276.14794893650082</v>
      </c>
      <c r="O315" s="14">
        <f t="shared" si="110"/>
        <v>56.64950069185592</v>
      </c>
      <c r="P315" s="14">
        <f t="shared" si="111"/>
        <v>525.91698209971287</v>
      </c>
      <c r="Q315" s="13">
        <f t="shared" si="99"/>
        <v>328.02951449525352</v>
      </c>
      <c r="R315" s="13">
        <f t="shared" si="100"/>
        <v>-377.35479011138614</v>
      </c>
      <c r="S315" s="15">
        <v>311</v>
      </c>
      <c r="T315" s="1">
        <f t="shared" si="115"/>
        <v>12.301958648845854</v>
      </c>
      <c r="U315" s="1">
        <f t="shared" si="101"/>
        <v>143.30195864884587</v>
      </c>
      <c r="V315" s="1">
        <f t="shared" si="112"/>
        <v>1.2490927557495581</v>
      </c>
      <c r="W315" s="1">
        <f>入力・結果!$I$7/V315</f>
        <v>276901.77403394354</v>
      </c>
      <c r="X315" s="14">
        <f>(W315/I315*10)*入力・結果!$I$8</f>
        <v>3454.9955832605647</v>
      </c>
      <c r="Y315" s="13">
        <f>DEGREES(ACOS((入力・結果!$G$3-(入力・結果!$G$4*COS(RADIANS(S315))))/(((入力・結果!$G$3^2)+(入力・結果!$G$4^2)-(2*入力・結果!$G$3*入力・結果!$G$4*COS(RADIANS(S315))))^(1/2))))</f>
        <v>94.248068624282496</v>
      </c>
      <c r="Z315" s="13">
        <f>DEGREES(ACOS(((入力・結果!$G$3^2)+(入力・結果!$G$4^2)-(入力・結果!$G$5^2)+(入力・結果!$G$6^2)-(2*入力・結果!$G$3*入力・結果!$G$4*COS(RADIANS(S315))))/(2*入力・結果!$G$6*((入力・結果!$G$3^2)+(入力・結果!$G$4^2)-(2*入力・結果!$G$3*入力・結果!$G$4*(COS(RADIANS(S315)))))^(1/2))))</f>
        <v>76.199890662376475</v>
      </c>
      <c r="AA315" s="13">
        <f>DEGREES(ACOS((入力・結果!$G$4-(入力・結果!$G$3*COS(RADIANS(S315))))/(((入力・結果!$G$3^2)+(入力・結果!$G$4^2)-(2*入力・結果!$G$3*入力・結果!$G$4*COS(RADIANS(S315))))^(1/2))))</f>
        <v>36.751931375717476</v>
      </c>
      <c r="AB315" s="13">
        <f>DEGREES(ACOS(((入力・結果!$G$3^2)+(入力・結果!$G$4^2)+(入力・結果!$G$5^2)-(入力・結果!$G$6^2)-(2*入力・結果!$G$3*入力・結果!$G$4*COS(RADIANS(S315))))/(2*入力・結果!$G$5*((入力・結果!$G$3^2)+(入力・結果!$G$4^2)-(2*入力・結果!$G$3*入力・結果!$G$4*(COS(RADIANS(S315)))))^(1/2))))</f>
        <v>49.05389002456333</v>
      </c>
      <c r="AC315" s="1">
        <f t="shared" si="113"/>
        <v>154.99558326056467</v>
      </c>
      <c r="AD315" s="1">
        <f t="shared" si="102"/>
        <v>154.99558326056467</v>
      </c>
      <c r="AE315" s="1" t="str">
        <f t="shared" si="103"/>
        <v/>
      </c>
      <c r="AF315" s="1" t="str">
        <f t="shared" si="104"/>
        <v/>
      </c>
      <c r="AJ315" s="10">
        <v>312</v>
      </c>
      <c r="AK315" s="10">
        <f t="shared" si="105"/>
        <v>0.79561419908793263</v>
      </c>
    </row>
    <row r="316" spans="2:37" x14ac:dyDescent="0.2">
      <c r="B316" s="1">
        <v>312</v>
      </c>
      <c r="C316" s="13">
        <f t="shared" si="93"/>
        <v>33.456530317942892</v>
      </c>
      <c r="D316" s="13">
        <f t="shared" si="94"/>
        <v>37.15724127386973</v>
      </c>
      <c r="E316" s="13">
        <f>演算!U316</f>
        <v>144.55884923871514</v>
      </c>
      <c r="F316" s="13">
        <f t="shared" si="95"/>
        <v>-144.55884923871514</v>
      </c>
      <c r="G316" s="13">
        <f t="shared" si="96"/>
        <v>424.51806777242081</v>
      </c>
      <c r="H316" s="13">
        <f t="shared" si="97"/>
        <v>315.49314252223542</v>
      </c>
      <c r="I316" s="14">
        <f t="shared" si="106"/>
        <v>528.91541180399088</v>
      </c>
      <c r="J316" s="13">
        <f t="shared" si="107"/>
        <v>-36.618976303718078</v>
      </c>
      <c r="K316" s="13" t="str">
        <f t="shared" si="108"/>
        <v/>
      </c>
      <c r="L316" s="13">
        <f>COUNTIF($K$4:K316,1)</f>
        <v>2</v>
      </c>
      <c r="M316" s="13">
        <f t="shared" si="109"/>
        <v>323.38102369628194</v>
      </c>
      <c r="N316" s="14">
        <f t="shared" si="98"/>
        <v>277.38102369628194</v>
      </c>
      <c r="O316" s="14">
        <f t="shared" si="110"/>
        <v>67.948255039033668</v>
      </c>
      <c r="P316" s="14">
        <f t="shared" si="111"/>
        <v>524.5326943870474</v>
      </c>
      <c r="Q316" s="13">
        <f t="shared" si="99"/>
        <v>334.56530317942889</v>
      </c>
      <c r="R316" s="13">
        <f t="shared" si="100"/>
        <v>-371.57241273869727</v>
      </c>
      <c r="S316" s="15">
        <v>312</v>
      </c>
      <c r="T316" s="1">
        <f t="shared" si="115"/>
        <v>12.558849238715133</v>
      </c>
      <c r="U316" s="1">
        <f t="shared" si="101"/>
        <v>144.55884923871514</v>
      </c>
      <c r="V316" s="1">
        <f t="shared" si="112"/>
        <v>1.2568905898692719</v>
      </c>
      <c r="W316" s="1">
        <f>入力・結果!$I$7/V316</f>
        <v>275183.85672373779</v>
      </c>
      <c r="X316" s="14">
        <f>(W316/I316*10)*入力・結果!$I$8</f>
        <v>3433.844833868699</v>
      </c>
      <c r="Y316" s="13">
        <f>DEGREES(ACOS((入力・結果!$G$3-(入力・結果!$G$4*COS(RADIANS(S316))))/(((入力・結果!$G$3^2)+(入力・結果!$G$4^2)-(2*入力・結果!$G$3*入力・結果!$G$4*COS(RADIANS(S316))))^(1/2))))</f>
        <v>95.314611035709319</v>
      </c>
      <c r="Z316" s="13">
        <f>DEGREES(ACOS(((入力・結果!$G$3^2)+(入力・結果!$G$4^2)-(入力・結果!$G$5^2)+(入力・結果!$G$6^2)-(2*入力・結果!$G$3*入力・結果!$G$4*COS(RADIANS(S316))))/(2*入力・結果!$G$6*((入力・結果!$G$3^2)+(入力・結果!$G$4^2)-(2*入力・結果!$G$3*入力・結果!$G$4*(COS(RADIANS(S316)))))^(1/2))))</f>
        <v>76.887808930834325</v>
      </c>
      <c r="AA316" s="13">
        <f>DEGREES(ACOS((入力・結果!$G$4-(入力・結果!$G$3*COS(RADIANS(S316))))/(((入力・結果!$G$3^2)+(入力・結果!$G$4^2)-(2*入力・結果!$G$3*入力・結果!$G$4*COS(RADIANS(S316))))^(1/2))))</f>
        <v>36.685388964290645</v>
      </c>
      <c r="AB316" s="13">
        <f>DEGREES(ACOS(((入力・結果!$G$3^2)+(入力・結果!$G$4^2)+(入力・結果!$G$5^2)-(入力・結果!$G$6^2)-(2*入力・結果!$G$3*入力・結果!$G$4*COS(RADIANS(S316))))/(2*入力・結果!$G$5*((入力・結果!$G$3^2)+(入力・結果!$G$4^2)-(2*入力・結果!$G$3*入力・結果!$G$4*(COS(RADIANS(S316)))))^(1/2))))</f>
        <v>49.244238203005779</v>
      </c>
      <c r="AC316" s="1">
        <f t="shared" si="113"/>
        <v>133.84483386869897</v>
      </c>
      <c r="AD316" s="1">
        <f t="shared" si="102"/>
        <v>133.84483386869897</v>
      </c>
      <c r="AE316" s="1" t="str">
        <f t="shared" si="103"/>
        <v/>
      </c>
      <c r="AF316" s="1" t="str">
        <f t="shared" si="104"/>
        <v/>
      </c>
      <c r="AJ316" s="10">
        <v>313</v>
      </c>
      <c r="AK316" s="10">
        <f t="shared" si="105"/>
        <v>0.79047478490259826</v>
      </c>
    </row>
    <row r="317" spans="2:37" x14ac:dyDescent="0.2">
      <c r="B317" s="1">
        <v>313</v>
      </c>
      <c r="C317" s="13">
        <f t="shared" si="93"/>
        <v>34.099918003124927</v>
      </c>
      <c r="D317" s="13">
        <f t="shared" si="94"/>
        <v>36.567685080958519</v>
      </c>
      <c r="E317" s="13">
        <f>演算!U317</f>
        <v>145.82391172913123</v>
      </c>
      <c r="F317" s="13">
        <f t="shared" si="95"/>
        <v>-145.82391172913123</v>
      </c>
      <c r="G317" s="13">
        <f t="shared" si="96"/>
        <v>431.21115698884773</v>
      </c>
      <c r="H317" s="13">
        <f t="shared" si="97"/>
        <v>306.20200016571209</v>
      </c>
      <c r="I317" s="14">
        <f t="shared" si="106"/>
        <v>528.86929086225405</v>
      </c>
      <c r="J317" s="13">
        <f t="shared" si="107"/>
        <v>-35.378468892809465</v>
      </c>
      <c r="K317" s="13" t="str">
        <f t="shared" si="108"/>
        <v/>
      </c>
      <c r="L317" s="13">
        <f>COUNTIF($K$4:K317,1)</f>
        <v>2</v>
      </c>
      <c r="M317" s="13">
        <f t="shared" si="109"/>
        <v>324.62153110719055</v>
      </c>
      <c r="N317" s="14">
        <f t="shared" si="98"/>
        <v>278.62153110719055</v>
      </c>
      <c r="O317" s="14">
        <f t="shared" si="110"/>
        <v>79.281153975112787</v>
      </c>
      <c r="P317" s="14">
        <f t="shared" si="111"/>
        <v>522.89313003855568</v>
      </c>
      <c r="Q317" s="13">
        <f t="shared" si="99"/>
        <v>340.9991800312493</v>
      </c>
      <c r="R317" s="13">
        <f t="shared" si="100"/>
        <v>-365.67685080958518</v>
      </c>
      <c r="S317" s="15">
        <v>313</v>
      </c>
      <c r="T317" s="1">
        <f t="shared" si="115"/>
        <v>12.823911729131225</v>
      </c>
      <c r="U317" s="1">
        <f t="shared" si="101"/>
        <v>145.82391172913123</v>
      </c>
      <c r="V317" s="1">
        <f t="shared" si="112"/>
        <v>1.265062490416085</v>
      </c>
      <c r="W317" s="1">
        <f>入力・結果!$I$7/V317</f>
        <v>273406.25670297106</v>
      </c>
      <c r="X317" s="14">
        <f>(W317/I317*10)*入力・結果!$I$8</f>
        <v>3411.9608103878218</v>
      </c>
      <c r="Y317" s="13">
        <f>DEGREES(ACOS((入力・結果!$G$3-(入力・結果!$G$4*COS(RADIANS(S317))))/(((入力・結果!$G$3^2)+(入力・結果!$G$4^2)-(2*入力・結果!$G$3*入力・結果!$G$4*COS(RADIANS(S317))))^(1/2))))</f>
        <v>96.397206858381949</v>
      </c>
      <c r="Z317" s="13">
        <f>DEGREES(ACOS(((入力・結果!$G$3^2)+(入力・結果!$G$4^2)-(入力・結果!$G$5^2)+(入力・結果!$G$6^2)-(2*入力・結果!$G$3*入力・結果!$G$4*COS(RADIANS(S317))))/(2*入力・結果!$G$6*((入力・結果!$G$3^2)+(入力・結果!$G$4^2)-(2*入力・結果!$G$3*入力・結果!$G$4*(COS(RADIANS(S317)))))^(1/2))))</f>
        <v>77.579621387952898</v>
      </c>
      <c r="AA317" s="13">
        <f>DEGREES(ACOS((入力・結果!$G$4-(入力・結果!$G$3*COS(RADIANS(S317))))/(((入力・結果!$G$3^2)+(入力・結果!$G$4^2)-(2*入力・結果!$G$3*入力・結果!$G$4*COS(RADIANS(S317))))^(1/2))))</f>
        <v>36.602793141618044</v>
      </c>
      <c r="AB317" s="13">
        <f>DEGREES(ACOS(((入力・結果!$G$3^2)+(入力・結果!$G$4^2)+(入力・結果!$G$5^2)-(入力・結果!$G$6^2)-(2*入力・結果!$G$3*入力・結果!$G$4*COS(RADIANS(S317))))/(2*入力・結果!$G$5*((入力・結果!$G$3^2)+(入力・結果!$G$4^2)-(2*入力・結果!$G$3*入力・結果!$G$4*(COS(RADIANS(S317)))))^(1/2))))</f>
        <v>49.426704870749269</v>
      </c>
      <c r="AC317" s="1">
        <f t="shared" si="113"/>
        <v>111.96081038782177</v>
      </c>
      <c r="AD317" s="1">
        <f t="shared" si="102"/>
        <v>111.96081038782177</v>
      </c>
      <c r="AE317" s="1" t="str">
        <f t="shared" si="103"/>
        <v/>
      </c>
      <c r="AF317" s="1" t="str">
        <f t="shared" si="104"/>
        <v/>
      </c>
      <c r="AJ317" s="10">
        <v>314</v>
      </c>
      <c r="AK317" s="10">
        <f t="shared" si="105"/>
        <v>0.78515722699098034</v>
      </c>
    </row>
    <row r="318" spans="2:37" x14ac:dyDescent="0.2">
      <c r="B318" s="1">
        <v>314</v>
      </c>
      <c r="C318" s="13">
        <f t="shared" si="93"/>
        <v>34.732918522949859</v>
      </c>
      <c r="D318" s="13">
        <f t="shared" si="94"/>
        <v>35.966990016932563</v>
      </c>
      <c r="E318" s="13">
        <f>演算!U318</f>
        <v>147.09754198511496</v>
      </c>
      <c r="F318" s="13">
        <f t="shared" si="95"/>
        <v>-147.09754198511496</v>
      </c>
      <c r="G318" s="13">
        <f t="shared" si="96"/>
        <v>437.7392679622742</v>
      </c>
      <c r="H318" s="13">
        <f t="shared" si="97"/>
        <v>296.7080153880645</v>
      </c>
      <c r="I318" s="14">
        <f t="shared" si="106"/>
        <v>528.82068143338688</v>
      </c>
      <c r="J318" s="13">
        <f t="shared" si="107"/>
        <v>-34.130167458759168</v>
      </c>
      <c r="K318" s="13" t="str">
        <f t="shared" si="108"/>
        <v/>
      </c>
      <c r="L318" s="13">
        <f>COUNTIF($K$4:K318,1)</f>
        <v>2</v>
      </c>
      <c r="M318" s="13">
        <f t="shared" si="109"/>
        <v>325.86983254124084</v>
      </c>
      <c r="N318" s="14">
        <f t="shared" si="98"/>
        <v>279.86983254124084</v>
      </c>
      <c r="O318" s="14">
        <f t="shared" si="110"/>
        <v>90.645362020459913</v>
      </c>
      <c r="P318" s="14">
        <f t="shared" si="111"/>
        <v>520.9939840879656</v>
      </c>
      <c r="Q318" s="13">
        <f t="shared" si="99"/>
        <v>347.32918522949865</v>
      </c>
      <c r="R318" s="13">
        <f t="shared" si="100"/>
        <v>-359.66990016932562</v>
      </c>
      <c r="S318" s="15">
        <v>314</v>
      </c>
      <c r="T318" s="1">
        <f t="shared" si="115"/>
        <v>13.097541985114958</v>
      </c>
      <c r="U318" s="1">
        <f t="shared" si="101"/>
        <v>147.09754198511496</v>
      </c>
      <c r="V318" s="1">
        <f t="shared" si="112"/>
        <v>1.2736302559837327</v>
      </c>
      <c r="W318" s="1">
        <f>入力・結果!$I$7/V318</f>
        <v>271567.04104273231</v>
      </c>
      <c r="X318" s="14">
        <f>(W318/I318*10)*入力・結果!$I$8</f>
        <v>3389.3199222538469</v>
      </c>
      <c r="Y318" s="13">
        <f>DEGREES(ACOS((入力・結果!$G$3-(入力・結果!$G$4*COS(RADIANS(S318))))/(((入力・結果!$G$3^2)+(入力・結果!$G$4^2)-(2*入力・結果!$G$3*入力・結果!$G$4*COS(RADIANS(S318))))^(1/2))))</f>
        <v>97.496515060596266</v>
      </c>
      <c r="Z318" s="13">
        <f>DEGREES(ACOS(((入力・結果!$G$3^2)+(入力・結果!$G$4^2)-(入力・結果!$G$5^2)+(入力・結果!$G$6^2)-(2*入力・結果!$G$3*入力・結果!$G$4*COS(RADIANS(S318))))/(2*入力・結果!$G$6*((入力・結果!$G$3^2)+(入力・結果!$G$4^2)-(2*入力・結果!$G$3*入力・結果!$G$4*(COS(RADIANS(S318)))))^(1/2))))</f>
        <v>78.2753895340594</v>
      </c>
      <c r="AA318" s="13">
        <f>DEGREES(ACOS((入力・結果!$G$4-(入力・結果!$G$3*COS(RADIANS(S318))))/(((入力・結果!$G$3^2)+(入力・結果!$G$4^2)-(2*入力・結果!$G$3*入力・結果!$G$4*COS(RADIANS(S318))))^(1/2))))</f>
        <v>36.503484939403734</v>
      </c>
      <c r="AB318" s="13">
        <f>DEGREES(ACOS(((入力・結果!$G$3^2)+(入力・結果!$G$4^2)+(入力・結果!$G$5^2)-(入力・結果!$G$6^2)-(2*入力・結果!$G$3*入力・結果!$G$4*COS(RADIANS(S318))))/(2*入力・結果!$G$5*((入力・結果!$G$3^2)+(入力・結果!$G$4^2)-(2*入力・結果!$G$3*入力・結果!$G$4*(COS(RADIANS(S318)))))^(1/2))))</f>
        <v>49.601026924518692</v>
      </c>
      <c r="AC318" s="1">
        <f t="shared" si="113"/>
        <v>89.319922253846926</v>
      </c>
      <c r="AD318" s="1">
        <f t="shared" si="102"/>
        <v>89.319922253846926</v>
      </c>
      <c r="AE318" s="1" t="str">
        <f t="shared" si="103"/>
        <v/>
      </c>
      <c r="AF318" s="1" t="str">
        <f t="shared" si="104"/>
        <v/>
      </c>
      <c r="AJ318" s="10">
        <v>315</v>
      </c>
      <c r="AK318" s="10">
        <f t="shared" si="105"/>
        <v>0.77965592515439996</v>
      </c>
    </row>
    <row r="319" spans="2:37" x14ac:dyDescent="0.2">
      <c r="B319" s="1">
        <v>315</v>
      </c>
      <c r="C319" s="13">
        <f t="shared" si="93"/>
        <v>35.35533905932737</v>
      </c>
      <c r="D319" s="13">
        <f t="shared" si="94"/>
        <v>35.355339059327385</v>
      </c>
      <c r="E319" s="13">
        <f>演算!U319</f>
        <v>148.38015905725734</v>
      </c>
      <c r="F319" s="13">
        <f t="shared" si="95"/>
        <v>-148.38015905725734</v>
      </c>
      <c r="G319" s="13">
        <f t="shared" si="96"/>
        <v>444.09714647488676</v>
      </c>
      <c r="H319" s="13">
        <f t="shared" si="97"/>
        <v>287.01013212050026</v>
      </c>
      <c r="I319" s="14">
        <f t="shared" si="106"/>
        <v>528.76941235945571</v>
      </c>
      <c r="J319" s="13">
        <f t="shared" si="107"/>
        <v>-32.873689333294919</v>
      </c>
      <c r="K319" s="13" t="str">
        <f t="shared" si="108"/>
        <v/>
      </c>
      <c r="L319" s="13">
        <f>COUNTIF($K$4:K319,1)</f>
        <v>2</v>
      </c>
      <c r="M319" s="13">
        <f t="shared" si="109"/>
        <v>327.12631066670508</v>
      </c>
      <c r="N319" s="14">
        <f t="shared" si="98"/>
        <v>281.12631066670508</v>
      </c>
      <c r="O319" s="14">
        <f t="shared" si="110"/>
        <v>102.03798896100507</v>
      </c>
      <c r="P319" s="14">
        <f t="shared" si="111"/>
        <v>518.830743360258</v>
      </c>
      <c r="Q319" s="13">
        <f t="shared" si="99"/>
        <v>353.55339059327366</v>
      </c>
      <c r="R319" s="13">
        <f t="shared" si="100"/>
        <v>-353.55339059327383</v>
      </c>
      <c r="S319" s="15">
        <v>315</v>
      </c>
      <c r="T319" s="1">
        <f t="shared" si="115"/>
        <v>13.380159057257359</v>
      </c>
      <c r="U319" s="1">
        <f t="shared" si="101"/>
        <v>148.38015905725734</v>
      </c>
      <c r="V319" s="1">
        <f t="shared" si="112"/>
        <v>1.2826170721423864</v>
      </c>
      <c r="W319" s="1">
        <f>入力・結果!$I$7/V319</f>
        <v>269664.27276870323</v>
      </c>
      <c r="X319" s="14">
        <f>(W319/I319*10)*入力・結果!$I$8</f>
        <v>3365.8985536469536</v>
      </c>
      <c r="Y319" s="13">
        <f>DEGREES(ACOS((入力・結果!$G$3-(入力・結果!$G$4*COS(RADIANS(S319))))/(((入力・結果!$G$3^2)+(入力・結果!$G$4^2)-(2*入力・結果!$G$3*入力・結果!$G$4*COS(RADIANS(S319))))^(1/2))))</f>
        <v>98.613223556548803</v>
      </c>
      <c r="Z319" s="13">
        <f>DEGREES(ACOS(((入力・結果!$G$3^2)+(入力・結果!$G$4^2)-(入力・結果!$G$5^2)+(入力・結果!$G$6^2)-(2*入力・結果!$G$3*入力・結果!$G$4*COS(RADIANS(S319))))/(2*入力・結果!$G$6*((入力・結果!$G$3^2)+(入力・結果!$G$4^2)-(2*入力・結果!$G$3*入力・結果!$G$4*(COS(RADIANS(S319)))))^(1/2))))</f>
        <v>78.975167959845038</v>
      </c>
      <c r="AA319" s="13">
        <f>DEGREES(ACOS((入力・結果!$G$4-(入力・結果!$G$3*COS(RADIANS(S319))))/(((入力・結果!$G$3^2)+(入力・結果!$G$4^2)-(2*入力・結果!$G$3*入力・結果!$G$4*COS(RADIANS(S319))))^(1/2))))</f>
        <v>36.386776443451176</v>
      </c>
      <c r="AB319" s="13">
        <f>DEGREES(ACOS(((入力・結果!$G$3^2)+(入力・結果!$G$4^2)+(入力・結果!$G$5^2)-(入力・結果!$G$6^2)-(2*入力・結果!$G$3*入力・結果!$G$4*COS(RADIANS(S319))))/(2*入力・結果!$G$5*((入力・結果!$G$3^2)+(入力・結果!$G$4^2)-(2*入力・結果!$G$3*入力・結果!$G$4*(COS(RADIANS(S319)))))^(1/2))))</f>
        <v>49.766935500708534</v>
      </c>
      <c r="AC319" s="1">
        <f t="shared" si="113"/>
        <v>65.898553646953587</v>
      </c>
      <c r="AD319" s="1">
        <f t="shared" si="102"/>
        <v>65.898553646953587</v>
      </c>
      <c r="AE319" s="1" t="str">
        <f t="shared" si="103"/>
        <v/>
      </c>
      <c r="AF319" s="1" t="str">
        <f t="shared" si="104"/>
        <v/>
      </c>
      <c r="AJ319" s="10">
        <v>316</v>
      </c>
      <c r="AK319" s="10">
        <f t="shared" si="105"/>
        <v>0.77396529923414592</v>
      </c>
    </row>
    <row r="320" spans="2:37" x14ac:dyDescent="0.2">
      <c r="B320" s="1">
        <v>316</v>
      </c>
      <c r="C320" s="13">
        <f t="shared" si="93"/>
        <v>35.966990016932542</v>
      </c>
      <c r="D320" s="13">
        <f t="shared" si="94"/>
        <v>34.73291852294988</v>
      </c>
      <c r="E320" s="13">
        <f>演算!U320</f>
        <v>149.67220664774948</v>
      </c>
      <c r="F320" s="13">
        <f t="shared" si="95"/>
        <v>-149.67220664774948</v>
      </c>
      <c r="G320" s="13">
        <f t="shared" si="96"/>
        <v>450.27933081515226</v>
      </c>
      <c r="H320" s="13">
        <f t="shared" si="97"/>
        <v>277.10718337443916</v>
      </c>
      <c r="I320" s="14">
        <f t="shared" si="106"/>
        <v>528.71529847078978</v>
      </c>
      <c r="J320" s="13">
        <f t="shared" si="107"/>
        <v>-31.608629189147376</v>
      </c>
      <c r="K320" s="13" t="str">
        <f t="shared" si="108"/>
        <v/>
      </c>
      <c r="L320" s="13">
        <f>COUNTIF($K$4:K320,1)</f>
        <v>2</v>
      </c>
      <c r="M320" s="13">
        <f t="shared" si="109"/>
        <v>328.39137081085261</v>
      </c>
      <c r="N320" s="14">
        <f t="shared" si="98"/>
        <v>282.39137081085261</v>
      </c>
      <c r="O320" s="14">
        <f t="shared" si="110"/>
        <v>113.45608023444616</v>
      </c>
      <c r="P320" s="14">
        <f t="shared" si="111"/>
        <v>516.39866837056354</v>
      </c>
      <c r="Q320" s="13">
        <f t="shared" si="99"/>
        <v>359.66990016932544</v>
      </c>
      <c r="R320" s="13">
        <f t="shared" si="100"/>
        <v>-347.32918522949882</v>
      </c>
      <c r="S320" s="15">
        <v>316</v>
      </c>
      <c r="T320" s="1">
        <f t="shared" si="115"/>
        <v>13.672206647749469</v>
      </c>
      <c r="U320" s="1">
        <f t="shared" si="101"/>
        <v>149.67220664774948</v>
      </c>
      <c r="V320" s="1">
        <f t="shared" si="112"/>
        <v>1.2920475904921318</v>
      </c>
      <c r="W320" s="1">
        <f>入力・結果!$I$7/V320</f>
        <v>267696.02183790947</v>
      </c>
      <c r="X320" s="14">
        <f>(W320/I320*10)*入力・結果!$I$8</f>
        <v>3341.6732015137891</v>
      </c>
      <c r="Y320" s="13">
        <f>DEGREES(ACOS((入力・結果!$G$3-(入力・結果!$G$4*COS(RADIANS(S320))))/(((入力・結果!$G$3^2)+(入力・結果!$G$4^2)-(2*入力・結果!$G$3*入力・結果!$G$4*COS(RADIANS(S320))))^(1/2))))</f>
        <v>99.748050099474369</v>
      </c>
      <c r="Z320" s="13">
        <f>DEGREES(ACOS(((入力・結果!$G$3^2)+(入力・結果!$G$4^2)-(入力・結果!$G$5^2)+(入力・結果!$G$6^2)-(2*入力・結果!$G$3*入力・結果!$G$4*COS(RADIANS(S320))))/(2*入力・結果!$G$6*((入力・結果!$G$3^2)+(入力・結果!$G$4^2)-(2*入力・結果!$G$3*入力・結果!$G$4*(COS(RADIANS(S320)))))^(1/2))))</f>
        <v>79.679002862454297</v>
      </c>
      <c r="AA320" s="13">
        <f>DEGREES(ACOS((入力・結果!$G$4-(入力・結果!$G$3*COS(RADIANS(S320))))/(((入力・結果!$G$3^2)+(入力・結果!$G$4^2)-(2*入力・結果!$G$3*入力・結果!$G$4*COS(RADIANS(S320))))^(1/2))))</f>
        <v>36.251949900525609</v>
      </c>
      <c r="AB320" s="13">
        <f>DEGREES(ACOS(((入力・結果!$G$3^2)+(入力・結果!$G$4^2)+(入力・結果!$G$5^2)-(入力・結果!$G$6^2)-(2*入力・結果!$G$3*入力・結果!$G$4*COS(RADIANS(S320))))/(2*入力・結果!$G$5*((入力・結果!$G$3^2)+(入力・結果!$G$4^2)-(2*入力・結果!$G$3*入力・結果!$G$4*(COS(RADIANS(S320)))))^(1/2))))</f>
        <v>49.924156548275079</v>
      </c>
      <c r="AC320" s="1">
        <f t="shared" si="113"/>
        <v>41.673201513789081</v>
      </c>
      <c r="AD320" s="1">
        <f t="shared" si="102"/>
        <v>41.673201513789081</v>
      </c>
      <c r="AE320" s="1" t="str">
        <f t="shared" si="103"/>
        <v/>
      </c>
      <c r="AF320" s="1" t="str">
        <f t="shared" si="104"/>
        <v/>
      </c>
      <c r="AJ320" s="10">
        <v>317</v>
      </c>
      <c r="AK320" s="10">
        <f t="shared" si="105"/>
        <v>0.76807982615593129</v>
      </c>
    </row>
    <row r="321" spans="2:37" x14ac:dyDescent="0.2">
      <c r="B321" s="1">
        <v>317</v>
      </c>
      <c r="C321" s="13">
        <f t="shared" si="93"/>
        <v>36.567685080958533</v>
      </c>
      <c r="D321" s="13">
        <f t="shared" si="94"/>
        <v>34.099918003124913</v>
      </c>
      <c r="E321" s="13">
        <f>演算!U321</f>
        <v>150.97415465620685</v>
      </c>
      <c r="F321" s="13">
        <f t="shared" si="95"/>
        <v>-150.97415465620685</v>
      </c>
      <c r="G321" s="13">
        <f t="shared" si="96"/>
        <v>456.28013011950071</v>
      </c>
      <c r="H321" s="13">
        <f t="shared" si="97"/>
        <v>266.99788596284918</v>
      </c>
      <c r="I321" s="14">
        <f t="shared" si="106"/>
        <v>528.65813930223294</v>
      </c>
      <c r="J321" s="13">
        <f t="shared" si="107"/>
        <v>-30.334557600555616</v>
      </c>
      <c r="K321" s="13" t="str">
        <f t="shared" si="108"/>
        <v/>
      </c>
      <c r="L321" s="13">
        <f>COUNTIF($K$4:K321,1)</f>
        <v>2</v>
      </c>
      <c r="M321" s="13">
        <f t="shared" si="109"/>
        <v>329.66544239944437</v>
      </c>
      <c r="N321" s="14">
        <f t="shared" si="98"/>
        <v>283.66544239944437</v>
      </c>
      <c r="O321" s="14">
        <f t="shared" si="110"/>
        <v>124.89660568227372</v>
      </c>
      <c r="P321" s="14">
        <f t="shared" si="111"/>
        <v>513.69277407760546</v>
      </c>
      <c r="Q321" s="13">
        <f t="shared" si="99"/>
        <v>365.67685080958535</v>
      </c>
      <c r="R321" s="13">
        <f t="shared" si="100"/>
        <v>-340.99918003124913</v>
      </c>
      <c r="S321" s="15">
        <v>317</v>
      </c>
      <c r="T321" s="1">
        <f t="shared" si="115"/>
        <v>13.974154656206835</v>
      </c>
      <c r="U321" s="1">
        <f t="shared" si="101"/>
        <v>150.97415465620685</v>
      </c>
      <c r="V321" s="1">
        <f t="shared" si="112"/>
        <v>1.3019480084573729</v>
      </c>
      <c r="W321" s="1">
        <f>入力・結果!$I$7/V321</f>
        <v>265660.37795150891</v>
      </c>
      <c r="X321" s="14">
        <f>(W321/I321*10)*入力・結果!$I$8</f>
        <v>3316.6206365311759</v>
      </c>
      <c r="Y321" s="13">
        <f>DEGREES(ACOS((入力・結果!$G$3-(入力・結果!$G$4*COS(RADIANS(S321))))/(((入力・結果!$G$3^2)+(入力・結果!$G$4^2)-(2*入力・結果!$G$3*入力・結果!$G$4*COS(RADIANS(S321))))^(1/2))))</f>
        <v>100.90174310699466</v>
      </c>
      <c r="Z321" s="13">
        <f>DEGREES(ACOS(((入力・結果!$G$3^2)+(入力・結果!$G$4^2)-(入力・結果!$G$5^2)+(入力・結果!$G$6^2)-(2*入力・結果!$G$3*入力・結果!$G$4*COS(RADIANS(S321))))/(2*入力・結果!$G$6*((入力・結果!$G$3^2)+(入力・結果!$G$4^2)-(2*入力・結果!$G$3*入力・結果!$G$4*(COS(RADIANS(S321)))))^(1/2))))</f>
        <v>80.386930346268741</v>
      </c>
      <c r="AA321" s="13">
        <f>DEGREES(ACOS((入力・結果!$G$4-(入力・結果!$G$3*COS(RADIANS(S321))))/(((入力・結果!$G$3^2)+(入力・結果!$G$4^2)-(2*入力・結果!$G$3*入力・結果!$G$4*COS(RADIANS(S321))))^(1/2))))</f>
        <v>36.098256893005377</v>
      </c>
      <c r="AB321" s="13">
        <f>DEGREES(ACOS(((入力・結果!$G$3^2)+(入力・結果!$G$4^2)+(入力・結果!$G$5^2)-(入力・結果!$G$6^2)-(2*入力・結果!$G$3*入力・結果!$G$4*COS(RADIANS(S321))))/(2*入力・結果!$G$5*((入力・結果!$G$3^2)+(入力・結果!$G$4^2)-(2*入力・結果!$G$3*入力・結果!$G$4*(COS(RADIANS(S321)))))^(1/2))))</f>
        <v>50.072411549212212</v>
      </c>
      <c r="AC321" s="1">
        <f t="shared" si="113"/>
        <v>16.620636531175933</v>
      </c>
      <c r="AD321" s="1">
        <f t="shared" si="102"/>
        <v>16.620636531175933</v>
      </c>
      <c r="AE321" s="1" t="str">
        <f t="shared" si="103"/>
        <v/>
      </c>
      <c r="AF321" s="1" t="str">
        <f t="shared" si="104"/>
        <v>a</v>
      </c>
      <c r="AJ321" s="10">
        <v>318</v>
      </c>
      <c r="AK321" s="10">
        <f t="shared" si="105"/>
        <v>0.76199408287756898</v>
      </c>
    </row>
    <row r="322" spans="2:37" x14ac:dyDescent="0.2">
      <c r="B322" s="1">
        <v>318</v>
      </c>
      <c r="C322" s="13">
        <f t="shared" si="93"/>
        <v>37.157241273869715</v>
      </c>
      <c r="D322" s="13">
        <f t="shared" si="94"/>
        <v>33.456530317942907</v>
      </c>
      <c r="E322" s="13">
        <f>演算!U322</f>
        <v>152.28650080491136</v>
      </c>
      <c r="F322" s="13">
        <f t="shared" si="95"/>
        <v>-152.28650080491136</v>
      </c>
      <c r="G322" s="13">
        <f t="shared" si="96"/>
        <v>462.09360057864188</v>
      </c>
      <c r="H322" s="13">
        <f t="shared" si="97"/>
        <v>256.68083576160552</v>
      </c>
      <c r="I322" s="14">
        <f t="shared" si="106"/>
        <v>528.59771768615281</v>
      </c>
      <c r="J322" s="13">
        <f t="shared" si="107"/>
        <v>-29.051019526750522</v>
      </c>
      <c r="K322" s="13" t="str">
        <f t="shared" si="108"/>
        <v/>
      </c>
      <c r="L322" s="13">
        <f>COUNTIF($K$4:K322,1)</f>
        <v>2</v>
      </c>
      <c r="M322" s="13">
        <f t="shared" si="109"/>
        <v>330.94898047324949</v>
      </c>
      <c r="N322" s="14">
        <f t="shared" si="98"/>
        <v>284.94898047324949</v>
      </c>
      <c r="O322" s="14">
        <f t="shared" si="110"/>
        <v>136.35644642997894</v>
      </c>
      <c r="P322" s="14">
        <f t="shared" si="111"/>
        <v>510.70780947621893</v>
      </c>
      <c r="Q322" s="13">
        <f t="shared" si="99"/>
        <v>371.5724127386971</v>
      </c>
      <c r="R322" s="13">
        <f t="shared" si="100"/>
        <v>-334.56530317942907</v>
      </c>
      <c r="S322" s="15">
        <v>318</v>
      </c>
      <c r="T322" s="1">
        <f t="shared" si="115"/>
        <v>14.286500804911348</v>
      </c>
      <c r="U322" s="1">
        <f t="shared" si="101"/>
        <v>152.28650080491136</v>
      </c>
      <c r="V322" s="1">
        <f t="shared" si="112"/>
        <v>1.3123461487045063</v>
      </c>
      <c r="W322" s="1">
        <f>入力・結果!$I$7/V322</f>
        <v>263555.46540936205</v>
      </c>
      <c r="X322" s="14">
        <f>(W322/I322*10)*入力・結果!$I$8</f>
        <v>3290.7180895823926</v>
      </c>
      <c r="Y322" s="13">
        <f>DEGREES(ACOS((入力・結果!$G$3-(入力・結果!$G$4*COS(RADIANS(S322))))/(((入力・結果!$G$3^2)+(入力・結果!$G$4^2)-(2*入力・結果!$G$3*入力・結果!$G$4*COS(RADIANS(S322))))^(1/2))))</f>
        <v>102.07508239548116</v>
      </c>
      <c r="Z322" s="13">
        <f>DEGREES(ACOS(((入力・結果!$G$3^2)+(入力・結果!$G$4^2)-(入力・結果!$G$5^2)+(入力・結果!$G$6^2)-(2*入力・結果!$G$3*入力・結果!$G$4*COS(RADIANS(S322))))/(2*入力・結果!$G$6*((入力・結果!$G$3^2)+(入力・結果!$G$4^2)-(2*入力・結果!$G$3*入力・結果!$G$4*(COS(RADIANS(S322)))))^(1/2))))</f>
        <v>81.098974481361338</v>
      </c>
      <c r="AA322" s="13">
        <f>DEGREES(ACOS((入力・結果!$G$4-(入力・結果!$G$3*COS(RADIANS(S322))))/(((入力・結果!$G$3^2)+(入力・結果!$G$4^2)-(2*入力・結果!$G$3*入力・結果!$G$4*COS(RADIANS(S322))))^(1/2))))</f>
        <v>35.924917604518853</v>
      </c>
      <c r="AB322" s="13">
        <f>DEGREES(ACOS(((入力・結果!$G$3^2)+(入力・結果!$G$4^2)+(入力・結果!$G$5^2)-(入力・結果!$G$6^2)-(2*入力・結果!$G$3*入力・結果!$G$4*COS(RADIANS(S322))))/(2*入力・結果!$G$5*((入力・結果!$G$3^2)+(入力・結果!$G$4^2)-(2*入力・結果!$G$3*入力・結果!$G$4*(COS(RADIANS(S322)))))^(1/2))))</f>
        <v>50.211418409430202</v>
      </c>
      <c r="AC322" s="1">
        <f t="shared" si="113"/>
        <v>-9.2819104176073779</v>
      </c>
      <c r="AD322" s="1">
        <f t="shared" si="102"/>
        <v>0</v>
      </c>
      <c r="AE322" s="1" t="str">
        <f t="shared" si="103"/>
        <v/>
      </c>
      <c r="AF322" s="1" t="str">
        <f t="shared" si="104"/>
        <v/>
      </c>
      <c r="AJ322" s="10">
        <v>319</v>
      </c>
      <c r="AK322" s="10">
        <f t="shared" si="105"/>
        <v>0.75570279586787836</v>
      </c>
    </row>
    <row r="323" spans="2:37" x14ac:dyDescent="0.2">
      <c r="B323" s="1">
        <v>319</v>
      </c>
      <c r="C323" s="13">
        <f t="shared" si="93"/>
        <v>37.735479011138594</v>
      </c>
      <c r="D323" s="13">
        <f t="shared" si="94"/>
        <v>32.802951449525366</v>
      </c>
      <c r="E323" s="13">
        <f>演算!U323</f>
        <v>153.60977234164235</v>
      </c>
      <c r="F323" s="13">
        <f t="shared" si="95"/>
        <v>-153.60977234164235</v>
      </c>
      <c r="G323" s="13">
        <f t="shared" si="96"/>
        <v>467.71351932206318</v>
      </c>
      <c r="H323" s="13">
        <f t="shared" si="97"/>
        <v>246.15450370630396</v>
      </c>
      <c r="I323" s="14">
        <f t="shared" si="106"/>
        <v>528.53379821117096</v>
      </c>
      <c r="J323" s="13">
        <f t="shared" si="107"/>
        <v>-27.757532719382624</v>
      </c>
      <c r="K323" s="13" t="str">
        <f t="shared" si="108"/>
        <v/>
      </c>
      <c r="L323" s="13">
        <f>COUNTIF($K$4:K323,1)</f>
        <v>2</v>
      </c>
      <c r="M323" s="13">
        <f t="shared" si="109"/>
        <v>332.24246728061735</v>
      </c>
      <c r="N323" s="14">
        <f t="shared" si="98"/>
        <v>286.24246728061735</v>
      </c>
      <c r="O323" s="14">
        <f t="shared" si="110"/>
        <v>147.83237962535443</v>
      </c>
      <c r="P323" s="14">
        <f t="shared" si="111"/>
        <v>507.43823603058519</v>
      </c>
      <c r="Q323" s="13">
        <f t="shared" si="99"/>
        <v>377.35479011138597</v>
      </c>
      <c r="R323" s="13">
        <f t="shared" si="100"/>
        <v>-328.02951449525369</v>
      </c>
      <c r="S323" s="15">
        <v>319</v>
      </c>
      <c r="T323" s="1">
        <f t="shared" si="115"/>
        <v>14.609772341642355</v>
      </c>
      <c r="U323" s="1">
        <f t="shared" si="101"/>
        <v>153.60977234164235</v>
      </c>
      <c r="V323" s="1">
        <f t="shared" si="112"/>
        <v>1.3232715367309993</v>
      </c>
      <c r="W323" s="1">
        <f>入力・結果!$I$7/V323</f>
        <v>261379.46022359829</v>
      </c>
      <c r="X323" s="14">
        <f>(W323/I323*10)*入力・結果!$I$8</f>
        <v>3263.943466462099</v>
      </c>
      <c r="Y323" s="13">
        <f>DEGREES(ACOS((入力・結果!$G$3-(入力・結果!$G$4*COS(RADIANS(S323))))/(((入力・結果!$G$3^2)+(入力・結果!$G$4^2)-(2*入力・結果!$G$3*入力・結果!$G$4*COS(RADIANS(S323))))^(1/2))))</f>
        <v>103.26887979605235</v>
      </c>
      <c r="Z323" s="13">
        <f>DEGREES(ACOS(((入力・結果!$G$3^2)+(入力・結果!$G$4^2)-(入力・結果!$G$5^2)+(入力・結果!$G$6^2)-(2*入力・結果!$G$3*入力・結果!$G$4*COS(RADIANS(S323))))/(2*入力・結果!$G$6*((入力・結果!$G$3^2)+(入力・結果!$G$4^2)-(2*入力・結果!$G$3*入力・結果!$G$4*(COS(RADIANS(S323)))))^(1/2))))</f>
        <v>81.81514508988856</v>
      </c>
      <c r="AA323" s="13">
        <f>DEGREES(ACOS((入力・結果!$G$4-(入力・結果!$G$3*COS(RADIANS(S323))))/(((入力・結果!$G$3^2)+(入力・結果!$G$4^2)-(2*入力・結果!$G$3*入力・結果!$G$4*COS(RADIANS(S323))))^(1/2))))</f>
        <v>35.731120203947626</v>
      </c>
      <c r="AB323" s="13">
        <f>DEGREES(ACOS(((入力・結果!$G$3^2)+(入力・結果!$G$4^2)+(入力・結果!$G$5^2)-(入力・結果!$G$6^2)-(2*入力・結果!$G$3*入力・結果!$G$4*COS(RADIANS(S323))))/(2*入力・結果!$G$5*((入力・結果!$G$3^2)+(入力・結果!$G$4^2)-(2*入力・結果!$G$3*入力・結果!$G$4*(COS(RADIANS(S323)))))^(1/2))))</f>
        <v>50.340892545589981</v>
      </c>
      <c r="AC323" s="1">
        <f t="shared" si="113"/>
        <v>-36.056533537901032</v>
      </c>
      <c r="AD323" s="1">
        <f t="shared" si="102"/>
        <v>0</v>
      </c>
      <c r="AE323" s="1" t="str">
        <f t="shared" si="103"/>
        <v/>
      </c>
      <c r="AF323" s="1" t="str">
        <f t="shared" si="104"/>
        <v/>
      </c>
      <c r="AJ323" s="10">
        <v>320</v>
      </c>
      <c r="AK323" s="10">
        <f t="shared" si="105"/>
        <v>0.74920089777054755</v>
      </c>
    </row>
    <row r="324" spans="2:37" x14ac:dyDescent="0.2">
      <c r="B324" s="1">
        <v>320</v>
      </c>
      <c r="C324" s="13">
        <f t="shared" ref="C324:C364" si="116">$AI$8*COS(RADIANS(B324))</f>
        <v>38.30222215594889</v>
      </c>
      <c r="D324" s="13">
        <f t="shared" ref="D324:D364" si="117">-$AI$8*SIN(RADIANS(B324))</f>
        <v>32.139380484326978</v>
      </c>
      <c r="E324" s="13">
        <f>演算!U324</f>
        <v>154.9445278164099</v>
      </c>
      <c r="F324" s="13">
        <f t="shared" ref="F324:F364" si="118">IF(E324&gt;0,(180-$AI$10)-E324,(180-$AI$10)-E324)</f>
        <v>-154.9445278164099</v>
      </c>
      <c r="G324" s="13">
        <f t="shared" ref="G324:G364" si="119">-$AI$9*COS(RADIANS(F324))+C324</f>
        <v>473.13335578539551</v>
      </c>
      <c r="H324" s="13">
        <f t="shared" ref="H324:H364" si="120">-$AI$9*SIN(RADIANS(F324))+D324</f>
        <v>235.41723276177095</v>
      </c>
      <c r="I324" s="14">
        <f t="shared" si="106"/>
        <v>528.46612553498585</v>
      </c>
      <c r="J324" s="13">
        <f t="shared" si="107"/>
        <v>-26.453586056451002</v>
      </c>
      <c r="K324" s="13" t="str">
        <f t="shared" si="108"/>
        <v/>
      </c>
      <c r="L324" s="13">
        <f>COUNTIF($K$4:K324,1)</f>
        <v>2</v>
      </c>
      <c r="M324" s="13">
        <f t="shared" si="109"/>
        <v>333.546413943549</v>
      </c>
      <c r="N324" s="14">
        <f t="shared" ref="N324:N364" si="121">$AI$7+M324</f>
        <v>287.546413943549</v>
      </c>
      <c r="O324" s="14">
        <f t="shared" si="110"/>
        <v>159.32106072854981</v>
      </c>
      <c r="P324" s="14">
        <f t="shared" si="111"/>
        <v>503.8782049724806</v>
      </c>
      <c r="Q324" s="13">
        <f t="shared" ref="Q324:Q364" si="122">COS(RADIANS(B324))*$AI$12</f>
        <v>383.02222155948891</v>
      </c>
      <c r="R324" s="13">
        <f t="shared" ref="R324:R364" si="123">SIN(RADIANS(B324))*$AI$12</f>
        <v>-321.39380484326978</v>
      </c>
      <c r="S324" s="15">
        <v>320</v>
      </c>
      <c r="T324" s="1">
        <f t="shared" si="115"/>
        <v>14.944527816409895</v>
      </c>
      <c r="U324" s="1">
        <f t="shared" ref="U324:U364" si="124">T324-(180-S324)</f>
        <v>154.9445278164099</v>
      </c>
      <c r="V324" s="1">
        <f t="shared" si="112"/>
        <v>1.3347554747675474</v>
      </c>
      <c r="W324" s="1">
        <f>入力・結果!$I$7/V324</f>
        <v>259130.60971728593</v>
      </c>
      <c r="X324" s="14">
        <f>(W324/I324*10)*入力・結果!$I$8</f>
        <v>3236.2755936394706</v>
      </c>
      <c r="Y324" s="13">
        <f>DEGREES(ACOS((入力・結果!$G$3-(入力・結果!$G$4*COS(RADIANS(S324))))/(((入力・結果!$G$3^2)+(入力・結果!$G$4^2)-(2*入力・結果!$G$3*入力・結果!$G$4*COS(RADIANS(S324))))^(1/2))))</f>
        <v>104.48397962005984</v>
      </c>
      <c r="Z324" s="13">
        <f>DEGREES(ACOS(((入力・結果!$G$3^2)+(入力・結果!$G$4^2)-(入力・結果!$G$5^2)+(入力・結果!$G$6^2)-(2*入力・結果!$G$3*入力・結果!$G$4*COS(RADIANS(S324))))/(2*入力・結果!$G$6*((入力・結果!$G$3^2)+(入力・結果!$G$4^2)-(2*入力・結果!$G$3*入力・結果!$G$4*(COS(RADIANS(S324)))))^(1/2))))</f>
        <v>82.535435227900834</v>
      </c>
      <c r="AA324" s="13">
        <f>DEGREES(ACOS((入力・結果!$G$4-(入力・結果!$G$3*COS(RADIANS(S324))))/(((入力・結果!$G$3^2)+(入力・結果!$G$4^2)-(2*入力・結果!$G$3*入力・結果!$G$4*COS(RADIANS(S324))))^(1/2))))</f>
        <v>35.51602037994013</v>
      </c>
      <c r="AB324" s="13">
        <f>DEGREES(ACOS(((入力・結果!$G$3^2)+(入力・結果!$G$4^2)+(入力・結果!$G$5^2)-(入力・結果!$G$6^2)-(2*入力・結果!$G$3*入力・結果!$G$4*COS(RADIANS(S324))))/(2*入力・結果!$G$5*((入力・結果!$G$3^2)+(入力・結果!$G$4^2)-(2*入力・結果!$G$3*入力・結果!$G$4*(COS(RADIANS(S324)))))^(1/2))))</f>
        <v>50.460548196350025</v>
      </c>
      <c r="AC324" s="1">
        <f t="shared" si="113"/>
        <v>-63.724406360529429</v>
      </c>
      <c r="AD324" s="1">
        <f t="shared" ref="AD324:AD365" si="125">IF(AC324&lt;0,0,AC324)</f>
        <v>0</v>
      </c>
      <c r="AE324" s="1" t="str">
        <f t="shared" ref="AE324:AE365" si="126">IF(AND(AD323=0,AD324&gt;0),"a","")</f>
        <v/>
      </c>
      <c r="AF324" s="1" t="str">
        <f t="shared" ref="AF324:AF364" si="127">IF(AND(AD325=0,AD324&gt;0),"a","")</f>
        <v/>
      </c>
      <c r="AJ324" s="10">
        <v>321</v>
      </c>
      <c r="AK324" s="10">
        <f t="shared" ref="AK324:AK363" si="128">1/V325</f>
        <v>0.7424835919239976</v>
      </c>
    </row>
    <row r="325" spans="2:37" x14ac:dyDescent="0.2">
      <c r="B325" s="1">
        <v>321</v>
      </c>
      <c r="C325" s="13">
        <f t="shared" si="116"/>
        <v>38.857298072848529</v>
      </c>
      <c r="D325" s="13">
        <f t="shared" si="117"/>
        <v>31.466019552491893</v>
      </c>
      <c r="E325" s="13">
        <f>演算!U325</f>
        <v>156.29135892604924</v>
      </c>
      <c r="F325" s="13">
        <f t="shared" si="118"/>
        <v>-156.29135892604924</v>
      </c>
      <c r="G325" s="13">
        <f t="shared" si="119"/>
        <v>478.34624035867313</v>
      </c>
      <c r="H325" s="13">
        <f t="shared" si="120"/>
        <v>224.46723615095581</v>
      </c>
      <c r="I325" s="14">
        <f t="shared" ref="I325:I364" si="129">(((G325)^2)+((H325)^2))^(1/2)</f>
        <v>528.39442253919231</v>
      </c>
      <c r="J325" s="13">
        <f t="shared" ref="J325:J364" si="130">-DEGREES(ATAN((H325/(G325))))</f>
        <v>-25.138637807317725</v>
      </c>
      <c r="K325" s="13" t="str">
        <f t="shared" ref="K325:K364" si="131">IF(AND(J324&gt;0,J325&lt;0),1,"")</f>
        <v/>
      </c>
      <c r="L325" s="13">
        <f>COUNTIF($K$4:K325,1)</f>
        <v>2</v>
      </c>
      <c r="M325" s="13">
        <f t="shared" ref="M325:M364" si="132">IF(L325=0,J325,IF(L325=1,180+J325,360+J325))</f>
        <v>334.86136219268229</v>
      </c>
      <c r="N325" s="14">
        <f t="shared" si="121"/>
        <v>288.86136219268229</v>
      </c>
      <c r="O325" s="14">
        <f t="shared" ref="O325:O364" si="133">I325*COS(RADIANS(N325))</f>
        <v>170.81900300734659</v>
      </c>
      <c r="P325" s="14">
        <f t="shared" ref="P325:P364" si="134">-I325*SIN(RADIANS(N325))</f>
        <v>500.02153351841019</v>
      </c>
      <c r="Q325" s="13">
        <f t="shared" si="122"/>
        <v>388.57298072848528</v>
      </c>
      <c r="R325" s="13">
        <f t="shared" si="123"/>
        <v>-314.66019552491889</v>
      </c>
      <c r="S325" s="15">
        <v>321</v>
      </c>
      <c r="T325" s="1">
        <f t="shared" si="115"/>
        <v>15.291358926049242</v>
      </c>
      <c r="U325" s="1">
        <f t="shared" si="124"/>
        <v>156.29135892604924</v>
      </c>
      <c r="V325" s="1">
        <f t="shared" ref="V325:V364" si="135">ABS(U325-U324)</f>
        <v>1.3468311096393393</v>
      </c>
      <c r="W325" s="1">
        <f>入力・結果!$I$7/V325</f>
        <v>256807.25484030458</v>
      </c>
      <c r="X325" s="14">
        <f>(W325/I325*10)*入力・結果!$I$8</f>
        <v>3207.6944979870477</v>
      </c>
      <c r="Y325" s="13">
        <f>DEGREES(ACOS((入力・結果!$G$3-(入力・結果!$G$4*COS(RADIANS(S325))))/(((入力・結果!$G$3^2)+(入力・結果!$G$4^2)-(2*入力・結果!$G$3*入力・結果!$G$4*COS(RADIANS(S325))))^(1/2))))</f>
        <v>105.72125893652994</v>
      </c>
      <c r="Z325" s="13">
        <f>DEGREES(ACOS(((入力・結果!$G$3^2)+(入力・結果!$G$4^2)-(入力・結果!$G$5^2)+(入力・結果!$G$6^2)-(2*入力・結果!$G$3*入力・結果!$G$4*COS(RADIANS(S325))))/(2*入力・結果!$G$6*((入力・結果!$G$3^2)+(入力・結果!$G$4^2)-(2*入力・結果!$G$3*入力・結果!$G$4*(COS(RADIANS(S325)))))^(1/2))))</f>
        <v>83.25981832725806</v>
      </c>
      <c r="AA325" s="13">
        <f>DEGREES(ACOS((入力・結果!$G$4-(入力・結果!$G$3*COS(RADIANS(S325))))/(((入力・結果!$G$3^2)+(入力・結果!$G$4^2)-(2*入力・結果!$G$3*入力・結果!$G$4*COS(RADIANS(S325))))^(1/2))))</f>
        <v>35.278741063470029</v>
      </c>
      <c r="AB325" s="13">
        <f>DEGREES(ACOS(((入力・結果!$G$3^2)+(入力・結果!$G$4^2)+(入力・結果!$G$5^2)-(入力・結果!$G$6^2)-(2*入力・結果!$G$3*入力・結果!$G$4*COS(RADIANS(S325))))/(2*入力・結果!$G$5*((入力・結果!$G$3^2)+(入力・結果!$G$4^2)-(2*入力・結果!$G$3*入力・結果!$G$4*(COS(RADIANS(S325)))))^(1/2))))</f>
        <v>50.570099989519271</v>
      </c>
      <c r="AC325" s="1">
        <f t="shared" si="113"/>
        <v>-92.305502012952275</v>
      </c>
      <c r="AD325" s="1">
        <f t="shared" si="125"/>
        <v>0</v>
      </c>
      <c r="AE325" s="1" t="str">
        <f t="shared" si="126"/>
        <v/>
      </c>
      <c r="AF325" s="1" t="str">
        <f t="shared" si="127"/>
        <v/>
      </c>
      <c r="AJ325" s="10">
        <v>322</v>
      </c>
      <c r="AK325" s="10">
        <f t="shared" si="128"/>
        <v>0.73554642541287463</v>
      </c>
    </row>
    <row r="326" spans="2:37" x14ac:dyDescent="0.2">
      <c r="B326" s="1">
        <v>322</v>
      </c>
      <c r="C326" s="13">
        <f t="shared" si="116"/>
        <v>39.4005376803361</v>
      </c>
      <c r="D326" s="13">
        <f t="shared" si="117"/>
        <v>30.783073766282911</v>
      </c>
      <c r="E326" s="13">
        <f>演算!U326</f>
        <v>157.6508924176826</v>
      </c>
      <c r="F326" s="13">
        <f t="shared" si="118"/>
        <v>-157.6508924176826</v>
      </c>
      <c r="G326" s="13">
        <f t="shared" si="119"/>
        <v>483.34493011012262</v>
      </c>
      <c r="H326" s="13">
        <f t="shared" si="120"/>
        <v>213.30259718815614</v>
      </c>
      <c r="I326" s="14">
        <f t="shared" si="129"/>
        <v>528.31838831368736</v>
      </c>
      <c r="J326" s="13">
        <f t="shared" si="130"/>
        <v>-23.812113835951529</v>
      </c>
      <c r="K326" s="13" t="str">
        <f t="shared" si="131"/>
        <v/>
      </c>
      <c r="L326" s="13">
        <f>COUNTIF($K$4:K326,1)</f>
        <v>2</v>
      </c>
      <c r="M326" s="13">
        <f t="shared" si="132"/>
        <v>336.18788616404845</v>
      </c>
      <c r="N326" s="14">
        <f t="shared" si="121"/>
        <v>290.18788616404845</v>
      </c>
      <c r="O326" s="14">
        <f t="shared" si="133"/>
        <v>182.32255384687136</v>
      </c>
      <c r="P326" s="14">
        <f t="shared" si="134"/>
        <v>495.86168009751151</v>
      </c>
      <c r="Q326" s="13">
        <f t="shared" si="122"/>
        <v>394.005376803361</v>
      </c>
      <c r="R326" s="13">
        <f t="shared" si="123"/>
        <v>-307.83073766282911</v>
      </c>
      <c r="S326" s="15">
        <v>322</v>
      </c>
      <c r="T326" s="1">
        <f t="shared" si="115"/>
        <v>15.650892417682591</v>
      </c>
      <c r="U326" s="1">
        <f t="shared" si="124"/>
        <v>157.6508924176826</v>
      </c>
      <c r="V326" s="1">
        <f t="shared" si="135"/>
        <v>1.359533491633357</v>
      </c>
      <c r="W326" s="1">
        <f>入力・結果!$I$7/V326</f>
        <v>254407.85543610342</v>
      </c>
      <c r="X326" s="14">
        <f>(W326/I326*10)*入力・結果!$I$8</f>
        <v>3178.1817234067712</v>
      </c>
      <c r="Y326" s="13">
        <f>DEGREES(ACOS((入力・結果!$G$3-(入力・結果!$G$4*COS(RADIANS(S326))))/(((入力・結果!$G$3^2)+(入力・結果!$G$4^2)-(2*入力・結果!$G$3*入力・結果!$G$4*COS(RADIANS(S326))))^(1/2))))</f>
        <v>106.98162761796739</v>
      </c>
      <c r="Z326" s="13">
        <f>DEGREES(ACOS(((入力・結果!$G$3^2)+(入力・結果!$G$4^2)-(入力・結果!$G$5^2)+(入力・結果!$G$6^2)-(2*入力・結果!$G$3*入力・結果!$G$4*COS(RADIANS(S326))))/(2*入力・結果!$G$6*((入力・結果!$G$3^2)+(入力・結果!$G$4^2)-(2*入力・結果!$G$3*入力・結果!$G$4*(COS(RADIANS(S326)))))^(1/2))))</f>
        <v>83.988244959627664</v>
      </c>
      <c r="AA326" s="13">
        <f>DEGREES(ACOS((入力・結果!$G$4-(入力・結果!$G$3*COS(RADIANS(S326))))/(((入力・結果!$G$3^2)+(入力・結果!$G$4^2)-(2*入力・結果!$G$3*入力・結果!$G$4*COS(RADIANS(S326))))^(1/2))))</f>
        <v>35.018372382032624</v>
      </c>
      <c r="AB326" s="13">
        <f>DEGREES(ACOS(((入力・結果!$G$3^2)+(入力・結果!$G$4^2)+(入力・結果!$G$5^2)-(入力・結果!$G$6^2)-(2*入力・結果!$G$3*入力・結果!$G$4*COS(RADIANS(S326))))/(2*入力・結果!$G$5*((入力・結果!$G$3^2)+(入力・結果!$G$4^2)-(2*入力・結果!$G$3*入力・結果!$G$4*(COS(RADIANS(S326)))))^(1/2))))</f>
        <v>50.669264799715215</v>
      </c>
      <c r="AC326" s="1">
        <f t="shared" ref="AC326:AC365" si="136">X326-3300</f>
        <v>-121.8182765932288</v>
      </c>
      <c r="AD326" s="1">
        <f t="shared" si="125"/>
        <v>0</v>
      </c>
      <c r="AE326" s="1" t="str">
        <f t="shared" si="126"/>
        <v/>
      </c>
      <c r="AF326" s="1" t="str">
        <f t="shared" si="127"/>
        <v/>
      </c>
      <c r="AJ326" s="10">
        <v>323</v>
      </c>
      <c r="AK326" s="10">
        <f t="shared" si="128"/>
        <v>0.72838537131258052</v>
      </c>
    </row>
    <row r="327" spans="2:37" x14ac:dyDescent="0.2">
      <c r="B327" s="1">
        <v>323</v>
      </c>
      <c r="C327" s="13">
        <f t="shared" si="116"/>
        <v>39.931775502364644</v>
      </c>
      <c r="D327" s="13">
        <f t="shared" si="117"/>
        <v>30.090751157602412</v>
      </c>
      <c r="E327" s="13">
        <f>演算!U327</f>
        <v>159.0237920383847</v>
      </c>
      <c r="F327" s="13">
        <f t="shared" si="118"/>
        <v>-159.0237920383847</v>
      </c>
      <c r="G327" s="13">
        <f t="shared" si="119"/>
        <v>488.12177138141237</v>
      </c>
      <c r="H327" s="13">
        <f t="shared" si="120"/>
        <v>201.92127112986799</v>
      </c>
      <c r="I327" s="14">
        <f t="shared" si="129"/>
        <v>528.23769595820158</v>
      </c>
      <c r="J327" s="13">
        <f t="shared" si="130"/>
        <v>-22.473405752739968</v>
      </c>
      <c r="K327" s="13" t="str">
        <f t="shared" si="131"/>
        <v/>
      </c>
      <c r="L327" s="13">
        <f>COUNTIF($K$4:K327,1)</f>
        <v>2</v>
      </c>
      <c r="M327" s="13">
        <f t="shared" si="132"/>
        <v>337.52659424726005</v>
      </c>
      <c r="N327" s="14">
        <f t="shared" si="121"/>
        <v>291.52659424726005</v>
      </c>
      <c r="O327" s="14">
        <f t="shared" si="133"/>
        <v>193.8278674346852</v>
      </c>
      <c r="P327" s="14">
        <f t="shared" si="134"/>
        <v>491.39171873053732</v>
      </c>
      <c r="Q327" s="13">
        <f t="shared" si="122"/>
        <v>399.31775502364644</v>
      </c>
      <c r="R327" s="13">
        <f t="shared" si="123"/>
        <v>-300.90751157602415</v>
      </c>
      <c r="S327" s="15">
        <v>323</v>
      </c>
      <c r="T327" s="1">
        <f t="shared" si="115"/>
        <v>16.023792038384691</v>
      </c>
      <c r="U327" s="1">
        <f t="shared" si="124"/>
        <v>159.0237920383847</v>
      </c>
      <c r="V327" s="1">
        <f t="shared" si="135"/>
        <v>1.3728996207020998</v>
      </c>
      <c r="W327" s="1">
        <f>入力・結果!$I$7/V327</f>
        <v>251931.01868811011</v>
      </c>
      <c r="X327" s="14">
        <f>(W327/I327*10)*入力・結果!$I$8</f>
        <v>3147.7206872284569</v>
      </c>
      <c r="Y327" s="13">
        <f>DEGREES(ACOS((入力・結果!$G$3-(入力・結果!$G$4*COS(RADIANS(S327))))/(((入力・結果!$G$3^2)+(入力・結果!$G$4^2)-(2*入力・結果!$G$3*入力・結果!$G$4*COS(RADIANS(S327))))^(1/2))))</f>
        <v>108.26602810417157</v>
      </c>
      <c r="Z327" s="13">
        <f>DEGREES(ACOS(((入力・結果!$G$3^2)+(入力・結果!$G$4^2)-(入力・結果!$G$5^2)+(入力・結果!$G$6^2)-(2*入力・結果!$G$3*入力・結果!$G$4*COS(RADIANS(S327))))/(2*入力・結果!$G$6*((入力・結果!$G$3^2)+(入力・結果!$G$4^2)-(2*入力・結果!$G$3*入力・結果!$G$4*(COS(RADIANS(S327)))))^(1/2))))</f>
        <v>84.720639182054384</v>
      </c>
      <c r="AA327" s="13">
        <f>DEGREES(ACOS((入力・結果!$G$4-(入力・結果!$G$3*COS(RADIANS(S327))))/(((入力・結果!$G$3^2)+(入力・結果!$G$4^2)-(2*入力・結果!$G$3*入力・結果!$G$4*COS(RADIANS(S327))))^(1/2))))</f>
        <v>34.733971895828439</v>
      </c>
      <c r="AB327" s="13">
        <f>DEGREES(ACOS(((入力・結果!$G$3^2)+(入力・結果!$G$4^2)+(入力・結果!$G$5^2)-(入力・結果!$G$6^2)-(2*入力・結果!$G$3*入力・結果!$G$4*COS(RADIANS(S327))))/(2*入力・結果!$G$5*((入力・結果!$G$3^2)+(入力・結果!$G$4^2)-(2*入力・結果!$G$3*入力・結果!$G$4*(COS(RADIANS(S327)))))^(1/2))))</f>
        <v>50.757763934213131</v>
      </c>
      <c r="AC327" s="1">
        <f t="shared" si="136"/>
        <v>-152.27931277154312</v>
      </c>
      <c r="AD327" s="1">
        <f t="shared" si="125"/>
        <v>0</v>
      </c>
      <c r="AE327" s="1" t="str">
        <f t="shared" si="126"/>
        <v/>
      </c>
      <c r="AF327" s="1" t="str">
        <f t="shared" si="127"/>
        <v/>
      </c>
      <c r="AJ327" s="10">
        <v>324</v>
      </c>
      <c r="AK327" s="10">
        <f t="shared" si="128"/>
        <v>0.72099692075454125</v>
      </c>
    </row>
    <row r="328" spans="2:37" x14ac:dyDescent="0.2">
      <c r="B328" s="1">
        <v>324</v>
      </c>
      <c r="C328" s="13">
        <f t="shared" si="116"/>
        <v>40.450849718747364</v>
      </c>
      <c r="D328" s="13">
        <f t="shared" si="117"/>
        <v>29.389262614623668</v>
      </c>
      <c r="E328" s="13">
        <f>演算!U328</f>
        <v>160.41076051385818</v>
      </c>
      <c r="F328" s="13">
        <f t="shared" si="118"/>
        <v>-160.41076051385818</v>
      </c>
      <c r="G328" s="13">
        <f t="shared" si="119"/>
        <v>492.66865905803502</v>
      </c>
      <c r="H328" s="13">
        <f t="shared" si="120"/>
        <v>190.32108953638479</v>
      </c>
      <c r="I328" s="14">
        <f t="shared" si="129"/>
        <v>528.15199018877036</v>
      </c>
      <c r="J328" s="13">
        <f t="shared" si="130"/>
        <v>-21.121869029172831</v>
      </c>
      <c r="K328" s="13" t="str">
        <f t="shared" si="131"/>
        <v/>
      </c>
      <c r="L328" s="13">
        <f>COUNTIF($K$4:K328,1)</f>
        <v>2</v>
      </c>
      <c r="M328" s="13">
        <f t="shared" si="132"/>
        <v>338.87813097082716</v>
      </c>
      <c r="N328" s="14">
        <f t="shared" si="121"/>
        <v>292.87813097082716</v>
      </c>
      <c r="O328" s="14">
        <f t="shared" si="133"/>
        <v>205.33087333013611</v>
      </c>
      <c r="P328" s="14">
        <f t="shared" si="134"/>
        <v>486.60431276124399</v>
      </c>
      <c r="Q328" s="13">
        <f t="shared" si="122"/>
        <v>404.50849718747367</v>
      </c>
      <c r="R328" s="13">
        <f t="shared" si="123"/>
        <v>-293.89262614623669</v>
      </c>
      <c r="S328" s="15">
        <v>324</v>
      </c>
      <c r="T328" s="1">
        <f t="shared" si="115"/>
        <v>16.410760513858179</v>
      </c>
      <c r="U328" s="1">
        <f t="shared" si="124"/>
        <v>160.41076051385818</v>
      </c>
      <c r="V328" s="1">
        <f t="shared" si="135"/>
        <v>1.3869684754734806</v>
      </c>
      <c r="W328" s="1">
        <f>入力・結果!$I$7/V328</f>
        <v>249375.53096289773</v>
      </c>
      <c r="X328" s="14">
        <f>(W328/I328*10)*入力・結果!$I$8</f>
        <v>3116.297079117056</v>
      </c>
      <c r="Y328" s="13">
        <f>DEGREES(ACOS((入力・結果!$G$3-(入力・結果!$G$4*COS(RADIANS(S328))))/(((入力・結果!$G$3^2)+(入力・結果!$G$4^2)-(2*入力・結果!$G$3*入力・結果!$G$4*COS(RADIANS(S328))))^(1/2))))</f>
        <v>109.57543482624715</v>
      </c>
      <c r="Z328" s="13">
        <f>DEGREES(ACOS(((入力・結果!$G$3^2)+(入力・結果!$G$4^2)-(入力・結果!$G$5^2)+(入力・結果!$G$6^2)-(2*入力・結果!$G$3*入力・結果!$G$4*COS(RADIANS(S328))))/(2*入力・結果!$G$6*((入力・結果!$G$3^2)+(入力・結果!$G$4^2)-(2*入力・結果!$G$3*入力・結果!$G$4*(COS(RADIANS(S328)))))^(1/2))))</f>
        <v>85.456894421497722</v>
      </c>
      <c r="AA328" s="13">
        <f>DEGREES(ACOS((入力・結果!$G$4-(入力・結果!$G$3*COS(RADIANS(S328))))/(((入力・結果!$G$3^2)+(入力・結果!$G$4^2)-(2*入力・結果!$G$3*入力・結果!$G$4*COS(RADIANS(S328))))^(1/2))))</f>
        <v>34.424565173752853</v>
      </c>
      <c r="AB328" s="13">
        <f>DEGREES(ACOS(((入力・結果!$G$3^2)+(入力・結果!$G$4^2)+(入力・結果!$G$5^2)-(入力・結果!$G$6^2)-(2*入力・結果!$G$3*入力・結果!$G$4*COS(RADIANS(S328))))/(2*入力・結果!$G$5*((入力・結果!$G$3^2)+(入力・結果!$G$4^2)-(2*入力・結果!$G$3*入力・結果!$G$4*(COS(RADIANS(S328)))))^(1/2))))</f>
        <v>50.835325687611032</v>
      </c>
      <c r="AC328" s="1">
        <f t="shared" si="136"/>
        <v>-183.702920882944</v>
      </c>
      <c r="AD328" s="1">
        <f t="shared" si="125"/>
        <v>0</v>
      </c>
      <c r="AE328" s="1" t="str">
        <f t="shared" si="126"/>
        <v/>
      </c>
      <c r="AF328" s="1" t="str">
        <f t="shared" si="127"/>
        <v/>
      </c>
      <c r="AJ328" s="10">
        <v>325</v>
      </c>
      <c r="AK328" s="10">
        <f t="shared" si="128"/>
        <v>0.71337818537515973</v>
      </c>
    </row>
    <row r="329" spans="2:37" x14ac:dyDescent="0.2">
      <c r="B329" s="1">
        <v>325</v>
      </c>
      <c r="C329" s="13">
        <f t="shared" si="116"/>
        <v>40.957602214449579</v>
      </c>
      <c r="D329" s="13">
        <f t="shared" si="117"/>
        <v>28.678821817552326</v>
      </c>
      <c r="E329" s="13">
        <f>演算!U329</f>
        <v>161.81254153338026</v>
      </c>
      <c r="F329" s="13">
        <f t="shared" si="118"/>
        <v>-161.81254153338026</v>
      </c>
      <c r="G329" s="13">
        <f t="shared" si="119"/>
        <v>496.97699233498872</v>
      </c>
      <c r="H329" s="13">
        <f t="shared" si="120"/>
        <v>178.49976772996982</v>
      </c>
      <c r="I329" s="14">
        <f t="shared" si="129"/>
        <v>528.06088473772093</v>
      </c>
      <c r="J329" s="13">
        <f t="shared" si="130"/>
        <v>-19.756821094569734</v>
      </c>
      <c r="K329" s="13" t="str">
        <f t="shared" si="131"/>
        <v/>
      </c>
      <c r="L329" s="13">
        <f>COUNTIF($K$4:K329,1)</f>
        <v>2</v>
      </c>
      <c r="M329" s="13">
        <f t="shared" si="132"/>
        <v>340.24317890543028</v>
      </c>
      <c r="N329" s="14">
        <f t="shared" si="121"/>
        <v>294.24317890543028</v>
      </c>
      <c r="O329" s="14">
        <f t="shared" si="133"/>
        <v>216.82724037166489</v>
      </c>
      <c r="P329" s="14">
        <f t="shared" si="134"/>
        <v>481.49168821776436</v>
      </c>
      <c r="Q329" s="13">
        <f t="shared" si="122"/>
        <v>409.57602214449577</v>
      </c>
      <c r="R329" s="13">
        <f t="shared" si="123"/>
        <v>-286.78821817552324</v>
      </c>
      <c r="S329" s="15">
        <v>325</v>
      </c>
      <c r="T329" s="1">
        <f t="shared" si="115"/>
        <v>16.812541533380248</v>
      </c>
      <c r="U329" s="1">
        <f t="shared" si="124"/>
        <v>161.81254153338026</v>
      </c>
      <c r="V329" s="1">
        <f t="shared" si="135"/>
        <v>1.4017810195220761</v>
      </c>
      <c r="W329" s="1">
        <f>入力・結果!$I$7/V329</f>
        <v>246740.39324481876</v>
      </c>
      <c r="X329" s="14">
        <f>(W329/I329*10)*入力・結果!$I$8</f>
        <v>3083.8993049535306</v>
      </c>
      <c r="Y329" s="13">
        <f>DEGREES(ACOS((入力・結果!$G$3-(入力・結果!$G$4*COS(RADIANS(S329))))/(((入力・結果!$G$3^2)+(入力・結果!$G$4^2)-(2*入力・結果!$G$3*入力・結果!$G$4*COS(RADIANS(S329))))^(1/2))))</f>
        <v>110.91085322482198</v>
      </c>
      <c r="Z329" s="13">
        <f>DEGREES(ACOS(((入力・結果!$G$3^2)+(入力・結果!$G$4^2)-(入力・結果!$G$5^2)+(入力・結果!$G$6^2)-(2*入力・結果!$G$3*入力・結果!$G$4*COS(RADIANS(S329))))/(2*入力・結果!$G$6*((入力・結果!$G$3^2)+(入力・結果!$G$4^2)-(2*入力・結果!$G$3*入力・結果!$G$4*(COS(RADIANS(S329)))))^(1/2))))</f>
        <v>86.196868854267635</v>
      </c>
      <c r="AA329" s="13">
        <f>DEGREES(ACOS((入力・結果!$G$4-(入力・結果!$G$3*COS(RADIANS(S329))))/(((入力・結果!$G$3^2)+(入力・結果!$G$4^2)-(2*入力・結果!$G$3*入力・結果!$G$4*COS(RADIANS(S329))))^(1/2))))</f>
        <v>34.089146775178001</v>
      </c>
      <c r="AB329" s="13">
        <f>DEGREES(ACOS(((入力・結果!$G$3^2)+(入力・結果!$G$4^2)+(入力・結果!$G$5^2)-(入力・結果!$G$6^2)-(2*入力・結果!$G$3*入力・結果!$G$4*COS(RADIANS(S329))))/(2*入力・結果!$G$5*((入力・結果!$G$3^2)+(入力・結果!$G$4^2)-(2*入力・結果!$G$3*入力・結果!$G$4*(COS(RADIANS(S329)))))^(1/2))))</f>
        <v>50.901688308558249</v>
      </c>
      <c r="AC329" s="1">
        <f t="shared" si="136"/>
        <v>-216.10069504646935</v>
      </c>
      <c r="AD329" s="1">
        <f t="shared" si="125"/>
        <v>0</v>
      </c>
      <c r="AE329" s="1" t="str">
        <f t="shared" si="126"/>
        <v/>
      </c>
      <c r="AF329" s="1" t="str">
        <f t="shared" si="127"/>
        <v/>
      </c>
      <c r="AJ329" s="10">
        <v>326</v>
      </c>
      <c r="AK329" s="10">
        <f t="shared" si="128"/>
        <v>0.70552701061561784</v>
      </c>
    </row>
    <row r="330" spans="2:37" x14ac:dyDescent="0.2">
      <c r="B330" s="1">
        <v>326</v>
      </c>
      <c r="C330" s="13">
        <f t="shared" si="116"/>
        <v>41.451878627752095</v>
      </c>
      <c r="D330" s="13">
        <f t="shared" si="117"/>
        <v>27.959645173537329</v>
      </c>
      <c r="E330" s="13">
        <f>演算!U330</f>
        <v>163.22992171153592</v>
      </c>
      <c r="F330" s="13">
        <f t="shared" si="118"/>
        <v>-163.22992171153592</v>
      </c>
      <c r="G330" s="13">
        <f t="shared" si="119"/>
        <v>501.03762682599626</v>
      </c>
      <c r="H330" s="13">
        <f t="shared" si="120"/>
        <v>166.45491604247385</v>
      </c>
      <c r="I330" s="14">
        <f t="shared" si="129"/>
        <v>527.96395953713863</v>
      </c>
      <c r="J330" s="13">
        <f t="shared" si="130"/>
        <v>-18.37753943997334</v>
      </c>
      <c r="K330" s="13" t="str">
        <f t="shared" si="131"/>
        <v/>
      </c>
      <c r="L330" s="13">
        <f>COUNTIF($K$4:K330,1)</f>
        <v>2</v>
      </c>
      <c r="M330" s="13">
        <f t="shared" si="132"/>
        <v>341.62246056002664</v>
      </c>
      <c r="N330" s="14">
        <f t="shared" si="121"/>
        <v>295.62246056002664</v>
      </c>
      <c r="O330" s="14">
        <f t="shared" si="133"/>
        <v>228.31233531820962</v>
      </c>
      <c r="P330" s="14">
        <f t="shared" si="134"/>
        <v>476.04560717611787</v>
      </c>
      <c r="Q330" s="13">
        <f t="shared" si="122"/>
        <v>414.51878627752092</v>
      </c>
      <c r="R330" s="13">
        <f t="shared" si="123"/>
        <v>-279.59645173537331</v>
      </c>
      <c r="S330" s="15">
        <v>326</v>
      </c>
      <c r="T330" s="1">
        <f t="shared" si="115"/>
        <v>17.229921711535923</v>
      </c>
      <c r="U330" s="1">
        <f t="shared" si="124"/>
        <v>163.22992171153592</v>
      </c>
      <c r="V330" s="1">
        <f t="shared" si="135"/>
        <v>1.4173801781556676</v>
      </c>
      <c r="W330" s="1">
        <f>入力・結果!$I$7/V330</f>
        <v>244024.86032368743</v>
      </c>
      <c r="X330" s="14">
        <f>(W330/I330*10)*入力・結果!$I$8</f>
        <v>3050.518977750497</v>
      </c>
      <c r="Y330" s="13">
        <f>DEGREES(ACOS((入力・結果!$G$3-(入力・結果!$G$4*COS(RADIANS(S330))))/(((入力・結果!$G$3^2)+(入力・結果!$G$4^2)-(2*入力・結果!$G$3*入力・結果!$G$4*COS(RADIANS(S330))))^(1/2))))</f>
        <v>112.27331828766509</v>
      </c>
      <c r="Z330" s="13">
        <f>DEGREES(ACOS(((入力・結果!$G$3^2)+(入力・結果!$G$4^2)-(入力・結果!$G$5^2)+(入力・結果!$G$6^2)-(2*入力・結果!$G$3*入力・結果!$G$4*COS(RADIANS(S330))))/(2*入力・結果!$G$6*((入力・結果!$G$3^2)+(入力・結果!$G$4^2)-(2*入力・結果!$G$3*入力・結果!$G$4*(COS(RADIANS(S330)))))^(1/2))))</f>
        <v>86.940380235751519</v>
      </c>
      <c r="AA330" s="13">
        <f>DEGREES(ACOS((入力・結果!$G$4-(入力・結果!$G$3*COS(RADIANS(S330))))/(((入力・結果!$G$3^2)+(入力・結果!$G$4^2)-(2*入力・結果!$G$3*入力・結果!$G$4*COS(RADIANS(S330))))^(1/2))))</f>
        <v>33.726681712334923</v>
      </c>
      <c r="AB330" s="13">
        <f>DEGREES(ACOS(((入力・結果!$G$3^2)+(入力・結果!$G$4^2)+(入力・結果!$G$5^2)-(入力・結果!$G$6^2)-(2*入力・結果!$G$3*入力・結果!$G$4*COS(RADIANS(S330))))/(2*入力・結果!$G$5*((入力・結果!$G$3^2)+(入力・結果!$G$4^2)-(2*入力・結果!$G$3*入力・結果!$G$4*(COS(RADIANS(S330)))))^(1/2))))</f>
        <v>50.956603423870845</v>
      </c>
      <c r="AC330" s="1">
        <f t="shared" si="136"/>
        <v>-249.48102224950298</v>
      </c>
      <c r="AD330" s="1">
        <f t="shared" si="125"/>
        <v>0</v>
      </c>
      <c r="AE330" s="1" t="str">
        <f t="shared" si="126"/>
        <v/>
      </c>
      <c r="AF330" s="1" t="str">
        <f t="shared" si="127"/>
        <v/>
      </c>
      <c r="AJ330" s="10">
        <v>327</v>
      </c>
      <c r="AK330" s="10">
        <f t="shared" si="128"/>
        <v>0.697442100198294</v>
      </c>
    </row>
    <row r="331" spans="2:37" x14ac:dyDescent="0.2">
      <c r="B331" s="1">
        <v>327</v>
      </c>
      <c r="C331" s="13">
        <f t="shared" si="116"/>
        <v>41.933528397271203</v>
      </c>
      <c r="D331" s="13">
        <f t="shared" si="117"/>
        <v>27.23195175075135</v>
      </c>
      <c r="E331" s="13">
        <f>演算!U331</f>
        <v>164.66373248911256</v>
      </c>
      <c r="F331" s="13">
        <f t="shared" si="118"/>
        <v>-164.66373248911256</v>
      </c>
      <c r="G331" s="13">
        <f t="shared" si="119"/>
        <v>504.84082290774484</v>
      </c>
      <c r="H331" s="13">
        <f t="shared" si="120"/>
        <v>154.18405566791222</v>
      </c>
      <c r="I331" s="14">
        <f t="shared" si="129"/>
        <v>527.86075767798354</v>
      </c>
      <c r="J331" s="13">
        <f t="shared" si="130"/>
        <v>-16.983259761533272</v>
      </c>
      <c r="K331" s="13" t="str">
        <f t="shared" si="131"/>
        <v/>
      </c>
      <c r="L331" s="13">
        <f>COUNTIF($K$4:K331,1)</f>
        <v>2</v>
      </c>
      <c r="M331" s="13">
        <f t="shared" si="132"/>
        <v>343.01674023846675</v>
      </c>
      <c r="N331" s="14">
        <f t="shared" si="121"/>
        <v>297.01674023846675</v>
      </c>
      <c r="O331" s="14">
        <f t="shared" si="133"/>
        <v>239.78117556271414</v>
      </c>
      <c r="P331" s="14">
        <f t="shared" si="134"/>
        <v>470.25734161428863</v>
      </c>
      <c r="Q331" s="13">
        <f t="shared" si="122"/>
        <v>419.33528397271203</v>
      </c>
      <c r="R331" s="13">
        <f t="shared" si="123"/>
        <v>-272.31951750751347</v>
      </c>
      <c r="S331" s="15">
        <v>327</v>
      </c>
      <c r="T331" s="1">
        <f t="shared" si="115"/>
        <v>17.663732489112569</v>
      </c>
      <c r="U331" s="1">
        <f t="shared" si="124"/>
        <v>164.66373248911256</v>
      </c>
      <c r="V331" s="1">
        <f t="shared" si="135"/>
        <v>1.4338107775766389</v>
      </c>
      <c r="W331" s="1">
        <f>入力・結果!$I$7/V331</f>
        <v>241228.48384818513</v>
      </c>
      <c r="X331" s="14">
        <f>(W331/I331*10)*入力・結果!$I$8</f>
        <v>3016.1514570652594</v>
      </c>
      <c r="Y331" s="13">
        <f>DEGREES(ACOS((入力・結果!$G$3-(入力・結果!$G$4*COS(RADIANS(S331))))/(((入力・結果!$G$3^2)+(入力・結果!$G$4^2)-(2*入力・結果!$G$3*入力・結果!$G$4*COS(RADIANS(S331))))^(1/2))))</f>
        <v>113.66389252252004</v>
      </c>
      <c r="Z331" s="13">
        <f>DEGREES(ACOS(((入力・結果!$G$3^2)+(入力・結果!$G$4^2)-(入力・結果!$G$5^2)+(入力・結果!$G$6^2)-(2*入力・結果!$G$3*入力・結果!$G$4*COS(RADIANS(S331))))/(2*入力・結果!$G$6*((入力・結果!$G$3^2)+(入力・結果!$G$4^2)-(2*入力・結果!$G$3*入力・結果!$G$4*(COS(RADIANS(S331)))))^(1/2))))</f>
        <v>87.687200136594484</v>
      </c>
      <c r="AA331" s="13">
        <f>DEGREES(ACOS((入力・結果!$G$4-(入力・結果!$G$3*COS(RADIANS(S331))))/(((入力・結果!$G$3^2)+(入力・結果!$G$4^2)-(2*入力・結果!$G$3*入力・結果!$G$4*COS(RADIANS(S331))))^(1/2))))</f>
        <v>33.336107477479949</v>
      </c>
      <c r="AB331" s="13">
        <f>DEGREES(ACOS(((入力・結果!$G$3^2)+(入力・結果!$G$4^2)+(入力・結果!$G$5^2)-(入力・結果!$G$6^2)-(2*入力・結果!$G$3*入力・結果!$G$4*COS(RADIANS(S331))))/(2*入力・結果!$G$5*((入力・結果!$G$3^2)+(入力・結果!$G$4^2)-(2*入力・結果!$G$3*入力・結果!$G$4*(COS(RADIANS(S331)))))^(1/2))))</f>
        <v>50.999839966592518</v>
      </c>
      <c r="AC331" s="1">
        <f t="shared" si="136"/>
        <v>-283.84854293474064</v>
      </c>
      <c r="AD331" s="1">
        <f t="shared" si="125"/>
        <v>0</v>
      </c>
      <c r="AE331" s="1" t="str">
        <f t="shared" si="126"/>
        <v/>
      </c>
      <c r="AF331" s="1" t="str">
        <f t="shared" si="127"/>
        <v/>
      </c>
      <c r="AJ331" s="10">
        <v>328</v>
      </c>
      <c r="AK331" s="10">
        <f t="shared" si="128"/>
        <v>0.68912315191826301</v>
      </c>
    </row>
    <row r="332" spans="2:37" x14ac:dyDescent="0.2">
      <c r="B332" s="1">
        <v>328</v>
      </c>
      <c r="C332" s="13">
        <f t="shared" si="116"/>
        <v>42.402404807821299</v>
      </c>
      <c r="D332" s="13">
        <f t="shared" si="117"/>
        <v>26.49596321166025</v>
      </c>
      <c r="E332" s="13">
        <f>演算!U332</f>
        <v>166.11485192577112</v>
      </c>
      <c r="F332" s="13">
        <f t="shared" si="118"/>
        <v>-166.11485192577112</v>
      </c>
      <c r="G332" s="13">
        <f t="shared" si="119"/>
        <v>508.37619025341661</v>
      </c>
      <c r="H332" s="13">
        <f t="shared" si="120"/>
        <v>141.68464007489328</v>
      </c>
      <c r="I332" s="14">
        <f t="shared" si="129"/>
        <v>527.75078214032999</v>
      </c>
      <c r="J332" s="13">
        <f t="shared" si="130"/>
        <v>-15.573174184372755</v>
      </c>
      <c r="K332" s="13" t="str">
        <f t="shared" si="131"/>
        <v/>
      </c>
      <c r="L332" s="13">
        <f>COUNTIF($K$4:K332,1)</f>
        <v>2</v>
      </c>
      <c r="M332" s="13">
        <f t="shared" si="132"/>
        <v>344.42682581562724</v>
      </c>
      <c r="N332" s="14">
        <f t="shared" si="121"/>
        <v>298.42682581562724</v>
      </c>
      <c r="O332" s="14">
        <f t="shared" si="133"/>
        <v>251.22837519906406</v>
      </c>
      <c r="P332" s="14">
        <f t="shared" si="134"/>
        <v>464.1176483873117</v>
      </c>
      <c r="Q332" s="13">
        <f t="shared" si="122"/>
        <v>424.02404807821296</v>
      </c>
      <c r="R332" s="13">
        <f t="shared" si="123"/>
        <v>-264.95963211660251</v>
      </c>
      <c r="S332" s="15">
        <v>328</v>
      </c>
      <c r="T332" s="1">
        <f t="shared" si="115"/>
        <v>18.114851925771113</v>
      </c>
      <c r="U332" s="1">
        <f t="shared" si="124"/>
        <v>166.11485192577112</v>
      </c>
      <c r="V332" s="1">
        <f t="shared" si="135"/>
        <v>1.4511194366585585</v>
      </c>
      <c r="W332" s="1">
        <f>入力・結果!$I$7/V332</f>
        <v>238351.15929288114</v>
      </c>
      <c r="X332" s="14">
        <f>(W332/I332*10)*入力・結果!$I$8</f>
        <v>2980.7964375782217</v>
      </c>
      <c r="Y332" s="13">
        <f>DEGREES(ACOS((入力・結果!$G$3-(入力・結果!$G$4*COS(RADIANS(S332))))/(((入力・結果!$G$3^2)+(入力・結果!$G$4^2)-(2*入力・結果!$G$3*入力・結果!$G$4*COS(RADIANS(S332))))^(1/2))))</f>
        <v>115.08366327119505</v>
      </c>
      <c r="Z332" s="13">
        <f>DEGREES(ACOS(((入力・結果!$G$3^2)+(入力・結果!$G$4^2)-(入力・結果!$G$5^2)+(入力・結果!$G$6^2)-(2*入力・結果!$G$3*入力・結果!$G$4*COS(RADIANS(S332))))/(2*入力・結果!$G$6*((入力・結果!$G$3^2)+(入力・結果!$G$4^2)-(2*入力・結果!$G$3*入力・結果!$G$4*(COS(RADIANS(S332)))))^(1/2))))</f>
        <v>88.437047544045996</v>
      </c>
      <c r="AA332" s="13">
        <f>DEGREES(ACOS((入力・結果!$G$4-(入力・結果!$G$3*COS(RADIANS(S332))))/(((入力・結果!$G$3^2)+(入力・結果!$G$4^2)-(2*入力・結果!$G$3*入力・結果!$G$4*COS(RADIANS(S332))))^(1/2))))</f>
        <v>32.916336728804936</v>
      </c>
      <c r="AB332" s="13">
        <f>DEGREES(ACOS(((入力・結果!$G$3^2)+(入力・結果!$G$4^2)+(入力・結果!$G$5^2)-(入力・結果!$G$6^2)-(2*入力・結果!$G$3*入力・結果!$G$4*COS(RADIANS(S332))))/(2*入力・結果!$G$5*((入力・結果!$G$3^2)+(入力・結果!$G$4^2)-(2*入力・結果!$G$3*入力・結果!$G$4*(COS(RADIANS(S332)))))^(1/2))))</f>
        <v>51.031188654576049</v>
      </c>
      <c r="AC332" s="1">
        <f t="shared" si="136"/>
        <v>-319.20356242177832</v>
      </c>
      <c r="AD332" s="1">
        <f t="shared" si="125"/>
        <v>0</v>
      </c>
      <c r="AE332" s="1" t="str">
        <f t="shared" si="126"/>
        <v/>
      </c>
      <c r="AF332" s="1" t="str">
        <f t="shared" si="127"/>
        <v/>
      </c>
      <c r="AJ332" s="10">
        <v>329</v>
      </c>
      <c r="AK332" s="10">
        <f t="shared" si="128"/>
        <v>0.68057100464029263</v>
      </c>
    </row>
    <row r="333" spans="2:37" x14ac:dyDescent="0.2">
      <c r="B333" s="1">
        <v>329</v>
      </c>
      <c r="C333" s="13">
        <f t="shared" si="116"/>
        <v>42.858365035105606</v>
      </c>
      <c r="D333" s="13">
        <f t="shared" si="117"/>
        <v>25.751903745502723</v>
      </c>
      <c r="E333" s="13">
        <f>演算!U333</f>
        <v>167.5842063255057</v>
      </c>
      <c r="F333" s="13">
        <f t="shared" si="118"/>
        <v>-167.5842063255057</v>
      </c>
      <c r="G333" s="13">
        <f t="shared" si="119"/>
        <v>511.63262859747681</v>
      </c>
      <c r="H333" s="13">
        <f t="shared" si="120"/>
        <v>128.95408309049802</v>
      </c>
      <c r="I333" s="14">
        <f t="shared" si="129"/>
        <v>527.63349229486437</v>
      </c>
      <c r="J333" s="13">
        <f t="shared" si="130"/>
        <v>-14.146429618271114</v>
      </c>
      <c r="K333" s="13" t="str">
        <f t="shared" si="131"/>
        <v/>
      </c>
      <c r="L333" s="13">
        <f>COUNTIF($K$4:K333,1)</f>
        <v>2</v>
      </c>
      <c r="M333" s="13">
        <f t="shared" si="132"/>
        <v>345.8535703817289</v>
      </c>
      <c r="N333" s="14">
        <f t="shared" si="121"/>
        <v>299.8535703817289</v>
      </c>
      <c r="O333" s="14">
        <f t="shared" si="133"/>
        <v>262.64808367200391</v>
      </c>
      <c r="P333" s="14">
        <f t="shared" si="134"/>
        <v>457.61674612572773</v>
      </c>
      <c r="Q333" s="13">
        <f t="shared" si="122"/>
        <v>428.58365035105606</v>
      </c>
      <c r="R333" s="13">
        <f t="shared" si="123"/>
        <v>-257.51903745502722</v>
      </c>
      <c r="S333" s="15">
        <v>329</v>
      </c>
      <c r="T333" s="1">
        <f t="shared" si="115"/>
        <v>18.58420632550569</v>
      </c>
      <c r="U333" s="1">
        <f t="shared" si="124"/>
        <v>167.5842063255057</v>
      </c>
      <c r="V333" s="1">
        <f t="shared" si="135"/>
        <v>1.4693543997345841</v>
      </c>
      <c r="W333" s="1">
        <f>入力・結果!$I$7/V333</f>
        <v>235393.17680096583</v>
      </c>
      <c r="X333" s="14">
        <f>(W333/I333*10)*入力・結果!$I$8</f>
        <v>2944.4585864503056</v>
      </c>
      <c r="Y333" s="13">
        <f>DEGREES(ACOS((入力・結果!$G$3-(入力・結果!$G$4*COS(RADIANS(S333))))/(((入力・結果!$G$3^2)+(入力・結果!$G$4^2)-(2*入力・結果!$G$3*入力・結果!$G$4*COS(RADIANS(S333))))^(1/2))))</f>
        <v>116.53373926101858</v>
      </c>
      <c r="Z333" s="13">
        <f>DEGREES(ACOS(((入力・結果!$G$3^2)+(入力・結果!$G$4^2)-(入力・結果!$G$5^2)+(入力・結果!$G$6^2)-(2*入力・結果!$G$3*入力・結果!$G$4*COS(RADIANS(S333))))/(2*入力・結果!$G$6*((入力・結果!$G$3^2)+(入力・結果!$G$4^2)-(2*入力・結果!$G$3*入力・結果!$G$4*(COS(RADIANS(S333)))))^(1/2))))</f>
        <v>89.189581792096703</v>
      </c>
      <c r="AA333" s="13">
        <f>DEGREES(ACOS((入力・結果!$G$4-(入力・結果!$G$3*COS(RADIANS(S333))))/(((入力・結果!$G$3^2)+(入力・結果!$G$4^2)-(2*入力・結果!$G$3*入力・結果!$G$4*COS(RADIANS(S333))))^(1/2))))</f>
        <v>32.466260738981397</v>
      </c>
      <c r="AB333" s="13">
        <f>DEGREES(ACOS(((入力・結果!$G$3^2)+(入力・結果!$G$4^2)+(入力・結果!$G$5^2)-(入力・結果!$G$6^2)-(2*入力・結果!$G$3*入力・結果!$G$4*COS(RADIANS(S333))))/(2*入力・結果!$G$5*((入力・結果!$G$3^2)+(入力・結果!$G$4^2)-(2*入力・結果!$G$3*入力・結果!$G$4*(COS(RADIANS(S333)))))^(1/2))))</f>
        <v>51.050467064487087</v>
      </c>
      <c r="AC333" s="1">
        <f t="shared" si="136"/>
        <v>-355.54141354969443</v>
      </c>
      <c r="AD333" s="1">
        <f t="shared" si="125"/>
        <v>0</v>
      </c>
      <c r="AE333" s="1" t="str">
        <f t="shared" si="126"/>
        <v/>
      </c>
      <c r="AF333" s="1" t="str">
        <f t="shared" si="127"/>
        <v/>
      </c>
      <c r="AJ333" s="10">
        <v>330</v>
      </c>
      <c r="AK333" s="10">
        <f t="shared" si="128"/>
        <v>0.67178779607894734</v>
      </c>
    </row>
    <row r="334" spans="2:37" x14ac:dyDescent="0.2">
      <c r="B334" s="1">
        <v>330</v>
      </c>
      <c r="C334" s="13">
        <f t="shared" si="116"/>
        <v>43.301270189221917</v>
      </c>
      <c r="D334" s="13">
        <f t="shared" si="117"/>
        <v>25.000000000000021</v>
      </c>
      <c r="E334" s="13">
        <f>演算!U334</f>
        <v>169.07277162222104</v>
      </c>
      <c r="F334" s="13">
        <f t="shared" si="118"/>
        <v>-169.07277162222104</v>
      </c>
      <c r="G334" s="13">
        <f t="shared" si="119"/>
        <v>514.59826489273564</v>
      </c>
      <c r="H334" s="13">
        <f t="shared" si="120"/>
        <v>115.98979494117017</v>
      </c>
      <c r="I334" s="14">
        <f t="shared" si="129"/>
        <v>527.50830018219506</v>
      </c>
      <c r="J334" s="13">
        <f t="shared" si="130"/>
        <v>-12.702126308730701</v>
      </c>
      <c r="K334" s="13" t="str">
        <f t="shared" si="131"/>
        <v/>
      </c>
      <c r="L334" s="13">
        <f>COUNTIF($K$4:K334,1)</f>
        <v>2</v>
      </c>
      <c r="M334" s="13">
        <f t="shared" si="132"/>
        <v>347.29787369126927</v>
      </c>
      <c r="N334" s="14">
        <f t="shared" si="121"/>
        <v>301.29787369126927</v>
      </c>
      <c r="O334" s="14">
        <f t="shared" si="133"/>
        <v>274.03391619711249</v>
      </c>
      <c r="P334" s="14">
        <f t="shared" si="134"/>
        <v>450.74429506626336</v>
      </c>
      <c r="Q334" s="13">
        <f t="shared" si="122"/>
        <v>433.01270189221918</v>
      </c>
      <c r="R334" s="13">
        <f t="shared" si="123"/>
        <v>-250.00000000000023</v>
      </c>
      <c r="S334" s="15">
        <v>330</v>
      </c>
      <c r="T334" s="1">
        <f t="shared" si="115"/>
        <v>19.072771622221051</v>
      </c>
      <c r="U334" s="1">
        <f t="shared" si="124"/>
        <v>169.07277162222104</v>
      </c>
      <c r="V334" s="1">
        <f t="shared" si="135"/>
        <v>1.4885652967153362</v>
      </c>
      <c r="W334" s="1">
        <f>入力・結果!$I$7/V334</f>
        <v>232355.27575660197</v>
      </c>
      <c r="X334" s="14">
        <f>(W334/I334*10)*入力・結果!$I$8</f>
        <v>2907.1482277414502</v>
      </c>
      <c r="Y334" s="13">
        <f>DEGREES(ACOS((入力・結果!$G$3-(入力・結果!$G$4*COS(RADIANS(S334))))/(((入力・結果!$G$3^2)+(入力・結果!$G$4^2)-(2*入力・結果!$G$3*入力・結果!$G$4*COS(RADIANS(S334))))^(1/2))))</f>
        <v>118.01524628003013</v>
      </c>
      <c r="Z334" s="13">
        <f>DEGREES(ACOS(((入力・結果!$G$3^2)+(入力・結果!$G$4^2)-(入力・結果!$G$5^2)+(入力・結果!$G$6^2)-(2*入力・結果!$G$3*入力・結果!$G$4*COS(RADIANS(S334))))/(2*入力・結果!$G$6*((入力・結果!$G$3^2)+(入力・結果!$G$4^2)-(2*入力・結果!$G$3*入力・結果!$G$4*(COS(RADIANS(S334)))))^(1/2))))</f>
        <v>89.944394792007429</v>
      </c>
      <c r="AA334" s="13">
        <f>DEGREES(ACOS((入力・結果!$G$4-(入力・結果!$G$3*COS(RADIANS(S334))))/(((入力・結果!$G$3^2)+(入力・結果!$G$4^2)-(2*入力・結果!$G$3*入力・結果!$G$4*COS(RADIANS(S334))))^(1/2))))</f>
        <v>31.984753719969834</v>
      </c>
      <c r="AB334" s="13">
        <f>DEGREES(ACOS(((入力・結果!$G$3^2)+(入力・結果!$G$4^2)+(入力・結果!$G$5^2)-(入力・結果!$G$6^2)-(2*入力・結果!$G$3*入力・結果!$G$4*COS(RADIANS(S334))))/(2*入力・結果!$G$5*((入力・結果!$G$3^2)+(入力・結果!$G$4^2)-(2*入力・結果!$G$3*入力・結果!$G$4*(COS(RADIANS(S334)))))^(1/2))))</f>
        <v>51.057525342190885</v>
      </c>
      <c r="AC334" s="1">
        <f t="shared" si="136"/>
        <v>-392.85177225854977</v>
      </c>
      <c r="AD334" s="1">
        <f t="shared" si="125"/>
        <v>0</v>
      </c>
      <c r="AE334" s="1" t="str">
        <f t="shared" si="126"/>
        <v/>
      </c>
      <c r="AF334" s="1" t="str">
        <f t="shared" si="127"/>
        <v/>
      </c>
      <c r="AJ334" s="10">
        <v>331</v>
      </c>
      <c r="AK334" s="10">
        <f t="shared" si="128"/>
        <v>0.66277713055280274</v>
      </c>
    </row>
    <row r="335" spans="2:37" x14ac:dyDescent="0.2">
      <c r="B335" s="1">
        <v>331</v>
      </c>
      <c r="C335" s="13">
        <f t="shared" si="116"/>
        <v>43.730985356969789</v>
      </c>
      <c r="D335" s="13">
        <f t="shared" si="117"/>
        <v>24.240481012316845</v>
      </c>
      <c r="E335" s="13">
        <f>演算!U335</f>
        <v>170.5815744367749</v>
      </c>
      <c r="F335" s="13">
        <f t="shared" si="118"/>
        <v>-170.5815744367749</v>
      </c>
      <c r="G335" s="13">
        <f t="shared" si="119"/>
        <v>517.26038717872541</v>
      </c>
      <c r="H335" s="13">
        <f t="shared" si="120"/>
        <v>102.78922772625407</v>
      </c>
      <c r="I335" s="14">
        <f t="shared" si="129"/>
        <v>527.37456658512144</v>
      </c>
      <c r="J335" s="13">
        <f t="shared" si="130"/>
        <v>-11.23931666134474</v>
      </c>
      <c r="K335" s="13" t="str">
        <f t="shared" si="131"/>
        <v/>
      </c>
      <c r="L335" s="13">
        <f>COUNTIF($K$4:K335,1)</f>
        <v>2</v>
      </c>
      <c r="M335" s="13">
        <f t="shared" si="132"/>
        <v>348.76068333865527</v>
      </c>
      <c r="N335" s="14">
        <f t="shared" si="121"/>
        <v>302.76068333865527</v>
      </c>
      <c r="O335" s="14">
        <f t="shared" si="133"/>
        <v>285.37887511099564</v>
      </c>
      <c r="P335" s="14">
        <f t="shared" si="134"/>
        <v>443.48938106929626</v>
      </c>
      <c r="Q335" s="13">
        <f t="shared" si="122"/>
        <v>437.30985356969791</v>
      </c>
      <c r="R335" s="13">
        <f t="shared" si="123"/>
        <v>-242.40481012316846</v>
      </c>
      <c r="S335" s="15">
        <v>331</v>
      </c>
      <c r="T335" s="1">
        <f t="shared" si="115"/>
        <v>19.581574436774911</v>
      </c>
      <c r="U335" s="1">
        <f t="shared" si="124"/>
        <v>170.5815744367749</v>
      </c>
      <c r="V335" s="1">
        <f t="shared" si="135"/>
        <v>1.5088028145538601</v>
      </c>
      <c r="W335" s="1">
        <f>入力・結果!$I$7/V335</f>
        <v>229238.70280708119</v>
      </c>
      <c r="X335" s="14">
        <f>(W335/I335*10)*入力・結果!$I$8</f>
        <v>2868.8820705245985</v>
      </c>
      <c r="Y335" s="13">
        <f>DEGREES(ACOS((入力・結果!$G$3-(入力・結果!$G$4*COS(RADIANS(S335))))/(((入力・結果!$G$3^2)+(入力・結果!$G$4^2)-(2*入力・結果!$G$3*入力・結果!$G$4*COS(RADIANS(S335))))^(1/2))))</f>
        <v>119.52932185319523</v>
      </c>
      <c r="Z335" s="13">
        <f>DEGREES(ACOS(((入力・結果!$G$3^2)+(入力・結果!$G$4^2)-(入力・結果!$G$5^2)+(入力・結果!$G$6^2)-(2*入力・結果!$G$3*入力・結果!$G$4*COS(RADIANS(S335))))/(2*入力・結果!$G$6*((入力・結果!$G$3^2)+(入力・結果!$G$4^2)-(2*入力・結果!$G$3*入力・結果!$G$4*(COS(RADIANS(S335)))))^(1/2))))</f>
        <v>90.701002546699939</v>
      </c>
      <c r="AA335" s="13">
        <f>DEGREES(ACOS((入力・結果!$G$4-(入力・結果!$G$3*COS(RADIANS(S335))))/(((入力・結果!$G$3^2)+(入力・結果!$G$4^2)-(2*入力・結果!$G$3*入力・結果!$G$4*COS(RADIANS(S335))))^(1/2))))</f>
        <v>31.470678146804783</v>
      </c>
      <c r="AB335" s="13">
        <f>DEGREES(ACOS(((入力・結果!$G$3^2)+(入力・結果!$G$4^2)+(入力・結果!$G$5^2)-(入力・結果!$G$6^2)-(2*入力・結果!$G$3*入力・結果!$G$4*COS(RADIANS(S335))))/(2*入力・結果!$G$5*((入力・結果!$G$3^2)+(入力・結果!$G$4^2)-(2*入力・結果!$G$3*入力・結果!$G$4*(COS(RADIANS(S335)))))^(1/2))))</f>
        <v>51.052252583579694</v>
      </c>
      <c r="AC335" s="1">
        <f t="shared" si="136"/>
        <v>-431.11792947540152</v>
      </c>
      <c r="AD335" s="1">
        <f t="shared" si="125"/>
        <v>0</v>
      </c>
      <c r="AE335" s="1" t="str">
        <f t="shared" si="126"/>
        <v/>
      </c>
      <c r="AF335" s="1" t="str">
        <f t="shared" si="127"/>
        <v/>
      </c>
      <c r="AJ335" s="10">
        <v>332</v>
      </c>
      <c r="AK335" s="10">
        <f t="shared" si="128"/>
        <v>0.65354425543735595</v>
      </c>
    </row>
    <row r="336" spans="2:37" x14ac:dyDescent="0.2">
      <c r="B336" s="1">
        <v>332</v>
      </c>
      <c r="C336" s="13">
        <f t="shared" si="116"/>
        <v>44.147379642946341</v>
      </c>
      <c r="D336" s="13">
        <f t="shared" si="117"/>
        <v>23.473578139294542</v>
      </c>
      <c r="E336" s="13">
        <f>演算!U336</f>
        <v>172.11169269836194</v>
      </c>
      <c r="F336" s="13">
        <f t="shared" si="118"/>
        <v>-172.11169269836194</v>
      </c>
      <c r="G336" s="13">
        <f t="shared" si="119"/>
        <v>519.60537568633356</v>
      </c>
      <c r="H336" s="13">
        <f t="shared" si="120"/>
        <v>89.349932003229284</v>
      </c>
      <c r="I336" s="14">
        <f t="shared" si="129"/>
        <v>527.23159692028844</v>
      </c>
      <c r="J336" s="13">
        <f t="shared" si="130"/>
        <v>-9.7570044340272268</v>
      </c>
      <c r="K336" s="13" t="str">
        <f t="shared" si="131"/>
        <v/>
      </c>
      <c r="L336" s="13">
        <f>COUNTIF($K$4:K336,1)</f>
        <v>2</v>
      </c>
      <c r="M336" s="13">
        <f t="shared" si="132"/>
        <v>350.24299556597276</v>
      </c>
      <c r="N336" s="14">
        <f t="shared" si="121"/>
        <v>304.24299556597276</v>
      </c>
      <c r="O336" s="14">
        <f t="shared" si="133"/>
        <v>296.67526130852826</v>
      </c>
      <c r="P336" s="14">
        <f t="shared" si="134"/>
        <v>435.84050536708259</v>
      </c>
      <c r="Q336" s="13">
        <f t="shared" si="122"/>
        <v>441.47379642946345</v>
      </c>
      <c r="R336" s="13">
        <f t="shared" si="123"/>
        <v>-234.7357813929454</v>
      </c>
      <c r="S336" s="15">
        <v>332</v>
      </c>
      <c r="T336" s="1">
        <f t="shared" si="115"/>
        <v>20.111692698361946</v>
      </c>
      <c r="U336" s="1">
        <f t="shared" si="124"/>
        <v>172.11169269836194</v>
      </c>
      <c r="V336" s="1">
        <f t="shared" si="135"/>
        <v>1.5301182615870346</v>
      </c>
      <c r="W336" s="1">
        <f>入力・結果!$I$7/V336</f>
        <v>226045.27289365095</v>
      </c>
      <c r="X336" s="14">
        <f>(W336/I336*10)*入力・結果!$I$8</f>
        <v>2829.683975339693</v>
      </c>
      <c r="Y336" s="13">
        <f>DEGREES(ACOS((入力・結果!$G$3-(入力・結果!$G$4*COS(RADIANS(S336))))/(((入力・結果!$G$3^2)+(入力・結果!$G$4^2)-(2*入力・結果!$G$3*入力・結果!$G$4*COS(RADIANS(S336))))^(1/2))))</f>
        <v>121.077108789145</v>
      </c>
      <c r="Z336" s="13">
        <f>DEGREES(ACOS(((入力・結果!$G$3^2)+(入力・結果!$G$4^2)-(入力・結果!$G$5^2)+(入力・結果!$G$6^2)-(2*入力・結果!$G$3*入力・結果!$G$4*COS(RADIANS(S336))))/(2*入力・結果!$G$6*((入力・結果!$G$3^2)+(入力・結果!$G$4^2)-(2*入力・結果!$G$3*入力・結果!$G$4*(COS(RADIANS(S336)))))^(1/2))))</f>
        <v>91.458835949197692</v>
      </c>
      <c r="AA336" s="13">
        <f>DEGREES(ACOS((入力・結果!$G$4-(入力・結果!$G$3*COS(RADIANS(S336))))/(((入力・結果!$G$3^2)+(入力・結果!$G$4^2)-(2*入力・結果!$G$3*入力・結果!$G$4*COS(RADIANS(S336))))^(1/2))))</f>
        <v>30.922891210854967</v>
      </c>
      <c r="AB336" s="13">
        <f>DEGREES(ACOS(((入力・結果!$G$3^2)+(入力・結果!$G$4^2)+(入力・結果!$G$5^2)-(入力・結果!$G$6^2)-(2*入力・結果!$G$3*入力・結果!$G$4*COS(RADIANS(S336))))/(2*入力・結果!$G$5*((入力・結果!$G$3^2)+(入力・結果!$G$4^2)-(2*入力・結果!$G$3*入力・結果!$G$4*(COS(RADIANS(S336)))))^(1/2))))</f>
        <v>51.034583909216913</v>
      </c>
      <c r="AC336" s="1">
        <f t="shared" si="136"/>
        <v>-470.31602466030699</v>
      </c>
      <c r="AD336" s="1">
        <f t="shared" si="125"/>
        <v>0</v>
      </c>
      <c r="AE336" s="1" t="str">
        <f t="shared" si="126"/>
        <v/>
      </c>
      <c r="AF336" s="1" t="str">
        <f t="shared" si="127"/>
        <v/>
      </c>
      <c r="AJ336" s="10">
        <v>333</v>
      </c>
      <c r="AK336" s="10">
        <f t="shared" si="128"/>
        <v>0.64409624448972058</v>
      </c>
    </row>
    <row r="337" spans="2:37" x14ac:dyDescent="0.2">
      <c r="B337" s="1">
        <v>333</v>
      </c>
      <c r="C337" s="13">
        <f t="shared" si="116"/>
        <v>44.550326209418387</v>
      </c>
      <c r="D337" s="13">
        <f t="shared" si="117"/>
        <v>22.699524986977348</v>
      </c>
      <c r="E337" s="13">
        <f>演算!U337</f>
        <v>173.66425570203577</v>
      </c>
      <c r="F337" s="13">
        <f t="shared" si="118"/>
        <v>-173.66425570203577</v>
      </c>
      <c r="G337" s="13">
        <f t="shared" si="119"/>
        <v>521.61863196750369</v>
      </c>
      <c r="H337" s="13">
        <f t="shared" si="120"/>
        <v>75.669626375496719</v>
      </c>
      <c r="I337" s="14">
        <f t="shared" si="129"/>
        <v>527.0786369902097</v>
      </c>
      <c r="J337" s="13">
        <f t="shared" si="130"/>
        <v>-8.2541444107475037</v>
      </c>
      <c r="K337" s="13" t="str">
        <f t="shared" si="131"/>
        <v/>
      </c>
      <c r="L337" s="13">
        <f>COUNTIF($K$4:K337,1)</f>
        <v>2</v>
      </c>
      <c r="M337" s="13">
        <f t="shared" si="132"/>
        <v>351.74585558925247</v>
      </c>
      <c r="N337" s="14">
        <f t="shared" si="121"/>
        <v>305.74585558925247</v>
      </c>
      <c r="O337" s="14">
        <f t="shared" si="133"/>
        <v>307.91457495494728</v>
      </c>
      <c r="P337" s="14">
        <f t="shared" si="134"/>
        <v>427.78558192366819</v>
      </c>
      <c r="Q337" s="13">
        <f t="shared" si="122"/>
        <v>445.50326209418387</v>
      </c>
      <c r="R337" s="13">
        <f t="shared" si="123"/>
        <v>-226.99524986977349</v>
      </c>
      <c r="S337" s="15">
        <v>333</v>
      </c>
      <c r="T337" s="1">
        <f t="shared" si="115"/>
        <v>20.664255702035778</v>
      </c>
      <c r="U337" s="1">
        <f t="shared" si="124"/>
        <v>173.66425570203577</v>
      </c>
      <c r="V337" s="1">
        <f t="shared" si="135"/>
        <v>1.5525630036738391</v>
      </c>
      <c r="W337" s="1">
        <f>入力・結果!$I$7/V337</f>
        <v>222777.43265912659</v>
      </c>
      <c r="X337" s="14">
        <f>(W337/I337*10)*入力・結果!$I$8</f>
        <v>2789.5857512767047</v>
      </c>
      <c r="Y337" s="13">
        <f>DEGREES(ACOS((入力・結果!$G$3-(入力・結果!$G$4*COS(RADIANS(S337))))/(((入力・結果!$G$3^2)+(入力・結果!$G$4^2)-(2*入力・結果!$G$3*入力・結果!$G$4*COS(RADIANS(S337))))^(1/2))))</f>
        <v>122.65974746125131</v>
      </c>
      <c r="Z337" s="13">
        <f>DEGREES(ACOS(((入力・結果!$G$3^2)+(入力・結果!$G$4^2)-(入力・結果!$G$5^2)+(入力・結果!$G$6^2)-(2*入力・結果!$G$3*入力・結果!$G$4*COS(RADIANS(S337))))/(2*入力・結果!$G$6*((入力・結果!$G$3^2)+(入力・結果!$G$4^2)-(2*入力・結果!$G$3*入力・結果!$G$4*(COS(RADIANS(S337)))))^(1/2))))</f>
        <v>92.217230887948048</v>
      </c>
      <c r="AA337" s="13">
        <f>DEGREES(ACOS((入力・結果!$G$4-(入力・結果!$G$3*COS(RADIANS(S337))))/(((入力・結果!$G$3^2)+(入力・結果!$G$4^2)-(2*入力・結果!$G$3*入力・結果!$G$4*COS(RADIANS(S337))))^(1/2))))</f>
        <v>30.340252538748661</v>
      </c>
      <c r="AB337" s="13">
        <f>DEGREES(ACOS(((入力・結果!$G$3^2)+(入力・結果!$G$4^2)+(入力・結果!$G$5^2)-(入力・結果!$G$6^2)-(2*入力・結果!$G$3*入力・結果!$G$4*COS(RADIANS(S337))))/(2*入力・結果!$G$5*((入力・結果!$G$3^2)+(入力・結果!$G$4^2)-(2*入力・結果!$G$3*入力・結果!$G$4*(COS(RADIANS(S337)))))^(1/2))))</f>
        <v>51.004508240784439</v>
      </c>
      <c r="AC337" s="1">
        <f t="shared" si="136"/>
        <v>-510.41424872329526</v>
      </c>
      <c r="AD337" s="1">
        <f t="shared" si="125"/>
        <v>0</v>
      </c>
      <c r="AE337" s="1" t="str">
        <f t="shared" si="126"/>
        <v/>
      </c>
      <c r="AF337" s="1" t="str">
        <f t="shared" si="127"/>
        <v/>
      </c>
      <c r="AJ337" s="10">
        <v>334</v>
      </c>
      <c r="AK337" s="10">
        <f t="shared" si="128"/>
        <v>0.63444218558510279</v>
      </c>
    </row>
    <row r="338" spans="2:37" x14ac:dyDescent="0.2">
      <c r="B338" s="1">
        <v>334</v>
      </c>
      <c r="C338" s="13">
        <f t="shared" si="116"/>
        <v>44.939702314958339</v>
      </c>
      <c r="D338" s="13">
        <f t="shared" si="117"/>
        <v>21.918557339453891</v>
      </c>
      <c r="E338" s="13">
        <f>演算!U338</f>
        <v>175.2404434504557</v>
      </c>
      <c r="F338" s="13">
        <f t="shared" si="118"/>
        <v>-175.2404434504557</v>
      </c>
      <c r="G338" s="13">
        <f t="shared" si="119"/>
        <v>523.28450717183489</v>
      </c>
      <c r="H338" s="13">
        <f t="shared" si="120"/>
        <v>61.746282185805832</v>
      </c>
      <c r="I338" s="14">
        <f t="shared" si="129"/>
        <v>526.91486865511706</v>
      </c>
      <c r="J338" s="13">
        <f t="shared" si="130"/>
        <v>-6.7296426919789916</v>
      </c>
      <c r="K338" s="13" t="str">
        <f t="shared" si="131"/>
        <v/>
      </c>
      <c r="L338" s="13">
        <f>COUNTIF($K$4:K338,1)</f>
        <v>2</v>
      </c>
      <c r="M338" s="13">
        <f t="shared" si="132"/>
        <v>353.270357308021</v>
      </c>
      <c r="N338" s="14">
        <f t="shared" si="121"/>
        <v>307.270357308021</v>
      </c>
      <c r="O338" s="14">
        <f t="shared" si="133"/>
        <v>319.08740473923484</v>
      </c>
      <c r="P338" s="14">
        <f t="shared" si="134"/>
        <v>419.31194467439042</v>
      </c>
      <c r="Q338" s="13">
        <f t="shared" si="122"/>
        <v>449.39702314958339</v>
      </c>
      <c r="R338" s="13">
        <f t="shared" si="123"/>
        <v>-219.18557339453889</v>
      </c>
      <c r="S338" s="15">
        <v>334</v>
      </c>
      <c r="T338" s="1">
        <f t="shared" si="115"/>
        <v>21.240443450455711</v>
      </c>
      <c r="U338" s="1">
        <f t="shared" si="124"/>
        <v>175.2404434504557</v>
      </c>
      <c r="V338" s="1">
        <f t="shared" si="135"/>
        <v>1.576187748419926</v>
      </c>
      <c r="W338" s="1">
        <f>入力・結果!$I$7/V338</f>
        <v>219438.32538143301</v>
      </c>
      <c r="X338" s="14">
        <f>(W338/I338*10)*入力・結果!$I$8</f>
        <v>2748.6279732702187</v>
      </c>
      <c r="Y338" s="13">
        <f>DEGREES(ACOS((入力・結果!$G$3-(入力・結果!$G$4*COS(RADIANS(S338))))/(((入力・結果!$G$3^2)+(入力・結果!$G$4^2)-(2*入力・結果!$G$3*入力・結果!$G$4*COS(RADIANS(S338))))^(1/2))))</f>
        <v>124.27836668426619</v>
      </c>
      <c r="Z338" s="13">
        <f>DEGREES(ACOS(((入力・結果!$G$3^2)+(入力・結果!$G$4^2)-(入力・結果!$G$5^2)+(入力・結果!$G$6^2)-(2*入力・結果!$G$3*入力・結果!$G$4*COS(RADIANS(S338))))/(2*入力・結果!$G$6*((入力・結果!$G$3^2)+(入力・結果!$G$4^2)-(2*入力・結果!$G$3*入力・結果!$G$4*(COS(RADIANS(S338)))))^(1/2))))</f>
        <v>92.97541771158771</v>
      </c>
      <c r="AA338" s="13">
        <f>DEGREES(ACOS((入力・結果!$G$4-(入力・結果!$G$3*COS(RADIANS(S338))))/(((入力・結果!$G$3^2)+(入力・結果!$G$4^2)-(2*入力・結果!$G$3*入力・結果!$G$4*COS(RADIANS(S338))))^(1/2))))</f>
        <v>29.721633315733794</v>
      </c>
      <c r="AB338" s="13">
        <f>DEGREES(ACOS(((入力・結果!$G$3^2)+(入力・結果!$G$4^2)+(入力・結果!$G$5^2)-(入力・結果!$G$6^2)-(2*入力・結果!$G$3*入力・結果!$G$4*COS(RADIANS(S338))))/(2*入力・結果!$G$5*((入力・結果!$G$3^2)+(入力・結果!$G$4^2)-(2*入力・結果!$G$3*入力・結果!$G$4*(COS(RADIANS(S338)))))^(1/2))))</f>
        <v>50.962076766189504</v>
      </c>
      <c r="AC338" s="1">
        <f t="shared" si="136"/>
        <v>-551.37202672978128</v>
      </c>
      <c r="AD338" s="1">
        <f t="shared" si="125"/>
        <v>0</v>
      </c>
      <c r="AE338" s="1" t="str">
        <f t="shared" si="126"/>
        <v/>
      </c>
      <c r="AF338" s="1" t="str">
        <f t="shared" si="127"/>
        <v/>
      </c>
      <c r="AJ338" s="10">
        <v>335</v>
      </c>
      <c r="AK338" s="10">
        <f t="shared" si="128"/>
        <v>0.62459336968964385</v>
      </c>
    </row>
    <row r="339" spans="2:37" x14ac:dyDescent="0.2">
      <c r="B339" s="1">
        <v>335</v>
      </c>
      <c r="C339" s="13">
        <f t="shared" si="116"/>
        <v>45.315389351832501</v>
      </c>
      <c r="D339" s="13">
        <f t="shared" si="117"/>
        <v>21.130913087034962</v>
      </c>
      <c r="E339" s="13">
        <f>演算!U339</f>
        <v>176.8414851017574</v>
      </c>
      <c r="F339" s="13">
        <f t="shared" si="118"/>
        <v>-176.8414851017574</v>
      </c>
      <c r="G339" s="13">
        <f t="shared" si="119"/>
        <v>524.58623100593491</v>
      </c>
      <c r="H339" s="13">
        <f t="shared" si="120"/>
        <v>47.578225619092422</v>
      </c>
      <c r="I339" s="14">
        <f t="shared" si="129"/>
        <v>526.73940550719522</v>
      </c>
      <c r="J339" s="13">
        <f t="shared" si="130"/>
        <v>-5.1823577610307829</v>
      </c>
      <c r="K339" s="13" t="str">
        <f t="shared" si="131"/>
        <v/>
      </c>
      <c r="L339" s="13">
        <f>COUNTIF($K$4:K339,1)</f>
        <v>2</v>
      </c>
      <c r="M339" s="13">
        <f t="shared" si="132"/>
        <v>354.8176422389692</v>
      </c>
      <c r="N339" s="14">
        <f t="shared" si="121"/>
        <v>308.8176422389692</v>
      </c>
      <c r="O339" s="14">
        <f t="shared" si="133"/>
        <v>330.18330507850436</v>
      </c>
      <c r="P339" s="14">
        <f t="shared" si="134"/>
        <v>410.40636735010429</v>
      </c>
      <c r="Q339" s="13">
        <f t="shared" si="122"/>
        <v>453.15389351832505</v>
      </c>
      <c r="R339" s="13">
        <f t="shared" si="123"/>
        <v>-211.30913087034961</v>
      </c>
      <c r="S339" s="15">
        <v>335</v>
      </c>
      <c r="T339" s="1">
        <f t="shared" si="115"/>
        <v>21.841485101757392</v>
      </c>
      <c r="U339" s="1">
        <f t="shared" si="124"/>
        <v>176.8414851017574</v>
      </c>
      <c r="V339" s="1">
        <f t="shared" si="135"/>
        <v>1.6010416513016992</v>
      </c>
      <c r="W339" s="1">
        <f>入力・結果!$I$7/V339</f>
        <v>216031.85633477525</v>
      </c>
      <c r="X339" s="14">
        <f>(W339/I339*10)*入力・結果!$I$8</f>
        <v>2706.8608061259629</v>
      </c>
      <c r="Y339" s="13">
        <f>DEGREES(ACOS((入力・結果!$G$3-(入力・結果!$G$4*COS(RADIANS(S339))))/(((入力・結果!$G$3^2)+(入力・結果!$G$4^2)-(2*入力・結果!$G$3*入力・結果!$G$4*COS(RADIANS(S339))))^(1/2))))</f>
        <v>125.93407304952839</v>
      </c>
      <c r="Z339" s="13">
        <f>DEGREES(ACOS(((入力・結果!$G$3^2)+(入力・結果!$G$4^2)-(入力・結果!$G$5^2)+(入力・結果!$G$6^2)-(2*入力・結果!$G$3*入力・結果!$G$4*COS(RADIANS(S339))))/(2*入力・結果!$G$6*((入力・結果!$G$3^2)+(入力・結果!$G$4^2)-(2*入力・結果!$G$3*入力・結果!$G$4*(COS(RADIANS(S339)))))^(1/2))))</f>
        <v>93.732510143735169</v>
      </c>
      <c r="AA339" s="13">
        <f>DEGREES(ACOS((入力・結果!$G$4-(入力・結果!$G$3*COS(RADIANS(S339))))/(((入力・結果!$G$3^2)+(入力・結果!$G$4^2)-(2*入力・結果!$G$3*入力・結果!$G$4*COS(RADIANS(S339))))^(1/2))))</f>
        <v>29.065926950471614</v>
      </c>
      <c r="AB339" s="13">
        <f>DEGREES(ACOS(((入力・結果!$G$3^2)+(入力・結果!$G$4^2)+(入力・結果!$G$5^2)-(入力・結果!$G$6^2)-(2*入力・結果!$G$3*入力・結果!$G$4*COS(RADIANS(S339))))/(2*入力・結果!$G$5*((入力・結果!$G$3^2)+(入力・結果!$G$4^2)-(2*入力・結果!$G$3*入力・結果!$G$4*(COS(RADIANS(S339)))))^(1/2))))</f>
        <v>50.907412052229006</v>
      </c>
      <c r="AC339" s="1">
        <f t="shared" si="136"/>
        <v>-593.13919387403712</v>
      </c>
      <c r="AD339" s="1">
        <f t="shared" si="125"/>
        <v>0</v>
      </c>
      <c r="AE339" s="1" t="str">
        <f t="shared" si="126"/>
        <v/>
      </c>
      <c r="AF339" s="1" t="str">
        <f t="shared" si="127"/>
        <v/>
      </c>
      <c r="AJ339" s="10">
        <v>336</v>
      </c>
      <c r="AK339" s="10">
        <f t="shared" si="128"/>
        <v>0.61456347711282411</v>
      </c>
    </row>
    <row r="340" spans="2:37" x14ac:dyDescent="0.2">
      <c r="B340" s="1">
        <v>336</v>
      </c>
      <c r="C340" s="13">
        <f t="shared" si="116"/>
        <v>45.677272882130048</v>
      </c>
      <c r="D340" s="13">
        <f t="shared" si="117"/>
        <v>20.336832153790006</v>
      </c>
      <c r="E340" s="13">
        <f>演算!U340</f>
        <v>178.46865631716696</v>
      </c>
      <c r="F340" s="13">
        <f t="shared" si="118"/>
        <v>-178.46865631716696</v>
      </c>
      <c r="G340" s="13">
        <f t="shared" si="119"/>
        <v>525.50584341830461</v>
      </c>
      <c r="H340" s="13">
        <f t="shared" si="120"/>
        <v>33.164259690569715</v>
      </c>
      <c r="I340" s="14">
        <f t="shared" si="129"/>
        <v>526.55128865819631</v>
      </c>
      <c r="J340" s="13">
        <f t="shared" si="130"/>
        <v>-3.6111025114898556</v>
      </c>
      <c r="K340" s="13" t="str">
        <f t="shared" si="131"/>
        <v/>
      </c>
      <c r="L340" s="13">
        <f>COUNTIF($K$4:K340,1)</f>
        <v>2</v>
      </c>
      <c r="M340" s="13">
        <f t="shared" si="132"/>
        <v>356.38889748851017</v>
      </c>
      <c r="N340" s="14">
        <f t="shared" si="121"/>
        <v>310.38889748851017</v>
      </c>
      <c r="O340" s="14">
        <f t="shared" si="133"/>
        <v>341.19066091144691</v>
      </c>
      <c r="P340" s="14">
        <f t="shared" si="134"/>
        <v>401.05509907544774</v>
      </c>
      <c r="Q340" s="13">
        <f t="shared" si="122"/>
        <v>456.77272882130046</v>
      </c>
      <c r="R340" s="13">
        <f t="shared" si="123"/>
        <v>-203.36832153790007</v>
      </c>
      <c r="S340" s="15">
        <v>336</v>
      </c>
      <c r="T340" s="1">
        <f t="shared" si="115"/>
        <v>22.468656317166946</v>
      </c>
      <c r="U340" s="1">
        <f t="shared" si="124"/>
        <v>178.46865631716696</v>
      </c>
      <c r="V340" s="1">
        <f t="shared" si="135"/>
        <v>1.627171215409561</v>
      </c>
      <c r="W340" s="1">
        <f>入力・結果!$I$7/V340</f>
        <v>212562.75720987516</v>
      </c>
      <c r="X340" s="14">
        <f>(W340/I340*10)*入力・結果!$I$8</f>
        <v>2664.3448184510262</v>
      </c>
      <c r="Y340" s="13">
        <f>DEGREES(ACOS((入力・結果!$G$3-(入力・結果!$G$4*COS(RADIANS(S340))))/(((入力・結果!$G$3^2)+(入力・結果!$G$4^2)-(2*入力・結果!$G$3*入力・結果!$G$4*COS(RADIANS(S340))))^(1/2))))</f>
        <v>127.62793858932687</v>
      </c>
      <c r="Z340" s="13">
        <f>DEGREES(ACOS(((入力・結果!$G$3^2)+(入力・結果!$G$4^2)-(入力・結果!$G$5^2)+(入力・結果!$G$6^2)-(2*入力・結果!$G$3*入力・結果!$G$4*COS(RADIANS(S340))))/(2*入力・結果!$G$6*((入力・結果!$G$3^2)+(入力・結果!$G$4^2)-(2*入力・結果!$G$3*入力・結果!$G$4*(COS(RADIANS(S340)))))^(1/2))))</f>
        <v>94.48749378585353</v>
      </c>
      <c r="AA340" s="13">
        <f>DEGREES(ACOS((入力・結果!$G$4-(入力・結果!$G$3*COS(RADIANS(S340))))/(((入力・結果!$G$3^2)+(入力・結果!$G$4^2)-(2*入力・結果!$G$3*入力・結果!$G$4*COS(RADIANS(S340))))^(1/2))))</f>
        <v>28.372061410673169</v>
      </c>
      <c r="AB340" s="13">
        <f>DEGREES(ACOS(((入力・結果!$G$3^2)+(入力・結果!$G$4^2)+(入力・結果!$G$5^2)-(入力・結果!$G$6^2)-(2*入力・結果!$G$3*入力・結果!$G$4*COS(RADIANS(S340))))/(2*入力・結果!$G$5*((入力・結果!$G$3^2)+(入力・結果!$G$4^2)-(2*入力・結果!$G$3*入力・結果!$G$4*(COS(RADIANS(S340)))))^(1/2))))</f>
        <v>50.840717727840115</v>
      </c>
      <c r="AC340" s="1">
        <f t="shared" si="136"/>
        <v>-635.65518154897381</v>
      </c>
      <c r="AD340" s="1">
        <f t="shared" si="125"/>
        <v>0</v>
      </c>
      <c r="AE340" s="1" t="str">
        <f t="shared" si="126"/>
        <v/>
      </c>
      <c r="AF340" s="1" t="str">
        <f t="shared" si="127"/>
        <v/>
      </c>
      <c r="AJ340" s="10">
        <v>337</v>
      </c>
      <c r="AK340" s="10">
        <f t="shared" si="128"/>
        <v>0.60436875625083453</v>
      </c>
    </row>
    <row r="341" spans="2:37" x14ac:dyDescent="0.2">
      <c r="B341" s="1">
        <v>337</v>
      </c>
      <c r="C341" s="13">
        <f t="shared" si="116"/>
        <v>46.025242672622014</v>
      </c>
      <c r="D341" s="13">
        <f t="shared" si="117"/>
        <v>19.536556424463694</v>
      </c>
      <c r="E341" s="13">
        <f>演算!U341</f>
        <v>180.12327527232844</v>
      </c>
      <c r="F341" s="13">
        <f t="shared" si="118"/>
        <v>-180.12327527232844</v>
      </c>
      <c r="G341" s="13">
        <f t="shared" si="119"/>
        <v>526.0241316631782</v>
      </c>
      <c r="H341" s="13">
        <f t="shared" si="120"/>
        <v>18.503808714821268</v>
      </c>
      <c r="I341" s="14">
        <f t="shared" si="129"/>
        <v>526.3494827858724</v>
      </c>
      <c r="J341" s="13">
        <f t="shared" si="130"/>
        <v>-2.01464744857121</v>
      </c>
      <c r="K341" s="13" t="str">
        <f t="shared" si="131"/>
        <v/>
      </c>
      <c r="L341" s="13">
        <f>COUNTIF($K$4:K341,1)</f>
        <v>2</v>
      </c>
      <c r="M341" s="13">
        <f t="shared" si="132"/>
        <v>357.98535255142878</v>
      </c>
      <c r="N341" s="14">
        <f t="shared" si="121"/>
        <v>311.98535255142878</v>
      </c>
      <c r="O341" s="14">
        <f t="shared" si="133"/>
        <v>352.09654005682813</v>
      </c>
      <c r="P341" s="14">
        <f t="shared" si="134"/>
        <v>391.24391945302591</v>
      </c>
      <c r="Q341" s="13">
        <f t="shared" si="122"/>
        <v>460.25242672622011</v>
      </c>
      <c r="R341" s="13">
        <f t="shared" si="123"/>
        <v>-195.36556424463694</v>
      </c>
      <c r="S341" s="15">
        <v>337</v>
      </c>
      <c r="T341" s="1">
        <f t="shared" si="115"/>
        <v>23.123275272328446</v>
      </c>
      <c r="U341" s="1">
        <f t="shared" si="124"/>
        <v>180.12327527232844</v>
      </c>
      <c r="V341" s="1">
        <f t="shared" si="135"/>
        <v>1.6546189551614816</v>
      </c>
      <c r="W341" s="1">
        <f>入力・結果!$I$7/V341</f>
        <v>209036.64793701365</v>
      </c>
      <c r="X341" s="14">
        <f>(W341/I341*10)*入力・結果!$I$8</f>
        <v>2621.1517660891313</v>
      </c>
      <c r="Y341" s="13">
        <f>DEGREES(ACOS((入力・結果!$G$3-(入力・結果!$G$4*COS(RADIANS(S341))))/(((入力・結果!$G$3^2)+(入力・結果!$G$4^2)-(2*入力・結果!$G$3*入力・結果!$G$4*COS(RADIANS(S341))))^(1/2))))</f>
        <v>129.36098665611655</v>
      </c>
      <c r="Z341" s="13">
        <f>DEGREES(ACOS(((入力・結果!$G$3^2)+(入力・結果!$G$4^2)-(入力・結果!$G$5^2)+(入力・結果!$G$6^2)-(2*入力・結果!$G$3*入力・結果!$G$4*COS(RADIANS(S341))))/(2*入力・結果!$G$6*((入力・結果!$G$3^2)+(入力・結果!$G$4^2)-(2*入力・結果!$G$3*入力・結果!$G$4*(COS(RADIANS(S341)))))^(1/2))))</f>
        <v>95.23921440409984</v>
      </c>
      <c r="AA341" s="13">
        <f>DEGREES(ACOS((入力・結果!$G$4-(入力・結果!$G$3*COS(RADIANS(S341))))/(((入力・結果!$G$3^2)+(入力・結果!$G$4^2)-(2*入力・結果!$G$3*入力・結果!$G$4*COS(RADIANS(S341))))^(1/2))))</f>
        <v>27.63901334388343</v>
      </c>
      <c r="AB341" s="13">
        <f>DEGREES(ACOS(((入力・結果!$G$3^2)+(入力・結果!$G$4^2)+(入力・結果!$G$5^2)-(入力・結果!$G$6^2)-(2*入力・結果!$G$3*入力・結果!$G$4*COS(RADIANS(S341))))/(2*入力・結果!$G$5*((入力・結果!$G$3^2)+(入力・結果!$G$4^2)-(2*入力・結果!$G$3*入力・結果!$G$4*(COS(RADIANS(S341)))))^(1/2))))</f>
        <v>50.762288616211876</v>
      </c>
      <c r="AC341" s="1">
        <f t="shared" si="136"/>
        <v>-678.84823391086866</v>
      </c>
      <c r="AD341" s="1">
        <f t="shared" si="125"/>
        <v>0</v>
      </c>
      <c r="AE341" s="1" t="str">
        <f t="shared" si="126"/>
        <v/>
      </c>
      <c r="AF341" s="1" t="str">
        <f t="shared" si="127"/>
        <v/>
      </c>
      <c r="AJ341" s="10">
        <v>338</v>
      </c>
      <c r="AK341" s="10">
        <f t="shared" si="128"/>
        <v>0.59402818918639233</v>
      </c>
    </row>
    <row r="342" spans="2:37" x14ac:dyDescent="0.2">
      <c r="B342" s="1">
        <v>338</v>
      </c>
      <c r="C342" s="13">
        <f t="shared" si="116"/>
        <v>46.359192728339366</v>
      </c>
      <c r="D342" s="13">
        <f t="shared" si="117"/>
        <v>18.730329670795616</v>
      </c>
      <c r="E342" s="13">
        <f>演算!U342</f>
        <v>181.80669706645179</v>
      </c>
      <c r="F342" s="13">
        <f t="shared" si="118"/>
        <v>-181.80669706645179</v>
      </c>
      <c r="G342" s="13">
        <f t="shared" si="119"/>
        <v>526.12057611924013</v>
      </c>
      <c r="H342" s="13">
        <f t="shared" si="120"/>
        <v>3.5970878882436672</v>
      </c>
      <c r="I342" s="14">
        <f t="shared" si="129"/>
        <v>526.13287262564859</v>
      </c>
      <c r="J342" s="13">
        <f t="shared" si="130"/>
        <v>-0.39172530529319038</v>
      </c>
      <c r="K342" s="13" t="str">
        <f t="shared" si="131"/>
        <v/>
      </c>
      <c r="L342" s="13">
        <f>COUNTIF($K$4:K342,1)</f>
        <v>2</v>
      </c>
      <c r="M342" s="13">
        <f t="shared" si="132"/>
        <v>359.60827469470684</v>
      </c>
      <c r="N342" s="14">
        <f t="shared" si="121"/>
        <v>313.60827469470684</v>
      </c>
      <c r="O342" s="14">
        <f t="shared" si="133"/>
        <v>362.88653358861069</v>
      </c>
      <c r="P342" s="14">
        <f t="shared" si="134"/>
        <v>380.95821739051524</v>
      </c>
      <c r="Q342" s="13">
        <f t="shared" si="122"/>
        <v>463.59192728339366</v>
      </c>
      <c r="R342" s="13">
        <f t="shared" si="123"/>
        <v>-187.30329670795618</v>
      </c>
      <c r="S342" s="15">
        <v>338</v>
      </c>
      <c r="T342" s="1">
        <f t="shared" si="115"/>
        <v>23.806697066451779</v>
      </c>
      <c r="U342" s="1">
        <f t="shared" si="124"/>
        <v>181.80669706645179</v>
      </c>
      <c r="V342" s="1">
        <f t="shared" si="135"/>
        <v>1.6834217941233476</v>
      </c>
      <c r="W342" s="1">
        <f>入力・結果!$I$7/V342</f>
        <v>205460.09396303265</v>
      </c>
      <c r="X342" s="14">
        <f>(W342/I342*10)*入力・結果!$I$8</f>
        <v>2577.3653210238699</v>
      </c>
      <c r="Y342" s="13">
        <f>DEGREES(ACOS((入力・結果!$G$3-(入力・結果!$G$4*COS(RADIANS(S342))))/(((入力・結果!$G$3^2)+(入力・結果!$G$4^2)-(2*入力・結果!$G$3*入力・結果!$G$4*COS(RADIANS(S342))))^(1/2))))</f>
        <v>131.1341759267728</v>
      </c>
      <c r="Z342" s="13">
        <f>DEGREES(ACOS(((入力・結果!$G$3^2)+(入力・結果!$G$4^2)-(入力・結果!$G$5^2)+(入力・結果!$G$6^2)-(2*入力・結果!$G$3*入力・結果!$G$4*COS(RADIANS(S342))))/(2*入力・結果!$G$6*((入力・結果!$G$3^2)+(入力・結果!$G$4^2)-(2*入力・結果!$G$3*入力・結果!$G$4*(COS(RADIANS(S342)))))^(1/2))))</f>
        <v>95.986366264963635</v>
      </c>
      <c r="AA342" s="13">
        <f>DEGREES(ACOS((入力・結果!$G$4-(入力・結果!$G$3*COS(RADIANS(S342))))/(((入力・結果!$G$3^2)+(入力・結果!$G$4^2)-(2*入力・結果!$G$3*入力・結果!$G$4*COS(RADIANS(S342))))^(1/2))))</f>
        <v>26.865824073227191</v>
      </c>
      <c r="AB342" s="13">
        <f>DEGREES(ACOS(((入力・結果!$G$3^2)+(入力・結果!$G$4^2)+(入力・結果!$G$5^2)-(入力・結果!$G$6^2)-(2*入力・結果!$G$3*入力・結果!$G$4*COS(RADIANS(S342))))/(2*入力・結果!$G$5*((入力・結果!$G$3^2)+(入力・結果!$G$4^2)-(2*入力・結果!$G$3*入力・結果!$G$4*(COS(RADIANS(S342)))))^(1/2))))</f>
        <v>50.67252113967897</v>
      </c>
      <c r="AC342" s="1">
        <f t="shared" si="136"/>
        <v>-722.63467897613009</v>
      </c>
      <c r="AD342" s="1">
        <f t="shared" si="125"/>
        <v>0</v>
      </c>
      <c r="AE342" s="1" t="str">
        <f t="shared" si="126"/>
        <v/>
      </c>
      <c r="AF342" s="1" t="str">
        <f t="shared" si="127"/>
        <v/>
      </c>
      <c r="AJ342" s="10">
        <v>339</v>
      </c>
      <c r="AK342" s="10">
        <f t="shared" si="128"/>
        <v>0.58356363768256858</v>
      </c>
    </row>
    <row r="343" spans="2:37" x14ac:dyDescent="0.2">
      <c r="B343" s="1">
        <v>339</v>
      </c>
      <c r="C343" s="13">
        <f t="shared" si="116"/>
        <v>46.679021324860074</v>
      </c>
      <c r="D343" s="13">
        <f t="shared" si="117"/>
        <v>17.918397477265039</v>
      </c>
      <c r="E343" s="13">
        <f>演算!U343</f>
        <v>183.52030623506135</v>
      </c>
      <c r="F343" s="13">
        <f t="shared" si="118"/>
        <v>-183.52030623506135</v>
      </c>
      <c r="G343" s="13">
        <f t="shared" si="119"/>
        <v>525.77330907659643</v>
      </c>
      <c r="H343" s="13">
        <f t="shared" si="120"/>
        <v>-11.554699469890096</v>
      </c>
      <c r="I343" s="14">
        <f t="shared" si="129"/>
        <v>525.9002601417817</v>
      </c>
      <c r="J343" s="13">
        <f t="shared" si="130"/>
        <v>1.2589626584247136</v>
      </c>
      <c r="K343" s="13" t="str">
        <f t="shared" si="131"/>
        <v/>
      </c>
      <c r="L343" s="13">
        <f>COUNTIF($K$4:K343,1)</f>
        <v>2</v>
      </c>
      <c r="M343" s="13">
        <f t="shared" si="132"/>
        <v>361.25896265842471</v>
      </c>
      <c r="N343" s="14">
        <f t="shared" si="121"/>
        <v>315.25896265842471</v>
      </c>
      <c r="O343" s="14">
        <f t="shared" si="133"/>
        <v>373.54458532362685</v>
      </c>
      <c r="P343" s="14">
        <f t="shared" si="134"/>
        <v>370.18309846965371</v>
      </c>
      <c r="Q343" s="13">
        <f t="shared" si="122"/>
        <v>466.79021324860076</v>
      </c>
      <c r="R343" s="13">
        <f t="shared" si="123"/>
        <v>-179.18397477265037</v>
      </c>
      <c r="S343" s="15">
        <v>339</v>
      </c>
      <c r="T343" s="1">
        <f t="shared" si="115"/>
        <v>24.520306235061348</v>
      </c>
      <c r="U343" s="1">
        <f t="shared" si="124"/>
        <v>183.52030623506135</v>
      </c>
      <c r="V343" s="1">
        <f t="shared" si="135"/>
        <v>1.7136091686095654</v>
      </c>
      <c r="W343" s="1">
        <f>入力・結果!$I$7/V343</f>
        <v>201840.6567470961</v>
      </c>
      <c r="X343" s="14">
        <f>(W343/I343*10)*入力・結果!$I$8</f>
        <v>2533.081718141173</v>
      </c>
      <c r="Y343" s="13">
        <f>DEGREES(ACOS((入力・結果!$G$3-(入力・結果!$G$4*COS(RADIANS(S343))))/(((入力・結果!$G$3^2)+(入力・結果!$G$4^2)-(2*入力・結果!$G$3*入力・結果!$G$4*COS(RADIANS(S343))))^(1/2))))</f>
        <v>132.94838247795386</v>
      </c>
      <c r="Z343" s="13">
        <f>DEGREES(ACOS(((入力・結果!$G$3^2)+(入力・結果!$G$4^2)-(入力・結果!$G$5^2)+(入力・結果!$G$6^2)-(2*入力・結果!$G$3*入力・結果!$G$4*COS(RADIANS(S343))))/(2*入力・結果!$G$6*((入力・結果!$G$3^2)+(入力・結果!$G$4^2)-(2*入力・結果!$G$3*入力・結果!$G$4*(COS(RADIANS(S343)))))^(1/2))))</f>
        <v>96.727480864404257</v>
      </c>
      <c r="AA343" s="13">
        <f>DEGREES(ACOS((入力・結果!$G$4-(入力・結果!$G$3*COS(RADIANS(S343))))/(((入力・結果!$G$3^2)+(入力・結果!$G$4^2)-(2*入力・結果!$G$3*入力・結果!$G$4*COS(RADIANS(S343))))^(1/2))))</f>
        <v>26.051617522046108</v>
      </c>
      <c r="AB343" s="13">
        <f>DEGREES(ACOS(((入力・結果!$G$3^2)+(入力・結果!$G$4^2)+(入力・結果!$G$5^2)-(入力・結果!$G$6^2)-(2*入力・結果!$G$3*入力・結果!$G$4*COS(RADIANS(S343))))/(2*入力・結果!$G$5*((入力・結果!$G$3^2)+(入力・結果!$G$4^2)-(2*入力・結果!$G$3*入力・結果!$G$4*(COS(RADIANS(S343)))))^(1/2))))</f>
        <v>50.571923757107456</v>
      </c>
      <c r="AC343" s="1">
        <f t="shared" si="136"/>
        <v>-766.91828185882696</v>
      </c>
      <c r="AD343" s="1">
        <f t="shared" si="125"/>
        <v>0</v>
      </c>
      <c r="AE343" s="1" t="str">
        <f t="shared" si="126"/>
        <v/>
      </c>
      <c r="AF343" s="1" t="str">
        <f t="shared" si="127"/>
        <v/>
      </c>
      <c r="AJ343" s="10">
        <v>340</v>
      </c>
      <c r="AK343" s="10">
        <f t="shared" si="128"/>
        <v>0.57299996236612649</v>
      </c>
    </row>
    <row r="344" spans="2:37" x14ac:dyDescent="0.2">
      <c r="B344" s="1">
        <v>340</v>
      </c>
      <c r="C344" s="13">
        <f t="shared" si="116"/>
        <v>46.984631039295422</v>
      </c>
      <c r="D344" s="13">
        <f t="shared" si="117"/>
        <v>17.101007166283431</v>
      </c>
      <c r="E344" s="13">
        <f>演算!U344</f>
        <v>185.26550704776409</v>
      </c>
      <c r="F344" s="13">
        <f t="shared" si="118"/>
        <v>-185.26550704776409</v>
      </c>
      <c r="G344" s="13">
        <f t="shared" si="119"/>
        <v>524.95909165265903</v>
      </c>
      <c r="H344" s="13">
        <f t="shared" si="120"/>
        <v>-26.949134733193439</v>
      </c>
      <c r="I344" s="14">
        <f t="shared" si="129"/>
        <v>525.65036266671848</v>
      </c>
      <c r="J344" s="13">
        <f t="shared" si="130"/>
        <v>2.9387383814930383</v>
      </c>
      <c r="K344" s="13" t="str">
        <f t="shared" si="131"/>
        <v/>
      </c>
      <c r="L344" s="13">
        <f>COUNTIF($K$4:K344,1)</f>
        <v>2</v>
      </c>
      <c r="M344" s="13">
        <f t="shared" si="132"/>
        <v>362.93873838149301</v>
      </c>
      <c r="N344" s="14">
        <f t="shared" si="121"/>
        <v>316.93873838149301</v>
      </c>
      <c r="O344" s="14">
        <f t="shared" si="133"/>
        <v>384.05281236334599</v>
      </c>
      <c r="P344" s="14">
        <f t="shared" si="134"/>
        <v>358.90352615634356</v>
      </c>
      <c r="Q344" s="13">
        <f t="shared" si="122"/>
        <v>469.84631039295419</v>
      </c>
      <c r="R344" s="13">
        <f t="shared" si="123"/>
        <v>-171.01007166283429</v>
      </c>
      <c r="S344" s="15">
        <v>340</v>
      </c>
      <c r="T344" s="1">
        <f t="shared" ref="T344:T364" si="137">-AA344+AB344</f>
        <v>25.265507047764096</v>
      </c>
      <c r="U344" s="1">
        <f t="shared" si="124"/>
        <v>185.26550704776409</v>
      </c>
      <c r="V344" s="1">
        <f t="shared" si="135"/>
        <v>1.7452008127027341</v>
      </c>
      <c r="W344" s="1">
        <f>入力・結果!$I$7/V344</f>
        <v>198186.93498334638</v>
      </c>
      <c r="X344" s="14">
        <f>(W344/I344*10)*入力・結果!$I$8</f>
        <v>2488.4102890259533</v>
      </c>
      <c r="Y344" s="13">
        <f>DEGREES(ACOS((入力・結果!$G$3-(入力・結果!$G$4*COS(RADIANS(S344))))/(((入力・結果!$G$3^2)+(入力・結果!$G$4^2)-(2*入力・結果!$G$3*入力・結果!$G$4*COS(RADIANS(S344))))^(1/2))))</f>
        <v>134.80437992788978</v>
      </c>
      <c r="Z344" s="13">
        <f>DEGREES(ACOS(((入力・結果!$G$3^2)+(入力・結果!$G$4^2)-(入力・結果!$G$5^2)+(入力・結果!$G$6^2)-(2*入力・結果!$G$3*入力・結果!$G$4*COS(RADIANS(S344))))/(2*入力・結果!$G$6*((入力・結果!$G$3^2)+(入力・結果!$G$4^2)-(2*入力・結果!$G$3*入力・結果!$G$4*(COS(RADIANS(S344)))))^(1/2))))</f>
        <v>97.460916485194261</v>
      </c>
      <c r="AA344" s="13">
        <f>DEGREES(ACOS((入力・結果!$G$4-(入力・結果!$G$3*COS(RADIANS(S344))))/(((入力・結果!$G$3^2)+(入力・結果!$G$4^2)-(2*入力・結果!$G$3*入力・結果!$G$4*COS(RADIANS(S344))))^(1/2))))</f>
        <v>25.195620072110231</v>
      </c>
      <c r="AB344" s="13">
        <f>DEGREES(ACOS(((入力・結果!$G$3^2)+(入力・結果!$G$4^2)+(入力・結果!$G$5^2)-(入力・結果!$G$6^2)-(2*入力・結果!$G$3*入力・結果!$G$4*COS(RADIANS(S344))))/(2*入力・結果!$G$5*((入力・結果!$G$3^2)+(入力・結果!$G$4^2)-(2*入力・結果!$G$3*入力・結果!$G$4*(COS(RADIANS(S344)))))^(1/2))))</f>
        <v>50.461127119874327</v>
      </c>
      <c r="AC344" s="1">
        <f t="shared" si="136"/>
        <v>-811.58971097404674</v>
      </c>
      <c r="AD344" s="1">
        <f t="shared" si="125"/>
        <v>0</v>
      </c>
      <c r="AE344" s="1" t="str">
        <f t="shared" si="126"/>
        <v/>
      </c>
      <c r="AF344" s="1" t="str">
        <f t="shared" si="127"/>
        <v/>
      </c>
      <c r="AJ344" s="10">
        <v>341</v>
      </c>
      <c r="AK344" s="10">
        <f t="shared" si="128"/>
        <v>0.56236510729540401</v>
      </c>
    </row>
    <row r="345" spans="2:37" x14ac:dyDescent="0.2">
      <c r="B345" s="1">
        <v>341</v>
      </c>
      <c r="C345" s="13">
        <f t="shared" si="116"/>
        <v>47.275928779965845</v>
      </c>
      <c r="D345" s="13">
        <f t="shared" si="117"/>
        <v>16.278407722857835</v>
      </c>
      <c r="E345" s="13">
        <f>演算!U345</f>
        <v>187.04371125536389</v>
      </c>
      <c r="F345" s="13">
        <f t="shared" si="118"/>
        <v>-187.04371125536389</v>
      </c>
      <c r="G345" s="13">
        <f t="shared" si="119"/>
        <v>523.65331503727168</v>
      </c>
      <c r="H345" s="13">
        <f t="shared" si="120"/>
        <v>-42.582325050848219</v>
      </c>
      <c r="I345" s="14">
        <f t="shared" si="129"/>
        <v>525.38181235769878</v>
      </c>
      <c r="J345" s="13">
        <f t="shared" si="130"/>
        <v>4.6489364417137287</v>
      </c>
      <c r="K345" s="13" t="str">
        <f t="shared" si="131"/>
        <v/>
      </c>
      <c r="L345" s="13">
        <f>COUNTIF($K$4:K345,1)</f>
        <v>2</v>
      </c>
      <c r="M345" s="13">
        <f t="shared" si="132"/>
        <v>364.64893644171372</v>
      </c>
      <c r="N345" s="14">
        <f t="shared" si="121"/>
        <v>318.64893644171372</v>
      </c>
      <c r="O345" s="14">
        <f t="shared" si="133"/>
        <v>394.39131970927554</v>
      </c>
      <c r="P345" s="14">
        <f t="shared" si="134"/>
        <v>347.10450255540655</v>
      </c>
      <c r="Q345" s="13">
        <f t="shared" si="122"/>
        <v>472.75928779965841</v>
      </c>
      <c r="R345" s="13">
        <f t="shared" si="123"/>
        <v>-162.78407722857835</v>
      </c>
      <c r="S345" s="15">
        <v>341</v>
      </c>
      <c r="T345" s="1">
        <f t="shared" si="137"/>
        <v>26.043711255363878</v>
      </c>
      <c r="U345" s="1">
        <f t="shared" si="124"/>
        <v>187.04371125536389</v>
      </c>
      <c r="V345" s="1">
        <f t="shared" si="135"/>
        <v>1.7782042075997992</v>
      </c>
      <c r="W345" s="1">
        <f>入力・結果!$I$7/V345</f>
        <v>194508.59385090516</v>
      </c>
      <c r="X345" s="14">
        <f>(W345/I345*10)*入力・結果!$I$8</f>
        <v>2443.4738493420605</v>
      </c>
      <c r="Y345" s="13">
        <f>DEGREES(ACOS((入力・結果!$G$3-(入力・結果!$G$4*COS(RADIANS(S345))))/(((入力・結果!$G$3^2)+(入力・結果!$G$4^2)-(2*入力・結果!$G$3*入力・結果!$G$4*COS(RADIANS(S345))))^(1/2))))</f>
        <v>136.70281770434002</v>
      </c>
      <c r="Z345" s="13">
        <f>DEGREES(ACOS(((入力・結果!$G$3^2)+(入力・結果!$G$4^2)-(入力・結果!$G$5^2)+(入力・結果!$G$6^2)-(2*入力・結果!$G$3*入力・結果!$G$4*COS(RADIANS(S345))))/(2*入力・結果!$G$6*((入力・結果!$G$3^2)+(入力・結果!$G$4^2)-(2*入力・結果!$G$3*入力・結果!$G$4*(COS(RADIANS(S345)))))^(1/2))))</f>
        <v>98.184849115059976</v>
      </c>
      <c r="AA345" s="13">
        <f>DEGREES(ACOS((入力・結果!$G$4-(入力・結果!$G$3*COS(RADIANS(S345))))/(((入力・結果!$G$3^2)+(入力・結果!$G$4^2)-(2*入力・結果!$G$3*入力・結果!$G$4*COS(RADIANS(S345))))^(1/2))))</f>
        <v>24.29718229565999</v>
      </c>
      <c r="AB345" s="13">
        <f>DEGREES(ACOS(((入力・結果!$G$3^2)+(入力・結果!$G$4^2)+(入力・結果!$G$5^2)-(入力・結果!$G$6^2)-(2*入力・結果!$G$3*入力・結果!$G$4*COS(RADIANS(S345))))/(2*入力・結果!$G$5*((入力・結果!$G$3^2)+(入力・結果!$G$4^2)-(2*入力・結果!$G$3*入力・結果!$G$4*(COS(RADIANS(S345)))))^(1/2))))</f>
        <v>50.340893551023868</v>
      </c>
      <c r="AC345" s="1">
        <f t="shared" si="136"/>
        <v>-856.52615065793952</v>
      </c>
      <c r="AD345" s="1">
        <f t="shared" si="125"/>
        <v>0</v>
      </c>
      <c r="AE345" s="1" t="str">
        <f t="shared" si="126"/>
        <v/>
      </c>
      <c r="AF345" s="1" t="str">
        <f t="shared" si="127"/>
        <v/>
      </c>
      <c r="AJ345" s="10">
        <v>342</v>
      </c>
      <c r="AK345" s="10">
        <f t="shared" si="128"/>
        <v>0.55169014173795372</v>
      </c>
    </row>
    <row r="346" spans="2:37" x14ac:dyDescent="0.2">
      <c r="B346" s="1">
        <v>342</v>
      </c>
      <c r="C346" s="13">
        <f t="shared" si="116"/>
        <v>47.552825814757675</v>
      </c>
      <c r="D346" s="13">
        <f t="shared" si="117"/>
        <v>15.450849718747381</v>
      </c>
      <c r="E346" s="13">
        <f>演算!U346</f>
        <v>188.85632294505217</v>
      </c>
      <c r="F346" s="13">
        <f t="shared" si="118"/>
        <v>-188.85632294505217</v>
      </c>
      <c r="G346" s="13">
        <f t="shared" si="119"/>
        <v>521.8300333646049</v>
      </c>
      <c r="H346" s="13">
        <f t="shared" si="120"/>
        <v>-58.448611704994477</v>
      </c>
      <c r="I346" s="14">
        <f t="shared" si="129"/>
        <v>525.09315738404541</v>
      </c>
      <c r="J346" s="13">
        <f t="shared" si="130"/>
        <v>6.3908908910345721</v>
      </c>
      <c r="K346" s="13" t="str">
        <f t="shared" si="131"/>
        <v/>
      </c>
      <c r="L346" s="13">
        <f>COUNTIF($K$4:K346,1)</f>
        <v>2</v>
      </c>
      <c r="M346" s="13">
        <f t="shared" si="132"/>
        <v>366.39089089103459</v>
      </c>
      <c r="N346" s="14">
        <f t="shared" si="121"/>
        <v>320.39089089103459</v>
      </c>
      <c r="O346" s="14">
        <f t="shared" si="133"/>
        <v>404.53801330756284</v>
      </c>
      <c r="P346" s="14">
        <f t="shared" si="134"/>
        <v>334.77129464862423</v>
      </c>
      <c r="Q346" s="13">
        <f t="shared" si="122"/>
        <v>475.52825814757676</v>
      </c>
      <c r="R346" s="13">
        <f t="shared" si="123"/>
        <v>-154.50849718747381</v>
      </c>
      <c r="S346" s="15">
        <v>342</v>
      </c>
      <c r="T346" s="1">
        <f t="shared" si="137"/>
        <v>26.856322945052185</v>
      </c>
      <c r="U346" s="1">
        <f t="shared" si="124"/>
        <v>188.85632294505217</v>
      </c>
      <c r="V346" s="1">
        <f t="shared" si="135"/>
        <v>1.812611689688282</v>
      </c>
      <c r="W346" s="1">
        <f>入力・結果!$I$7/V346</f>
        <v>190816.37946375646</v>
      </c>
      <c r="X346" s="14">
        <f>(W346/I346*10)*入力・結果!$I$8</f>
        <v>2398.4089046883059</v>
      </c>
      <c r="Y346" s="13">
        <f>DEGREES(ACOS((入力・結果!$G$3-(入力・結果!$G$4*COS(RADIANS(S346))))/(((入力・結果!$G$3^2)+(入力・結果!$G$4^2)-(2*入力・結果!$G$3*入力・結果!$G$4*COS(RADIANS(S346))))^(1/2))))</f>
        <v>138.64419757942463</v>
      </c>
      <c r="Z346" s="13">
        <f>DEGREES(ACOS(((入力・結果!$G$3^2)+(入力・結果!$G$4^2)-(入力・結果!$G$5^2)+(入力・結果!$G$6^2)-(2*入力・結果!$G$3*入力・結果!$G$4*COS(RADIANS(S346))))/(2*入力・結果!$G$6*((入力・結果!$G$3^2)+(入力・結果!$G$4^2)-(2*入力・結果!$G$3*入力・結果!$G$4*(COS(RADIANS(S346)))))^(1/2))))</f>
        <v>98.897265360065276</v>
      </c>
      <c r="AA346" s="13">
        <f>DEGREES(ACOS((入力・結果!$G$4-(入力・結果!$G$3*COS(RADIANS(S346))))/(((入力・結果!$G$3^2)+(入力・結果!$G$4^2)-(2*入力・結果!$G$3*入力・結果!$G$4*COS(RADIANS(S346))))^(1/2))))</f>
        <v>23.355802420575344</v>
      </c>
      <c r="AB346" s="13">
        <f>DEGREES(ACOS(((入力・結果!$G$3^2)+(入力・結果!$G$4^2)+(入力・結果!$G$5^2)-(入力・結果!$G$6^2)-(2*入力・結果!$G$3*入力・結果!$G$4*COS(RADIANS(S346))))/(2*入力・結果!$G$5*((入力・結果!$G$3^2)+(入力・結果!$G$4^2)-(2*入力・結果!$G$3*入力・結果!$G$4*(COS(RADIANS(S346)))))^(1/2))))</f>
        <v>50.212125365627529</v>
      </c>
      <c r="AC346" s="1">
        <f t="shared" si="136"/>
        <v>-901.59109531169406</v>
      </c>
      <c r="AD346" s="1">
        <f t="shared" si="125"/>
        <v>0</v>
      </c>
      <c r="AE346" s="1" t="str">
        <f t="shared" si="126"/>
        <v/>
      </c>
      <c r="AF346" s="1" t="str">
        <f t="shared" si="127"/>
        <v/>
      </c>
      <c r="AJ346" s="10">
        <v>343</v>
      </c>
      <c r="AK346" s="10">
        <f t="shared" si="128"/>
        <v>0.54100925092762631</v>
      </c>
    </row>
    <row r="347" spans="2:37" x14ac:dyDescent="0.2">
      <c r="B347" s="1">
        <v>343</v>
      </c>
      <c r="C347" s="13">
        <f t="shared" si="116"/>
        <v>47.815237798151763</v>
      </c>
      <c r="D347" s="13">
        <f t="shared" si="117"/>
        <v>14.618585236136857</v>
      </c>
      <c r="E347" s="13">
        <f>演算!U347</f>
        <v>190.70472017353833</v>
      </c>
      <c r="F347" s="13">
        <f t="shared" si="118"/>
        <v>-190.70472017353833</v>
      </c>
      <c r="G347" s="13">
        <f t="shared" si="119"/>
        <v>519.46203660599667</v>
      </c>
      <c r="H347" s="13">
        <f t="shared" si="120"/>
        <v>-74.540245926638505</v>
      </c>
      <c r="I347" s="14">
        <f t="shared" si="129"/>
        <v>524.7828653239867</v>
      </c>
      <c r="J347" s="13">
        <f t="shared" si="130"/>
        <v>8.1659191724674276</v>
      </c>
      <c r="K347" s="13" t="str">
        <f t="shared" si="131"/>
        <v/>
      </c>
      <c r="L347" s="13">
        <f>COUNTIF($K$4:K347,1)</f>
        <v>2</v>
      </c>
      <c r="M347" s="13">
        <f t="shared" si="132"/>
        <v>368.16591917246745</v>
      </c>
      <c r="N347" s="14">
        <f t="shared" si="121"/>
        <v>322.16591917246745</v>
      </c>
      <c r="O347" s="14">
        <f t="shared" si="133"/>
        <v>414.46841748609592</v>
      </c>
      <c r="P347" s="14">
        <f t="shared" si="134"/>
        <v>321.88971192665491</v>
      </c>
      <c r="Q347" s="13">
        <f t="shared" si="122"/>
        <v>478.15237798151765</v>
      </c>
      <c r="R347" s="13">
        <f t="shared" si="123"/>
        <v>-146.18585236136857</v>
      </c>
      <c r="S347" s="15">
        <v>343</v>
      </c>
      <c r="T347" s="1">
        <f t="shared" si="137"/>
        <v>27.704720173538327</v>
      </c>
      <c r="U347" s="1">
        <f t="shared" si="124"/>
        <v>190.70472017353833</v>
      </c>
      <c r="V347" s="1">
        <f t="shared" si="135"/>
        <v>1.8483972284861636</v>
      </c>
      <c r="W347" s="1">
        <f>入力・結果!$I$7/V347</f>
        <v>187122.11567384368</v>
      </c>
      <c r="X347" s="14">
        <f>(W347/I347*10)*入力・結果!$I$8</f>
        <v>2353.3656394915051</v>
      </c>
      <c r="Y347" s="13">
        <f>DEGREES(ACOS((入力・結果!$G$3-(入力・結果!$G$4*COS(RADIANS(S347))))/(((入力・結果!$G$3^2)+(入力・結果!$G$4^2)-(2*入力・結果!$G$3*入力・結果!$G$4*COS(RADIANS(S347))))^(1/2))))</f>
        <v>140.62884871014629</v>
      </c>
      <c r="Z347" s="13">
        <f>DEGREES(ACOS(((入力・結果!$G$3^2)+(入力・結果!$G$4^2)-(入力・結果!$G$5^2)+(入力・結果!$G$6^2)-(2*入力・結果!$G$3*入力・結果!$G$4*COS(RADIANS(S347))))/(2*入力・結果!$G$6*((入力・結果!$G$3^2)+(入力・結果!$G$4^2)-(2*入力・結果!$G$3*入力・結果!$G$4*(COS(RADIANS(S347)))))^(1/2))))</f>
        <v>99.595958087475537</v>
      </c>
      <c r="AA347" s="13">
        <f>DEGREES(ACOS((入力・結果!$G$4-(入力・結果!$G$3*COS(RADIANS(S347))))/(((入力・結果!$G$3^2)+(入力・結果!$G$4^2)-(2*入力・結果!$G$3*入力・結果!$G$4*COS(RADIANS(S347))))^(1/2))))</f>
        <v>22.371151289853685</v>
      </c>
      <c r="AB347" s="13">
        <f>DEGREES(ACOS(((入力・結果!$G$3^2)+(入力・結果!$G$4^2)+(入力・結果!$G$5^2)-(入力・結果!$G$6^2)-(2*入力・結果!$G$3*入力・結果!$G$4*COS(RADIANS(S347))))/(2*入力・結果!$G$5*((入力・結果!$G$3^2)+(入力・結果!$G$4^2)-(2*入力・結果!$G$3*入力・結果!$G$4*(COS(RADIANS(S347)))))^(1/2))))</f>
        <v>50.075871463392012</v>
      </c>
      <c r="AC347" s="1">
        <f t="shared" si="136"/>
        <v>-946.63436050849486</v>
      </c>
      <c r="AD347" s="1">
        <f t="shared" si="125"/>
        <v>0</v>
      </c>
      <c r="AE347" s="1" t="str">
        <f t="shared" si="126"/>
        <v/>
      </c>
      <c r="AF347" s="1" t="str">
        <f t="shared" si="127"/>
        <v/>
      </c>
      <c r="AJ347" s="10">
        <v>344</v>
      </c>
      <c r="AK347" s="10">
        <f t="shared" si="128"/>
        <v>0.53035966792442513</v>
      </c>
    </row>
    <row r="348" spans="2:37" x14ac:dyDescent="0.2">
      <c r="B348" s="1">
        <v>344</v>
      </c>
      <c r="C348" s="13">
        <f t="shared" si="116"/>
        <v>48.063084796915945</v>
      </c>
      <c r="D348" s="13">
        <f t="shared" si="117"/>
        <v>13.781867790849947</v>
      </c>
      <c r="E348" s="13">
        <f>演算!U348</f>
        <v>192.59023308200199</v>
      </c>
      <c r="F348" s="13">
        <f t="shared" si="118"/>
        <v>-192.59023308200199</v>
      </c>
      <c r="G348" s="13">
        <f t="shared" si="119"/>
        <v>516.52097288657183</v>
      </c>
      <c r="H348" s="13">
        <f t="shared" si="120"/>
        <v>-90.847033983848007</v>
      </c>
      <c r="I348" s="14">
        <f t="shared" si="129"/>
        <v>524.44932931156768</v>
      </c>
      <c r="J348" s="13">
        <f t="shared" si="130"/>
        <v>9.975302830498773</v>
      </c>
      <c r="K348" s="13" t="str">
        <f t="shared" si="131"/>
        <v/>
      </c>
      <c r="L348" s="13">
        <f>COUNTIF($K$4:K348,1)</f>
        <v>2</v>
      </c>
      <c r="M348" s="13">
        <f t="shared" si="132"/>
        <v>369.97530283049878</v>
      </c>
      <c r="N348" s="14">
        <f t="shared" si="121"/>
        <v>323.97530283049878</v>
      </c>
      <c r="O348" s="14">
        <f t="shared" si="133"/>
        <v>424.15550462058189</v>
      </c>
      <c r="P348" s="14">
        <f t="shared" si="134"/>
        <v>308.4464409186993</v>
      </c>
      <c r="Q348" s="13">
        <f t="shared" si="122"/>
        <v>480.63084796915945</v>
      </c>
      <c r="R348" s="13">
        <f t="shared" si="123"/>
        <v>-137.81867790849947</v>
      </c>
      <c r="S348" s="15">
        <v>344</v>
      </c>
      <c r="T348" s="1">
        <f t="shared" si="137"/>
        <v>28.59023308200198</v>
      </c>
      <c r="U348" s="1">
        <f t="shared" si="124"/>
        <v>192.59023308200199</v>
      </c>
      <c r="V348" s="1">
        <f t="shared" si="135"/>
        <v>1.885512908463653</v>
      </c>
      <c r="W348" s="1">
        <f>入力・結果!$I$7/V348</f>
        <v>183438.68050302847</v>
      </c>
      <c r="X348" s="14">
        <f>(W348/I348*10)*入力・結果!$I$8</f>
        <v>2308.5076548943998</v>
      </c>
      <c r="Y348" s="13">
        <f>DEGREES(ACOS((入力・結果!$G$3-(入力・結果!$G$4*COS(RADIANS(S348))))/(((入力・結果!$G$3^2)+(入力・結果!$G$4^2)-(2*入力・結果!$G$3*入力・結果!$G$4*COS(RADIANS(S348))))^(1/2))))</f>
        <v>142.65690153817474</v>
      </c>
      <c r="Z348" s="13">
        <f>DEGREES(ACOS(((入力・結果!$G$3^2)+(入力・結果!$G$4^2)-(入力・結果!$G$5^2)+(入力・結果!$G$6^2)-(2*入力・結果!$G$3*入力・結果!$G$4*COS(RADIANS(S348))))/(2*入力・結果!$G$6*((入力・結果!$G$3^2)+(入力・結果!$G$4^2)-(2*入力・結果!$G$3*入力・結果!$G$4*(COS(RADIANS(S348)))))^(1/2))))</f>
        <v>100.27852562157069</v>
      </c>
      <c r="AA348" s="13">
        <f>DEGREES(ACOS((入力・結果!$G$4-(入力・結果!$G$3*COS(RADIANS(S348))))/(((入力・結果!$G$3^2)+(入力・結果!$G$4^2)-(2*入力・結果!$G$3*入力・結果!$G$4*COS(RADIANS(S348))))^(1/2))))</f>
        <v>21.343098461825299</v>
      </c>
      <c r="AB348" s="13">
        <f>DEGREES(ACOS(((入力・結果!$G$3^2)+(入力・結果!$G$4^2)+(入力・結果!$G$5^2)-(入力・結果!$G$6^2)-(2*入力・結果!$G$3*入力・結果!$G$4*COS(RADIANS(S348))))/(2*入力・結果!$G$5*((入力・結果!$G$3^2)+(入力・結果!$G$4^2)-(2*入力・結果!$G$3*入力・結果!$G$4*(COS(RADIANS(S348)))))^(1/2))))</f>
        <v>49.933331543827279</v>
      </c>
      <c r="AC348" s="1">
        <f t="shared" si="136"/>
        <v>-991.49234510560018</v>
      </c>
      <c r="AD348" s="1">
        <f t="shared" si="125"/>
        <v>0</v>
      </c>
      <c r="AE348" s="1" t="str">
        <f t="shared" si="126"/>
        <v/>
      </c>
      <c r="AF348" s="1" t="str">
        <f t="shared" si="127"/>
        <v/>
      </c>
      <c r="AJ348" s="10">
        <v>345</v>
      </c>
      <c r="AK348" s="10">
        <f t="shared" si="128"/>
        <v>0.5197815395502362</v>
      </c>
    </row>
    <row r="349" spans="2:37" x14ac:dyDescent="0.2">
      <c r="B349" s="1">
        <v>345</v>
      </c>
      <c r="C349" s="13">
        <f t="shared" si="116"/>
        <v>48.296291314453413</v>
      </c>
      <c r="D349" s="13">
        <f t="shared" si="117"/>
        <v>12.940952255126033</v>
      </c>
      <c r="E349" s="13">
        <f>演算!U349</f>
        <v>194.51411826050466</v>
      </c>
      <c r="F349" s="13">
        <f t="shared" si="118"/>
        <v>-194.51411826050466</v>
      </c>
      <c r="G349" s="13">
        <f t="shared" si="119"/>
        <v>512.97753042675618</v>
      </c>
      <c r="H349" s="13">
        <f t="shared" si="120"/>
        <v>-107.35595550669032</v>
      </c>
      <c r="I349" s="14">
        <f t="shared" si="129"/>
        <v>524.09087752553751</v>
      </c>
      <c r="J349" s="13">
        <f t="shared" si="130"/>
        <v>11.820264778129085</v>
      </c>
      <c r="K349" s="13" t="str">
        <f t="shared" si="131"/>
        <v/>
      </c>
      <c r="L349" s="13">
        <f>COUNTIF($K$4:K349,1)</f>
        <v>2</v>
      </c>
      <c r="M349" s="13">
        <f t="shared" si="132"/>
        <v>371.82026477812906</v>
      </c>
      <c r="N349" s="14">
        <f t="shared" si="121"/>
        <v>325.82026477812906</v>
      </c>
      <c r="O349" s="14">
        <f t="shared" si="133"/>
        <v>433.56954696767872</v>
      </c>
      <c r="P349" s="14">
        <f t="shared" si="134"/>
        <v>294.4294412040511</v>
      </c>
      <c r="Q349" s="13">
        <f t="shared" si="122"/>
        <v>482.96291314453418</v>
      </c>
      <c r="R349" s="13">
        <f t="shared" si="123"/>
        <v>-129.40952255126035</v>
      </c>
      <c r="S349" s="15">
        <v>345</v>
      </c>
      <c r="T349" s="1">
        <f t="shared" si="137"/>
        <v>29.514118260504667</v>
      </c>
      <c r="U349" s="1">
        <f t="shared" si="124"/>
        <v>194.51411826050466</v>
      </c>
      <c r="V349" s="1">
        <f t="shared" si="135"/>
        <v>1.9238851785026725</v>
      </c>
      <c r="W349" s="1">
        <f>入力・結果!$I$7/V349</f>
        <v>179779.95977347749</v>
      </c>
      <c r="X349" s="14">
        <f>(W349/I349*10)*入力・結果!$I$8</f>
        <v>2264.0114250932256</v>
      </c>
      <c r="Y349" s="13">
        <f>DEGREES(ACOS((入力・結果!$G$3-(入力・結果!$G$4*COS(RADIANS(S349))))/(((入力・結果!$G$3^2)+(入力・結果!$G$4^2)-(2*入力・結果!$G$3*入力・結果!$G$4*COS(RADIANS(S349))))^(1/2))))</f>
        <v>144.72826103177542</v>
      </c>
      <c r="Z349" s="13">
        <f>DEGREES(ACOS(((入力・結果!$G$3^2)+(入力・結果!$G$4^2)-(入力・結果!$G$5^2)+(入力・結果!$G$6^2)-(2*入力・結果!$G$3*入力・結果!$G$4*COS(RADIANS(S349))))/(2*入力・結果!$G$6*((入力・結果!$G$3^2)+(入力・結果!$G$4^2)-(2*入力・結果!$G$3*入力・結果!$G$4*(COS(RADIANS(S349)))))^(1/2))))</f>
        <v>100.94237538337956</v>
      </c>
      <c r="AA349" s="13">
        <f>DEGREES(ACOS((入力・結果!$G$4-(入力・結果!$G$3*COS(RADIANS(S349))))/(((入力・結果!$G$3^2)+(入力・結果!$G$4^2)-(2*入力・結果!$G$3*入力・結果!$G$4*COS(RADIANS(S349))))^(1/2))))</f>
        <v>20.271738968224582</v>
      </c>
      <c r="AB349" s="13">
        <f>DEGREES(ACOS(((入力・結果!$G$3^2)+(入力・結果!$G$4^2)+(入力・結果!$G$5^2)-(入力・結果!$G$6^2)-(2*入力・結果!$G$3*入力・結果!$G$4*COS(RADIANS(S349))))/(2*入力・結果!$G$5*((入力・結果!$G$3^2)+(入力・結果!$G$4^2)-(2*入力・結果!$G$3*入力・結果!$G$4*(COS(RADIANS(S349)))))^(1/2))))</f>
        <v>49.785857228729249</v>
      </c>
      <c r="AC349" s="1">
        <f t="shared" si="136"/>
        <v>-1035.9885749067744</v>
      </c>
      <c r="AD349" s="1">
        <f t="shared" si="125"/>
        <v>0</v>
      </c>
      <c r="AE349" s="1" t="str">
        <f t="shared" si="126"/>
        <v/>
      </c>
      <c r="AF349" s="1" t="str">
        <f t="shared" si="127"/>
        <v/>
      </c>
      <c r="AJ349" s="10">
        <v>346</v>
      </c>
      <c r="AK349" s="10">
        <f t="shared" si="128"/>
        <v>0.50931772079202586</v>
      </c>
    </row>
    <row r="350" spans="2:37" x14ac:dyDescent="0.2">
      <c r="B350" s="1">
        <v>346</v>
      </c>
      <c r="C350" s="13">
        <f t="shared" si="116"/>
        <v>48.514786313799824</v>
      </c>
      <c r="D350" s="13">
        <f t="shared" si="117"/>
        <v>12.096094779983394</v>
      </c>
      <c r="E350" s="13">
        <f>演算!U350</f>
        <v>196.47752923007573</v>
      </c>
      <c r="F350" s="13">
        <f t="shared" si="118"/>
        <v>-196.47752923007573</v>
      </c>
      <c r="G350" s="13">
        <f t="shared" si="119"/>
        <v>508.8016897367246</v>
      </c>
      <c r="H350" s="13">
        <f t="shared" si="120"/>
        <v>-124.05076172921079</v>
      </c>
      <c r="I350" s="14">
        <f t="shared" si="129"/>
        <v>523.70578664412676</v>
      </c>
      <c r="J350" s="13">
        <f t="shared" si="130"/>
        <v>13.701942967443944</v>
      </c>
      <c r="K350" s="13" t="str">
        <f t="shared" si="131"/>
        <v/>
      </c>
      <c r="L350" s="13">
        <f>COUNTIF($K$4:K350,1)</f>
        <v>2</v>
      </c>
      <c r="M350" s="13">
        <f t="shared" si="132"/>
        <v>373.70194296744393</v>
      </c>
      <c r="N350" s="14">
        <f t="shared" si="121"/>
        <v>327.70194296744393</v>
      </c>
      <c r="O350" s="14">
        <f t="shared" si="133"/>
        <v>442.67800285344549</v>
      </c>
      <c r="P350" s="14">
        <f t="shared" si="134"/>
        <v>279.82840591017305</v>
      </c>
      <c r="Q350" s="13">
        <f t="shared" si="122"/>
        <v>485.14786313799823</v>
      </c>
      <c r="R350" s="13">
        <f t="shared" si="123"/>
        <v>-120.96094779983393</v>
      </c>
      <c r="S350" s="15">
        <v>346</v>
      </c>
      <c r="T350" s="1">
        <f t="shared" si="137"/>
        <v>30.477529230075742</v>
      </c>
      <c r="U350" s="1">
        <f t="shared" si="124"/>
        <v>196.47752923007573</v>
      </c>
      <c r="V350" s="1">
        <f t="shared" si="135"/>
        <v>1.963410969571072</v>
      </c>
      <c r="W350" s="1">
        <f>入力・結果!$I$7/V350</f>
        <v>176160.77599666273</v>
      </c>
      <c r="X350" s="14">
        <f>(W350/I350*10)*入力・結果!$I$8</f>
        <v>2220.0654474876674</v>
      </c>
      <c r="Y350" s="13">
        <f>DEGREES(ACOS((入力・結果!$G$3-(入力・結果!$G$4*COS(RADIANS(S350))))/(((入力・結果!$G$3^2)+(入力・結果!$G$4^2)-(2*入力・結果!$G$3*入力・結果!$G$4*COS(RADIANS(S350))))^(1/2))))</f>
        <v>146.84257989258367</v>
      </c>
      <c r="Z350" s="13">
        <f>DEGREES(ACOS(((入力・結果!$G$3^2)+(入力・結果!$G$4^2)-(入力・結果!$G$5^2)+(入力・結果!$G$6^2)-(2*入力・結果!$G$3*入力・結果!$G$4*COS(RADIANS(S350))))/(2*入力・結果!$G$6*((入力・結果!$G$3^2)+(入力・結果!$G$4^2)-(2*入力・結果!$G$3*入力・結果!$G$4*(COS(RADIANS(S350)))))^(1/2))))</f>
        <v>101.58473289736115</v>
      </c>
      <c r="AA350" s="13">
        <f>DEGREES(ACOS((入力・結果!$G$4-(入力・結果!$G$3*COS(RADIANS(S350))))/(((入力・結果!$G$3^2)+(入力・結果!$G$4^2)-(2*入力・結果!$G$3*入力・結果!$G$4*COS(RADIANS(S350))))^(1/2))))</f>
        <v>19.157420107416346</v>
      </c>
      <c r="AB350" s="13">
        <f>DEGREES(ACOS(((入力・結果!$G$3^2)+(入力・結果!$G$4^2)+(入力・結果!$G$5^2)-(入力・結果!$G$6^2)-(2*入力・結果!$G$3*入力・結果!$G$4*COS(RADIANS(S350))))/(2*入力・結果!$G$5*((入力・結果!$G$3^2)+(入力・結果!$G$4^2)-(2*入力・結果!$G$3*入力・結果!$G$4*(COS(RADIANS(S350)))))^(1/2))))</f>
        <v>49.634949337492088</v>
      </c>
      <c r="AC350" s="1">
        <f t="shared" si="136"/>
        <v>-1079.9345525123326</v>
      </c>
      <c r="AD350" s="1">
        <f t="shared" si="125"/>
        <v>0</v>
      </c>
      <c r="AE350" s="1" t="str">
        <f t="shared" si="126"/>
        <v/>
      </c>
      <c r="AF350" s="1" t="str">
        <f t="shared" si="127"/>
        <v/>
      </c>
      <c r="AJ350" s="10">
        <v>347</v>
      </c>
      <c r="AK350" s="10">
        <f t="shared" si="128"/>
        <v>0.49901349409964246</v>
      </c>
    </row>
    <row r="351" spans="2:37" x14ac:dyDescent="0.2">
      <c r="B351" s="1">
        <v>347</v>
      </c>
      <c r="C351" s="13">
        <f t="shared" si="116"/>
        <v>48.718503239261757</v>
      </c>
      <c r="D351" s="13">
        <f t="shared" si="117"/>
        <v>11.247552717193267</v>
      </c>
      <c r="E351" s="13">
        <f>演算!U351</f>
        <v>198.48148305461964</v>
      </c>
      <c r="F351" s="13">
        <f t="shared" si="118"/>
        <v>-198.48148305461964</v>
      </c>
      <c r="G351" s="13">
        <f t="shared" si="119"/>
        <v>503.96305654815995</v>
      </c>
      <c r="H351" s="13">
        <f t="shared" si="120"/>
        <v>-140.91156361364557</v>
      </c>
      <c r="I351" s="14">
        <f t="shared" si="129"/>
        <v>523.29229989118539</v>
      </c>
      <c r="J351" s="13">
        <f t="shared" si="130"/>
        <v>15.621360433005581</v>
      </c>
      <c r="K351" s="13" t="str">
        <f t="shared" si="131"/>
        <v/>
      </c>
      <c r="L351" s="13">
        <f>COUNTIF($K$4:K351,1)</f>
        <v>2</v>
      </c>
      <c r="M351" s="13">
        <f t="shared" si="132"/>
        <v>375.62136043300558</v>
      </c>
      <c r="N351" s="14">
        <f t="shared" si="121"/>
        <v>329.62136043300558</v>
      </c>
      <c r="O351" s="14">
        <f t="shared" si="133"/>
        <v>451.4454516685272</v>
      </c>
      <c r="P351" s="14">
        <f t="shared" si="134"/>
        <v>264.6352873167254</v>
      </c>
      <c r="Q351" s="13">
        <f t="shared" si="122"/>
        <v>487.18503239261759</v>
      </c>
      <c r="R351" s="13">
        <f t="shared" si="123"/>
        <v>-112.47552717193267</v>
      </c>
      <c r="S351" s="15">
        <v>347</v>
      </c>
      <c r="T351" s="1">
        <f t="shared" si="137"/>
        <v>31.481483054619634</v>
      </c>
      <c r="U351" s="1">
        <f t="shared" si="124"/>
        <v>198.48148305461964</v>
      </c>
      <c r="V351" s="1">
        <f t="shared" si="135"/>
        <v>2.0039538245439132</v>
      </c>
      <c r="W351" s="1">
        <f>入力・結果!$I$7/V351</f>
        <v>172596.79128520793</v>
      </c>
      <c r="X351" s="14">
        <f>(W351/I351*10)*入力・結果!$I$8</f>
        <v>2176.8690705352392</v>
      </c>
      <c r="Y351" s="13">
        <f>DEGREES(ACOS((入力・結果!$G$3-(入力・結果!$G$4*COS(RADIANS(S351))))/(((入力・結果!$G$3^2)+(入力・結果!$G$4^2)-(2*入力・結果!$G$3*入力・結果!$G$4*COS(RADIANS(S351))))^(1/2))))</f>
        <v>148.99923249382579</v>
      </c>
      <c r="Z351" s="13">
        <f>DEGREES(ACOS(((入力・結果!$G$3^2)+(入力・結果!$G$4^2)-(入力・結果!$G$5^2)+(入力・結果!$G$6^2)-(2*入力・結果!$G$3*入力・結果!$G$4*COS(RADIANS(S351))))/(2*入力・結果!$G$6*((入力・結果!$G$3^2)+(入力・結果!$G$4^2)-(2*入力・結果!$G$3*入力・結果!$G$4*(COS(RADIANS(S351)))))^(1/2))))</f>
        <v>102.20265706890176</v>
      </c>
      <c r="AA351" s="13">
        <f>DEGREES(ACOS((入力・結果!$G$4-(入力・結果!$G$3*COS(RADIANS(S351))))/(((入力・結果!$G$3^2)+(入力・結果!$G$4^2)-(2*入力・結果!$G$3*入力・結果!$G$4*COS(RADIANS(S351))))^(1/2))))</f>
        <v>18.000767506174189</v>
      </c>
      <c r="AB351" s="13">
        <f>DEGREES(ACOS(((入力・結果!$G$3^2)+(入力・結果!$G$4^2)+(入力・結果!$G$5^2)-(入力・結果!$G$6^2)-(2*入力・結果!$G$3*入力・結果!$G$4*COS(RADIANS(S351))))/(2*入力・結果!$G$5*((入力・結果!$G$3^2)+(入力・結果!$G$4^2)-(2*入力・結果!$G$3*入力・結果!$G$4*(COS(RADIANS(S351)))))^(1/2))))</f>
        <v>49.482250560793823</v>
      </c>
      <c r="AC351" s="1">
        <f t="shared" si="136"/>
        <v>-1123.1309294647608</v>
      </c>
      <c r="AD351" s="1">
        <f t="shared" si="125"/>
        <v>0</v>
      </c>
      <c r="AE351" s="1" t="str">
        <f t="shared" si="126"/>
        <v/>
      </c>
      <c r="AF351" s="1" t="str">
        <f t="shared" si="127"/>
        <v/>
      </c>
      <c r="AJ351" s="10">
        <v>348</v>
      </c>
      <c r="AK351" s="10">
        <f t="shared" si="128"/>
        <v>0.48891621265592461</v>
      </c>
    </row>
    <row r="352" spans="2:37" x14ac:dyDescent="0.2">
      <c r="B352" s="1">
        <v>348</v>
      </c>
      <c r="C352" s="13">
        <f t="shared" si="116"/>
        <v>48.907380036690277</v>
      </c>
      <c r="D352" s="13">
        <f t="shared" si="117"/>
        <v>10.395584540887993</v>
      </c>
      <c r="E352" s="13">
        <f>演算!U352</f>
        <v>200.52682328698324</v>
      </c>
      <c r="F352" s="13">
        <f t="shared" si="118"/>
        <v>-200.52682328698324</v>
      </c>
      <c r="G352" s="13">
        <f t="shared" si="119"/>
        <v>498.43128502259441</v>
      </c>
      <c r="H352" s="13">
        <f t="shared" si="120"/>
        <v>-157.91442361734309</v>
      </c>
      <c r="I352" s="14">
        <f t="shared" si="129"/>
        <v>522.8486502571011</v>
      </c>
      <c r="J352" s="13">
        <f t="shared" si="130"/>
        <v>17.579391843234852</v>
      </c>
      <c r="K352" s="13" t="str">
        <f t="shared" si="131"/>
        <v/>
      </c>
      <c r="L352" s="13">
        <f>COUNTIF($K$4:K352,1)</f>
        <v>2</v>
      </c>
      <c r="M352" s="13">
        <f t="shared" si="132"/>
        <v>377.57939184323487</v>
      </c>
      <c r="N352" s="14">
        <f t="shared" si="121"/>
        <v>331.57939184323487</v>
      </c>
      <c r="O352" s="14">
        <f t="shared" si="133"/>
        <v>459.83359419507218</v>
      </c>
      <c r="P352" s="14">
        <f t="shared" si="134"/>
        <v>248.84488486869503</v>
      </c>
      <c r="Q352" s="13">
        <f t="shared" si="122"/>
        <v>489.07380036690279</v>
      </c>
      <c r="R352" s="13">
        <f t="shared" si="123"/>
        <v>-103.95584540887994</v>
      </c>
      <c r="S352" s="15">
        <v>348</v>
      </c>
      <c r="T352" s="1">
        <f t="shared" si="137"/>
        <v>32.52682328698323</v>
      </c>
      <c r="U352" s="1">
        <f t="shared" si="124"/>
        <v>200.52682328698324</v>
      </c>
      <c r="V352" s="1">
        <f t="shared" si="135"/>
        <v>2.0453402323635999</v>
      </c>
      <c r="W352" s="1">
        <f>入力・結果!$I$7/V352</f>
        <v>169104.38396858057</v>
      </c>
      <c r="X352" s="14">
        <f>(W352/I352*10)*入力・結果!$I$8</f>
        <v>2134.6309943495421</v>
      </c>
      <c r="Y352" s="13">
        <f>DEGREES(ACOS((入力・結果!$G$3-(入力・結果!$G$4*COS(RADIANS(S352))))/(((入力・結果!$G$3^2)+(入力・結果!$G$4^2)-(2*入力・結果!$G$3*入力・結果!$G$4*COS(RADIANS(S352))))^(1/2))))</f>
        <v>151.19729045560172</v>
      </c>
      <c r="Z352" s="13">
        <f>DEGREES(ACOS(((入力・結果!$G$3^2)+(入力・結果!$G$4^2)-(入力・結果!$G$5^2)+(入力・結果!$G$6^2)-(2*入力・結果!$G$3*入力・結果!$G$4*COS(RADIANS(S352))))/(2*入力・結果!$G$6*((入力・結果!$G$3^2)+(入力・結果!$G$4^2)-(2*入力・結果!$G$3*入力・結果!$G$4*(COS(RADIANS(S352)))))^(1/2))))</f>
        <v>102.79306254948776</v>
      </c>
      <c r="AA352" s="13">
        <f>DEGREES(ACOS((入力・結果!$G$4-(入力・結果!$G$3*COS(RADIANS(S352))))/(((入力・結果!$G$3^2)+(入力・結果!$G$4^2)-(2*入力・結果!$G$3*入力・結果!$G$4*COS(RADIANS(S352))))^(1/2))))</f>
        <v>16.802709544398226</v>
      </c>
      <c r="AB352" s="13">
        <f>DEGREES(ACOS(((入力・結果!$G$3^2)+(入力・結果!$G$4^2)+(入力・結果!$G$5^2)-(入力・結果!$G$6^2)-(2*入力・結果!$G$3*入力・結果!$G$4*COS(RADIANS(S352))))/(2*入力・結果!$G$5*((入力・結果!$G$3^2)+(入力・結果!$G$4^2)-(2*入力・結果!$G$3*入力・結果!$G$4*(COS(RADIANS(S352)))))^(1/2))))</f>
        <v>49.329532831381457</v>
      </c>
      <c r="AC352" s="1">
        <f t="shared" si="136"/>
        <v>-1165.3690056504579</v>
      </c>
      <c r="AD352" s="1">
        <f t="shared" si="125"/>
        <v>0</v>
      </c>
      <c r="AE352" s="1" t="str">
        <f t="shared" si="126"/>
        <v/>
      </c>
      <c r="AF352" s="1" t="str">
        <f t="shared" si="127"/>
        <v/>
      </c>
      <c r="AJ352" s="10">
        <v>349</v>
      </c>
      <c r="AK352" s="10">
        <f t="shared" si="128"/>
        <v>0.47907486991512099</v>
      </c>
    </row>
    <row r="353" spans="2:37" x14ac:dyDescent="0.2">
      <c r="B353" s="1">
        <v>349</v>
      </c>
      <c r="C353" s="13">
        <f t="shared" si="116"/>
        <v>49.081359172383202</v>
      </c>
      <c r="D353" s="13">
        <f t="shared" si="117"/>
        <v>9.5404497688272336</v>
      </c>
      <c r="E353" s="13">
        <f>演算!U353</f>
        <v>202.61417969575746</v>
      </c>
      <c r="F353" s="13">
        <f t="shared" si="118"/>
        <v>-202.61417969575746</v>
      </c>
      <c r="G353" s="13">
        <f t="shared" si="119"/>
        <v>492.17659878270956</v>
      </c>
      <c r="H353" s="13">
        <f t="shared" si="120"/>
        <v>-175.03096902256496</v>
      </c>
      <c r="I353" s="14">
        <f t="shared" si="129"/>
        <v>522.37308937797934</v>
      </c>
      <c r="J353" s="13">
        <f t="shared" si="130"/>
        <v>19.576726906626789</v>
      </c>
      <c r="K353" s="13" t="str">
        <f t="shared" si="131"/>
        <v/>
      </c>
      <c r="L353" s="13">
        <f>COUNTIF($K$4:K353,1)</f>
        <v>2</v>
      </c>
      <c r="M353" s="13">
        <f t="shared" si="132"/>
        <v>379.57672690662679</v>
      </c>
      <c r="N353" s="14">
        <f t="shared" si="121"/>
        <v>333.57672690662679</v>
      </c>
      <c r="O353" s="14">
        <f t="shared" si="133"/>
        <v>467.80133639822117</v>
      </c>
      <c r="P353" s="14">
        <f t="shared" si="134"/>
        <v>232.4554885786367</v>
      </c>
      <c r="Q353" s="13">
        <f t="shared" si="122"/>
        <v>490.81359172383196</v>
      </c>
      <c r="R353" s="13">
        <f t="shared" si="123"/>
        <v>-95.404497688272329</v>
      </c>
      <c r="S353" s="15">
        <v>349</v>
      </c>
      <c r="T353" s="1">
        <f t="shared" si="137"/>
        <v>33.614179695757471</v>
      </c>
      <c r="U353" s="1">
        <f t="shared" si="124"/>
        <v>202.61417969575746</v>
      </c>
      <c r="V353" s="1">
        <f t="shared" si="135"/>
        <v>2.0873564087742125</v>
      </c>
      <c r="W353" s="1">
        <f>入力・結果!$I$7/V353</f>
        <v>165700.49970676241</v>
      </c>
      <c r="X353" s="14">
        <f>(W353/I353*10)*入力・結果!$I$8</f>
        <v>2093.5674526551015</v>
      </c>
      <c r="Y353" s="13">
        <f>DEGREES(ACOS((入力・結果!$G$3-(入力・結果!$G$4*COS(RADIANS(S353))))/(((入力・結果!$G$3^2)+(入力・結果!$G$4^2)-(2*入力・結果!$G$3*入力・結果!$G$4*COS(RADIANS(S353))))^(1/2))))</f>
        <v>153.43550088541838</v>
      </c>
      <c r="Z353" s="13">
        <f>DEGREES(ACOS(((入力・結果!$G$3^2)+(入力・結果!$G$4^2)-(入力・結果!$G$5^2)+(入力・結果!$G$6^2)-(2*入力・結果!$G$3*入力・結果!$G$4*COS(RADIANS(S353))))/(2*入力・結果!$G$6*((入力・結果!$G$3^2)+(入力・結果!$G$4^2)-(2*入力・結果!$G$3*入力・結果!$G$4*(COS(RADIANS(S353)))))^(1/2))))</f>
        <v>103.35274983584861</v>
      </c>
      <c r="AA353" s="13">
        <f>DEGREES(ACOS((入力・結果!$G$4-(入力・結果!$G$3*COS(RADIANS(S353))))/(((入力・結果!$G$3^2)+(入力・結果!$G$4^2)-(2*入力・結果!$G$3*入力・結果!$G$4*COS(RADIANS(S353))))^(1/2))))</f>
        <v>15.564499114581634</v>
      </c>
      <c r="AB353" s="13">
        <f>DEGREES(ACOS(((入力・結果!$G$3^2)+(入力・結果!$G$4^2)+(入力・結果!$G$5^2)-(入力・結果!$G$6^2)-(2*入力・結果!$G$3*入力・結果!$G$4*COS(RADIANS(S353))))/(2*入力・結果!$G$5*((入力・結果!$G$3^2)+(入力・結果!$G$4^2)-(2*入力・結果!$G$3*入力・結果!$G$4*(COS(RADIANS(S353)))))^(1/2))))</f>
        <v>49.178678810339107</v>
      </c>
      <c r="AC353" s="1">
        <f t="shared" si="136"/>
        <v>-1206.4325473448985</v>
      </c>
      <c r="AD353" s="1">
        <f t="shared" si="125"/>
        <v>0</v>
      </c>
      <c r="AE353" s="1" t="str">
        <f t="shared" si="126"/>
        <v/>
      </c>
      <c r="AF353" s="1" t="str">
        <f t="shared" si="127"/>
        <v/>
      </c>
      <c r="AJ353" s="10">
        <v>350</v>
      </c>
      <c r="AK353" s="10">
        <f t="shared" si="128"/>
        <v>0.46953960136970047</v>
      </c>
    </row>
    <row r="354" spans="2:37" x14ac:dyDescent="0.2">
      <c r="B354" s="1">
        <v>350</v>
      </c>
      <c r="C354" s="13">
        <f t="shared" si="116"/>
        <v>49.240387650610401</v>
      </c>
      <c r="D354" s="13">
        <f t="shared" si="117"/>
        <v>8.6824088833465201</v>
      </c>
      <c r="E354" s="13">
        <f>演算!U354</f>
        <v>204.74392550864073</v>
      </c>
      <c r="F354" s="13">
        <f t="shared" si="118"/>
        <v>-204.74392550864073</v>
      </c>
      <c r="G354" s="13">
        <f t="shared" si="119"/>
        <v>485.17041403813596</v>
      </c>
      <c r="H354" s="13">
        <f t="shared" si="120"/>
        <v>-192.22804901711035</v>
      </c>
      <c r="I354" s="14">
        <f t="shared" si="129"/>
        <v>521.86392238481176</v>
      </c>
      <c r="J354" s="13">
        <f t="shared" si="130"/>
        <v>21.613831235320941</v>
      </c>
      <c r="K354" s="13" t="str">
        <f t="shared" si="131"/>
        <v/>
      </c>
      <c r="L354" s="13">
        <f>COUNTIF($K$4:K354,1)</f>
        <v>2</v>
      </c>
      <c r="M354" s="13">
        <f t="shared" si="132"/>
        <v>381.61383123532096</v>
      </c>
      <c r="N354" s="14">
        <f t="shared" si="121"/>
        <v>335.61383123532096</v>
      </c>
      <c r="O354" s="14">
        <f t="shared" si="133"/>
        <v>475.30497561010515</v>
      </c>
      <c r="P354" s="14">
        <f t="shared" si="134"/>
        <v>215.46956547767536</v>
      </c>
      <c r="Q354" s="13">
        <f t="shared" si="122"/>
        <v>492.40387650610398</v>
      </c>
      <c r="R354" s="13">
        <f t="shared" si="123"/>
        <v>-86.824088833465197</v>
      </c>
      <c r="S354" s="15">
        <v>350</v>
      </c>
      <c r="T354" s="1">
        <f t="shared" si="137"/>
        <v>34.743925508640729</v>
      </c>
      <c r="U354" s="1">
        <f t="shared" si="124"/>
        <v>204.74392550864073</v>
      </c>
      <c r="V354" s="1">
        <f t="shared" si="135"/>
        <v>2.1297458128832716</v>
      </c>
      <c r="W354" s="1">
        <f>入力・結果!$I$7/V354</f>
        <v>162402.47916334652</v>
      </c>
      <c r="X354" s="14">
        <f>(W354/I354*10)*入力・結果!$I$8</f>
        <v>2053.9001002022173</v>
      </c>
      <c r="Y354" s="13">
        <f>DEGREES(ACOS((入力・結果!$G$3-(入力・結果!$G$4*COS(RADIANS(S354))))/(((入力・結果!$G$3^2)+(入力・結果!$G$4^2)-(2*入力・結果!$G$3*入力・結果!$G$4*COS(RADIANS(S354))))^(1/2))))</f>
        <v>155.71226840460685</v>
      </c>
      <c r="Z354" s="13">
        <f>DEGREES(ACOS(((入力・結果!$G$3^2)+(入力・結果!$G$4^2)-(入力・結果!$G$5^2)+(入力・結果!$G$6^2)-(2*入力・結果!$G$3*入力・結果!$G$4*COS(RADIANS(S354))))/(2*入力・結果!$G$6*((入力・結果!$G$3^2)+(入力・結果!$G$4^2)-(2*入力・結果!$G$3*入力・結果!$G$4*(COS(RADIANS(S354)))))^(1/2))))</f>
        <v>103.8784434830721</v>
      </c>
      <c r="AA354" s="13">
        <f>DEGREES(ACOS((入力・結果!$G$4-(入力・結果!$G$3*COS(RADIANS(S354))))/(((入力・結果!$G$3^2)+(入力・結果!$G$4^2)-(2*入力・結果!$G$3*入力・結果!$G$4*COS(RADIANS(S354))))^(1/2))))</f>
        <v>14.287731595393106</v>
      </c>
      <c r="AB354" s="13">
        <f>DEGREES(ACOS(((入力・結果!$G$3^2)+(入力・結果!$G$4^2)+(入力・結果!$G$5^2)-(入力・結果!$G$6^2)-(2*入力・結果!$G$3*入力・結果!$G$4*COS(RADIANS(S354))))/(2*入力・結果!$G$5*((入力・結果!$G$3^2)+(入力・結果!$G$4^2)-(2*入力・結果!$G$3*入力・結果!$G$4*(COS(RADIANS(S354)))))^(1/2))))</f>
        <v>49.031657104033833</v>
      </c>
      <c r="AC354" s="1">
        <f t="shared" si="136"/>
        <v>-1246.0998997977827</v>
      </c>
      <c r="AD354" s="1">
        <f t="shared" si="125"/>
        <v>0</v>
      </c>
      <c r="AE354" s="1" t="str">
        <f t="shared" si="126"/>
        <v/>
      </c>
      <c r="AF354" s="1" t="str">
        <f t="shared" si="127"/>
        <v/>
      </c>
      <c r="AJ354" s="10">
        <v>351</v>
      </c>
      <c r="AK354" s="10">
        <f t="shared" si="128"/>
        <v>0.46036112842181626</v>
      </c>
    </row>
    <row r="355" spans="2:37" x14ac:dyDescent="0.2">
      <c r="B355" s="1">
        <v>351</v>
      </c>
      <c r="C355" s="13">
        <f t="shared" si="116"/>
        <v>49.384417029756882</v>
      </c>
      <c r="D355" s="13">
        <f t="shared" si="117"/>
        <v>7.821723252011556</v>
      </c>
      <c r="E355" s="13">
        <f>演算!U355</f>
        <v>206.91613323484069</v>
      </c>
      <c r="F355" s="13">
        <f t="shared" si="118"/>
        <v>-206.91613323484069</v>
      </c>
      <c r="G355" s="13">
        <f t="shared" si="119"/>
        <v>477.38606433970824</v>
      </c>
      <c r="H355" s="13">
        <f t="shared" si="120"/>
        <v>-209.46746170657767</v>
      </c>
      <c r="I355" s="14">
        <f t="shared" si="129"/>
        <v>521.31954877939563</v>
      </c>
      <c r="J355" s="13">
        <f t="shared" si="130"/>
        <v>23.690905560741648</v>
      </c>
      <c r="K355" s="13" t="str">
        <f t="shared" si="131"/>
        <v/>
      </c>
      <c r="L355" s="13">
        <f>COUNTIF($K$4:K355,1)</f>
        <v>2</v>
      </c>
      <c r="M355" s="13">
        <f t="shared" si="132"/>
        <v>383.69090556074167</v>
      </c>
      <c r="N355" s="14">
        <f t="shared" si="121"/>
        <v>337.69090556074167</v>
      </c>
      <c r="O355" s="14">
        <f t="shared" si="133"/>
        <v>482.29850761550944</v>
      </c>
      <c r="P355" s="14">
        <f t="shared" si="134"/>
        <v>197.89447059330649</v>
      </c>
      <c r="Q355" s="13">
        <f t="shared" si="122"/>
        <v>493.84417029756884</v>
      </c>
      <c r="R355" s="13">
        <f t="shared" si="123"/>
        <v>-78.217232520115559</v>
      </c>
      <c r="S355" s="15">
        <v>351</v>
      </c>
      <c r="T355" s="1">
        <f t="shared" si="137"/>
        <v>35.916133234840672</v>
      </c>
      <c r="U355" s="1">
        <f t="shared" si="124"/>
        <v>206.91613323484069</v>
      </c>
      <c r="V355" s="1">
        <f t="shared" si="135"/>
        <v>2.1722077261999573</v>
      </c>
      <c r="W355" s="1">
        <f>入力・結果!$I$7/V355</f>
        <v>159227.86565402412</v>
      </c>
      <c r="X355" s="14">
        <f>(W355/I355*10)*入力・結果!$I$8</f>
        <v>2015.8536463424764</v>
      </c>
      <c r="Y355" s="13">
        <f>DEGREES(ACOS((入力・結果!$G$3-(入力・結果!$G$4*COS(RADIANS(S355))))/(((入力・結果!$G$3^2)+(入力・結果!$G$4^2)-(2*入力・結果!$G$3*入力・結果!$G$4*COS(RADIANS(S355))))^(1/2))))</f>
        <v>158.02564212854824</v>
      </c>
      <c r="Z355" s="13">
        <f>DEGREES(ACOS(((入力・結果!$G$3^2)+(入力・結果!$G$4^2)-(入力・結果!$G$5^2)+(入力・結果!$G$6^2)-(2*入力・結果!$G$3*入力・結果!$G$4*COS(RADIANS(S355))))/(2*入力・結果!$G$6*((入力・結果!$G$3^2)+(入力・結果!$G$4^2)-(2*入力・結果!$G$3*入力・結果!$G$4*(COS(RADIANS(S355)))))^(1/2))))</f>
        <v>104.36683844422807</v>
      </c>
      <c r="AA355" s="13">
        <f>DEGREES(ACOS((入力・結果!$G$4-(入力・結果!$G$3*COS(RADIANS(S355))))/(((入力・結果!$G$3^2)+(入力・結果!$G$4^2)-(2*入力・結果!$G$3*入力・結果!$G$4*COS(RADIANS(S355))))^(1/2))))</f>
        <v>12.974357871451675</v>
      </c>
      <c r="AB355" s="13">
        <f>DEGREES(ACOS(((入力・結果!$G$3^2)+(入力・結果!$G$4^2)+(入力・結果!$G$5^2)-(入力・結果!$G$6^2)-(2*入力・結果!$G$3*入力・結果!$G$4*COS(RADIANS(S355))))/(2*入力・結果!$G$5*((入力・結果!$G$3^2)+(入力・結果!$G$4^2)-(2*入力・結果!$G$3*入力・結果!$G$4*(COS(RADIANS(S355)))))^(1/2))))</f>
        <v>48.890491106292345</v>
      </c>
      <c r="AC355" s="1">
        <f t="shared" si="136"/>
        <v>-1284.1463536575236</v>
      </c>
      <c r="AD355" s="1">
        <f t="shared" si="125"/>
        <v>0</v>
      </c>
      <c r="AE355" s="1" t="str">
        <f t="shared" si="126"/>
        <v/>
      </c>
      <c r="AF355" s="1" t="str">
        <f t="shared" si="127"/>
        <v/>
      </c>
      <c r="AJ355" s="10">
        <v>352</v>
      </c>
      <c r="AK355" s="10">
        <f t="shared" si="128"/>
        <v>0.45159015814420295</v>
      </c>
    </row>
    <row r="356" spans="2:37" x14ac:dyDescent="0.2">
      <c r="B356" s="1">
        <v>352</v>
      </c>
      <c r="C356" s="13">
        <f t="shared" si="116"/>
        <v>49.513403437078516</v>
      </c>
      <c r="D356" s="13">
        <f t="shared" si="117"/>
        <v>6.958655048003294</v>
      </c>
      <c r="E356" s="13">
        <f>演算!U356</f>
        <v>209.13053047527097</v>
      </c>
      <c r="F356" s="13">
        <f t="shared" si="118"/>
        <v>-209.13053047527097</v>
      </c>
      <c r="G356" s="13">
        <f t="shared" si="119"/>
        <v>468.7996202215445</v>
      </c>
      <c r="H356" s="13">
        <f t="shared" si="120"/>
        <v>-226.70578044565463</v>
      </c>
      <c r="I356" s="14">
        <f t="shared" si="129"/>
        <v>520.73850904973187</v>
      </c>
      <c r="J356" s="13">
        <f t="shared" si="130"/>
        <v>25.80784451010231</v>
      </c>
      <c r="K356" s="13" t="str">
        <f t="shared" si="131"/>
        <v/>
      </c>
      <c r="L356" s="13">
        <f>COUNTIF($K$4:K356,1)</f>
        <v>2</v>
      </c>
      <c r="M356" s="13">
        <f t="shared" si="132"/>
        <v>385.80784451010231</v>
      </c>
      <c r="N356" s="14">
        <f t="shared" si="121"/>
        <v>339.80784451010231</v>
      </c>
      <c r="O356" s="14">
        <f t="shared" si="133"/>
        <v>488.73407109629005</v>
      </c>
      <c r="P356" s="14">
        <f t="shared" si="134"/>
        <v>179.74315719098783</v>
      </c>
      <c r="Q356" s="13">
        <f t="shared" si="122"/>
        <v>495.13403437078512</v>
      </c>
      <c r="R356" s="13">
        <f t="shared" si="123"/>
        <v>-69.58655048003294</v>
      </c>
      <c r="S356" s="15">
        <v>352</v>
      </c>
      <c r="T356" s="1">
        <f t="shared" si="137"/>
        <v>37.130530475270987</v>
      </c>
      <c r="U356" s="1">
        <f t="shared" si="124"/>
        <v>209.13053047527097</v>
      </c>
      <c r="V356" s="1">
        <f t="shared" si="135"/>
        <v>2.2143972404302872</v>
      </c>
      <c r="W356" s="1">
        <f>入力・結果!$I$7/V356</f>
        <v>156194.19753828435</v>
      </c>
      <c r="X356" s="14">
        <f>(W356/I356*10)*入力・結果!$I$8</f>
        <v>1979.6532920791246</v>
      </c>
      <c r="Y356" s="13">
        <f>DEGREES(ACOS((入力・結果!$G$3-(入力・結果!$G$4*COS(RADIANS(S356))))/(((入力・結果!$G$3^2)+(入力・結果!$G$4^2)-(2*入力・結果!$G$3*入力・結果!$G$4*COS(RADIANS(S356))))^(1/2))))</f>
        <v>160.37330875574457</v>
      </c>
      <c r="Z356" s="13">
        <f>DEGREES(ACOS(((入力・結果!$G$3^2)+(入力・結果!$G$4^2)-(入力・結果!$G$5^2)+(入力・結果!$G$6^2)-(2*入力・結果!$G$3*入力・結果!$G$4*COS(RADIANS(S356))))/(2*入力・結果!$G$6*((入力・結果!$G$3^2)+(入力・結果!$G$4^2)-(2*入力・結果!$G$3*入力・結果!$G$4*(COS(RADIANS(S356)))))^(1/2))))</f>
        <v>104.81465408512948</v>
      </c>
      <c r="AA356" s="13">
        <f>DEGREES(ACOS((入力・結果!$G$4-(入力・結果!$G$3*COS(RADIANS(S356))))/(((入力・結果!$G$3^2)+(入力・結果!$G$4^2)-(2*入力・結果!$G$3*入力・結果!$G$4*COS(RADIANS(S356))))^(1/2))))</f>
        <v>11.626691244255325</v>
      </c>
      <c r="AB356" s="13">
        <f>DEGREES(ACOS(((入力・結果!$G$3^2)+(入力・結果!$G$4^2)+(入力・結果!$G$5^2)-(入力・結果!$G$6^2)-(2*入力・結果!$G$3*入力・結果!$G$4*COS(RADIANS(S356))))/(2*入力・結果!$G$5*((入力・結果!$G$3^2)+(入力・結果!$G$4^2)-(2*入力・結果!$G$3*入力・結果!$G$4*(COS(RADIANS(S356)))))^(1/2))))</f>
        <v>48.757221719526314</v>
      </c>
      <c r="AC356" s="1">
        <f t="shared" si="136"/>
        <v>-1320.3467079208754</v>
      </c>
      <c r="AD356" s="1">
        <f t="shared" si="125"/>
        <v>0</v>
      </c>
      <c r="AE356" s="1" t="str">
        <f t="shared" si="126"/>
        <v/>
      </c>
      <c r="AF356" s="1" t="str">
        <f t="shared" si="127"/>
        <v/>
      </c>
      <c r="AJ356" s="10">
        <v>353</v>
      </c>
      <c r="AK356" s="10">
        <f t="shared" si="128"/>
        <v>0.44327675629369589</v>
      </c>
    </row>
    <row r="357" spans="2:37" x14ac:dyDescent="0.2">
      <c r="B357" s="1">
        <v>353</v>
      </c>
      <c r="C357" s="13">
        <f t="shared" si="116"/>
        <v>49.627307582066102</v>
      </c>
      <c r="D357" s="13">
        <f t="shared" si="117"/>
        <v>6.0934671702573615</v>
      </c>
      <c r="E357" s="13">
        <f>演算!U357</f>
        <v>211.38645746851364</v>
      </c>
      <c r="F357" s="13">
        <f t="shared" si="118"/>
        <v>-211.38645746851364</v>
      </c>
      <c r="G357" s="13">
        <f t="shared" si="119"/>
        <v>459.39078927180105</v>
      </c>
      <c r="H357" s="13">
        <f t="shared" si="120"/>
        <v>-243.89431067799316</v>
      </c>
      <c r="I357" s="14">
        <f t="shared" si="129"/>
        <v>520.11953630762787</v>
      </c>
      <c r="J357" s="13">
        <f t="shared" si="130"/>
        <v>27.964196465911893</v>
      </c>
      <c r="K357" s="13" t="str">
        <f t="shared" si="131"/>
        <v/>
      </c>
      <c r="L357" s="13">
        <f>COUNTIF($K$4:K357,1)</f>
        <v>2</v>
      </c>
      <c r="M357" s="13">
        <f t="shared" si="132"/>
        <v>387.96419646591187</v>
      </c>
      <c r="N357" s="14">
        <f t="shared" si="121"/>
        <v>341.96419646591187</v>
      </c>
      <c r="O357" s="14">
        <f t="shared" si="133"/>
        <v>494.56254182626242</v>
      </c>
      <c r="P357" s="14">
        <f t="shared" si="134"/>
        <v>161.03485421239785</v>
      </c>
      <c r="Q357" s="13">
        <f t="shared" si="122"/>
        <v>496.27307582066106</v>
      </c>
      <c r="R357" s="13">
        <f t="shared" si="123"/>
        <v>-60.93467170257361</v>
      </c>
      <c r="S357" s="15">
        <v>353</v>
      </c>
      <c r="T357" s="1">
        <f t="shared" si="137"/>
        <v>38.386457468513626</v>
      </c>
      <c r="U357" s="1">
        <f t="shared" si="124"/>
        <v>211.38645746851364</v>
      </c>
      <c r="V357" s="1">
        <f t="shared" si="135"/>
        <v>2.2559269932426673</v>
      </c>
      <c r="W357" s="1">
        <f>入力・結果!$I$7/V357</f>
        <v>153318.79135983836</v>
      </c>
      <c r="X357" s="14">
        <f>(W357/I357*10)*入力・結果!$I$8</f>
        <v>1945.5220431797748</v>
      </c>
      <c r="Y357" s="13">
        <f>DEGREES(ACOS((入力・結果!$G$3-(入力・結果!$G$4*COS(RADIANS(S357))))/(((入力・結果!$G$3^2)+(入力・結果!$G$4^2)-(2*入力・結果!$G$3*入力・結果!$G$4*COS(RADIANS(S357))))^(1/2))))</f>
        <v>162.75259283453173</v>
      </c>
      <c r="Z357" s="13">
        <f>DEGREES(ACOS(((入力・結果!$G$3^2)+(入力・結果!$G$4^2)-(入力・結果!$G$5^2)+(入力・結果!$G$6^2)-(2*入力・結果!$G$3*入力・結果!$G$4*COS(RADIANS(S357))))/(2*入力・結果!$G$6*((入力・結果!$G$3^2)+(入力・結果!$G$4^2)-(2*入力・結果!$G$3*入力・結果!$G$4*(COS(RADIANS(S357)))))^(1/2))))</f>
        <v>105.21869488056119</v>
      </c>
      <c r="AA357" s="13">
        <f>DEGREES(ACOS((入力・結果!$G$4-(入力・結果!$G$3*COS(RADIANS(S357))))/(((入力・結果!$G$3^2)+(入力・結果!$G$4^2)-(2*入力・結果!$G$3*入力・結果!$G$4*COS(RADIANS(S357))))^(1/2))))</f>
        <v>10.247407165468243</v>
      </c>
      <c r="AB357" s="13">
        <f>DEGREES(ACOS(((入力・結果!$G$3^2)+(入力・結果!$G$4^2)+(入力・結果!$G$5^2)-(入力・結果!$G$6^2)-(2*入力・結果!$G$3*入力・結果!$G$4*COS(RADIANS(S357))))/(2*入力・結果!$G$5*((入力・結果!$G$3^2)+(入力・結果!$G$4^2)-(2*入力・結果!$G$3*入力・結果!$G$4*(COS(RADIANS(S357)))))^(1/2))))</f>
        <v>48.633864633981865</v>
      </c>
      <c r="AC357" s="1">
        <f t="shared" si="136"/>
        <v>-1354.4779568202252</v>
      </c>
      <c r="AD357" s="1">
        <f t="shared" si="125"/>
        <v>0</v>
      </c>
      <c r="AE357" s="1" t="str">
        <f t="shared" si="126"/>
        <v/>
      </c>
      <c r="AF357" s="1" t="str">
        <f t="shared" si="127"/>
        <v/>
      </c>
      <c r="AJ357" s="10">
        <v>354</v>
      </c>
      <c r="AK357" s="10">
        <f t="shared" si="128"/>
        <v>0.43546971384202443</v>
      </c>
    </row>
    <row r="358" spans="2:37" x14ac:dyDescent="0.2">
      <c r="B358" s="1">
        <v>354</v>
      </c>
      <c r="C358" s="13">
        <f t="shared" si="116"/>
        <v>49.726094768413667</v>
      </c>
      <c r="D358" s="13">
        <f t="shared" si="117"/>
        <v>5.2264231633826705</v>
      </c>
      <c r="E358" s="13">
        <f>演算!U358</f>
        <v>213.68282841743058</v>
      </c>
      <c r="F358" s="13">
        <f t="shared" si="118"/>
        <v>-213.68282841743058</v>
      </c>
      <c r="G358" s="13">
        <f t="shared" si="119"/>
        <v>449.1438733295148</v>
      </c>
      <c r="H358" s="13">
        <f t="shared" si="120"/>
        <v>-260.97920819950787</v>
      </c>
      <c r="I358" s="14">
        <f t="shared" si="129"/>
        <v>519.4616117307238</v>
      </c>
      <c r="J358" s="13">
        <f t="shared" si="130"/>
        <v>30.159126312798964</v>
      </c>
      <c r="K358" s="13" t="str">
        <f t="shared" si="131"/>
        <v/>
      </c>
      <c r="L358" s="13">
        <f>COUNTIF($K$4:K358,1)</f>
        <v>2</v>
      </c>
      <c r="M358" s="13">
        <f t="shared" si="132"/>
        <v>390.15912631279895</v>
      </c>
      <c r="N358" s="14">
        <f t="shared" si="121"/>
        <v>344.15912631279895</v>
      </c>
      <c r="O358" s="14">
        <f t="shared" si="133"/>
        <v>499.73428266749625</v>
      </c>
      <c r="P358" s="14">
        <f t="shared" si="134"/>
        <v>141.79567267263204</v>
      </c>
      <c r="Q358" s="13">
        <f t="shared" si="122"/>
        <v>497.26094768413662</v>
      </c>
      <c r="R358" s="13">
        <f t="shared" si="123"/>
        <v>-52.264231633826711</v>
      </c>
      <c r="S358" s="15">
        <v>354</v>
      </c>
      <c r="T358" s="1">
        <f t="shared" si="137"/>
        <v>39.682828417430585</v>
      </c>
      <c r="U358" s="1">
        <f t="shared" si="124"/>
        <v>213.68282841743058</v>
      </c>
      <c r="V358" s="1">
        <f t="shared" si="135"/>
        <v>2.2963709489169446</v>
      </c>
      <c r="W358" s="1">
        <f>入力・結果!$I$7/V358</f>
        <v>150618.52274482403</v>
      </c>
      <c r="X358" s="14">
        <f>(W358/I358*10)*入力・結果!$I$8</f>
        <v>1913.6779844111882</v>
      </c>
      <c r="Y358" s="13">
        <f>DEGREES(ACOS((入力・結果!$G$3-(入力・結果!$G$4*COS(RADIANS(S358))))/(((入力・結果!$G$3^2)+(入力・結果!$G$4^2)-(2*入力・結果!$G$3*入力・結果!$G$4*COS(RADIANS(S358))))^(1/2))))</f>
        <v>165.16046510739164</v>
      </c>
      <c r="Z358" s="13">
        <f>DEGREES(ACOS(((入力・結果!$G$3^2)+(入力・結果!$G$4^2)-(入力・結果!$G$5^2)+(入力・結果!$G$6^2)-(2*入力・結果!$G$3*入力・結果!$G$4*COS(RADIANS(S358))))/(2*入力・結果!$G$6*((入力・結果!$G$3^2)+(入力・結果!$G$4^2)-(2*入力・結果!$G$3*入力・結果!$G$4*(COS(RADIANS(S358)))))^(1/2))))</f>
        <v>105.57591621097887</v>
      </c>
      <c r="AA358" s="13">
        <f>DEGREES(ACOS((入力・結果!$G$4-(入力・結果!$G$3*COS(RADIANS(S358))))/(((入力・結果!$G$3^2)+(入力・結果!$G$4^2)-(2*入力・結果!$G$3*入力・結果!$G$4*COS(RADIANS(S358))))^(1/2))))</f>
        <v>8.8395348926083201</v>
      </c>
      <c r="AB358" s="13">
        <f>DEGREES(ACOS(((入力・結果!$G$3^2)+(入力・結果!$G$4^2)+(入力・結果!$G$5^2)-(入力・結果!$G$6^2)-(2*入力・結果!$G$3*入力・結果!$G$4*COS(RADIANS(S358))))/(2*入力・結果!$G$5*((入力・結果!$G$3^2)+(入力・結果!$G$4^2)-(2*入力・結果!$G$3*入力・結果!$G$4*(COS(RADIANS(S358)))))^(1/2))))</f>
        <v>48.522363310038905</v>
      </c>
      <c r="AC358" s="1">
        <f t="shared" si="136"/>
        <v>-1386.3220155888118</v>
      </c>
      <c r="AD358" s="1">
        <f t="shared" si="125"/>
        <v>0</v>
      </c>
      <c r="AE358" s="1" t="str">
        <f t="shared" si="126"/>
        <v/>
      </c>
      <c r="AF358" s="1" t="str">
        <f t="shared" si="127"/>
        <v/>
      </c>
      <c r="AJ358" s="10">
        <v>355</v>
      </c>
      <c r="AK358" s="10">
        <f t="shared" si="128"/>
        <v>0.42821592916639795</v>
      </c>
    </row>
    <row r="359" spans="2:37" x14ac:dyDescent="0.2">
      <c r="B359" s="1">
        <v>355</v>
      </c>
      <c r="C359" s="13">
        <f t="shared" si="116"/>
        <v>49.80973490458728</v>
      </c>
      <c r="D359" s="13">
        <f t="shared" si="117"/>
        <v>4.3577871373829158</v>
      </c>
      <c r="E359" s="13">
        <f>演算!U359</f>
        <v>216.01809885434938</v>
      </c>
      <c r="F359" s="13">
        <f t="shared" si="118"/>
        <v>-216.01809885434938</v>
      </c>
      <c r="G359" s="13">
        <f t="shared" si="119"/>
        <v>438.04875012350323</v>
      </c>
      <c r="H359" s="13">
        <f t="shared" si="120"/>
        <v>-277.90178676905941</v>
      </c>
      <c r="I359" s="14">
        <f t="shared" si="129"/>
        <v>518.76402205068064</v>
      </c>
      <c r="J359" s="13">
        <f t="shared" si="130"/>
        <v>32.391383090436165</v>
      </c>
      <c r="K359" s="13" t="str">
        <f t="shared" si="131"/>
        <v/>
      </c>
      <c r="L359" s="13">
        <f>COUNTIF($K$4:K359,1)</f>
        <v>2</v>
      </c>
      <c r="M359" s="13">
        <f t="shared" si="132"/>
        <v>392.39138309043619</v>
      </c>
      <c r="N359" s="14">
        <f t="shared" si="121"/>
        <v>346.39138309043619</v>
      </c>
      <c r="O359" s="14">
        <f t="shared" si="133"/>
        <v>504.20004675060278</v>
      </c>
      <c r="P359" s="14">
        <f t="shared" si="134"/>
        <v>122.05909810779794</v>
      </c>
      <c r="Q359" s="13">
        <f t="shared" si="122"/>
        <v>498.09734904587276</v>
      </c>
      <c r="R359" s="13">
        <f t="shared" si="123"/>
        <v>-43.577871373829161</v>
      </c>
      <c r="S359" s="15">
        <v>355</v>
      </c>
      <c r="T359" s="1">
        <f t="shared" si="137"/>
        <v>41.018098854349375</v>
      </c>
      <c r="U359" s="1">
        <f t="shared" si="124"/>
        <v>216.01809885434938</v>
      </c>
      <c r="V359" s="1">
        <f t="shared" si="135"/>
        <v>2.3352704369187904</v>
      </c>
      <c r="W359" s="1">
        <f>入力・結果!$I$7/V359</f>
        <v>148109.61271635705</v>
      </c>
      <c r="X359" s="14">
        <f>(W359/I359*10)*入力・結果!$I$8</f>
        <v>1884.3316081631765</v>
      </c>
      <c r="Y359" s="13">
        <f>DEGREES(ACOS((入力・結果!$G$3-(入力・結果!$G$4*COS(RADIANS(S359))))/(((入力・結果!$G$3^2)+(入力・結果!$G$4^2)-(2*入力・結果!$G$3*入力・結果!$G$4*COS(RADIANS(S359))))^(1/2))))</f>
        <v>167.59355957836692</v>
      </c>
      <c r="Z359" s="13">
        <f>DEGREES(ACOS(((入力・結果!$G$3^2)+(入力・結果!$G$4^2)-(入力・結果!$G$5^2)+(入力・結果!$G$6^2)-(2*入力・結果!$G$3*入力・結果!$G$4*COS(RADIANS(S359))))/(2*入力・結果!$G$6*((入力・結果!$G$3^2)+(入力・結果!$G$4^2)-(2*入力・結果!$G$3*入力・結果!$G$4*(COS(RADIANS(S359)))))^(1/2))))</f>
        <v>105.88349309494347</v>
      </c>
      <c r="AA359" s="13">
        <f>DEGREES(ACOS((入力・結果!$G$4-(入力・結果!$G$3*COS(RADIANS(S359))))/(((入力・結果!$G$3^2)+(入力・結果!$G$4^2)-(2*入力・結果!$G$3*入力・結果!$G$4*COS(RADIANS(S359))))^(1/2))))</f>
        <v>7.4064404216331745</v>
      </c>
      <c r="AB359" s="13">
        <f>DEGREES(ACOS(((入力・結果!$G$3^2)+(入力・結果!$G$4^2)+(入力・結果!$G$5^2)-(入力・結果!$G$6^2)-(2*入力・結果!$G$3*入力・結果!$G$4*COS(RADIANS(S359))))/(2*入力・結果!$G$5*((入力・結果!$G$3^2)+(入力・結果!$G$4^2)-(2*入力・結果!$G$3*入力・結果!$G$4*(COS(RADIANS(S359)))))^(1/2))))</f>
        <v>48.424539275982546</v>
      </c>
      <c r="AC359" s="1">
        <f t="shared" si="136"/>
        <v>-1415.6683918368235</v>
      </c>
      <c r="AD359" s="1">
        <f t="shared" si="125"/>
        <v>0</v>
      </c>
      <c r="AE359" s="1" t="str">
        <f t="shared" si="126"/>
        <v/>
      </c>
      <c r="AF359" s="1" t="str">
        <f t="shared" si="127"/>
        <v/>
      </c>
      <c r="AJ359" s="10">
        <v>356</v>
      </c>
      <c r="AK359" s="10">
        <f t="shared" si="128"/>
        <v>0.42155982861329144</v>
      </c>
    </row>
    <row r="360" spans="2:37" x14ac:dyDescent="0.2">
      <c r="B360" s="1">
        <v>356</v>
      </c>
      <c r="C360" s="13">
        <f t="shared" si="116"/>
        <v>49.878202512991209</v>
      </c>
      <c r="D360" s="13">
        <f t="shared" si="117"/>
        <v>3.4878236872062818</v>
      </c>
      <c r="E360" s="13">
        <f>演算!U360</f>
        <v>218.39024138816117</v>
      </c>
      <c r="F360" s="13">
        <f t="shared" si="118"/>
        <v>-218.39024138816117</v>
      </c>
      <c r="G360" s="13">
        <f t="shared" si="119"/>
        <v>426.1018376124191</v>
      </c>
      <c r="H360" s="13">
        <f t="shared" si="120"/>
        <v>-294.5990367957283</v>
      </c>
      <c r="I360" s="14">
        <f t="shared" si="129"/>
        <v>518.02641679517774</v>
      </c>
      <c r="J360" s="13">
        <f t="shared" si="130"/>
        <v>34.659274678881637</v>
      </c>
      <c r="K360" s="13" t="str">
        <f t="shared" si="131"/>
        <v/>
      </c>
      <c r="L360" s="13">
        <f>COUNTIF($K$4:K360,1)</f>
        <v>2</v>
      </c>
      <c r="M360" s="13">
        <f t="shared" si="132"/>
        <v>394.65927467888162</v>
      </c>
      <c r="N360" s="14">
        <f t="shared" si="121"/>
        <v>348.65927467888162</v>
      </c>
      <c r="O360" s="14">
        <f t="shared" si="133"/>
        <v>507.91202047402538</v>
      </c>
      <c r="P360" s="14">
        <f t="shared" si="134"/>
        <v>101.86632395273919</v>
      </c>
      <c r="Q360" s="13">
        <f t="shared" si="122"/>
        <v>498.78202512991209</v>
      </c>
      <c r="R360" s="13">
        <f t="shared" si="123"/>
        <v>-34.878236872062814</v>
      </c>
      <c r="S360" s="15">
        <v>356</v>
      </c>
      <c r="T360" s="1">
        <f t="shared" si="137"/>
        <v>42.390241388161179</v>
      </c>
      <c r="U360" s="1">
        <f t="shared" si="124"/>
        <v>218.39024138816117</v>
      </c>
      <c r="V360" s="1">
        <f t="shared" si="135"/>
        <v>2.3721425338117967</v>
      </c>
      <c r="W360" s="1">
        <f>入力・結果!$I$7/V360</f>
        <v>145807.4272814508</v>
      </c>
      <c r="X360" s="14">
        <f>(W360/I360*10)*入力・結果!$I$8</f>
        <v>1857.6832934720205</v>
      </c>
      <c r="Y360" s="13">
        <f>DEGREES(ACOS((入力・結果!$G$3-(入力・結果!$G$4*COS(RADIANS(S360))))/(((入力・結果!$G$3^2)+(入力・結果!$G$4^2)-(2*入力・結果!$G$3*入力・結果!$G$4*COS(RADIANS(S360))))^(1/2))))</f>
        <v>170.04819961406923</v>
      </c>
      <c r="Z360" s="13">
        <f>DEGREES(ACOS(((入力・結果!$G$3^2)+(入力・結果!$G$4^2)-(入力・結果!$G$5^2)+(入力・結果!$G$6^2)-(2*入力・結果!$G$3*入力・結果!$G$4*COS(RADIANS(S360))))/(2*入力・結果!$G$6*((入力・結果!$G$3^2)+(入力・結果!$G$4^2)-(2*入力・結果!$G$3*入力・結果!$G$4*(COS(RADIANS(S360)))))^(1/2))))</f>
        <v>106.1388891733684</v>
      </c>
      <c r="AA360" s="13">
        <f>DEGREES(ACOS((入力・結果!$G$4-(入力・結果!$G$3*COS(RADIANS(S360))))/(((入力・結果!$G$3^2)+(入力・結果!$G$4^2)-(2*入力・結果!$G$3*入力・結果!$G$4*COS(RADIANS(S360))))^(1/2))))</f>
        <v>5.95180038593071</v>
      </c>
      <c r="AB360" s="13">
        <f>DEGREES(ACOS(((入力・結果!$G$3^2)+(入力・結果!$G$4^2)+(入力・結果!$G$5^2)-(入力・結果!$G$6^2)-(2*入力・結果!$G$3*入力・結果!$G$4*COS(RADIANS(S360))))/(2*入力・結果!$G$5*((入力・結果!$G$3^2)+(入力・結果!$G$4^2)-(2*入力・結果!$G$3*入力・結果!$G$4*(COS(RADIANS(S360)))))^(1/2))))</f>
        <v>48.342041774091889</v>
      </c>
      <c r="AC360" s="1">
        <f t="shared" si="136"/>
        <v>-1442.3167065279795</v>
      </c>
      <c r="AD360" s="1">
        <f t="shared" si="125"/>
        <v>0</v>
      </c>
      <c r="AE360" s="1" t="str">
        <f t="shared" si="126"/>
        <v/>
      </c>
      <c r="AF360" s="1" t="str">
        <f t="shared" si="127"/>
        <v/>
      </c>
      <c r="AJ360" s="10">
        <v>357</v>
      </c>
      <c r="AK360" s="10">
        <f t="shared" si="128"/>
        <v>0.41554284721470619</v>
      </c>
    </row>
    <row r="361" spans="2:37" x14ac:dyDescent="0.2">
      <c r="B361" s="1">
        <v>357</v>
      </c>
      <c r="C361" s="13">
        <f t="shared" si="116"/>
        <v>49.931476737728694</v>
      </c>
      <c r="D361" s="13">
        <f t="shared" si="117"/>
        <v>2.6167978121472184</v>
      </c>
      <c r="E361" s="13">
        <f>演算!U361</f>
        <v>220.79673209472196</v>
      </c>
      <c r="F361" s="13">
        <f t="shared" si="118"/>
        <v>-220.79673209472196</v>
      </c>
      <c r="G361" s="13">
        <f t="shared" si="119"/>
        <v>413.30699164640407</v>
      </c>
      <c r="H361" s="13">
        <f t="shared" si="120"/>
        <v>-311.00436723392403</v>
      </c>
      <c r="I361" s="14">
        <f t="shared" si="129"/>
        <v>517.24886252400222</v>
      </c>
      <c r="J361" s="13">
        <f t="shared" si="130"/>
        <v>36.960651606635444</v>
      </c>
      <c r="K361" s="13" t="str">
        <f t="shared" si="131"/>
        <v/>
      </c>
      <c r="L361" s="13">
        <f>COUNTIF($K$4:K361,1)</f>
        <v>2</v>
      </c>
      <c r="M361" s="13">
        <f t="shared" si="132"/>
        <v>396.96065160663545</v>
      </c>
      <c r="N361" s="14">
        <f t="shared" si="121"/>
        <v>350.96065160663545</v>
      </c>
      <c r="O361" s="14">
        <f t="shared" si="133"/>
        <v>510.82498074690085</v>
      </c>
      <c r="P361" s="14">
        <f t="shared" si="134"/>
        <v>81.266381901143745</v>
      </c>
      <c r="Q361" s="13">
        <f t="shared" si="122"/>
        <v>499.3147673772869</v>
      </c>
      <c r="R361" s="13">
        <f t="shared" si="123"/>
        <v>-26.167978121472185</v>
      </c>
      <c r="S361" s="15">
        <v>357</v>
      </c>
      <c r="T361" s="1">
        <f t="shared" si="137"/>
        <v>43.796732094721975</v>
      </c>
      <c r="U361" s="1">
        <f t="shared" si="124"/>
        <v>220.79673209472196</v>
      </c>
      <c r="V361" s="1">
        <f t="shared" si="135"/>
        <v>2.4064907065607883</v>
      </c>
      <c r="W361" s="1">
        <f>入力・結果!$I$7/V361</f>
        <v>143726.2978232337</v>
      </c>
      <c r="X361" s="14">
        <f>(W361/I361*10)*入力・結果!$I$8</f>
        <v>1833.9210278868893</v>
      </c>
      <c r="Y361" s="13">
        <f>DEGREES(ACOS((入力・結果!$G$3-(入力・結果!$G$4*COS(RADIANS(S361))))/(((入力・結果!$G$3^2)+(入力・結果!$G$4^2)-(2*入力・結果!$G$3*入力・結果!$G$4*COS(RADIANS(S361))))^(1/2))))</f>
        <v>172.5204329876336</v>
      </c>
      <c r="Z361" s="13">
        <f>DEGREES(ACOS(((入力・結果!$G$3^2)+(入力・結果!$G$4^2)-(入力・結果!$G$5^2)+(入力・結果!$G$6^2)-(2*入力・結果!$G$3*入力・結果!$G$4*COS(RADIANS(S361))))/(2*入力・結果!$G$6*((入力・結果!$G$3^2)+(入力・結果!$G$4^2)-(2*入力・結果!$G$3*入力・結果!$G$4*(COS(RADIANS(S361)))))^(1/2))))</f>
        <v>106.33992287416235</v>
      </c>
      <c r="AA361" s="13">
        <f>DEGREES(ACOS((入力・結果!$G$4-(入力・結果!$G$3*COS(RADIANS(S361))))/(((入力・結果!$G$3^2)+(入力・結果!$G$4^2)-(2*入力・結果!$G$3*入力・結果!$G$4*COS(RADIANS(S361))))^(1/2))))</f>
        <v>4.4795670123664992</v>
      </c>
      <c r="AB361" s="13">
        <f>DEGREES(ACOS(((入力・結果!$G$3^2)+(入力・結果!$G$4^2)+(入力・結果!$G$5^2)-(入力・結果!$G$6^2)-(2*入力・結果!$G$3*入力・結果!$G$4*COS(RADIANS(S361))))/(2*入力・結果!$G$5*((入力・結果!$G$3^2)+(入力・結果!$G$4^2)-(2*入力・結果!$G$3*入力・結果!$G$4*(COS(RADIANS(S361)))))^(1/2))))</f>
        <v>48.276299107088477</v>
      </c>
      <c r="AC361" s="1">
        <f t="shared" si="136"/>
        <v>-1466.0789721131107</v>
      </c>
      <c r="AD361" s="1">
        <f t="shared" si="125"/>
        <v>0</v>
      </c>
      <c r="AE361" s="1" t="str">
        <f t="shared" si="126"/>
        <v/>
      </c>
      <c r="AF361" s="1" t="str">
        <f t="shared" si="127"/>
        <v/>
      </c>
      <c r="AJ361" s="10">
        <v>358</v>
      </c>
      <c r="AK361" s="10">
        <f t="shared" si="128"/>
        <v>0.41020298885793166</v>
      </c>
    </row>
    <row r="362" spans="2:37" x14ac:dyDescent="0.2">
      <c r="B362" s="1">
        <v>358</v>
      </c>
      <c r="C362" s="13">
        <f t="shared" si="116"/>
        <v>49.969541350954785</v>
      </c>
      <c r="D362" s="13">
        <f t="shared" si="117"/>
        <v>1.7449748351250411</v>
      </c>
      <c r="E362" s="13">
        <f>演算!U362</f>
        <v>223.23454953428805</v>
      </c>
      <c r="F362" s="13">
        <f t="shared" si="118"/>
        <v>-223.23454953428805</v>
      </c>
      <c r="G362" s="13">
        <f t="shared" si="119"/>
        <v>399.67628256802504</v>
      </c>
      <c r="H362" s="13">
        <f t="shared" si="120"/>
        <v>-327.048570033592</v>
      </c>
      <c r="I362" s="14">
        <f t="shared" si="129"/>
        <v>516.4318909676407</v>
      </c>
      <c r="J362" s="13">
        <f t="shared" si="130"/>
        <v>39.292901864507201</v>
      </c>
      <c r="K362" s="13" t="str">
        <f t="shared" si="131"/>
        <v/>
      </c>
      <c r="L362" s="13">
        <f>COUNTIF($K$4:K362,1)</f>
        <v>2</v>
      </c>
      <c r="M362" s="13">
        <f t="shared" si="132"/>
        <v>399.2929018645072</v>
      </c>
      <c r="N362" s="14">
        <f t="shared" si="121"/>
        <v>353.2929018645072</v>
      </c>
      <c r="O362" s="14">
        <f t="shared" si="133"/>
        <v>512.8975282288194</v>
      </c>
      <c r="P362" s="14">
        <f t="shared" si="134"/>
        <v>60.316030582097405</v>
      </c>
      <c r="Q362" s="13">
        <f t="shared" si="122"/>
        <v>499.6954135095479</v>
      </c>
      <c r="R362" s="13">
        <f t="shared" si="123"/>
        <v>-17.449748351250413</v>
      </c>
      <c r="S362" s="15">
        <v>358</v>
      </c>
      <c r="T362" s="1">
        <f t="shared" si="137"/>
        <v>45.23454953428805</v>
      </c>
      <c r="U362" s="1">
        <f t="shared" si="124"/>
        <v>223.23454953428805</v>
      </c>
      <c r="V362" s="1">
        <f t="shared" si="135"/>
        <v>2.4378174395660892</v>
      </c>
      <c r="W362" s="1">
        <f>入力・結果!$I$7/V362</f>
        <v>141879.36897422597</v>
      </c>
      <c r="X362" s="14">
        <f>(W362/I362*10)*入力・結果!$I$8</f>
        <v>1813.2184545678374</v>
      </c>
      <c r="Y362" s="13">
        <f>DEGREES(ACOS((入力・結果!$G$3-(入力・結果!$G$4*COS(RADIANS(S362))))/(((入力・結果!$G$3^2)+(入力・結果!$G$4^2)-(2*入力・結果!$G$3*入力・結果!$G$4*COS(RADIANS(S362))))^(1/2))))</f>
        <v>175.00607533145023</v>
      </c>
      <c r="Z362" s="13">
        <f>DEGREES(ACOS(((入力・結果!$G$3^2)+(入力・結果!$G$4^2)-(入力・結果!$G$5^2)+(入力・結果!$G$6^2)-(2*入力・結果!$G$3*入力・結果!$G$4*COS(RADIANS(S362))))/(2*入力・結果!$G$6*((入力・結果!$G$3^2)+(入力・結果!$G$4^2)-(2*入力・結果!$G$3*入力・結果!$G$4*(COS(RADIANS(S362)))))^(1/2))))</f>
        <v>106.48482749425256</v>
      </c>
      <c r="AA362" s="13">
        <f>DEGREES(ACOS((入力・結果!$G$4-(入力・結果!$G$3*COS(RADIANS(S362))))/(((入力・結果!$G$3^2)+(入力・結果!$G$4^2)-(2*入力・結果!$G$3*入力・結果!$G$4*COS(RADIANS(S362))))^(1/2))))</f>
        <v>2.9939246685497944</v>
      </c>
      <c r="AB362" s="13">
        <f>DEGREES(ACOS(((入力・結果!$G$3^2)+(入力・結果!$G$4^2)+(入力・結果!$G$5^2)-(入力・結果!$G$6^2)-(2*入力・結果!$G$3*入力・結果!$G$4*COS(RADIANS(S362))))/(2*入力・結果!$G$5*((入力・結果!$G$3^2)+(入力・結果!$G$4^2)-(2*入力・結果!$G$3*入力・結果!$G$4*(COS(RADIANS(S362)))))^(1/2))))</f>
        <v>48.228474202837845</v>
      </c>
      <c r="AC362" s="1">
        <f t="shared" si="136"/>
        <v>-1486.7815454321626</v>
      </c>
      <c r="AD362" s="1">
        <f t="shared" si="125"/>
        <v>0</v>
      </c>
      <c r="AE362" s="1" t="str">
        <f t="shared" si="126"/>
        <v/>
      </c>
      <c r="AF362" s="1" t="str">
        <f t="shared" si="127"/>
        <v/>
      </c>
      <c r="AJ362" s="10">
        <v>359</v>
      </c>
      <c r="AK362" s="10">
        <f t="shared" si="128"/>
        <v>0.40557448130088775</v>
      </c>
    </row>
    <row r="363" spans="2:37" x14ac:dyDescent="0.2">
      <c r="B363" s="1">
        <v>359</v>
      </c>
      <c r="C363" s="13">
        <f t="shared" si="116"/>
        <v>49.992384757819565</v>
      </c>
      <c r="D363" s="13">
        <f t="shared" si="117"/>
        <v>0.87262032186417804</v>
      </c>
      <c r="E363" s="13">
        <f>演算!U363</f>
        <v>225.70018789691994</v>
      </c>
      <c r="F363" s="13">
        <f t="shared" si="118"/>
        <v>-225.70018789691994</v>
      </c>
      <c r="G363" s="13">
        <f t="shared" si="119"/>
        <v>385.23059517554054</v>
      </c>
      <c r="H363" s="13">
        <f t="shared" si="120"/>
        <v>-342.66099124463722</v>
      </c>
      <c r="I363" s="14">
        <f t="shared" si="129"/>
        <v>515.57653784870638</v>
      </c>
      <c r="J363" s="13">
        <f t="shared" si="130"/>
        <v>41.652958218106654</v>
      </c>
      <c r="K363" s="13" t="str">
        <f t="shared" si="131"/>
        <v/>
      </c>
      <c r="L363" s="13">
        <f>COUNTIF($K$4:K363,1)</f>
        <v>2</v>
      </c>
      <c r="M363" s="13">
        <f t="shared" si="132"/>
        <v>401.65295821810668</v>
      </c>
      <c r="N363" s="14">
        <f t="shared" si="121"/>
        <v>355.65295821810668</v>
      </c>
      <c r="O363" s="14">
        <f t="shared" si="133"/>
        <v>514.09334652135226</v>
      </c>
      <c r="P363" s="14">
        <f t="shared" si="134"/>
        <v>39.079373620048621</v>
      </c>
      <c r="Q363" s="13">
        <f t="shared" si="122"/>
        <v>499.92384757819565</v>
      </c>
      <c r="R363" s="13">
        <f t="shared" si="123"/>
        <v>-8.7262032186417802</v>
      </c>
      <c r="S363" s="15">
        <v>359</v>
      </c>
      <c r="T363" s="1">
        <f t="shared" si="137"/>
        <v>46.700187896919928</v>
      </c>
      <c r="U363" s="1">
        <f t="shared" si="124"/>
        <v>225.70018789691994</v>
      </c>
      <c r="V363" s="1">
        <f t="shared" si="135"/>
        <v>2.4656383626318927</v>
      </c>
      <c r="W363" s="1">
        <f>入力・結果!$I$7/V363</f>
        <v>140278.47929442584</v>
      </c>
      <c r="X363" s="14">
        <f>(W363/I363*10)*入力・結果!$I$8</f>
        <v>1795.7333109189963</v>
      </c>
      <c r="Y363" s="13">
        <f>DEGREES(ACOS((入力・結果!$G$3-(入力・結果!$G$4*COS(RADIANS(S363))))/(((入力・結果!$G$3^2)+(入力・結果!$G$4^2)-(2*入力・結果!$G$3*入力・結果!$G$4*COS(RADIANS(S363))))^(1/2))))</f>
        <v>177.50076101044206</v>
      </c>
      <c r="Z363" s="13">
        <f>DEGREES(ACOS(((入力・結果!$G$3^2)+(入力・結果!$G$4^2)-(入力・結果!$G$5^2)+(入力・結果!$G$6^2)-(2*入力・結果!$G$3*入力・結果!$G$4*COS(RADIANS(S363))))/(2*入力・結果!$G$6*((入力・結果!$G$3^2)+(入力・結果!$G$4^2)-(2*入力・結果!$G$3*入力・結果!$G$4*(COS(RADIANS(S363)))))^(1/2))))</f>
        <v>106.57230199064719</v>
      </c>
      <c r="AA363" s="13">
        <f>DEGREES(ACOS((入力・結果!$G$4-(入力・結果!$G$3*COS(RADIANS(S363))))/(((入力・結果!$G$3^2)+(入力・結果!$G$4^2)-(2*入力・結果!$G$3*入力・結果!$G$4*COS(RADIANS(S363))))^(1/2))))</f>
        <v>1.4992389895578337</v>
      </c>
      <c r="AB363" s="13">
        <f>DEGREES(ACOS(((入力・結果!$G$3^2)+(入力・結果!$G$4^2)+(入力・結果!$G$5^2)-(入力・結果!$G$6^2)-(2*入力・結果!$G$3*入力・結果!$G$4*COS(RADIANS(S363))))/(2*入力・結果!$G$5*((入力・結果!$G$3^2)+(入力・結果!$G$4^2)-(2*入力・結果!$G$3*入力・結果!$G$4*(COS(RADIANS(S363)))))^(1/2))))</f>
        <v>48.19942688647776</v>
      </c>
      <c r="AC363" s="1">
        <f t="shared" si="136"/>
        <v>-1504.2666890810037</v>
      </c>
      <c r="AD363" s="1">
        <f t="shared" si="125"/>
        <v>0</v>
      </c>
      <c r="AE363" s="1" t="str">
        <f t="shared" si="126"/>
        <v/>
      </c>
      <c r="AF363" s="1" t="str">
        <f t="shared" si="127"/>
        <v/>
      </c>
      <c r="AJ363" s="10">
        <v>360</v>
      </c>
      <c r="AK363" s="10">
        <f t="shared" si="128"/>
        <v>0.40168753636962962</v>
      </c>
    </row>
    <row r="364" spans="2:37" x14ac:dyDescent="0.2">
      <c r="B364" s="1">
        <v>360</v>
      </c>
      <c r="C364" s="13">
        <f t="shared" si="116"/>
        <v>50</v>
      </c>
      <c r="D364" s="13">
        <f t="shared" si="117"/>
        <v>1.22514845490862E-14</v>
      </c>
      <c r="E364" s="13">
        <f>演算!U364</f>
        <v>228.18968510422141</v>
      </c>
      <c r="F364" s="13">
        <f t="shared" si="118"/>
        <v>-228.18968510422141</v>
      </c>
      <c r="G364" s="13">
        <f t="shared" si="119"/>
        <v>370</v>
      </c>
      <c r="H364" s="13">
        <f t="shared" si="120"/>
        <v>-357.77087639996637</v>
      </c>
      <c r="I364" s="14">
        <f t="shared" si="129"/>
        <v>514.6843692983108</v>
      </c>
      <c r="J364" s="13">
        <f t="shared" si="130"/>
        <v>44.037318947678642</v>
      </c>
      <c r="K364" s="13" t="str">
        <f t="shared" si="131"/>
        <v/>
      </c>
      <c r="L364" s="13">
        <f>COUNTIF($K$4:K364,1)</f>
        <v>2</v>
      </c>
      <c r="M364" s="13">
        <f t="shared" si="132"/>
        <v>404.03731894767861</v>
      </c>
      <c r="N364" s="14">
        <f t="shared" si="121"/>
        <v>358.03731894767861</v>
      </c>
      <c r="O364" s="14">
        <f t="shared" si="133"/>
        <v>514.38242786636499</v>
      </c>
      <c r="P364" s="14">
        <f t="shared" si="134"/>
        <v>17.62719212761316</v>
      </c>
      <c r="Q364" s="13">
        <f t="shared" si="122"/>
        <v>500</v>
      </c>
      <c r="R364" s="13">
        <f t="shared" si="123"/>
        <v>-1.22514845490862E-13</v>
      </c>
      <c r="S364" s="15">
        <v>360</v>
      </c>
      <c r="T364" s="1">
        <f t="shared" si="137"/>
        <v>48.189685104221404</v>
      </c>
      <c r="U364" s="1">
        <f t="shared" si="124"/>
        <v>228.18968510422141</v>
      </c>
      <c r="V364" s="1">
        <f t="shared" si="135"/>
        <v>2.4894972073014685</v>
      </c>
      <c r="W364" s="1">
        <f>入力・結果!$I$7/V364</f>
        <v>138934.07832938203</v>
      </c>
      <c r="X364" s="14">
        <f>(W364/I364*10)*入力・結果!$I$8</f>
        <v>1781.606304120048</v>
      </c>
      <c r="Y364" s="13">
        <f>DEGREES(ACOS((入力・結果!$G$3-(入力・結果!$G$4*COS(RADIANS(S364))))/(((入力・結果!$G$3^2)+(入力・結果!$G$4^2)-(2*入力・結果!$G$3*入力・結果!$G$4*COS(RADIANS(S364))))^(1/2))))</f>
        <v>180</v>
      </c>
      <c r="Z364" s="13">
        <f>DEGREES(ACOS(((入力・結果!$G$3^2)+(入力・結果!$G$4^2)-(入力・結果!$G$5^2)+(入力・結果!$G$6^2)-(2*入力・結果!$G$3*入力・結果!$G$4*COS(RADIANS(S364))))/(2*入力・結果!$G$6*((入力・結果!$G$3^2)+(入力・結果!$G$4^2)-(2*入力・結果!$G$3*入力・結果!$G$4*(COS(RADIANS(S364)))))^(1/2))))</f>
        <v>106.60154959902023</v>
      </c>
      <c r="AA364" s="13">
        <f>DEGREES(ACOS((入力・結果!$G$4-(入力・結果!$G$3*COS(RADIANS(S364))))/(((入力・結果!$G$3^2)+(入力・結果!$G$4^2)-(2*入力・結果!$G$3*入力・結果!$G$4*COS(RADIANS(S364))))^(1/2))))</f>
        <v>0</v>
      </c>
      <c r="AB364" s="13">
        <f>DEGREES(ACOS(((入力・結果!$G$3^2)+(入力・結果!$G$4^2)+(入力・結果!$G$5^2)-(入力・結果!$G$6^2)-(2*入力・結果!$G$3*入力・結果!$G$4*COS(RADIANS(S364))))/(2*入力・結果!$G$5*((入力・結果!$G$3^2)+(入力・結果!$G$4^2)-(2*入力・結果!$G$3*入力・結果!$G$4*(COS(RADIANS(S364)))))^(1/2))))</f>
        <v>48.189685104221404</v>
      </c>
      <c r="AC364" s="1">
        <f t="shared" si="136"/>
        <v>-1518.393695879952</v>
      </c>
      <c r="AD364" s="1">
        <f t="shared" si="125"/>
        <v>0</v>
      </c>
      <c r="AE364" s="1" t="str">
        <f t="shared" si="126"/>
        <v/>
      </c>
      <c r="AF364" s="1" t="str">
        <f t="shared" si="127"/>
        <v/>
      </c>
    </row>
    <row r="365" spans="2:37" x14ac:dyDescent="0.2">
      <c r="Y365" s="13">
        <f>DEGREES(ACOS((入力・結果!$G$3-(入力・結果!$G$4*COS(RADIANS(S365))))/(((入力・結果!$G$3^2)+(入力・結果!$G$4^2)-(2*入力・結果!$G$3*入力・結果!$G$4*COS(RADIANS(S365))))^(1/2))))</f>
        <v>180</v>
      </c>
      <c r="Z365" s="13">
        <f>DEGREES(ACOS(((入力・結果!$G$3^2)+(入力・結果!$G$4^2)-(入力・結果!$G$5^2)+(入力・結果!$G$6^2)-(2*入力・結果!$G$3*入力・結果!$G$4*COS(RADIANS(S365))))/(2*入力・結果!$G$6*((入力・結果!$G$3^2)+(入力・結果!$G$4^2)-(2*入力・結果!$G$3*入力・結果!$G$4*(COS(RADIANS(S365)))))^(1/2))))</f>
        <v>106.60154959902023</v>
      </c>
      <c r="AA365" s="13">
        <f>DEGREES(ACOS((入力・結果!$G$4-(入力・結果!$G$3*COS(RADIANS(S365))))/(((入力・結果!$G$3^2)+(入力・結果!$G$4^2)-(2*入力・結果!$G$3*入力・結果!$G$4*COS(RADIANS(S365))))^(1/2))))</f>
        <v>0</v>
      </c>
      <c r="AB365" s="13">
        <f>DEGREES(ACOS(((入力・結果!$G$3^2)+(入力・結果!$G$4^2)+(入力・結果!$G$5^2)-(入力・結果!$G$6^2)-(2*入力・結果!$G$3*入力・結果!$G$4*COS(RADIANS(S365))))/(2*入力・結果!$G$5*((入力・結果!$G$3^2)+(入力・結果!$G$4^2)-(2*入力・結果!$G$3*入力・結果!$G$4*(COS(RADIANS(S365)))))^(1/2))))</f>
        <v>48.189685104221404</v>
      </c>
      <c r="AC365" s="1">
        <f t="shared" si="136"/>
        <v>-3300</v>
      </c>
      <c r="AD365" s="1">
        <f t="shared" si="125"/>
        <v>0</v>
      </c>
      <c r="AE365" s="1" t="str">
        <f t="shared" si="126"/>
        <v/>
      </c>
      <c r="AF365" s="1" t="str">
        <f>IF(AND(入力・結果!V366=0,AD365&gt;0),"a","")</f>
        <v/>
      </c>
    </row>
  </sheetData>
  <phoneticPr fontId="1"/>
  <pageMargins left="0.7" right="0.7" top="0.75" bottom="0.75" header="0.3" footer="0.3"/>
  <pageSetup paperSize="9" orientation="portrait" r:id="rId1"/>
  <ignoredErrors>
    <ignoredError sqref="AG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L2:O38"/>
  <sheetViews>
    <sheetView topLeftCell="A4" workbookViewId="0">
      <selection activeCell="H27" sqref="H27"/>
    </sheetView>
  </sheetViews>
  <sheetFormatPr defaultRowHeight="13" x14ac:dyDescent="0.2"/>
  <cols>
    <col min="12" max="12" width="12.1796875" customWidth="1"/>
    <col min="13" max="13" width="10.453125" customWidth="1"/>
    <col min="14" max="14" width="1.453125" customWidth="1"/>
    <col min="15" max="15" width="40.54296875" customWidth="1"/>
    <col min="16" max="16" width="11.81640625" customWidth="1"/>
    <col min="18" max="18" width="11.453125" customWidth="1"/>
  </cols>
  <sheetData>
    <row r="2" spans="12:15" x14ac:dyDescent="0.2">
      <c r="L2" s="40" t="s">
        <v>58</v>
      </c>
      <c r="M2" s="40" t="s">
        <v>62</v>
      </c>
    </row>
    <row r="3" spans="12:15" x14ac:dyDescent="0.2">
      <c r="L3" s="40" t="s">
        <v>59</v>
      </c>
      <c r="M3" s="40" t="s">
        <v>63</v>
      </c>
    </row>
    <row r="4" spans="12:15" x14ac:dyDescent="0.2">
      <c r="L4" s="40" t="s">
        <v>60</v>
      </c>
      <c r="M4" s="40" t="s">
        <v>64</v>
      </c>
    </row>
    <row r="5" spans="12:15" x14ac:dyDescent="0.2">
      <c r="L5" s="40" t="s">
        <v>61</v>
      </c>
      <c r="M5" s="40" t="s">
        <v>65</v>
      </c>
    </row>
    <row r="6" spans="12:15" x14ac:dyDescent="0.2">
      <c r="L6" s="40" t="s">
        <v>66</v>
      </c>
      <c r="M6" s="40" t="s">
        <v>67</v>
      </c>
    </row>
    <row r="8" spans="12:15" ht="13.75" thickBot="1" x14ac:dyDescent="0.25"/>
    <row r="9" spans="12:15" ht="13.5" thickBot="1" x14ac:dyDescent="0.25">
      <c r="L9" s="62" t="s">
        <v>46</v>
      </c>
      <c r="M9" s="63"/>
    </row>
    <row r="10" spans="12:15" x14ac:dyDescent="0.2">
      <c r="L10" s="44" t="s">
        <v>37</v>
      </c>
      <c r="M10" s="46"/>
      <c r="O10" s="41" t="s">
        <v>68</v>
      </c>
    </row>
    <row r="11" spans="12:15" x14ac:dyDescent="0.2">
      <c r="L11" s="45" t="s">
        <v>38</v>
      </c>
      <c r="M11" s="47"/>
      <c r="O11" s="42" t="s">
        <v>68</v>
      </c>
    </row>
    <row r="12" spans="12:15" x14ac:dyDescent="0.2">
      <c r="L12" s="45" t="s">
        <v>39</v>
      </c>
      <c r="M12" s="47"/>
      <c r="O12" s="42" t="s">
        <v>68</v>
      </c>
    </row>
    <row r="13" spans="12:15" x14ac:dyDescent="0.2">
      <c r="L13" s="45" t="s">
        <v>40</v>
      </c>
      <c r="M13" s="47"/>
      <c r="O13" s="42" t="s">
        <v>68</v>
      </c>
    </row>
    <row r="14" spans="12:15" x14ac:dyDescent="0.2">
      <c r="L14" s="45" t="s">
        <v>34</v>
      </c>
      <c r="M14" s="47"/>
      <c r="O14" s="42" t="s">
        <v>69</v>
      </c>
    </row>
    <row r="15" spans="12:15" x14ac:dyDescent="0.2">
      <c r="L15" s="45" t="s">
        <v>35</v>
      </c>
      <c r="M15" s="47"/>
      <c r="O15" s="42" t="s">
        <v>68</v>
      </c>
    </row>
    <row r="16" spans="12:15" x14ac:dyDescent="0.2">
      <c r="L16" s="45" t="s">
        <v>36</v>
      </c>
      <c r="M16" s="47"/>
      <c r="O16" s="42" t="s">
        <v>69</v>
      </c>
    </row>
    <row r="17" spans="12:15" x14ac:dyDescent="0.2">
      <c r="L17" s="45" t="s">
        <v>31</v>
      </c>
      <c r="M17" s="47"/>
      <c r="O17" s="42" t="s">
        <v>70</v>
      </c>
    </row>
    <row r="18" spans="12:15" ht="13.5" thickBot="1" x14ac:dyDescent="0.25">
      <c r="L18" s="28" t="s">
        <v>32</v>
      </c>
      <c r="M18" s="48"/>
      <c r="O18" s="43" t="s">
        <v>71</v>
      </c>
    </row>
    <row r="19" spans="12:15" ht="13.5" thickBot="1" x14ac:dyDescent="0.25"/>
    <row r="20" spans="12:15" ht="13.5" thickBot="1" x14ac:dyDescent="0.25">
      <c r="L20" s="62" t="s">
        <v>47</v>
      </c>
      <c r="M20" s="63"/>
    </row>
    <row r="21" spans="12:15" x14ac:dyDescent="0.2">
      <c r="L21" s="44" t="s">
        <v>5</v>
      </c>
      <c r="M21" s="46"/>
      <c r="O21" s="41" t="s">
        <v>72</v>
      </c>
    </row>
    <row r="22" spans="12:15" x14ac:dyDescent="0.2">
      <c r="L22" s="45" t="s">
        <v>6</v>
      </c>
      <c r="M22" s="47"/>
      <c r="O22" s="42" t="s">
        <v>73</v>
      </c>
    </row>
    <row r="23" spans="12:15" x14ac:dyDescent="0.2">
      <c r="L23" s="45" t="s">
        <v>7</v>
      </c>
      <c r="M23" s="3"/>
      <c r="O23" s="42" t="s">
        <v>87</v>
      </c>
    </row>
    <row r="24" spans="12:15" x14ac:dyDescent="0.2">
      <c r="L24" s="45" t="s">
        <v>9</v>
      </c>
      <c r="M24" s="47"/>
      <c r="O24" s="42" t="s">
        <v>74</v>
      </c>
    </row>
    <row r="25" spans="12:15" x14ac:dyDescent="0.2">
      <c r="L25" s="45" t="s">
        <v>30</v>
      </c>
      <c r="M25" s="3"/>
      <c r="O25" s="42" t="s">
        <v>88</v>
      </c>
    </row>
    <row r="26" spans="12:15" x14ac:dyDescent="0.2">
      <c r="L26" s="45" t="s">
        <v>8</v>
      </c>
      <c r="M26" s="47"/>
      <c r="O26" s="42" t="s">
        <v>82</v>
      </c>
    </row>
    <row r="27" spans="12:15" x14ac:dyDescent="0.2">
      <c r="L27" s="45" t="s">
        <v>41</v>
      </c>
      <c r="M27" s="3"/>
      <c r="O27" s="42" t="s">
        <v>86</v>
      </c>
    </row>
    <row r="28" spans="12:15" x14ac:dyDescent="0.2">
      <c r="L28" s="45" t="s">
        <v>83</v>
      </c>
      <c r="M28" s="3"/>
      <c r="O28" s="42" t="s">
        <v>85</v>
      </c>
    </row>
    <row r="29" spans="12:15" ht="13.5" thickBot="1" x14ac:dyDescent="0.25">
      <c r="L29" s="28" t="s">
        <v>84</v>
      </c>
      <c r="M29" s="4"/>
      <c r="O29" s="43" t="s">
        <v>85</v>
      </c>
    </row>
    <row r="30" spans="12:15" ht="13.5" thickBot="1" x14ac:dyDescent="0.25"/>
    <row r="31" spans="12:15" x14ac:dyDescent="0.2">
      <c r="L31" s="29" t="s">
        <v>44</v>
      </c>
      <c r="M31" s="5"/>
      <c r="O31" s="41" t="s">
        <v>75</v>
      </c>
    </row>
    <row r="32" spans="12:15" x14ac:dyDescent="0.2">
      <c r="L32" s="24" t="s">
        <v>14</v>
      </c>
      <c r="M32" s="30"/>
      <c r="O32" s="42" t="s">
        <v>76</v>
      </c>
    </row>
    <row r="33" spans="12:15" x14ac:dyDescent="0.2">
      <c r="L33" s="24" t="s">
        <v>9</v>
      </c>
      <c r="M33" s="30"/>
      <c r="O33" s="42" t="s">
        <v>77</v>
      </c>
    </row>
    <row r="34" spans="12:15" ht="13.5" thickBot="1" x14ac:dyDescent="0.25">
      <c r="L34" s="9" t="s">
        <v>42</v>
      </c>
      <c r="M34" s="31"/>
      <c r="O34" s="42" t="s">
        <v>78</v>
      </c>
    </row>
    <row r="35" spans="12:15" x14ac:dyDescent="0.2">
      <c r="L35" s="29" t="s">
        <v>45</v>
      </c>
      <c r="M35" s="5"/>
      <c r="O35" s="42" t="s">
        <v>75</v>
      </c>
    </row>
    <row r="36" spans="12:15" x14ac:dyDescent="0.2">
      <c r="L36" s="24" t="s">
        <v>14</v>
      </c>
      <c r="M36" s="30"/>
      <c r="O36" s="42" t="s">
        <v>79</v>
      </c>
    </row>
    <row r="37" spans="12:15" x14ac:dyDescent="0.2">
      <c r="L37" s="26" t="s">
        <v>9</v>
      </c>
      <c r="M37" s="32"/>
      <c r="O37" s="42" t="s">
        <v>80</v>
      </c>
    </row>
    <row r="38" spans="12:15" ht="13.5" thickBot="1" x14ac:dyDescent="0.25">
      <c r="L38" s="28" t="s">
        <v>43</v>
      </c>
      <c r="M38" s="33"/>
      <c r="O38" s="43" t="s">
        <v>81</v>
      </c>
    </row>
  </sheetData>
  <mergeCells count="2">
    <mergeCell ref="L9:M9"/>
    <mergeCell ref="L20:M20"/>
  </mergeCells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入力・結果</vt:lpstr>
      <vt:lpstr>Sheet1</vt:lpstr>
      <vt:lpstr>演算</vt:lpstr>
      <vt:lpstr>使用法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chamatto</dc:creator>
  <cp:lastModifiedBy>後藤賢也</cp:lastModifiedBy>
  <dcterms:created xsi:type="dcterms:W3CDTF">2014-05-27T03:12:34Z</dcterms:created>
  <dcterms:modified xsi:type="dcterms:W3CDTF">2019-09-18T09:59:33Z</dcterms:modified>
</cp:coreProperties>
</file>