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worksheets/sheet8.xml" ContentType="application/vnd.openxmlformats-officedocument.spreadsheetml.worksheet+xml"/>
  <Override PartName="/xl/tables/table13.xml" ContentType="application/vnd.openxmlformats-officedocument.spreadsheetml.table+xml"/>
  <Override PartName="/xl/worksheets/sheet9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a7706ead444c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決策摘要" sheetId="1" r:id="R1c98ab137b66439a"/>
    <x:sheet xmlns:r="http://schemas.openxmlformats.org/officeDocument/2006/relationships" name="表後儲能" sheetId="2" r:id="Ra7996e5243f2417b"/>
    <x:sheet xmlns:r="http://schemas.openxmlformats.org/officeDocument/2006/relationships" name="成本試算" sheetId="3" r:id="R8c460c92709f48b4"/>
    <x:sheet xmlns:r="http://schemas.openxmlformats.org/officeDocument/2006/relationships" name="交叉預測" sheetId="4" r:id="R7ccceacc87e34ec0"/>
    <x:sheet xmlns:r="http://schemas.openxmlformats.org/officeDocument/2006/relationships" name="漲價情境" sheetId="5" r:id="R21cb9abc3e5540b8"/>
    <x:sheet xmlns:r="http://schemas.openxmlformats.org/officeDocument/2006/relationships" name="長庚與安全" sheetId="6" r:id="R602759f954c04a10"/>
    <x:sheet xmlns:r="http://schemas.openxmlformats.org/officeDocument/2006/relationships" name="客戶開發" sheetId="7" r:id="Rb4e8376f5d5448f9"/>
    <x:sheet xmlns:r="http://schemas.openxmlformats.org/officeDocument/2006/relationships" name="年度計畫" sheetId="8" r:id="R1f42aef4ab60435c"/>
    <x:sheet xmlns:r="http://schemas.openxmlformats.org/officeDocument/2006/relationships" name="資料來源" sheetId="9" r:id="Rd9edfd29bc874a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%"/>
    <x:numFmt numFmtId="202" formatCode="#,##0.0"/>
    <x:numFmt numFmtId="203" formatCode="0.00"/>
  </x:numFmts>
  <x:fonts count="6">
    <x:font>
      <x:sz val="11"/>
      <x:name val="Carlito"/>
    </x:font>
    <x:font>
      <x:b/>
      <x:sz val="18"/>
      <x:name val="Arial"/>
    </x:font>
    <x:font>
      <x:sz val="10"/>
      <x:color rgb="FF596574"/>
      <x:name val="Arial"/>
    </x:font>
    <x:font>
      <x:sz val="11"/>
      <x:name val="Arial"/>
    </x:font>
    <x:font>
      <x:b/>
      <x:sz val="11"/>
      <x:color rgb="FFFFFFFF"/>
      <x:name val="Arial"/>
    </x:font>
    <x:font>
      <x:b/>
      <x:sz val="1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84B63"/>
      </x:patternFill>
    </x:fill>
    <x:fill>
      <x:patternFill patternType="solid">
        <x:fgColor rgb="FFF1F5F7"/>
      </x:patternFill>
    </x:fill>
    <x:fill>
      <x:patternFill patternType="solid">
        <x:fgColor rgb="FFFFF2CC"/>
      </x:patternFill>
    </x:fill>
    <x:fill>
      <x:patternFill patternType="solid">
        <x:fgColor rgb="FFE6ECE8"/>
      </x:patternFill>
    </x:fill>
  </x:fills>
  <x:borders count="1">
    <x:border/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3" fillId="4" borderId="0" xfId="0" applyNumberFormat="1" applyFont="1" applyFill="1" applyBorder="1" applyAlignment="1">
      <x:alignment vertical="top" wrapText="1"/>
    </x:xf>
    <x:xf numFmtId="200" fontId="3" fillId="4" borderId="0" xfId="0" applyNumberFormat="1" applyFont="1" applyFill="1" applyBorder="1" applyAlignment="1">
      <x:alignment vertical="top" wrapText="1"/>
    </x:xf>
    <x:xf numFmtId="201" fontId="3" fillId="4" borderId="0" xfId="0" applyNumberFormat="1" applyFont="1" applyFill="1" applyBorder="1" applyAlignment="1">
      <x:alignment vertical="top" wrapText="1"/>
    </x:xf>
    <x:xf numFmtId="200" fontId="3" fillId="5" borderId="0" xfId="0" applyNumberFormat="1" applyFont="1" applyFill="1" applyBorder="1" applyAlignment="1">
      <x:alignment vertical="top" wrapText="1"/>
    </x:xf>
    <x:xf numFmtId="200" fontId="3" fillId="3" borderId="0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2" fontId="3" fillId="3" borderId="0" xfId="0" applyNumberFormat="1" applyFont="1" applyFill="1" applyBorder="1" applyAlignment="1">
      <x:alignment vertical="top" wrapText="1"/>
    </x:xf>
    <x:xf numFmtId="202" fontId="3" fillId="0" borderId="0" xfId="0" applyNumberFormat="1" applyFont="1" applyFill="1" applyBorder="1" applyAlignment="1">
      <x:alignment vertical="top" wrapText="1"/>
    </x:xf>
    <x:xf numFmtId="203" fontId="3" fillId="3" borderId="0" xfId="0" applyNumberFormat="1" applyFont="1" applyFill="1" applyBorder="1" applyAlignment="1">
      <x:alignment vertical="top" wrapText="1"/>
    </x:xf>
    <x:xf numFmtId="203" fontId="3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201" fontId="3" fillId="3" borderId="0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</x:cellXfs>
  <x:cellStyles count="1">
    <x:cellStyle name="Normal" xfId="0"/>
  </x:cellStyles>
  <x:dxfs count="1">
    <x:dxf>
      <x:font>
        <x:color rgb="FF16633D"/>
      </x:font>
      <x:fill>
        <x:patternFill patternType="solid">
          <x:bgColor rgb="FFDBEE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392cdd305b49fa" /><Relationship Type="http://schemas.openxmlformats.org/officeDocument/2006/relationships/theme" Target="/xl/theme/theme1.xml" Id="R3193196c7c8946ab" /><Relationship Type="http://schemas.openxmlformats.org/officeDocument/2006/relationships/sharedStrings" Target="/xl/sharedStrings.xml" Id="Rde53587ef37f4e31" /><Relationship Type="http://schemas.openxmlformats.org/officeDocument/2006/relationships/worksheet" Target="/xl/worksheets/sheet1.xml" Id="R1c98ab137b66439a" /><Relationship Type="http://schemas.openxmlformats.org/officeDocument/2006/relationships/worksheet" Target="/xl/worksheets/sheet2.xml" Id="Ra7996e5243f2417b" /><Relationship Type="http://schemas.openxmlformats.org/officeDocument/2006/relationships/worksheet" Target="/xl/worksheets/sheet3.xml" Id="R8c460c92709f48b4" /><Relationship Type="http://schemas.openxmlformats.org/officeDocument/2006/relationships/worksheet" Target="/xl/worksheets/sheet4.xml" Id="R7ccceacc87e34ec0" /><Relationship Type="http://schemas.openxmlformats.org/officeDocument/2006/relationships/worksheet" Target="/xl/worksheets/sheet5.xml" Id="R21cb9abc3e5540b8" /><Relationship Type="http://schemas.openxmlformats.org/officeDocument/2006/relationships/worksheet" Target="/xl/worksheets/sheet6.xml" Id="R602759f954c04a10" /><Relationship Type="http://schemas.openxmlformats.org/officeDocument/2006/relationships/worksheet" Target="/xl/worksheets/sheet7.xml" Id="Rb4e8376f5d5448f9" /><Relationship Type="http://schemas.openxmlformats.org/officeDocument/2006/relationships/worksheet" Target="/xl/worksheets/sheet8.xml" Id="R1f42aef4ab60435c" /><Relationship Type="http://schemas.openxmlformats.org/officeDocument/2006/relationships/worksheet" Target="/xl/worksheets/sheet9.xml" Id="Rd9edfd29bc874a5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8b590aa0986d4bac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5</xdr:row>
      <xdr:rowOff>0</xdr:rowOff>
    </xdr:from>
    <xdr:ext cx="10477500" cy="3676650"/>
    <xdr:pic>
      <xdr:nvPicPr>
        <xdr:cNvPr id="1" name="882d47df-07e4-4ebc-becc-f6b886d279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590aa0986d4b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able_1_4" displayName="Table_1_4" ref="A4:D15" headerRowCount="1" totalsRowCount="0" totalsRowShown="0">
  <x:tableColumns count="4">
    <x:tableColumn id="1" name="主題"/>
    <x:tableColumn id="2" name="項目"/>
    <x:tableColumn id="3" name="提案內容"/>
    <x:tableColumn id="4" name="依據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2_24" displayName="Table_2_24" ref="A24:D44" headerRowCount="1" totalsRowCount="0" totalsRowShown="0">
  <x:tableColumns count="4">
    <x:tableColumn id="1" name="主題"/>
    <x:tableColumn id="2" name="項目"/>
    <x:tableColumn id="3" name="提案內容"/>
    <x:tableColumn id="4" name="依據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6" name="Table_3_4" displayName="Table_3_4" ref="A4:D29" headerRowCount="1" totalsRowCount="0" totalsRowShown="0">
  <x:tableColumns count="4">
    <x:tableColumn id="1" name="輸入參數"/>
    <x:tableColumn id="2" name="數值"/>
    <x:tableColumn id="3" name="單位"/>
    <x:tableColumn id="4" name="依據與限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7" name="Table_3_33" displayName="Table_3_33" ref="A33:D48" headerRowCount="1" totalsRowCount="0" totalsRowShown="0">
  <x:tableColumns count="4">
    <x:tableColumn id="1" name="計算結果"/>
    <x:tableColumn id="2" name="數值"/>
    <x:tableColumn id="3" name="單位"/>
    <x:tableColumn id="4" name="說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8" name="Table_4_4" displayName="Table_4_4" ref="A4:K20" headerRowCount="1" totalsRowCount="0" totalsRowShown="0">
  <x:tableColumns count="11">
    <x:tableColumn id="1" name="年末"/>
    <x:tableColumn id="2" name="綠電元／度"/>
    <x:tableColumn id="3" name="市電元／度"/>
    <x:tableColumn id="4" name="綠電累積淨增加"/>
    <x:tableColumn id="5" name="儲能價差效益"/>
    <x:tableColumn id="6" name="運維保險"/>
    <x:tableColumn id="7" name="換修支出"/>
    <x:tableColumn id="8" name="儲能累積淨增加"/>
    <x:tableColumn id="9" name="儲能相對優勢"/>
    <x:tableColumn id="10" name="綠電年度淨增加"/>
    <x:tableColumn id="11" name="交叉年候選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9" name="Table_5_4" displayName="Table_5_4" ref="A4:D8" headerRowCount="1" totalsRowCount="0" totalsRowShown="0">
  <x:tableColumns count="4">
    <x:tableColumn id="1" name="綠電年漲幅"/>
    <x:tableColumn id="2" name="首個交叉年末"/>
    <x:tableColumn id="3" name="第15年儲能相對優勢"/>
    <x:tableColumn id="4" name="說明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10" name="Table_5_12" displayName="Table_5_12" ref="A12:F28" headerRowCount="1" totalsRowCount="0" totalsRowShown="0">
  <x:tableColumns count="6">
    <x:tableColumn id="1" name="年末"/>
    <x:tableColumn id="2" name="綠電元／度"/>
    <x:tableColumn id="3" name="綠電累積淨增加"/>
    <x:tableColumn id="4" name="儲能累積淨增加"/>
    <x:tableColumn id="5" name="儲能相對優勢"/>
    <x:tableColumn id="6" name="交叉年候選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1" name="Table_5_32" displayName="Table_5_32" ref="A32:F48" headerRowCount="1" totalsRowCount="0" totalsRowShown="0">
  <x:tableColumns count="6">
    <x:tableColumn id="1" name="年末"/>
    <x:tableColumn id="2" name="綠電元／度"/>
    <x:tableColumn id="3" name="綠電累積淨增加"/>
    <x:tableColumn id="4" name="儲能累積淨增加"/>
    <x:tableColumn id="5" name="儲能相對優勢"/>
    <x:tableColumn id="6" name="交叉年候選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12" name="Table_5_52" displayName="Table_5_52" ref="A52:F68" headerRowCount="1" totalsRowCount="0" totalsRowShown="0">
  <x:tableColumns count="6">
    <x:tableColumn id="1" name="年末"/>
    <x:tableColumn id="2" name="綠電元／度"/>
    <x:tableColumn id="3" name="綠電累積淨增加"/>
    <x:tableColumn id="4" name="儲能累積淨增加"/>
    <x:tableColumn id="5" name="儲能相對優勢"/>
    <x:tableColumn id="6" name="交叉年候選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3" name="Table_5_72" displayName="Table_5_72" ref="A72:F88" headerRowCount="1" totalsRowCount="0" totalsRowShown="0">
  <x:tableColumns count="6">
    <x:tableColumn id="1" name="年末"/>
    <x:tableColumn id="2" name="綠電元／度"/>
    <x:tableColumn id="3" name="綠電累積淨增加"/>
    <x:tableColumn id="4" name="儲能累積淨增加"/>
    <x:tableColumn id="5" name="儲能相對優勢"/>
    <x:tableColumn id="6" name="交叉年候選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3" name="Table_6_4" displayName="Table_6_4" ref="A4:D17" headerRowCount="1" totalsRowCount="0" totalsRowShown="0">
  <x:tableColumns count="4">
    <x:tableColumn id="1" name="主題"/>
    <x:tableColumn id="2" name="項目"/>
    <x:tableColumn id="3" name="提案內容"/>
    <x:tableColumn id="4" name="依據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4" name="Table_7_4" displayName="Table_7_4" ref="A4:D13" headerRowCount="1" totalsRowCount="0" totalsRowShown="0">
  <x:tableColumns count="4">
    <x:tableColumn id="1" name="主題"/>
    <x:tableColumn id="2" name="項目"/>
    <x:tableColumn id="3" name="提案內容"/>
    <x:tableColumn id="4" name="依據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5" name="Table_8_4" displayName="Table_8_4" ref="A4:D12" headerRowCount="1" totalsRowCount="0" totalsRowShown="0">
  <x:tableColumns count="4">
    <x:tableColumn id="1" name="主題"/>
    <x:tableColumn id="2" name="項目"/>
    <x:tableColumn id="3" name="提案內容"/>
    <x:tableColumn id="4" name="依據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able_9_4" displayName="Table_9_4" ref="A4:D19" headerRowCount="1" totalsRowCount="0" totalsRowShown="0">
  <x:tableColumns count="4">
    <x:tableColumn id="1" name="索引"/>
    <x:tableColumn id="2" name="資料名稱"/>
    <x:tableColumn id="3" name="來源網址或檔案"/>
    <x:tableColumn id="4" name="適用範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42af485ff6942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7218418c12024c4e" /><Relationship Type="http://schemas.openxmlformats.org/officeDocument/2006/relationships/table" Target="/xl/tables/table2.xml" Id="Rad319ed54f0a40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78087412fb4a7c" /><Relationship Type="http://schemas.openxmlformats.org/officeDocument/2006/relationships/table" Target="/xl/tables/table4.xml" Id="Ra13d2d4f0932461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6b287ba4c3ef4a2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2570abefa41f4ad9" /><Relationship Type="http://schemas.openxmlformats.org/officeDocument/2006/relationships/table" Target="/xl/tables/table7.xml" Id="Ra22d6fa426bc4ce3" /><Relationship Type="http://schemas.openxmlformats.org/officeDocument/2006/relationships/table" Target="/xl/tables/table8.xml" Id="Rf4c8eb3368ac49fd" /><Relationship Type="http://schemas.openxmlformats.org/officeDocument/2006/relationships/table" Target="/xl/tables/table9.xml" Id="R129c4fb35b0147aa" /><Relationship Type="http://schemas.openxmlformats.org/officeDocument/2006/relationships/table" Target="/xl/tables/table10.xml" Id="R3d4a9155cf7a443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1.xml" Id="Rab07c020fe974d1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2.xml" Id="R64385c0fe9684c1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3.xml" Id="R4a5a02b2f5db48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4.xml" Id="R01f2ef5c8f17453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110000610351562" hidden="0" customWidth="1"/>
    <x:col min="2" max="2" width="17.780000686645508" hidden="0" customWidth="1"/>
    <x:col min="3" max="3" width="68.88999938964844" hidden="0" customWidth="1"/>
    <x:col min="4" max="4" width="23.329999923706055" hidden="0" customWidth="1"/>
  </x:cols>
  <x:sheetData>
    <x:row r="1" ht="28" customHeight="1">
      <x:c r="A1" s="1" t="str">
        <x:v>台灣格雷蒙大型儲能業務決策摘要</x:v>
      </x:c>
    </x:row>
    <x:row r="2" ht="28" customHeight="1">
      <x:c r="A2" s="2" t="str">
        <x:v>台灣格雷蒙 電池材料開發部｜原報告資料更新 2026-10-08｜表格整理 2026-10-08</x:v>
      </x:c>
    </x:row>
    <x:row r="4" ht="28" customHeight="1">
      <x:c r="A4" s="7" t="str">
        <x:v>主題</x:v>
      </x:c>
      <x:c r="B4" s="7" t="str">
        <x:v>項目</x:v>
      </x:c>
      <x:c r="C4" s="7" t="str">
        <x:v>提案內容</x:v>
      </x:c>
      <x:c r="D4" s="7" t="str">
        <x:v>依據</x:v>
      </x:c>
    </x:row>
    <x:row r="5" ht="50" customHeight="1">
      <x:c r="A5" s="8" t="str">
        <x:v>概述</x:v>
      </x:c>
      <x:c r="B5" s="8" t="str">
        <x:v>說明</x:v>
      </x:c>
      <x:c r="C5" s="8" t="str">
        <x:v>建請授權電池材料開發部主導長庚合作及方案開發，以既有大廠與人脈切入政策履行、節費需求。首年推動五個5至10 MWh案場，代理權、收益與專業責任以合約確立。</x:v>
      </x:c>
      <x:c r="D5" s="8" t="str">
        <x:v>原Word報告</x:v>
      </x:c>
    </x:row>
    <x:row r="6" ht="68" customHeight="1">
      <x:c r="A6" s="5" t="str">
        <x:v>四種解法  以工廠契約容量10 MW比較</x:v>
      </x:c>
      <x:c r="B6" s="5" t="str">
        <x:v>說明</x:v>
      </x:c>
      <x:c r="C6" s="5" t="str">
        <x:v>依確認以10 MW作為工廠契約容量，非年用電量或儲能功率。未計扣減時10%義務為1000 kW，儲能最低對應2小時即2 MWh。綠電採購約占已履行容量71.1%（2025年1月歷史資料，非企業家數），可從既有採購客戶切入。[1][2]</x:v>
      </x:c>
      <x:c r="D6" s="5" t="str">
        <x:v>[1]、[2]</x:v>
      </x:c>
    </x:row>
    <x:row r="7" ht="50" customHeight="1">
      <x:c r="A7" s="8" t="str">
        <x:v>四種解法  以工廠契約容量10 MW比較</x:v>
      </x:c>
      <x:c r="B7" s="8" t="str">
        <x:v>自建再生能源</x:v>
      </x:c>
      <x:c r="C7" s="8" t="str">
        <x:v>數量與成本基準：設置1000 kW；依場址及發電條件報價
適用判斷：可自發自用；須有空間與發電條件</x:v>
      </x:c>
      <x:c r="D7" s="8" t="str">
        <x:v>原Word表格</x:v>
      </x:c>
    </x:row>
    <x:row r="8" ht="68" customHeight="1">
      <x:c r="A8" s="5" t="str">
        <x:v>四種解法  以工廠契約容量10 MW比較</x:v>
      </x:c>
      <x:c r="B8" s="5" t="str">
        <x:v>建置儲能</x:v>
      </x:c>
      <x:c r="C8" s="5" t="str">
        <x:v>數量與成本基準：1 MW／2 MWh；成本3096萬元，假設核定補助1000萬元，投入2096萬元
適用判斷：可節費並履行義務；資格與義務認定分別確認</x:v>
      </x:c>
      <x:c r="D8" s="5" t="str">
        <x:v>原Word表格</x:v>
      </x:c>
    </x:row>
    <x:row r="9" ht="50" customHeight="1">
      <x:c r="A9" s="8" t="str">
        <x:v>四種解法  以工廠契約容量10 MW比較</x:v>
      </x:c>
      <x:c r="B9" s="8" t="str">
        <x:v>綠電及憑證</x:v>
      </x:c>
      <x:c r="C9" s="8" t="str">
        <x:v>數量與成本基準：太陽光電基準125萬度／年；4.8元／度時毛支出600萬元／年
適用判斷：4.8元為使用者價格假設；須扣被替代市電</x:v>
      </x:c>
      <x:c r="D9" s="8" t="str">
        <x:v>原Word表格</x:v>
      </x:c>
    </x:row>
    <x:row r="10" ht="50" customHeight="1">
      <x:c r="A10" s="5" t="str">
        <x:v>四種解法  以工廠契約容量10 MW比較</x:v>
      </x:c>
      <x:c r="B10" s="5" t="str">
        <x:v>繳納代金</x:v>
      </x:c>
      <x:c r="C10" s="5" t="str">
        <x:v>數量與成本基準：1000 × 2500 × 4＝1000萬元／年
適用判斷：未如期履行後機制，無設備與供電</x:v>
      </x:c>
      <x:c r="D10" s="5" t="str">
        <x:v>原Word表格</x:v>
      </x:c>
    </x:row>
    <x:row r="11" ht="86" customHeight="1">
      <x:c r="A11" s="8" t="str">
        <x:v>累積成本交叉點  用情境判斷投資價值</x:v>
      </x:c>
      <x:c r="B11" s="8" t="str">
        <x:v>說明</x:v>
      </x:c>
      <x:c r="C11" s="8" t="str">
        <x:v>假設4.8元為綠電與憑證合計採購價、市電替代成本3.5元／度，首年綠電淨增加162.5萬元。2 MWh儲能首年價差效益199.83萬元，扣暫估運維保險30.96萬元，淨節費168.87萬元；若可停止該政策綠電採購，兩途徑相對共同市電基準的成本才可比較。[3][4][6]</x:v>
      </x:c>
      <x:c r="D11" s="8" t="str">
        <x:v>[3]、[4]、[6]</x:v>
      </x:c>
    </x:row>
    <x:row r="12" ht="68" customHeight="1">
      <x:c r="A12" s="5" t="str">
        <x:v>累積成本交叉點  用情境判斷投資價值</x:v>
      </x:c>
      <x:c r="B12" s="5" t="str">
        <x:v>說明</x:v>
      </x:c>
      <x:c r="C12" s="5" t="str">
        <x:v>15年未折現模型納入價差效益每年衰減2%、第11年換修支出建置費20%。綠電價格年漲0%、3%、5%、8%時，首個年末交叉點分別約第7、6、6、5年。漲幅、市電價格、衰減與換修均是情境，非市場預測或長庚保證；第2頁列逐年表。</x:v>
      </x:c>
      <x:c r="D12" s="5" t="str">
        <x:v>原Word報告</x:v>
      </x:c>
    </x:row>
    <x:row r="13" ht="68" customHeight="1">
      <x:c r="A13" s="8" t="str">
        <x:v>為何由電池材料開發部主責</x:v>
      </x:c>
      <x:c r="B13" s="8" t="str">
        <x:v>說明</x:v>
      </x:c>
      <x:c r="C13" s="8" t="str">
        <x:v>本部已有大廠與相關人脈，有利啟動訪談；整合長庚、電機技師、消防、施工與驗證單位，形成勘查、設計、查驗至維運交接流程。10月19日加入的有經驗同仁可支援政府案；合作優勢以交付文件與收益契約落實。</x:v>
      </x:c>
      <x:c r="D13" s="8" t="str">
        <x:v>原Word報告</x:v>
      </x:c>
    </x:row>
    <x:row r="14" ht="68" customHeight="1">
      <x:c r="A14" s="5" t="str">
        <x:v>風險與投入條件</x:v>
      </x:c>
      <x:c r="B14" s="5" t="str">
        <x:v>說明</x:v>
      </x:c>
      <x:c r="C14" s="5" t="str">
        <x:v>以系統測試、BMS監測隔離、溫控、氣體偵測、防爆排氣、消防設計及EMS量測降低風險，不能保證零事故。首案應取得實際負載、報價、補助核定及政策認定；RE100等額外綠電需求不能因儲能而取消。[7]</x:v>
      </x:c>
      <x:c r="D14" s="5" t="str">
        <x:v>[7]</x:v>
      </x:c>
    </x:row>
    <x:row r="15" ht="50" customHeight="1">
      <x:c r="A15" s="8" t="str">
        <x:v>風險與投入條件</x:v>
      </x:c>
      <x:c r="B15" s="8" t="str">
        <x:v>說明</x:v>
      </x:c>
      <x:c r="C15" s="8" t="str">
        <x:v>若10 MW指儲能設備功率，2小時即20 MWh，成本等比例初估3億960萬元；超出單一年度1–10 MWh補助規模，不套用本案補助。太陽能仍是政策途徑，未證實政府不推薦。</x:v>
      </x:c>
      <x:c r="D15" s="8" t="str">
        <x:v>原Word報告</x:v>
      </x:c>
    </x:row>
  </x:sheetData>
  <x:pageMargins left="0.7" right="0.7" top="0.75" bottom="0.75" header="0.3" footer="0.3"/>
  <x:tableParts count="1">
    <x:tablePart xmlns:r="http://schemas.openxmlformats.org/officeDocument/2006/relationships" r:id="R842af485ff69422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7.780000686645508" hidden="0" customWidth="1"/>
    <x:col min="3" max="3" width="68.88999938964844" hidden="0" customWidth="1"/>
    <x:col min="4" max="4" width="23.329999923706055" hidden="0" customWidth="1"/>
  </x:cols>
  <x:sheetData>
    <x:row r="1" ht="28" customHeight="1">
      <x:c r="A1" s="1" t="str">
        <x:v>工商表後儲能與十五年成本比較</x:v>
      </x:c>
    </x:row>
    <x:row r="2" ht="28" customHeight="1">
      <x:c r="A2" s="2" t="str">
        <x:v>台灣格雷蒙 電池材料開發部｜原報告資料更新 2026-10-08｜表格整理 2026-10-08</x:v>
      </x:c>
    </x:row>
    <x:row r="4">
      <x:c r="A4" s="9" t="str">
        <x:v>工商用電表前與表後示意圖  參照長庚V7 PDF第4頁</x:v>
      </x:c>
    </x:row>
    <x:row r="5" ht="20" customHeight="1"/>
    <x:row r="6" ht="20" customHeight="1"/>
    <x:row r="7" ht="20" customHeight="1"/>
    <x:row r="8" ht="20" customHeight="1"/>
    <x:row r="9" ht="20" customHeight="1"/>
    <x:row r="10" ht="20" customHeight="1"/>
    <x:row r="11" ht="20" customHeight="1"/>
    <x:row r="12" ht="20" customHeight="1"/>
    <x:row r="13" ht="20" customHeight="1"/>
    <x:row r="14" ht="20" customHeight="1"/>
    <x:row r="15" ht="20" customHeight="1"/>
    <x:row r="16" ht="20" customHeight="1"/>
    <x:row r="17" ht="20" customHeight="1"/>
    <x:row r="18" ht="20" customHeight="1"/>
    <x:row r="19" ht="20" customHeight="1"/>
    <x:row r="20" ht="20" customHeight="1"/>
    <x:row r="21" ht="20" customHeight="1"/>
    <x:row r="22" ht="20" customHeight="1"/>
    <x:row r="24" ht="28" customHeight="1">
      <x:c r="A24" s="7" t="str">
        <x:v>主題</x:v>
      </x:c>
      <x:c r="B24" s="7" t="str">
        <x:v>項目</x:v>
      </x:c>
      <x:c r="C24" s="7" t="str">
        <x:v>提案內容</x:v>
      </x:c>
      <x:c r="D24" s="7" t="str">
        <x:v>依據</x:v>
      </x:c>
    </x:row>
    <x:row r="25" ht="32" customHeight="1">
      <x:c r="A25" s="8" t="str">
        <x:v>工商用電的表後儲能</x:v>
      </x:c>
      <x:c r="B25" s="8" t="str">
        <x:v>說明</x:v>
      </x:c>
      <x:c r="C25" s="8" t="str">
        <x:v>參照長庚V7 PDF第4頁重繪；儲能不產生綠電。停電備援須另有切換與孤島運轉設計。</x:v>
      </x:c>
      <x:c r="D25" s="8" t="str">
        <x:v>原Word報告</x:v>
      </x:c>
    </x:row>
    <x:row r="26" ht="50" customHeight="1">
      <x:c r="A26" s="5" t="str">
        <x:v>10 MW契約容量情境  綠電年漲5%</x:v>
      </x:c>
      <x:c r="B26" s="5" t="str">
        <x:v>說明</x:v>
      </x:c>
      <x:c r="C26" s="5" t="str">
        <x:v>比較相對共同市電基準的增加成本，單位萬元：綠電＝125萬度×（綠電價−市電3.5元）；儲能＝投入2096萬元＋累計運維換修−累計價差節費。負數為相對基準的節省，不是負電費。</x:v>
      </x:c>
      <x:c r="D26" s="5" t="str">
        <x:v>原Word報告</x:v>
      </x:c>
    </x:row>
    <x:row r="27" ht="68" customHeight="1">
      <x:c r="A27" s="8" t="str">
        <x:v>10 MW契約容量情境  綠電年漲5%</x:v>
      </x:c>
      <x:c r="B27" s="8" t="str">
        <x:v>0</x:v>
      </x:c>
      <x:c r="C27" s="8" t="str">
        <x:v>綠電元／度：—
綠電累積淨增加：0.0
儲能累積淨增加：2,096.0</x:v>
      </x:c>
      <x:c r="D27" s="8" t="str">
        <x:v>原Word表格</x:v>
      </x:c>
    </x:row>
    <x:row r="28" ht="68" customHeight="1">
      <x:c r="A28" s="5" t="str">
        <x:v>10 MW契約容量情境  綠電年漲5%</x:v>
      </x:c>
      <x:c r="B28" s="5" t="str">
        <x:v>1</x:v>
      </x:c>
      <x:c r="C28" s="5" t="str">
        <x:v>綠電元／度：4.80
綠電累積淨增加：162.5
儲能累積淨增加：1,927.1</x:v>
      </x:c>
      <x:c r="D28" s="5" t="str">
        <x:v>原Word表格</x:v>
      </x:c>
    </x:row>
    <x:row r="29" ht="68" customHeight="1">
      <x:c r="A29" s="8" t="str">
        <x:v>10 MW契約容量情境  綠電年漲5%</x:v>
      </x:c>
      <x:c r="B29" s="8" t="str">
        <x:v>2</x:v>
      </x:c>
      <x:c r="C29" s="8" t="str">
        <x:v>綠電元／度：5.04
綠電累積淨增加：355.0
儲能累積淨增加：1,762.3</x:v>
      </x:c>
      <x:c r="D29" s="8" t="str">
        <x:v>原Word表格</x:v>
      </x:c>
    </x:row>
    <x:row r="30" ht="68" customHeight="1">
      <x:c r="A30" s="5" t="str">
        <x:v>10 MW契約容量情境  綠電年漲5%</x:v>
      </x:c>
      <x:c r="B30" s="5" t="str">
        <x:v>3</x:v>
      </x:c>
      <x:c r="C30" s="5" t="str">
        <x:v>綠電元／度：5.29
綠電累積淨增加：579.0
儲能累積淨增加：1,601.3</x:v>
      </x:c>
      <x:c r="D30" s="5" t="str">
        <x:v>原Word表格</x:v>
      </x:c>
    </x:row>
    <x:row r="31" ht="68" customHeight="1">
      <x:c r="A31" s="8" t="str">
        <x:v>10 MW契約容量情境  綠電年漲5%</x:v>
      </x:c>
      <x:c r="B31" s="8" t="str">
        <x:v>4</x:v>
      </x:c>
      <x:c r="C31" s="8" t="str">
        <x:v>綠電元／度：5.56
綠電累積淨增加：836.1
儲能累積淨增加：1,444.2</x:v>
      </x:c>
      <x:c r="D31" s="8" t="str">
        <x:v>原Word表格</x:v>
      </x:c>
    </x:row>
    <x:row r="32" ht="68" customHeight="1">
      <x:c r="A32" s="5" t="str">
        <x:v>10 MW契約容量情境  綠電年漲5%</x:v>
      </x:c>
      <x:c r="B32" s="5" t="str">
        <x:v>5</x:v>
      </x:c>
      <x:c r="C32" s="5" t="str">
        <x:v>綠電元／度：5.83
綠電累積淨增加：1,127.9
儲能累積淨增加：1,290.8</x:v>
      </x:c>
      <x:c r="D32" s="5" t="str">
        <x:v>原Word表格</x:v>
      </x:c>
    </x:row>
    <x:row r="33" ht="68" customHeight="1">
      <x:c r="A33" s="8" t="str">
        <x:v>10 MW契約容量情境  綠電年漲5%</x:v>
      </x:c>
      <x:c r="B33" s="8" t="str">
        <x:v>6</x:v>
      </x:c>
      <x:c r="C33" s="8" t="str">
        <x:v>綠電元／度：6.13
綠電累積淨增加：1,456.1
儲能累積淨增加：1,141.2</x:v>
      </x:c>
      <x:c r="D33" s="8" t="str">
        <x:v>原Word表格</x:v>
      </x:c>
    </x:row>
    <x:row r="34" ht="68" customHeight="1">
      <x:c r="A34" s="5" t="str">
        <x:v>10 MW契約容量情境  綠電年漲5%</x:v>
      </x:c>
      <x:c r="B34" s="5" t="str">
        <x:v>7</x:v>
      </x:c>
      <x:c r="C34" s="5" t="str">
        <x:v>綠電元／度：6.43
綠電累積淨增加：1,822.7
儲能累積淨增加：995.1</x:v>
      </x:c>
      <x:c r="D34" s="5" t="str">
        <x:v>原Word表格</x:v>
      </x:c>
    </x:row>
    <x:row r="35" ht="68" customHeight="1">
      <x:c r="A35" s="8" t="str">
        <x:v>10 MW契約容量情境  綠電年漲5%</x:v>
      </x:c>
      <x:c r="B35" s="8" t="str">
        <x:v>8</x:v>
      </x:c>
      <x:c r="C35" s="8" t="str">
        <x:v>綠電元／度：6.75
綠電累積淨增加：2,229.5
儲能累積淨增加：852.6</x:v>
      </x:c>
      <x:c r="D35" s="8" t="str">
        <x:v>原Word表格</x:v>
      </x:c>
    </x:row>
    <x:row r="36" ht="68" customHeight="1">
      <x:c r="A36" s="5" t="str">
        <x:v>10 MW契約容量情境  綠電年漲5%</x:v>
      </x:c>
      <x:c r="B36" s="5" t="str">
        <x:v>9</x:v>
      </x:c>
      <x:c r="C36" s="5" t="str">
        <x:v>綠電元／度：7.09
綠電累積淨增加：2,678.4
儲能累積淨增加：713.5</x:v>
      </x:c>
      <x:c r="D36" s="5" t="str">
        <x:v>原Word表格</x:v>
      </x:c>
    </x:row>
    <x:row r="37" ht="68" customHeight="1">
      <x:c r="A37" s="8" t="str">
        <x:v>10 MW契約容量情境  綠電年漲5%</x:v>
      </x:c>
      <x:c r="B37" s="8" t="str">
        <x:v>10</x:v>
      </x:c>
      <x:c r="C37" s="8" t="str">
        <x:v>綠電元／度：7.45
綠電累積淨增加：3,171.7
儲能累積淨增加：577.9</x:v>
      </x:c>
      <x:c r="D37" s="8" t="str">
        <x:v>原Word表格</x:v>
      </x:c>
    </x:row>
    <x:row r="38" ht="68" customHeight="1">
      <x:c r="A38" s="5" t="str">
        <x:v>10 MW契約容量情境  綠電年漲5%</x:v>
      </x:c>
      <x:c r="B38" s="5" t="str">
        <x:v>11</x:v>
      </x:c>
      <x:c r="C38" s="5" t="str">
        <x:v>綠電元／度：7.82
綠電累積淨增加：3,711.6
儲能累積淨增加：1,064.8</x:v>
      </x:c>
      <x:c r="D38" s="5" t="str">
        <x:v>原Word表格</x:v>
      </x:c>
    </x:row>
    <x:row r="39" ht="68" customHeight="1">
      <x:c r="A39" s="8" t="str">
        <x:v>10 MW契約容量情境  綠電年漲5%</x:v>
      </x:c>
      <x:c r="B39" s="8" t="str">
        <x:v>12</x:v>
      </x:c>
      <x:c r="C39" s="8" t="str">
        <x:v>綠電元／度：8.21
綠電累積淨增加：4,300.3
儲能累積淨增加：935.7</x:v>
      </x:c>
      <x:c r="D39" s="8" t="str">
        <x:v>原Word表格</x:v>
      </x:c>
    </x:row>
    <x:row r="40" ht="68" customHeight="1">
      <x:c r="A40" s="5" t="str">
        <x:v>10 MW契約容量情境  綠電年漲5%</x:v>
      </x:c>
      <x:c r="B40" s="5" t="str">
        <x:v>13</x:v>
      </x:c>
      <x:c r="C40" s="5" t="str">
        <x:v>綠電元／度：8.62
綠電累積淨增加：4,940.3
儲能累積淨增加：809.9</x:v>
      </x:c>
      <x:c r="D40" s="5" t="str">
        <x:v>原Word表格</x:v>
      </x:c>
    </x:row>
    <x:row r="41" ht="68" customHeight="1">
      <x:c r="A41" s="8" t="str">
        <x:v>10 MW契約容量情境  綠電年漲5%</x:v>
      </x:c>
      <x:c r="B41" s="8" t="str">
        <x:v>14</x:v>
      </x:c>
      <x:c r="C41" s="8" t="str">
        <x:v>綠電元／度：9.05
綠電累積淨增加：5,634.2
儲能累積淨增加：687.2</x:v>
      </x:c>
      <x:c r="D41" s="8" t="str">
        <x:v>原Word表格</x:v>
      </x:c>
    </x:row>
    <x:row r="42" ht="68" customHeight="1">
      <x:c r="A42" s="5" t="str">
        <x:v>10 MW契約容量情境  綠電年漲5%</x:v>
      </x:c>
      <x:c r="B42" s="5" t="str">
        <x:v>15</x:v>
      </x:c>
      <x:c r="C42" s="5" t="str">
        <x:v>綠電元／度：9.50
綠電累積淨增加：6,384.6
儲能累積淨增加：567.5</x:v>
      </x:c>
      <x:c r="D42" s="5" t="str">
        <x:v>原Word表格</x:v>
      </x:c>
    </x:row>
    <x:row r="43" ht="68" customHeight="1">
      <x:c r="A43" s="8" t="str">
        <x:v>10 MW契約容量情境  綠電年漲5%</x:v>
      </x:c>
      <x:c r="B43" s="8" t="str">
        <x:v>說明</x:v>
      </x:c>
      <x:c r="C43" s="8" t="str">
        <x:v>第6年末兩者首次交叉，為年度估算而非精確回收日。2 MWh首年放電900度／MWh／次、250次（夏月105／非夏月145），交流效率90%，運維保險建置費1%／年。價差效益每年衰減2%；第11年換修619.2萬元，故儲能累積成本回升。</x:v>
      </x:c>
      <x:c r="D43" s="8" t="str">
        <x:v>原Word報告</x:v>
      </x:c>
    </x:row>
    <x:row r="44" ht="68" customHeight="1">
      <x:c r="A44" s="5" t="str">
        <x:v>10 MW契約容量情境  綠電年漲5%</x:v>
      </x:c>
      <x:c r="B44" s="5" t="str">
        <x:v>說明</x:v>
      </x:c>
      <x:c r="C44" s="5" t="str">
        <x:v>假設可取消僅為義務的綠電採購；若仍須綠電，儲能方案也須計入採購費。未計稅、融資、輔助用電、折現及殘值；5%為情境，不代表實際必漲。補助須核定、指定園區、國產及運轉條件符合，土建機電與饋線不列補助。</x:v>
      </x:c>
      <x:c r="D44" s="5" t="str">
        <x:v>原Word報告</x:v>
      </x:c>
    </x:row>
  </x:sheetData>
  <x:pageMargins left="0.7" right="0.7" top="0.75" bottom="0.75" header="0.3" footer="0.3"/>
  <x:drawing xmlns:r="http://schemas.openxmlformats.org/officeDocument/2006/relationships" r:id="R7218418c12024c4e"/>
  <x:tableParts count="1">
    <x:tablePart xmlns:r="http://schemas.openxmlformats.org/officeDocument/2006/relationships" r:id="Rad319ed54f0a409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2.220001220703125" hidden="0" customWidth="1"/>
    <x:col min="2" max="2" width="18.889999389648438" hidden="0" customWidth="1"/>
    <x:col min="3" max="3" width="16.670000076293945" hidden="0" customWidth="1"/>
    <x:col min="4" max="4" width="72.22000122070312" hidden="0" customWidth="1"/>
  </x:cols>
  <x:sheetData>
    <x:row r="1" ht="28" customHeight="1">
      <x:c r="A1" s="1" t="str">
        <x:v>10MW契約容量成本試算</x:v>
      </x:c>
    </x:row>
    <x:row r="2" ht="28" customHeight="1">
      <x:c r="A2" s="2" t="str">
        <x:v>黄色輸入可調整｜金額新臺幣元｜4.8元為使用者綠電與憑證合計價，非額外溢價</x:v>
      </x:c>
    </x:row>
    <x:row r="4" ht="28" customHeight="1">
      <x:c r="A4" s="7" t="str">
        <x:v>輸入參數</x:v>
      </x:c>
      <x:c r="B4" s="7" t="str">
        <x:v>數值</x:v>
      </x:c>
      <x:c r="C4" s="7" t="str">
        <x:v>單位</x:v>
      </x:c>
      <x:c r="D4" s="7" t="str">
        <x:v>依據與限制</x:v>
      </x:c>
    </x:row>
    <x:row r="5" ht="32" customHeight="1">
      <x:c r="A5" s="8" t="str">
        <x:v>工廠契約容量</x:v>
      </x:c>
      <x:c r="B5" s="11" t="n">
        <x:v>10</x:v>
      </x:c>
      <x:c r="C5" s="8" t="str">
        <x:v>MW</x:v>
      </x:c>
      <x:c r="D5" s="8" t="str">
        <x:v>使用者確認，非儲能設備功率或年電量</x:v>
      </x:c>
    </x:row>
    <x:row r="6" ht="32" customHeight="1">
      <x:c r="A6" s="5" t="str">
        <x:v>義務比例</x:v>
      </x:c>
      <x:c r="B6" s="12" t="n">
        <x:v>0.1</x:v>
      </x:c>
      <x:c r="C6" s="5" t="str">
        <x:v>比例</x:v>
      </x:c>
      <x:c r="D6" s="5" t="str">
        <x:v>[1] 未計扣減優惠</x:v>
      </x:c>
    </x:row>
    <x:row r="7" ht="32" customHeight="1">
      <x:c r="A7" s="8" t="str">
        <x:v>儲能放電時數</x:v>
      </x:c>
      <x:c r="B7" s="11" t="n">
        <x:v>2</x:v>
      </x:c>
      <x:c r="C7" s="8" t="str">
        <x:v>小時</x:v>
      </x:c>
      <x:c r="D7" s="8" t="str">
        <x:v>[1] 義務容量×2小時</x:v>
      </x:c>
    </x:row>
    <x:row r="8" ht="32" customHeight="1">
      <x:c r="A8" s="5" t="str">
        <x:v>太陽光電年發電基準</x:v>
      </x:c>
      <x:c r="B8" s="11" t="n">
        <x:v>1250</x:v>
      </x:c>
      <x:c r="C8" s="5" t="str">
        <x:v>kWh／kW年</x:v>
      </x:c>
      <x:c r="D8" s="5" t="str">
        <x:v>[1] 再生能源類別基準</x:v>
      </x:c>
    </x:row>
    <x:row r="9" ht="32" customHeight="1">
      <x:c r="A9" s="8" t="str">
        <x:v>綠電及憑證合計價</x:v>
      </x:c>
      <x:c r="B9" s="11" t="n">
        <x:v>4.8</x:v>
      </x:c>
      <x:c r="C9" s="8" t="str">
        <x:v>元／kWh</x:v>
      </x:c>
      <x:c r="D9" s="8" t="str">
        <x:v>使用者提供，非當前市場成交確認</x:v>
      </x:c>
    </x:row>
    <x:row r="10" ht="32" customHeight="1">
      <x:c r="A10" s="5" t="str">
        <x:v>被替代市電成本</x:v>
      </x:c>
      <x:c r="B10" s="11" t="n">
        <x:v>3.5</x:v>
      </x:c>
      <x:c r="C10" s="5" t="str">
        <x:v>元／kWh</x:v>
      </x:c>
      <x:c r="D10" s="5" t="str">
        <x:v>模型假設，須用客戶實際電費確認</x:v>
      </x:c>
    </x:row>
    <x:row r="11" ht="32" customHeight="1">
      <x:c r="A11" s="8" t="str">
        <x:v>綠電價格年漲幅</x:v>
      </x:c>
      <x:c r="B11" s="12" t="n">
        <x:v>0.05</x:v>
      </x:c>
      <x:c r="C11" s="8" t="str">
        <x:v>比例</x:v>
      </x:c>
      <x:c r="D11" s="8" t="str">
        <x:v>情境，非市場預測</x:v>
      </x:c>
    </x:row>
    <x:row r="12" ht="32" customHeight="1">
      <x:c r="A12" s="5" t="str">
        <x:v>市電替代價年漲幅</x:v>
      </x:c>
      <x:c r="B12" s="12" t="n">
        <x:v>0</x:v>
      </x:c>
      <x:c r="C12" s="5" t="str">
        <x:v>比例</x:v>
      </x:c>
      <x:c r="D12" s="5" t="str">
        <x:v>情境，未同步改變儲能價差</x:v>
      </x:c>
    </x:row>
    <x:row r="13" ht="50" customHeight="1">
      <x:c r="A13" s="8" t="str">
        <x:v>建置費歷史基準</x:v>
      </x:c>
      <x:c r="B13" s="11" t="n">
        <x:v>15480000</x:v>
      </x:c>
      <x:c r="C13" s="8" t="str">
        <x:v>元／MWh</x:v>
      </x:c>
      <x:c r="D13" s="8" t="str">
        <x:v>[3] 2025年2月500kW／1MWh成本線性外推，非長庚報價</x:v>
      </x:c>
    </x:row>
    <x:row r="14" ht="32" customHeight="1">
      <x:c r="A14" s="5" t="str">
        <x:v>假設補助單價</x:v>
      </x:c>
      <x:c r="B14" s="11" t="n">
        <x:v>5000000</x:v>
      </x:c>
      <x:c r="C14" s="5" t="str">
        <x:v>元／MWh</x:v>
      </x:c>
      <x:c r="D14" s="5" t="str">
        <x:v>[4] 核定及金額條件須確認</x:v>
      </x:c>
    </x:row>
    <x:row r="15" ht="32" customHeight="1">
      <x:c r="A15" s="8" t="str">
        <x:v>交流往返效率</x:v>
      </x:c>
      <x:c r="B15" s="12" t="n">
        <x:v>0.9</x:v>
      </x:c>
      <x:c r="C15" s="8" t="str">
        <x:v>比例</x:v>
      </x:c>
      <x:c r="D15" s="8" t="str">
        <x:v>假設，非供應商保證</x:v>
      </x:c>
    </x:row>
    <x:row r="16" ht="32" customHeight="1">
      <x:c r="A16" s="5" t="str">
        <x:v>交流每循環放電比例</x:v>
      </x:c>
      <x:c r="B16" s="12" t="n">
        <x:v>0.9</x:v>
      </x:c>
      <x:c r="C16" s="5" t="str">
        <x:v>比例／MWh</x:v>
      </x:c>
      <x:c r="D16" s="5" t="str">
        <x:v>每MWh900度模型，非效率重複扣除</x:v>
      </x:c>
    </x:row>
    <x:row r="17" ht="32" customHeight="1">
      <x:c r="A17" s="8" t="str">
        <x:v>每年循環</x:v>
      </x:c>
      <x:c r="B17" s="11" t="n">
        <x:v>250</x:v>
      </x:c>
      <x:c r="C17" s="8" t="str">
        <x:v>次</x:v>
      </x:c>
      <x:c r="D17" s="8" t="str">
        <x:v>負載須支持</x:v>
      </x:c>
    </x:row>
    <x:row r="18" ht="32" customHeight="1">
      <x:c r="A18" s="5" t="str">
        <x:v>夏月循環占比</x:v>
      </x:c>
      <x:c r="B18" s="12" t="n">
        <x:v>0.42</x:v>
      </x:c>
      <x:c r="C18" s="5" t="str">
        <x:v>比例</x:v>
      </x:c>
      <x:c r="D18" s="5" t="str">
        <x:v>105／250</x:v>
      </x:c>
    </x:row>
    <x:row r="19" ht="32" customHeight="1">
      <x:c r="A19" s="8" t="str">
        <x:v>夏月尖峰電價</x:v>
      </x:c>
      <x:c r="B19" s="11" t="n">
        <x:v>9.39</x:v>
      </x:c>
      <x:c r="C19" s="8" t="str">
        <x:v>元／度</x:v>
      </x:c>
      <x:c r="D19" s="8" t="str">
        <x:v>[6] 高壓三段式參考</x:v>
      </x:c>
    </x:row>
    <x:row r="20" ht="32" customHeight="1">
      <x:c r="A20" s="5" t="str">
        <x:v>夏月離峰電價</x:v>
      </x:c>
      <x:c r="B20" s="11" t="n">
        <x:v>2.53</x:v>
      </x:c>
      <x:c r="C20" s="5" t="str">
        <x:v>元／度</x:v>
      </x:c>
      <x:c r="D20" s="5" t="str">
        <x:v>[6]</x:v>
      </x:c>
    </x:row>
    <x:row r="21" ht="32" customHeight="1">
      <x:c r="A21" s="8" t="str">
        <x:v>非夏月半尖峰電價</x:v>
      </x:c>
      <x:c r="B21" s="11" t="n">
        <x:v>5.47</x:v>
      </x:c>
      <x:c r="C21" s="8" t="str">
        <x:v>元／度</x:v>
      </x:c>
      <x:c r="D21" s="8" t="str">
        <x:v>[6]</x:v>
      </x:c>
    </x:row>
    <x:row r="22" ht="32" customHeight="1">
      <x:c r="A22" s="5" t="str">
        <x:v>非夏月離峰電價</x:v>
      </x:c>
      <x:c r="B22" s="11" t="n">
        <x:v>2.32</x:v>
      </x:c>
      <x:c r="C22" s="5" t="str">
        <x:v>元／度</x:v>
      </x:c>
      <x:c r="D22" s="5" t="str">
        <x:v>[6]</x:v>
      </x:c>
    </x:row>
    <x:row r="23" ht="32" customHeight="1">
      <x:c r="A23" s="8" t="str">
        <x:v>運維保險占建置費</x:v>
      </x:c>
      <x:c r="B23" s="12" t="n">
        <x:v>0.01</x:v>
      </x:c>
      <x:c r="C23" s="8" t="str">
        <x:v>比例／年</x:v>
      </x:c>
      <x:c r="D23" s="8" t="str">
        <x:v>假設，非維運報價</x:v>
      </x:c>
    </x:row>
    <x:row r="24" ht="32" customHeight="1">
      <x:c r="A24" s="5" t="str">
        <x:v>價差效益年衰減</x:v>
      </x:c>
      <x:c r="B24" s="12" t="n">
        <x:v>0.02</x:v>
      </x:c>
      <x:c r="C24" s="5" t="str">
        <x:v>比例</x:v>
      </x:c>
      <x:c r="D24" s="5" t="str">
        <x:v>假設；換修不自動回復效益</x:v>
      </x:c>
    </x:row>
    <x:row r="25" ht="32" customHeight="1">
      <x:c r="A25" s="8" t="str">
        <x:v>換修年份</x:v>
      </x:c>
      <x:c r="B25" s="11" t="n">
        <x:v>11</x:v>
      </x:c>
      <x:c r="C25" s="8" t="str">
        <x:v>年</x:v>
      </x:c>
      <x:c r="D25" s="8" t="str">
        <x:v>假設，非長庚承諾</x:v>
      </x:c>
    </x:row>
    <x:row r="26" ht="32" customHeight="1">
      <x:c r="A26" s="5" t="str">
        <x:v>換修占原建置費</x:v>
      </x:c>
      <x:c r="B26" s="12" t="n">
        <x:v>0.2</x:v>
      </x:c>
      <x:c r="C26" s="5" t="str">
        <x:v>比例</x:v>
      </x:c>
      <x:c r="D26" s="5" t="str">
        <x:v>預算假設，非設備報價</x:v>
      </x:c>
    </x:row>
    <x:row r="27" ht="32" customHeight="1">
      <x:c r="A27" s="8" t="str">
        <x:v>比較期間</x:v>
      </x:c>
      <x:c r="B27" s="13" t="n">
        <x:v>15</x:v>
      </x:c>
      <x:c r="C27" s="8" t="str">
        <x:v>年</x:v>
      </x:c>
      <x:c r="D27" s="8" t="str">
        <x:v>預測表固定15年；改期間須延伸表格</x:v>
      </x:c>
    </x:row>
    <x:row r="28" ht="32" customHeight="1">
      <x:c r="A28" s="5" t="str">
        <x:v>可取消政策綠電採購</x:v>
      </x:c>
      <x:c r="B28" s="11" t="n">
        <x:v>1</x:v>
      </x:c>
      <x:c r="C28" s="5" t="str">
        <x:v>1是／0否</x:v>
      </x:c>
      <x:c r="D28" s="5" t="str">
        <x:v>取得儲能義務認定且無額外RE100需求才可取消</x:v>
      </x:c>
    </x:row>
    <x:row r="29" ht="32" customHeight="1">
      <x:c r="A29" s="8" t="str">
        <x:v>假設補助資格與核定</x:v>
      </x:c>
      <x:c r="B29" s="11" t="n">
        <x:v>1</x:v>
      </x:c>
      <x:c r="C29" s="8" t="str">
        <x:v>1是／0否</x:v>
      </x:c>
      <x:c r="D29" s="8" t="str">
        <x:v>容量及金額也須符合；補助不是公司營收</x:v>
      </x:c>
    </x:row>
    <x:row r="33" ht="28" customHeight="1">
      <x:c r="A33" s="7" t="str">
        <x:v>計算結果</x:v>
      </x:c>
      <x:c r="B33" s="7" t="str">
        <x:v>數值</x:v>
      </x:c>
      <x:c r="C33" s="7" t="str">
        <x:v>單位</x:v>
      </x:c>
      <x:c r="D33" s="7" t="str">
        <x:v>說明</x:v>
      </x:c>
    </x:row>
    <x:row r="34" ht="32" customHeight="1">
      <x:c r="A34" s="8" t="str">
        <x:v>義務容量</x:v>
      </x:c>
      <x:c r="B34" s="14" t="n">
        <x:f>B5*1000*B6</x:f>
        <x:v>1000</x:v>
      </x:c>
      <x:c r="C34" s="8" t="str">
        <x:v>kW</x:v>
      </x:c>
      <x:c r="D34" s="8" t="str">
        <x:v>10MW×10%</x:v>
      </x:c>
    </x:row>
    <x:row r="35" ht="32" customHeight="1">
      <x:c r="A35" s="5" t="str">
        <x:v>儲能額定功率</x:v>
      </x:c>
      <x:c r="B35" s="15" t="n">
        <x:f>B34</x:f>
        <x:v>1000</x:v>
      </x:c>
      <x:c r="C35" s="5" t="str">
        <x:v>kW</x:v>
      </x:c>
      <x:c r="D35" s="5" t="str">
        <x:v>政策對應功率，最終設計另確認</x:v>
      </x:c>
    </x:row>
    <x:row r="36" ht="32" customHeight="1">
      <x:c r="A36" s="8" t="str">
        <x:v>儲能裝置容量</x:v>
      </x:c>
      <x:c r="B36" s="14" t="n">
        <x:f>B34*B7/1000</x:f>
        <x:v>2</x:v>
      </x:c>
      <x:c r="C36" s="8" t="str">
        <x:v>MWh</x:v>
      </x:c>
      <x:c r="D36" s="8" t="str">
        <x:v>非工廠年用電量</x:v>
      </x:c>
    </x:row>
    <x:row r="37" ht="32" customHeight="1">
      <x:c r="A37" s="5" t="str">
        <x:v>政策綠電年採購基準</x:v>
      </x:c>
      <x:c r="B37" s="15" t="n">
        <x:f>B34*B8</x:f>
        <x:v>1250000</x:v>
      </x:c>
      <x:c r="C37" s="5" t="str">
        <x:v>kWh／年</x:v>
      </x:c>
      <x:c r="D37" s="5" t="str">
        <x:v>太陽光電基準，非工廠總用電量</x:v>
      </x:c>
    </x:row>
    <x:row r="38" ht="32" customHeight="1">
      <x:c r="A38" s="8" t="str">
        <x:v>建置費估算</x:v>
      </x:c>
      <x:c r="B38" s="14" t="n">
        <x:f>B36*B13</x:f>
        <x:v>30960000</x:v>
      </x:c>
      <x:c r="C38" s="8" t="str">
        <x:v>元</x:v>
      </x:c>
      <x:c r="D38" s="8" t="str">
        <x:v>歷史成本等比例外推</x:v>
      </x:c>
    </x:row>
    <x:row r="39" ht="32" customHeight="1">
      <x:c r="A39" s="5" t="str">
        <x:v>假設核定補助</x:v>
      </x:c>
      <x:c r="B39" s="15" t="n">
        <x:f>IF(AND(B29=1,B36&gt;=1,B36&lt;=10,B36*B14&lt;B38*0.5),B36*B14,0)</x:f>
        <x:v>10000000</x:v>
      </x:c>
      <x:c r="C39" s="5" t="str">
        <x:v>元</x:v>
      </x:c>
      <x:c r="D39" s="5" t="str">
        <x:v>僅容量1–10且總額&lt;50%並假設已核定</x:v>
      </x:c>
    </x:row>
    <x:row r="40" ht="32" customHeight="1">
      <x:c r="A40" s="8" t="str">
        <x:v>補助後投入</x:v>
      </x:c>
      <x:c r="B40" s="14" t="n">
        <x:f>B38-B39</x:f>
        <x:v>20960000</x:v>
      </x:c>
      <x:c r="C40" s="8" t="str">
        <x:v>元</x:v>
      </x:c>
      <x:c r="D40" s="8" t="str">
        <x:v>年0</x:v>
      </x:c>
    </x:row>
    <x:row r="41" ht="32" customHeight="1">
      <x:c r="A41" s="5" t="str">
        <x:v>夏月每度移轉效益</x:v>
      </x:c>
      <x:c r="B41" s="15" t="n">
        <x:f>B19-B20/B15</x:f>
        <x:v>6.57888888888889</x:v>
      </x:c>
      <x:c r="C41" s="5" t="str">
        <x:v>元／kWh</x:v>
      </x:c>
      <x:c r="D41" s="5" t="str">
        <x:v>充電已扣效率</x:v>
      </x:c>
    </x:row>
    <x:row r="42" ht="32" customHeight="1">
      <x:c r="A42" s="8" t="str">
        <x:v>非夏月每度移轉效益</x:v>
      </x:c>
      <x:c r="B42" s="14" t="n">
        <x:f>B21-B22/B15</x:f>
        <x:v>2.8922222222222222</x:v>
      </x:c>
      <x:c r="C42" s="8" t="str">
        <x:v>元／kWh</x:v>
      </x:c>
      <x:c r="D42" s="8" t="str">
        <x:v>未扣運維</x:v>
      </x:c>
    </x:row>
    <x:row r="43" ht="32" customHeight="1">
      <x:c r="A43" s="5" t="str">
        <x:v>首年價差收益</x:v>
      </x:c>
      <x:c r="B43" s="15" t="n">
        <x:f>B36*1000*B16*B17*(B41*B18+B42*(1-B18))</x:f>
        <x:v>1998280</x:v>
      </x:c>
      <x:c r="C43" s="5" t="str">
        <x:v>元／年</x:v>
      </x:c>
      <x:c r="D43" s="5" t="str">
        <x:v>價差固定，後續效益依假設衰減</x:v>
      </x:c>
    </x:row>
    <x:row r="44" ht="32" customHeight="1">
      <x:c r="A44" s="8" t="str">
        <x:v>年度運維保險</x:v>
      </x:c>
      <x:c r="B44" s="14" t="n">
        <x:f>B38*B23</x:f>
        <x:v>309600</x:v>
      </x:c>
      <x:c r="C44" s="8" t="str">
        <x:v>元／年</x:v>
      </x:c>
      <x:c r="D44" s="8" t="str">
        <x:v>暫估固定</x:v>
      </x:c>
    </x:row>
    <x:row r="45" ht="32" customHeight="1">
      <x:c r="A45" s="5" t="str">
        <x:v>換修預算</x:v>
      </x:c>
      <x:c r="B45" s="15" t="n">
        <x:f>B38*B26</x:f>
        <x:v>6192000</x:v>
      </x:c>
      <x:c r="C45" s="5" t="str">
        <x:v>元</x:v>
      </x:c>
      <x:c r="D45" s="5" t="str">
        <x:v>於指定年計入</x:v>
      </x:c>
    </x:row>
    <x:row r="46" ht="32" customHeight="1">
      <x:c r="A46" s="8" t="str">
        <x:v>首年綠電毛支出</x:v>
      </x:c>
      <x:c r="B46" s="14" t="n">
        <x:f>B37*B9</x:f>
        <x:v>6000000</x:v>
      </x:c>
      <x:c r="C46" s="8" t="str">
        <x:v>元／年</x:v>
      </x:c>
      <x:c r="D46" s="8" t="str">
        <x:v>未扣市電，不用毛支出直接比建置費</x:v>
      </x:c>
    </x:row>
    <x:row r="47" ht="32" customHeight="1">
      <x:c r="A47" s="5" t="str">
        <x:v>首年綠電淨增加</x:v>
      </x:c>
      <x:c r="B47" s="15" t="n">
        <x:f>B37*(B9-B10)</x:f>
        <x:v>1624999.9999999998</x:v>
      </x:c>
      <x:c r="C47" s="5" t="str">
        <x:v>元／年</x:v>
      </x:c>
      <x:c r="D47" s="5" t="str">
        <x:v>相對共同市電基準</x:v>
      </x:c>
    </x:row>
    <x:row r="48" ht="32" customHeight="1">
      <x:c r="A48" s="8" t="str">
        <x:v>若10MW為儲能功率之成本</x:v>
      </x:c>
      <x:c r="B48" s="14" t="n">
        <x:f>B5*B7*B13</x:f>
        <x:v>309600000</x:v>
      </x:c>
      <x:c r="C48" s="8" t="str">
        <x:v>元</x:v>
      </x:c>
      <x:c r="D48" s="8" t="str">
        <x:v>20MWh超出單一年度補助容量，另案評估</x:v>
      </x:c>
    </x:row>
  </x:sheetData>
  <x:dataValidations count="3">
    <x:dataValidation type="list" sqref="B28">
      <x:formula1>"0,1"</x:formula1>
    </x:dataValidation>
    <x:dataValidation type="list" sqref="B29">
      <x:formula1>"0,1"</x:formula1>
    </x:dataValidation>
    <x:dataValidation type="decimal" operator="between" sqref="B15">
      <x:formula1>0.01</x:formula1>
      <x:formula2>1</x:formula2>
    </x:dataValidation>
  </x:dataValidations>
  <x:pageMargins left="0.7" right="0.7" top="0.75" bottom="0.75" header="0.3" footer="0.3"/>
  <x:tableParts count="2">
    <x:tablePart xmlns:r="http://schemas.openxmlformats.org/officeDocument/2006/relationships" r:id="Rdd78087412fb4a7c"/>
    <x:tablePart xmlns:r="http://schemas.openxmlformats.org/officeDocument/2006/relationships" r:id="Ra13d2d4f0932461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.78000020980835" hidden="0" customWidth="1"/>
    <x:col min="2" max="2" width="12.779999732971191" hidden="0" customWidth="1"/>
    <x:col min="3" max="3" width="12.779999732971191" hidden="0" customWidth="1"/>
    <x:col min="4" max="4" width="17.780000686645508" hidden="0" customWidth="1"/>
    <x:col min="5" max="5" width="17.219999313354492" hidden="0" customWidth="1"/>
    <x:col min="6" max="6" width="13.890000343322754" hidden="0" customWidth="1"/>
    <x:col min="7" max="7" width="15.5600004196167" hidden="0" customWidth="1"/>
    <x:col min="8" max="8" width="18.889999389648438" hidden="0" customWidth="1"/>
    <x:col min="9" max="9" width="17.780000686645508" hidden="0" customWidth="1"/>
    <x:col min="10" max="10" width="17.780000686645508" hidden="0" customWidth="1"/>
    <x:col min="11" max="11" width="13.329999923706055" hidden="0" customWidth="1"/>
  </x:cols>
  <x:sheetData>
    <x:row r="1" ht="28" customHeight="1">
      <x:c r="A1" s="1" t="str">
        <x:v>十五年累積成本交叉預測</x:v>
      </x:c>
    </x:row>
    <x:row r="2" ht="28" customHeight="1">
      <x:c r="A2" s="2" t="str">
        <x:v>相對共同市電基準的淨增加成本，單位萬元｜負數為節省，非負電費｜未折現</x:v>
      </x:c>
    </x:row>
    <x:row r="4" ht="28" customHeight="1">
      <x:c r="A4" s="7" t="str">
        <x:v>年末</x:v>
      </x:c>
      <x:c r="B4" s="7" t="str">
        <x:v>綠電元／度</x:v>
      </x:c>
      <x:c r="C4" s="7" t="str">
        <x:v>市電元／度</x:v>
      </x:c>
      <x:c r="D4" s="7" t="str">
        <x:v>綠電累積淨增加</x:v>
      </x:c>
      <x:c r="E4" s="7" t="str">
        <x:v>儲能價差效益</x:v>
      </x:c>
      <x:c r="F4" s="7" t="str">
        <x:v>運維保險</x:v>
      </x:c>
      <x:c r="G4" s="7" t="str">
        <x:v>換修支出</x:v>
      </x:c>
      <x:c r="H4" s="7" t="str">
        <x:v>儲能累積淨增加</x:v>
      </x:c>
      <x:c r="I4" s="7" t="str">
        <x:v>儲能相對優勢</x:v>
      </x:c>
      <x:c r="J4" s="7" t="str">
        <x:v>綠電年度淨增加</x:v>
      </x:c>
      <x:c r="K4" s="7" t="str">
        <x:v>交叉年候選</x:v>
      </x:c>
    </x:row>
    <x:row r="5" ht="32" customHeight="1">
      <x:c r="A5" s="8" t="n">
        <x:v>0</x:v>
      </x:c>
      <x:c r="B5" s="18"/>
      <x:c r="C5" s="18"/>
      <x:c r="D5" s="16" t="n">
        <x:v>0</x:v>
      </x:c>
      <x:c r="E5" s="16" t="n">
        <x:v>0</x:v>
      </x:c>
      <x:c r="F5" s="16" t="n">
        <x:v>0</x:v>
      </x:c>
      <x:c r="G5" s="16" t="n">
        <x:v>0</x:v>
      </x:c>
      <x:c r="H5" s="16" t="n">
        <x:f>'成本試算'!B40/10000</x:f>
        <x:v>2096</x:v>
      </x:c>
      <x:c r="I5" s="16" t="n">
        <x:f>D5-H5</x:f>
        <x:v>-2096</x:v>
      </x:c>
      <x:c r="J5" s="16" t="n">
        <x:v>0</x:v>
      </x:c>
      <x:c r="K5" s="16" t="n">
        <x:v>999</x:v>
      </x:c>
    </x:row>
    <x:row r="6" ht="32" customHeight="1">
      <x:c r="A6" s="5" t="n">
        <x:v>1</x:v>
      </x:c>
      <x:c r="B6" s="19" t="n">
        <x:f>'成本試算'!$B$9*(1+'成本試算'!$B$11)^(A6-1)</x:f>
        <x:v>4.8</x:v>
      </x:c>
      <x:c r="C6" s="19" t="n">
        <x:f>'成本試算'!$B$10*(1+'成本試算'!$B$12)^(A6-1)</x:f>
        <x:v>3.5</x:v>
      </x:c>
      <x:c r="D6" s="17" t="n">
        <x:f>D5+J6</x:f>
        <x:v>162.49999999999997</x:v>
      </x:c>
      <x:c r="E6" s="17" t="n">
        <x:f>'成本試算'!$B$43*(1-'成本試算'!$B$24)^(A6-1)/10000</x:f>
        <x:v>199.828</x:v>
      </x:c>
      <x:c r="F6" s="17" t="n">
        <x:f>'成本試算'!$B$44/10000</x:f>
        <x:v>30.96</x:v>
      </x:c>
      <x:c r="G6" s="17" t="n">
        <x:f>IF(A6='成本試算'!$B$25,'成本試算'!$B$45/10000,0)</x:f>
        <x:v>0</x:v>
      </x:c>
      <x:c r="H6" s="17" t="n">
        <x:f>H5+F6+G6-E6+IF('成本試算'!$B$28=1,0,J6)</x:f>
        <x:v>1927.132</x:v>
      </x:c>
      <x:c r="I6" s="17" t="n">
        <x:f>D6-H6</x:f>
        <x:v>-1764.632</x:v>
      </x:c>
      <x:c r="J6" s="17" t="n">
        <x:f>(B6-C6)*'成本試算'!$B$37/10000</x:f>
        <x:v>162.49999999999997</x:v>
      </x:c>
      <x:c r="K6" s="17" t="n">
        <x:f>IF(I6&gt;=0,A6,999)</x:f>
        <x:v>999</x:v>
      </x:c>
    </x:row>
    <x:row r="7" ht="32" customHeight="1">
      <x:c r="A7" s="8" t="n">
        <x:v>2</x:v>
      </x:c>
      <x:c r="B7" s="18" t="n">
        <x:f>'成本試算'!$B$9*(1+'成本試算'!$B$11)^(A7-1)</x:f>
        <x:v>5.04</x:v>
      </x:c>
      <x:c r="C7" s="18" t="n">
        <x:f>'成本試算'!$B$10*(1+'成本試算'!$B$12)^(A7-1)</x:f>
        <x:v>3.5</x:v>
      </x:c>
      <x:c r="D7" s="16" t="n">
        <x:f>D6+J7</x:f>
        <x:v>355</x:v>
      </x:c>
      <x:c r="E7" s="16" t="n">
        <x:f>'成本試算'!$B$43*(1-'成本試算'!$B$24)^(A7-1)/10000</x:f>
        <x:v>195.83144</x:v>
      </x:c>
      <x:c r="F7" s="16" t="n">
        <x:f>'成本試算'!$B$44/10000</x:f>
        <x:v>30.96</x:v>
      </x:c>
      <x:c r="G7" s="16" t="n">
        <x:f>IF(A7='成本試算'!$B$25,'成本試算'!$B$45/10000,0)</x:f>
        <x:v>0</x:v>
      </x:c>
      <x:c r="H7" s="16" t="n">
        <x:f>H6+F7+G7-E7+IF('成本試算'!$B$28=1,0,J7)</x:f>
        <x:v>1762.2605600000002</x:v>
      </x:c>
      <x:c r="I7" s="16" t="n">
        <x:f>D7-H7</x:f>
        <x:v>-1407.2605600000002</x:v>
      </x:c>
      <x:c r="J7" s="16" t="n">
        <x:f>(B7-C7)*'成本試算'!$B$37/10000</x:f>
        <x:v>192.5</x:v>
      </x:c>
      <x:c r="K7" s="16" t="n">
        <x:f>IF(I7&gt;=0,A7,999)</x:f>
        <x:v>999</x:v>
      </x:c>
    </x:row>
    <x:row r="8" ht="32" customHeight="1">
      <x:c r="A8" s="5" t="n">
        <x:v>3</x:v>
      </x:c>
      <x:c r="B8" s="19" t="n">
        <x:f>'成本試算'!$B$9*(1+'成本試算'!$B$11)^(A8-1)</x:f>
        <x:v>5.292</x:v>
      </x:c>
      <x:c r="C8" s="19" t="n">
        <x:f>'成本試算'!$B$10*(1+'成本試算'!$B$12)^(A8-1)</x:f>
        <x:v>3.5</x:v>
      </x:c>
      <x:c r="D8" s="17" t="n">
        <x:f>D7+J8</x:f>
        <x:v>579</x:v>
      </x:c>
      <x:c r="E8" s="17" t="n">
        <x:f>'成本試算'!$B$43*(1-'成本試算'!$B$24)^(A8-1)/10000</x:f>
        <x:v>191.91481119999997</x:v>
      </x:c>
      <x:c r="F8" s="17" t="n">
        <x:f>'成本試算'!$B$44/10000</x:f>
        <x:v>30.96</x:v>
      </x:c>
      <x:c r="G8" s="17" t="n">
        <x:f>IF(A8='成本試算'!$B$25,'成本試算'!$B$45/10000,0)</x:f>
        <x:v>0</x:v>
      </x:c>
      <x:c r="H8" s="17" t="n">
        <x:f>H7+F8+G8-E8+IF('成本試算'!$B$28=1,0,J8)</x:f>
        <x:v>1601.3057488000002</x:v>
      </x:c>
      <x:c r="I8" s="17" t="n">
        <x:f>D8-H8</x:f>
        <x:v>-1022.3057488000002</x:v>
      </x:c>
      <x:c r="J8" s="17" t="n">
        <x:f>(B8-C8)*'成本試算'!$B$37/10000</x:f>
        <x:v>224</x:v>
      </x:c>
      <x:c r="K8" s="17" t="n">
        <x:f>IF(I8&gt;=0,A8,999)</x:f>
        <x:v>999</x:v>
      </x:c>
    </x:row>
    <x:row r="9" ht="32" customHeight="1">
      <x:c r="A9" s="8" t="n">
        <x:v>4</x:v>
      </x:c>
      <x:c r="B9" s="18" t="n">
        <x:f>'成本試算'!$B$9*(1+'成本試算'!$B$11)^(A9-1)</x:f>
        <x:v>5.5566</x:v>
      </x:c>
      <x:c r="C9" s="18" t="n">
        <x:f>'成本試算'!$B$10*(1+'成本試算'!$B$12)^(A9-1)</x:f>
        <x:v>3.5</x:v>
      </x:c>
      <x:c r="D9" s="16" t="n">
        <x:f>D8+J9</x:f>
        <x:v>836.075</x:v>
      </x:c>
      <x:c r="E9" s="16" t="n">
        <x:f>'成本試算'!$B$43*(1-'成本試算'!$B$24)^(A9-1)/10000</x:f>
        <x:v>188.076514976</x:v>
      </x:c>
      <x:c r="F9" s="16" t="n">
        <x:f>'成本試算'!$B$44/10000</x:f>
        <x:v>30.96</x:v>
      </x:c>
      <x:c r="G9" s="16" t="n">
        <x:f>IF(A9='成本試算'!$B$25,'成本試算'!$B$45/10000,0)</x:f>
        <x:v>0</x:v>
      </x:c>
      <x:c r="H9" s="16" t="n">
        <x:f>H8+F9+G9-E9+IF('成本試算'!$B$28=1,0,J9)</x:f>
        <x:v>1444.1892338240002</x:v>
      </x:c>
      <x:c r="I9" s="16" t="n">
        <x:f>D9-H9</x:f>
        <x:v>-608.1142338240002</x:v>
      </x:c>
      <x:c r="J9" s="16" t="n">
        <x:f>(B9-C9)*'成本試算'!$B$37/10000</x:f>
        <x:v>257.07500000000005</x:v>
      </x:c>
      <x:c r="K9" s="16" t="n">
        <x:f>IF(I9&gt;=0,A9,999)</x:f>
        <x:v>999</x:v>
      </x:c>
    </x:row>
    <x:row r="10" ht="32" customHeight="1">
      <x:c r="A10" s="5" t="n">
        <x:v>5</x:v>
      </x:c>
      <x:c r="B10" s="19" t="n">
        <x:f>'成本試算'!$B$9*(1+'成本試算'!$B$11)^(A10-1)</x:f>
        <x:v>5.834430000000001</x:v>
      </x:c>
      <x:c r="C10" s="19" t="n">
        <x:f>'成本試算'!$B$10*(1+'成本試算'!$B$12)^(A10-1)</x:f>
        <x:v>3.5</x:v>
      </x:c>
      <x:c r="D10" s="17" t="n">
        <x:f>D9+J10</x:f>
        <x:v>1127.8787500000003</x:v>
      </x:c>
      <x:c r="E10" s="17" t="n">
        <x:f>'成本試算'!$B$43*(1-'成本試算'!$B$24)^(A10-1)/10000</x:f>
        <x:v>184.31498467647998</x:v>
      </x:c>
      <x:c r="F10" s="17" t="n">
        <x:f>'成本試算'!$B$44/10000</x:f>
        <x:v>30.96</x:v>
      </x:c>
      <x:c r="G10" s="17" t="n">
        <x:f>IF(A10='成本試算'!$B$25,'成本試算'!$B$45/10000,0)</x:f>
        <x:v>0</x:v>
      </x:c>
      <x:c r="H10" s="17" t="n">
        <x:f>H9+F10+G10-E10+IF('成本試算'!$B$28=1,0,J10)</x:f>
        <x:v>1290.8342491475203</x:v>
      </x:c>
      <x:c r="I10" s="17" t="n">
        <x:f>D10-H10</x:f>
        <x:v>-162.95549914751996</x:v>
      </x:c>
      <x:c r="J10" s="17" t="n">
        <x:f>(B10-C10)*'成本試算'!$B$37/10000</x:f>
        <x:v>291.80375000000015</x:v>
      </x:c>
      <x:c r="K10" s="17" t="n">
        <x:f>IF(I10&gt;=0,A10,999)</x:f>
        <x:v>999</x:v>
      </x:c>
    </x:row>
    <x:row r="11" ht="32" customHeight="1">
      <x:c r="A11" s="8" t="n">
        <x:v>6</x:v>
      </x:c>
      <x:c r="B11" s="18" t="n">
        <x:f>'成本試算'!$B$9*(1+'成本試算'!$B$11)^(A11-1)</x:f>
        <x:v>6.1261515000000015</x:v>
      </x:c>
      <x:c r="C11" s="18" t="n">
        <x:f>'成本試算'!$B$10*(1+'成本試算'!$B$12)^(A11-1)</x:f>
        <x:v>3.5</x:v>
      </x:c>
      <x:c r="D11" s="16" t="n">
        <x:f>D10+J11</x:f>
        <x:v>1456.1476875000005</x:v>
      </x:c>
      <x:c r="E11" s="16" t="n">
        <x:f>'成本試算'!$B$43*(1-'成本試算'!$B$24)^(A11-1)/10000</x:f>
        <x:v>180.62868498295038</x:v>
      </x:c>
      <x:c r="F11" s="16" t="n">
        <x:f>'成本試算'!$B$44/10000</x:f>
        <x:v>30.96</x:v>
      </x:c>
      <x:c r="G11" s="16" t="n">
        <x:f>IF(A11='成本試算'!$B$25,'成本試算'!$B$45/10000,0)</x:f>
        <x:v>0</x:v>
      </x:c>
      <x:c r="H11" s="16" t="n">
        <x:f>H10+F11+G11-E11+IF('成本試算'!$B$28=1,0,J11)</x:f>
        <x:v>1141.16556416457</x:v>
      </x:c>
      <x:c r="I11" s="16" t="n">
        <x:f>D11-H11</x:f>
        <x:v>314.9821233354305</x:v>
      </x:c>
      <x:c r="J11" s="16" t="n">
        <x:f>(B11-C11)*'成本試算'!$B$37/10000</x:f>
        <x:v>328.26893750000016</x:v>
      </x:c>
      <x:c r="K11" s="16" t="n">
        <x:f>IF(I11&gt;=0,A11,999)</x:f>
        <x:v>6</x:v>
      </x:c>
    </x:row>
    <x:row r="12" ht="32" customHeight="1">
      <x:c r="A12" s="5" t="n">
        <x:v>7</x:v>
      </x:c>
      <x:c r="B12" s="19" t="n">
        <x:f>'成本試算'!$B$9*(1+'成本試算'!$B$11)^(A12-1)</x:f>
        <x:v>6.4324590750000015</x:v>
      </x:c>
      <x:c r="C12" s="19" t="n">
        <x:f>'成本試算'!$B$10*(1+'成本試算'!$B$12)^(A12-1)</x:f>
        <x:v>3.5</x:v>
      </x:c>
      <x:c r="D12" s="17" t="n">
        <x:f>D11+J12</x:f>
        <x:v>1822.7050718750006</x:v>
      </x:c>
      <x:c r="E12" s="17" t="n">
        <x:f>'成本試算'!$B$43*(1-'成本試算'!$B$24)^(A12-1)/10000</x:f>
        <x:v>177.01611128329137</x:v>
      </x:c>
      <x:c r="F12" s="17" t="n">
        <x:f>'成本試算'!$B$44/10000</x:f>
        <x:v>30.96</x:v>
      </x:c>
      <x:c r="G12" s="17" t="n">
        <x:f>IF(A12='成本試算'!$B$25,'成本試算'!$B$45/10000,0)</x:f>
        <x:v>0</x:v>
      </x:c>
      <x:c r="H12" s="17" t="n">
        <x:f>H11+F12+G12-E12+IF('成本試算'!$B$28=1,0,J12)</x:f>
        <x:v>995.1094528812787</x:v>
      </x:c>
      <x:c r="I12" s="17" t="n">
        <x:f>D12-H12</x:f>
        <x:v>827.5956189937219</x:v>
      </x:c>
      <x:c r="J12" s="17" t="n">
        <x:f>(B12-C12)*'成本試算'!$B$37/10000</x:f>
        <x:v>366.5573843750002</x:v>
      </x:c>
      <x:c r="K12" s="17" t="n">
        <x:f>IF(I12&gt;=0,A12,999)</x:f>
        <x:v>7</x:v>
      </x:c>
    </x:row>
    <x:row r="13" ht="32" customHeight="1">
      <x:c r="A13" s="8" t="n">
        <x:v>8</x:v>
      </x:c>
      <x:c r="B13" s="18" t="n">
        <x:f>'成本試算'!$B$9*(1+'成本試算'!$B$11)^(A13-1)</x:f>
        <x:v>6.754082028750002</x:v>
      </x:c>
      <x:c r="C13" s="18" t="n">
        <x:f>'成本試算'!$B$10*(1+'成本試算'!$B$12)^(A13-1)</x:f>
        <x:v>3.5</x:v>
      </x:c>
      <x:c r="D13" s="16" t="n">
        <x:f>D12+J13</x:f>
        <x:v>2229.465325468751</x:v>
      </x:c>
      <x:c r="E13" s="16" t="n">
        <x:f>'成本試算'!$B$43*(1-'成本試算'!$B$24)^(A13-1)/10000</x:f>
        <x:v>173.47578905762555</x:v>
      </x:c>
      <x:c r="F13" s="16" t="n">
        <x:f>'成本試算'!$B$44/10000</x:f>
        <x:v>30.96</x:v>
      </x:c>
      <x:c r="G13" s="16" t="n">
        <x:f>IF(A13='成本試算'!$B$25,'成本試算'!$B$45/10000,0)</x:f>
        <x:v>0</x:v>
      </x:c>
      <x:c r="H13" s="16" t="n">
        <x:f>H12+F13+G13-E13+IF('成本試算'!$B$28=1,0,J13)</x:f>
        <x:v>852.5936638236532</x:v>
      </x:c>
      <x:c r="I13" s="16" t="n">
        <x:f>D13-H13</x:f>
        <x:v>1376.871661645098</x:v>
      </x:c>
      <x:c r="J13" s="16" t="n">
        <x:f>(B13-C13)*'成本試算'!$B$37/10000</x:f>
        <x:v>406.76025359375024</x:v>
      </x:c>
      <x:c r="K13" s="16" t="n">
        <x:f>IF(I13&gt;=0,A13,999)</x:f>
        <x:v>8</x:v>
      </x:c>
    </x:row>
    <x:row r="14" ht="32" customHeight="1">
      <x:c r="A14" s="5" t="n">
        <x:v>9</x:v>
      </x:c>
      <x:c r="B14" s="19" t="n">
        <x:f>'成本試算'!$B$9*(1+'成本試算'!$B$11)^(A14-1)</x:f>
        <x:v>7.0917861301875025</x:v>
      </x:c>
      <x:c r="C14" s="19" t="n">
        <x:f>'成本試算'!$B$10*(1+'成本試算'!$B$12)^(A14-1)</x:f>
        <x:v>3.5</x:v>
      </x:c>
      <x:c r="D14" s="17" t="n">
        <x:f>D13+J14</x:f>
        <x:v>2678.4385917421887</x:v>
      </x:c>
      <x:c r="E14" s="17" t="n">
        <x:f>'成本試算'!$B$43*(1-'成本試算'!$B$24)^(A14-1)/10000</x:f>
        <x:v>170.00627327647302</x:v>
      </x:c>
      <x:c r="F14" s="17" t="n">
        <x:f>'成本試算'!$B$44/10000</x:f>
        <x:v>30.96</x:v>
      </x:c>
      <x:c r="G14" s="17" t="n">
        <x:f>IF(A14='成本試算'!$B$25,'成本試算'!$B$45/10000,0)</x:f>
        <x:v>0</x:v>
      </x:c>
      <x:c r="H14" s="17" t="n">
        <x:f>H13+F14+G14-E14+IF('成本試算'!$B$28=1,0,J14)</x:f>
        <x:v>713.5473905471802</x:v>
      </x:c>
      <x:c r="I14" s="17" t="n">
        <x:f>D14-H14</x:f>
        <x:v>1964.8912011950085</x:v>
      </x:c>
      <x:c r="J14" s="17" t="n">
        <x:f>(B14-C14)*'成本試算'!$B$37/10000</x:f>
        <x:v>448.9732662734378</x:v>
      </x:c>
      <x:c r="K14" s="17" t="n">
        <x:f>IF(I14&gt;=0,A14,999)</x:f>
        <x:v>9</x:v>
      </x:c>
    </x:row>
    <x:row r="15" ht="32" customHeight="1">
      <x:c r="A15" s="8" t="n">
        <x:v>10</x:v>
      </x:c>
      <x:c r="B15" s="18" t="n">
        <x:f>'成本試算'!$B$9*(1+'成本試算'!$B$11)^(A15-1)</x:f>
        <x:v>7.4463754366968775</x:v>
      </x:c>
      <x:c r="C15" s="18" t="n">
        <x:f>'成本試算'!$B$10*(1+'成本試算'!$B$12)^(A15-1)</x:f>
        <x:v>3.5</x:v>
      </x:c>
      <x:c r="D15" s="16" t="n">
        <x:f>D14+J15</x:f>
        <x:v>3171.7355213292985</x:v>
      </x:c>
      <x:c r="E15" s="16" t="n">
        <x:f>'成本試算'!$B$43*(1-'成本試算'!$B$24)^(A15-1)/10000</x:f>
        <x:v>166.60614781094355</x:v>
      </x:c>
      <x:c r="F15" s="16" t="n">
        <x:f>'成本試算'!$B$44/10000</x:f>
        <x:v>30.96</x:v>
      </x:c>
      <x:c r="G15" s="16" t="n">
        <x:f>IF(A15='成本試算'!$B$25,'成本試算'!$B$45/10000,0)</x:f>
        <x:v>0</x:v>
      </x:c>
      <x:c r="H15" s="16" t="n">
        <x:f>H14+F15+G15-E15+IF('成本試算'!$B$28=1,0,J15)</x:f>
        <x:v>577.9012427362367</x:v>
      </x:c>
      <x:c r="I15" s="16" t="n">
        <x:f>D15-H15</x:f>
        <x:v>2593.8342785930618</x:v>
      </x:c>
      <x:c r="J15" s="16" t="n">
        <x:f>(B15-C15)*'成本試算'!$B$37/10000</x:f>
        <x:v>493.2969295871097</x:v>
      </x:c>
      <x:c r="K15" s="16" t="n">
        <x:f>IF(I15&gt;=0,A15,999)</x:f>
        <x:v>10</x:v>
      </x:c>
    </x:row>
    <x:row r="16" ht="32" customHeight="1">
      <x:c r="A16" s="5" t="n">
        <x:v>11</x:v>
      </x:c>
      <x:c r="B16" s="19" t="n">
        <x:f>'成本試算'!$B$9*(1+'成本試算'!$B$11)^(A16-1)</x:f>
        <x:v>7.8186942085317215</x:v>
      </x:c>
      <x:c r="C16" s="19" t="n">
        <x:f>'成本試算'!$B$10*(1+'成本試算'!$B$12)^(A16-1)</x:f>
        <x:v>3.5</x:v>
      </x:c>
      <x:c r="D16" s="17" t="n">
        <x:f>D15+J16</x:f>
        <x:v>3711.5722973957636</x:v>
      </x:c>
      <x:c r="E16" s="17" t="n">
        <x:f>'成本試算'!$B$43*(1-'成本試算'!$B$24)^(A16-1)/10000</x:f>
        <x:v>163.27402485472467</x:v>
      </x:c>
      <x:c r="F16" s="17" t="n">
        <x:f>'成本試算'!$B$44/10000</x:f>
        <x:v>30.96</x:v>
      </x:c>
      <x:c r="G16" s="17" t="n">
        <x:f>IF(A16='成本試算'!$B$25,'成本試算'!$B$45/10000,0)</x:f>
        <x:v>619.2</x:v>
      </x:c>
      <x:c r="H16" s="17" t="n">
        <x:f>H15+F16+G16-E16+IF('成本試算'!$B$28=1,0,J16)</x:f>
        <x:v>1064.7872178815119</x:v>
      </x:c>
      <x:c r="I16" s="17" t="n">
        <x:f>D16-H16</x:f>
        <x:v>2646.7850795142517</x:v>
      </x:c>
      <x:c r="J16" s="17" t="n">
        <x:f>(B16-C16)*'成本試算'!$B$37/10000</x:f>
        <x:v>539.8367760664652</x:v>
      </x:c>
      <x:c r="K16" s="17" t="n">
        <x:f>IF(I16&gt;=0,A16,999)</x:f>
        <x:v>11</x:v>
      </x:c>
    </x:row>
    <x:row r="17" ht="32" customHeight="1">
      <x:c r="A17" s="8" t="n">
        <x:v>12</x:v>
      </x:c>
      <x:c r="B17" s="18" t="n">
        <x:f>'成本試算'!$B$9*(1+'成本試算'!$B$11)^(A17-1)</x:f>
        <x:v>8.209628918958307</x:v>
      </x:c>
      <x:c r="C17" s="18" t="n">
        <x:f>'成本試算'!$B$10*(1+'成本試算'!$B$12)^(A17-1)</x:f>
        <x:v>3.5</x:v>
      </x:c>
      <x:c r="D17" s="16" t="n">
        <x:f>D16+J17</x:f>
        <x:v>4300.275912265552</x:v>
      </x:c>
      <x:c r="E17" s="16" t="n">
        <x:f>'成本試算'!$B$43*(1-'成本試算'!$B$24)^(A17-1)/10000</x:f>
        <x:v>160.00854435763023</x:v>
      </x:c>
      <x:c r="F17" s="16" t="n">
        <x:f>'成本試算'!$B$44/10000</x:f>
        <x:v>30.96</x:v>
      </x:c>
      <x:c r="G17" s="16" t="n">
        <x:f>IF(A17='成本試算'!$B$25,'成本試算'!$B$45/10000,0)</x:f>
        <x:v>0</x:v>
      </x:c>
      <x:c r="H17" s="16" t="n">
        <x:f>H16+F17+G17-E17+IF('成本試算'!$B$28=1,0,J17)</x:f>
        <x:v>935.7386735238817</x:v>
      </x:c>
      <x:c r="I17" s="16" t="n">
        <x:f>D17-H17</x:f>
        <x:v>3364.53723874167</x:v>
      </x:c>
      <x:c r="J17" s="16" t="n">
        <x:f>(B17-C17)*'成本試算'!$B$37/10000</x:f>
        <x:v>588.7036148697883</x:v>
      </x:c>
      <x:c r="K17" s="16" t="n">
        <x:f>IF(I17&gt;=0,A17,999)</x:f>
        <x:v>12</x:v>
      </x:c>
    </x:row>
    <x:row r="18" ht="32" customHeight="1">
      <x:c r="A18" s="5" t="n">
        <x:v>13</x:v>
      </x:c>
      <x:c r="B18" s="19" t="n">
        <x:f>'成本試算'!$B$9*(1+'成本試算'!$B$11)^(A18-1)</x:f>
        <x:v>8.620110364906225</x:v>
      </x:c>
      <x:c r="C18" s="19" t="n">
        <x:f>'成本試算'!$B$10*(1+'成本試算'!$B$12)^(A18-1)</x:f>
        <x:v>3.5</x:v>
      </x:c>
      <x:c r="D18" s="17" t="n">
        <x:f>D17+J18</x:f>
        <x:v>4940.28970787883</x:v>
      </x:c>
      <x:c r="E18" s="17" t="n">
        <x:f>'成本試算'!$B$43*(1-'成本試算'!$B$24)^(A18-1)/10000</x:f>
        <x:v>156.80837347047756</x:v>
      </x:c>
      <x:c r="F18" s="17" t="n">
        <x:f>'成本試算'!$B$44/10000</x:f>
        <x:v>30.96</x:v>
      </x:c>
      <x:c r="G18" s="17" t="n">
        <x:f>IF(A18='成本試算'!$B$25,'成本試算'!$B$45/10000,0)</x:f>
        <x:v>0</x:v>
      </x:c>
      <x:c r="H18" s="17" t="n">
        <x:f>H17+F18+G18-E18+IF('成本試算'!$B$28=1,0,J18)</x:f>
        <x:v>809.8903000534042</x:v>
      </x:c>
      <x:c r="I18" s="17" t="n">
        <x:f>D18-H18</x:f>
        <x:v>4130.399407825425</x:v>
      </x:c>
      <x:c r="J18" s="17" t="n">
        <x:f>(B18-C18)*'成本試算'!$B$37/10000</x:f>
        <x:v>640.013795613278</x:v>
      </x:c>
      <x:c r="K18" s="17" t="n">
        <x:f>IF(I18&gt;=0,A18,999)</x:f>
        <x:v>13</x:v>
      </x:c>
    </x:row>
    <x:row r="19" ht="32" customHeight="1">
      <x:c r="A19" s="8" t="n">
        <x:v>14</x:v>
      </x:c>
      <x:c r="B19" s="18" t="n">
        <x:f>'成本試算'!$B$9*(1+'成本試算'!$B$11)^(A19-1)</x:f>
        <x:v>9.051115883151535</x:v>
      </x:c>
      <x:c r="C19" s="18" t="n">
        <x:f>'成本試算'!$B$10*(1+'成本試算'!$B$12)^(A19-1)</x:f>
        <x:v>3.5</x:v>
      </x:c>
      <x:c r="D19" s="16" t="n">
        <x:f>D18+J19</x:f>
        <x:v>5634.179193272772</x:v>
      </x:c>
      <x:c r="E19" s="16" t="n">
        <x:f>'成本試算'!$B$43*(1-'成本試算'!$B$24)^(A19-1)/10000</x:f>
        <x:v>153.67220600106802</x:v>
      </x:c>
      <x:c r="F19" s="16" t="n">
        <x:f>'成本試算'!$B$44/10000</x:f>
        <x:v>30.96</x:v>
      </x:c>
      <x:c r="G19" s="16" t="n">
        <x:f>IF(A19='成本試算'!$B$25,'成本試算'!$B$45/10000,0)</x:f>
        <x:v>0</x:v>
      </x:c>
      <x:c r="H19" s="16" t="n">
        <x:f>H18+F19+G19-E19+IF('成本試算'!$B$28=1,0,J19)</x:f>
        <x:v>687.1780940523362</x:v>
      </x:c>
      <x:c r="I19" s="16" t="n">
        <x:f>D19-H19</x:f>
        <x:v>4947.001099220436</x:v>
      </x:c>
      <x:c r="J19" s="16" t="n">
        <x:f>(B19-C19)*'成本試算'!$B$37/10000</x:f>
        <x:v>693.8894853939419</x:v>
      </x:c>
      <x:c r="K19" s="16" t="n">
        <x:f>IF(I19&gt;=0,A19,999)</x:f>
        <x:v>14</x:v>
      </x:c>
    </x:row>
    <x:row r="20" ht="32" customHeight="1">
      <x:c r="A20" s="5" t="n">
        <x:v>15</x:v>
      </x:c>
      <x:c r="B20" s="19" t="n">
        <x:f>'成本試算'!$B$9*(1+'成本試算'!$B$11)^(A20-1)</x:f>
        <x:v>9.503671677309113</x:v>
      </x:c>
      <x:c r="C20" s="19" t="n">
        <x:f>'成本試算'!$B$10*(1+'成本試算'!$B$12)^(A20-1)</x:f>
        <x:v>3.5</x:v>
      </x:c>
      <x:c r="D20" s="17" t="n">
        <x:f>D19+J20</x:f>
        <x:v>6384.638152936411</x:v>
      </x:c>
      <x:c r="E20" s="17" t="n">
        <x:f>'成本試算'!$B$43*(1-'成本試算'!$B$24)^(A20-1)/10000</x:f>
        <x:v>150.59876188104664</x:v>
      </x:c>
      <x:c r="F20" s="17" t="n">
        <x:f>'成本試算'!$B$44/10000</x:f>
        <x:v>30.96</x:v>
      </x:c>
      <x:c r="G20" s="17" t="n">
        <x:f>IF(A20='成本試算'!$B$25,'成本試算'!$B$45/10000,0)</x:f>
        <x:v>0</x:v>
      </x:c>
      <x:c r="H20" s="17" t="n">
        <x:f>H19+F20+G20-E20+IF('成本試算'!$B$28=1,0,J20)</x:f>
        <x:v>567.5393321712895</x:v>
      </x:c>
      <x:c r="I20" s="17" t="n">
        <x:f>D20-H20</x:f>
        <x:v>5817.098820765121</x:v>
      </x:c>
      <x:c r="J20" s="17" t="n">
        <x:f>(B20-C20)*'成本試算'!$B$37/10000</x:f>
        <x:v>750.458959663639</x:v>
      </x:c>
      <x:c r="K20" s="17" t="n">
        <x:f>IF(I20&gt;=0,A20,999)</x:f>
        <x:v>15</x:v>
      </x:c>
    </x:row>
    <x:row r="23">
      <x:c r="A23" t="str">
        <x:v>首個年末交叉點</x:v>
      </x:c>
      <x:c r="D23" t="n">
        <x:f>IF(MIN(K6:K20)=999,"15年內無交叉",MIN(K6:K20))</x:f>
        <x:v>6</x:v>
      </x:c>
    </x:row>
    <x:row r="24" ht="48" customHeight="1">
      <x:c r="A24" t="str">
        <x:v>模型說明</x:v>
      </x:c>
      <x:c r="B24" s="20" t="str">
        <x:v>衰減、換修為假設；可取消採購若設0，儲能也繼續計入綠電淨成本。首個交叉不等於精確回收日，仍需觀察後續年度。</x:v>
      </x:c>
      <x:c r="C24" s="20"/>
      <x:c r="D24" s="20"/>
      <x:c r="E24" s="20"/>
      <x:c r="F24" s="20"/>
      <x:c r="G24" s="20"/>
      <x:c r="H24" s="20"/>
    </x:row>
  </x:sheetData>
  <x:mergeCells>
    <x:mergeCell ref="A23:C23"/>
    <x:mergeCell ref="B24:H24"/>
  </x:mergeCells>
  <x:conditionalFormatting sqref="I6:I20">
    <x:cfRule type="cellIs" dxfId="0" priority="1" operator="greaterThanOr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b287ba4c3ef4a2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.4399995803833" hidden="0" customWidth="1"/>
    <x:col min="2" max="2" width="18.889999389648438" hidden="0" customWidth="1"/>
    <x:col min="3" max="3" width="19.440000534057617" hidden="0" customWidth="1"/>
    <x:col min="4" max="4" width="21.110000610351562" hidden="0" customWidth="1"/>
    <x:col min="5" max="5" width="21.110000610351562" hidden="0" customWidth="1"/>
    <x:col min="6" max="6" width="18.889999389648438" hidden="0" customWidth="1"/>
  </x:cols>
  <x:sheetData>
    <x:row r="1" ht="28" customHeight="1">
      <x:c r="A1" s="1" t="str">
        <x:v>綠電漲價情境比較</x:v>
      </x:c>
    </x:row>
    <x:row r="2" ht="28" customHeight="1">
      <x:c r="A2" s="2" t="str">
        <x:v>固定0%、3%、5%、8%情境｜其他參數連結成本試算｜以下所有成本為萬元</x:v>
      </x:c>
    </x:row>
    <x:row r="4" ht="28" customHeight="1">
      <x:c r="A4" s="7" t="str">
        <x:v>綠電年漲幅</x:v>
      </x:c>
      <x:c r="B4" s="7" t="str">
        <x:v>首個交叉年末</x:v>
      </x:c>
      <x:c r="C4" s="7" t="str">
        <x:v>第15年儲能相對優勢</x:v>
      </x:c>
      <x:c r="D4" s="7" t="str">
        <x:v>說明</x:v>
      </x:c>
    </x:row>
    <x:row r="5" ht="32" customHeight="1">
      <x:c r="A5" s="21" t="n">
        <x:v>0</x:v>
      </x:c>
      <x:c r="B5" s="8" t="n">
        <x:f>IF(MIN(F14:F28)=999,"15年內無交叉",MIN(F14:F28))</x:f>
        <x:v>7</x:v>
      </x:c>
      <x:c r="C5" s="16" t="n">
        <x:f>E28</x:f>
        <x:v>1869.96066782871</x:v>
      </x:c>
      <x:c r="D5" s="8" t="str">
        <x:v>非市場預測，含衰減及換修</x:v>
      </x:c>
    </x:row>
    <x:row r="6" ht="32" customHeight="1">
      <x:c r="A6" s="22" t="n">
        <x:v>0.03</x:v>
      </x:c>
      <x:c r="B6" s="5" t="n">
        <x:f>IF(MIN(F34:F48)=999,"15年內無交叉",MIN(F34:F48))</x:f>
        <x:v>6</x:v>
      </x:c>
      <x:c r="C6" s="17" t="n">
        <x:f>E48</x:f>
        <x:v>4029.308999844004</x:v>
      </x:c>
      <x:c r="D6" s="5" t="str">
        <x:v>非市場預測，含衰減及換修</x:v>
      </x:c>
    </x:row>
    <x:row r="7" ht="32" customHeight="1">
      <x:c r="A7" s="21" t="n">
        <x:v>0.05</x:v>
      </x:c>
      <x:c r="B7" s="8" t="n">
        <x:f>IF(MIN(F54:F68)=999,"15年內無交叉",MIN(F54:F68))</x:f>
        <x:v>6</x:v>
      </x:c>
      <x:c r="C7" s="16" t="n">
        <x:f>E68</x:f>
        <x:v>5817.098820765121</x:v>
      </x:c>
      <x:c r="D7" s="8" t="str">
        <x:v>非市場預測，含衰減及換修</x:v>
      </x:c>
    </x:row>
    <x:row r="8" ht="32" customHeight="1">
      <x:c r="A8" s="22" t="n">
        <x:v>0.08</x:v>
      </x:c>
      <x:c r="B8" s="5" t="n">
        <x:f>IF(MIN(F74:F88)=999,"15年內無交叉",MIN(F74:F88))</x:f>
        <x:v>5</x:v>
      </x:c>
      <x:c r="C8" s="17" t="n">
        <x:f>E88</x:f>
        <x:v>9161.229024315735</x:v>
      </x:c>
      <x:c r="D8" s="5" t="str">
        <x:v>非市場預測，含衰減及換修</x:v>
      </x:c>
    </x:row>
    <x:row r="11">
      <x:c r="A11" t="str">
        <x:v>情境1  年漲幅</x:v>
      </x:c>
      <x:c r="B11" s="23" t="n">
        <x:f>A5</x:f>
        <x:v>0</x:v>
      </x:c>
    </x:row>
    <x:row r="12" ht="28" customHeight="1">
      <x:c r="A12" s="7" t="str">
        <x:v>年末</x:v>
      </x:c>
      <x:c r="B12" s="7" t="str">
        <x:v>綠電元／度</x:v>
      </x:c>
      <x:c r="C12" s="7" t="str">
        <x:v>綠電累積淨增加</x:v>
      </x:c>
      <x:c r="D12" s="7" t="str">
        <x:v>儲能累積淨增加</x:v>
      </x:c>
      <x:c r="E12" s="7" t="str">
        <x:v>儲能相對優勢</x:v>
      </x:c>
      <x:c r="F12" s="7" t="str">
        <x:v>交叉年候選</x:v>
      </x:c>
    </x:row>
    <x:row r="13" ht="32" customHeight="1">
      <x:c r="A13" s="8" t="n">
        <x:v>0</x:v>
      </x:c>
      <x:c r="B13" s="18"/>
      <x:c r="C13" s="16" t="n">
        <x:v>0</x:v>
      </x:c>
      <x:c r="D13" s="16" t="n">
        <x:f>'成本試算'!B40/10000</x:f>
        <x:v>2096</x:v>
      </x:c>
      <x:c r="E13" s="16" t="n">
        <x:f>C13-D13</x:f>
        <x:v>-2096</x:v>
      </x:c>
      <x:c r="F13" s="8" t="n">
        <x:v>999</x:v>
      </x:c>
    </x:row>
    <x:row r="14" ht="32" customHeight="1">
      <x:c r="A14" s="5" t="n">
        <x:v>1</x:v>
      </x:c>
      <x:c r="B14" s="19" t="n">
        <x:f>'成本試算'!$B$9*(1+$A$5)^(A14-1)</x:f>
        <x:v>4.8</x:v>
      </x:c>
      <x:c r="C14" s="17" t="n">
        <x:f>C13+(B14-'成本試算'!$B$10*(1+'成本試算'!$B$12)^(A14-1))*'成本試算'!$B$37/10000</x:f>
        <x:v>162.49999999999997</x:v>
      </x:c>
      <x:c r="D14" s="17" t="n">
        <x:f>D13+'交叉預測'!F6+'交叉預測'!G6-'交叉預測'!E6+IF('成本試算'!$B$28=1,0,C14-C13)</x:f>
        <x:v>1927.132</x:v>
      </x:c>
      <x:c r="E14" s="17" t="n">
        <x:f>C14-D14</x:f>
        <x:v>-1764.632</x:v>
      </x:c>
      <x:c r="F14" s="5" t="n">
        <x:f>IF(E14&gt;=0,A14,999)</x:f>
        <x:v>999</x:v>
      </x:c>
    </x:row>
    <x:row r="15" ht="32" customHeight="1">
      <x:c r="A15" s="8" t="n">
        <x:v>2</x:v>
      </x:c>
      <x:c r="B15" s="18" t="n">
        <x:f>'成本試算'!$B$9*(1+$A$5)^(A15-1)</x:f>
        <x:v>4.8</x:v>
      </x:c>
      <x:c r="C15" s="16" t="n">
        <x:f>C14+(B15-'成本試算'!$B$10*(1+'成本試算'!$B$12)^(A15-1))*'成本試算'!$B$37/10000</x:f>
        <x:v>324.99999999999994</x:v>
      </x:c>
      <x:c r="D15" s="16" t="n">
        <x:f>D14+'交叉預測'!F7+'交叉預測'!G7-'交叉預測'!E7+IF('成本試算'!$B$28=1,0,C15-C14)</x:f>
        <x:v>1762.2605600000002</x:v>
      </x:c>
      <x:c r="E15" s="16" t="n">
        <x:f>C15-D15</x:f>
        <x:v>-1437.2605600000002</x:v>
      </x:c>
      <x:c r="F15" s="8" t="n">
        <x:f>IF(E15&gt;=0,A15,999)</x:f>
        <x:v>999</x:v>
      </x:c>
    </x:row>
    <x:row r="16" ht="32" customHeight="1">
      <x:c r="A16" s="5" t="n">
        <x:v>3</x:v>
      </x:c>
      <x:c r="B16" s="19" t="n">
        <x:f>'成本試算'!$B$9*(1+$A$5)^(A16-1)</x:f>
        <x:v>4.8</x:v>
      </x:c>
      <x:c r="C16" s="17" t="n">
        <x:f>C15+(B16-'成本試算'!$B$10*(1+'成本試算'!$B$12)^(A16-1))*'成本試算'!$B$37/10000</x:f>
        <x:v>487.4999999999999</x:v>
      </x:c>
      <x:c r="D16" s="17" t="n">
        <x:f>D15+'交叉預測'!F8+'交叉預測'!G8-'交叉預測'!E8+IF('成本試算'!$B$28=1,0,C16-C15)</x:f>
        <x:v>1601.3057488000002</x:v>
      </x:c>
      <x:c r="E16" s="17" t="n">
        <x:f>C16-D16</x:f>
        <x:v>-1113.8057488000004</x:v>
      </x:c>
      <x:c r="F16" s="5" t="n">
        <x:f>IF(E16&gt;=0,A16,999)</x:f>
        <x:v>999</x:v>
      </x:c>
    </x:row>
    <x:row r="17" ht="32" customHeight="1">
      <x:c r="A17" s="8" t="n">
        <x:v>4</x:v>
      </x:c>
      <x:c r="B17" s="18" t="n">
        <x:f>'成本試算'!$B$9*(1+$A$5)^(A17-1)</x:f>
        <x:v>4.8</x:v>
      </x:c>
      <x:c r="C17" s="16" t="n">
        <x:f>C16+(B17-'成本試算'!$B$10*(1+'成本試算'!$B$12)^(A17-1))*'成本試算'!$B$37/10000</x:f>
        <x:v>649.9999999999999</x:v>
      </x:c>
      <x:c r="D17" s="16" t="n">
        <x:f>D16+'交叉預測'!F9+'交叉預測'!G9-'交叉預測'!E9+IF('成本試算'!$B$28=1,0,C17-C16)</x:f>
        <x:v>1444.1892338240002</x:v>
      </x:c>
      <x:c r="E17" s="16" t="n">
        <x:f>C17-D17</x:f>
        <x:v>-794.1892338240003</x:v>
      </x:c>
      <x:c r="F17" s="8" t="n">
        <x:f>IF(E17&gt;=0,A17,999)</x:f>
        <x:v>999</x:v>
      </x:c>
    </x:row>
    <x:row r="18" ht="32" customHeight="1">
      <x:c r="A18" s="5" t="n">
        <x:v>5</x:v>
      </x:c>
      <x:c r="B18" s="19" t="n">
        <x:f>'成本試算'!$B$9*(1+$A$5)^(A18-1)</x:f>
        <x:v>4.8</x:v>
      </x:c>
      <x:c r="C18" s="17" t="n">
        <x:f>C17+(B18-'成本試算'!$B$10*(1+'成本試算'!$B$12)^(A18-1))*'成本試算'!$B$37/10000</x:f>
        <x:v>812.4999999999999</x:v>
      </x:c>
      <x:c r="D18" s="17" t="n">
        <x:f>D17+'交叉預測'!F10+'交叉預測'!G10-'交叉預測'!E10+IF('成本試算'!$B$28=1,0,C18-C17)</x:f>
        <x:v>1290.8342491475203</x:v>
      </x:c>
      <x:c r="E18" s="17" t="n">
        <x:f>C18-D18</x:f>
        <x:v>-478.3342491475204</x:v>
      </x:c>
      <x:c r="F18" s="5" t="n">
        <x:f>IF(E18&gt;=0,A18,999)</x:f>
        <x:v>999</x:v>
      </x:c>
    </x:row>
    <x:row r="19" ht="32" customHeight="1">
      <x:c r="A19" s="8" t="n">
        <x:v>6</x:v>
      </x:c>
      <x:c r="B19" s="18" t="n">
        <x:f>'成本試算'!$B$9*(1+$A$5)^(A19-1)</x:f>
        <x:v>4.8</x:v>
      </x:c>
      <x:c r="C19" s="16" t="n">
        <x:f>C18+(B19-'成本試算'!$B$10*(1+'成本試算'!$B$12)^(A19-1))*'成本試算'!$B$37/10000</x:f>
        <x:v>974.9999999999999</x:v>
      </x:c>
      <x:c r="D19" s="16" t="n">
        <x:f>D18+'交叉預測'!F11+'交叉預測'!G11-'交叉預測'!E11+IF('成本試算'!$B$28=1,0,C19-C18)</x:f>
        <x:v>1141.16556416457</x:v>
      </x:c>
      <x:c r="E19" s="16" t="n">
        <x:f>C19-D19</x:f>
        <x:v>-166.16556416457013</x:v>
      </x:c>
      <x:c r="F19" s="8" t="n">
        <x:f>IF(E19&gt;=0,A19,999)</x:f>
        <x:v>999</x:v>
      </x:c>
    </x:row>
    <x:row r="20" ht="32" customHeight="1">
      <x:c r="A20" s="5" t="n">
        <x:v>7</x:v>
      </x:c>
      <x:c r="B20" s="19" t="n">
        <x:f>'成本試算'!$B$9*(1+$A$5)^(A20-1)</x:f>
        <x:v>4.8</x:v>
      </x:c>
      <x:c r="C20" s="17" t="n">
        <x:f>C19+(B20-'成本試算'!$B$10*(1+'成本試算'!$B$12)^(A20-1))*'成本試算'!$B$37/10000</x:f>
        <x:v>1137.4999999999998</x:v>
      </x:c>
      <x:c r="D20" s="17" t="n">
        <x:f>D19+'交叉預測'!F12+'交叉預測'!G12-'交叉預測'!E12+IF('成本試算'!$B$28=1,0,C20-C19)</x:f>
        <x:v>995.1094528812787</x:v>
      </x:c>
      <x:c r="E20" s="17" t="n">
        <x:f>C20-D20</x:f>
        <x:v>142.3905471187211</x:v>
      </x:c>
      <x:c r="F20" s="5" t="n">
        <x:f>IF(E20&gt;=0,A20,999)</x:f>
        <x:v>7</x:v>
      </x:c>
    </x:row>
    <x:row r="21" ht="32" customHeight="1">
      <x:c r="A21" s="8" t="n">
        <x:v>8</x:v>
      </x:c>
      <x:c r="B21" s="18" t="n">
        <x:f>'成本試算'!$B$9*(1+$A$5)^(A21-1)</x:f>
        <x:v>4.8</x:v>
      </x:c>
      <x:c r="C21" s="16" t="n">
        <x:f>C20+(B21-'成本試算'!$B$10*(1+'成本試算'!$B$12)^(A21-1))*'成本試算'!$B$37/10000</x:f>
        <x:v>1299.9999999999998</x:v>
      </x:c>
      <x:c r="D21" s="16" t="n">
        <x:f>D20+'交叉預測'!F13+'交叉預測'!G13-'交叉預測'!E13+IF('成本試算'!$B$28=1,0,C21-C20)</x:f>
        <x:v>852.5936638236532</x:v>
      </x:c>
      <x:c r="E21" s="16" t="n">
        <x:f>C21-D21</x:f>
        <x:v>447.4063361763466</x:v>
      </x:c>
      <x:c r="F21" s="8" t="n">
        <x:f>IF(E21&gt;=0,A21,999)</x:f>
        <x:v>8</x:v>
      </x:c>
    </x:row>
    <x:row r="22" ht="32" customHeight="1">
      <x:c r="A22" s="5" t="n">
        <x:v>9</x:v>
      </x:c>
      <x:c r="B22" s="19" t="n">
        <x:f>'成本試算'!$B$9*(1+$A$5)^(A22-1)</x:f>
        <x:v>4.8</x:v>
      </x:c>
      <x:c r="C22" s="17" t="n">
        <x:f>C21+(B22-'成本試算'!$B$10*(1+'成本試算'!$B$12)^(A22-1))*'成本試算'!$B$37/10000</x:f>
        <x:v>1462.4999999999998</x:v>
      </x:c>
      <x:c r="D22" s="17" t="n">
        <x:f>D21+'交叉預測'!F14+'交叉預測'!G14-'交叉預測'!E14+IF('成本試算'!$B$28=1,0,C22-C21)</x:f>
        <x:v>713.5473905471802</x:v>
      </x:c>
      <x:c r="E22" s="17" t="n">
        <x:f>C22-D22</x:f>
        <x:v>748.9526094528196</x:v>
      </x:c>
      <x:c r="F22" s="5" t="n">
        <x:f>IF(E22&gt;=0,A22,999)</x:f>
        <x:v>9</x:v>
      </x:c>
    </x:row>
    <x:row r="23" ht="32" customHeight="1">
      <x:c r="A23" s="8" t="n">
        <x:v>10</x:v>
      </x:c>
      <x:c r="B23" s="18" t="n">
        <x:f>'成本試算'!$B$9*(1+$A$5)^(A23-1)</x:f>
        <x:v>4.8</x:v>
      </x:c>
      <x:c r="C23" s="16" t="n">
        <x:f>C22+(B23-'成本試算'!$B$10*(1+'成本試算'!$B$12)^(A23-1))*'成本試算'!$B$37/10000</x:f>
        <x:v>1624.9999999999998</x:v>
      </x:c>
      <x:c r="D23" s="16" t="n">
        <x:f>D22+'交叉預測'!F15+'交叉預測'!G15-'交叉預測'!E15+IF('成本試算'!$B$28=1,0,C23-C22)</x:f>
        <x:v>577.9012427362367</x:v>
      </x:c>
      <x:c r="E23" s="16" t="n">
        <x:f>C23-D23</x:f>
        <x:v>1047.0987572637632</x:v>
      </x:c>
      <x:c r="F23" s="8" t="n">
        <x:f>IF(E23&gt;=0,A23,999)</x:f>
        <x:v>10</x:v>
      </x:c>
    </x:row>
    <x:row r="24" ht="32" customHeight="1">
      <x:c r="A24" s="5" t="n">
        <x:v>11</x:v>
      </x:c>
      <x:c r="B24" s="19" t="n">
        <x:f>'成本試算'!$B$9*(1+$A$5)^(A24-1)</x:f>
        <x:v>4.8</x:v>
      </x:c>
      <x:c r="C24" s="17" t="n">
        <x:f>C23+(B24-'成本試算'!$B$10*(1+'成本試算'!$B$12)^(A24-1))*'成本試算'!$B$37/10000</x:f>
        <x:v>1787.4999999999998</x:v>
      </x:c>
      <x:c r="D24" s="17" t="n">
        <x:f>D23+'交叉預測'!F16+'交叉預測'!G16-'交叉預測'!E16+IF('成本試算'!$B$28=1,0,C24-C23)</x:f>
        <x:v>1064.7872178815119</x:v>
      </x:c>
      <x:c r="E24" s="17" t="n">
        <x:f>C24-D24</x:f>
        <x:v>722.7127821184879</x:v>
      </x:c>
      <x:c r="F24" s="5" t="n">
        <x:f>IF(E24&gt;=0,A24,999)</x:f>
        <x:v>11</x:v>
      </x:c>
    </x:row>
    <x:row r="25" ht="32" customHeight="1">
      <x:c r="A25" s="8" t="n">
        <x:v>12</x:v>
      </x:c>
      <x:c r="B25" s="18" t="n">
        <x:f>'成本試算'!$B$9*(1+$A$5)^(A25-1)</x:f>
        <x:v>4.8</x:v>
      </x:c>
      <x:c r="C25" s="16" t="n">
        <x:f>C24+(B25-'成本試算'!$B$10*(1+'成本試算'!$B$12)^(A25-1))*'成本試算'!$B$37/10000</x:f>
        <x:v>1949.9999999999998</x:v>
      </x:c>
      <x:c r="D25" s="16" t="n">
        <x:f>D24+'交叉預測'!F17+'交叉預測'!G17-'交叉預測'!E17+IF('成本試算'!$B$28=1,0,C25-C24)</x:f>
        <x:v>935.7386735238817</x:v>
      </x:c>
      <x:c r="E25" s="16" t="n">
        <x:f>C25-D25</x:f>
        <x:v>1014.261326476118</x:v>
      </x:c>
      <x:c r="F25" s="8" t="n">
        <x:f>IF(E25&gt;=0,A25,999)</x:f>
        <x:v>12</x:v>
      </x:c>
    </x:row>
    <x:row r="26" ht="32" customHeight="1">
      <x:c r="A26" s="5" t="n">
        <x:v>13</x:v>
      </x:c>
      <x:c r="B26" s="19" t="n">
        <x:f>'成本試算'!$B$9*(1+$A$5)^(A26-1)</x:f>
        <x:v>4.8</x:v>
      </x:c>
      <x:c r="C26" s="17" t="n">
        <x:f>C25+(B26-'成本試算'!$B$10*(1+'成本試算'!$B$12)^(A26-1))*'成本試算'!$B$37/10000</x:f>
        <x:v>2112.4999999999995</x:v>
      </x:c>
      <x:c r="D26" s="17" t="n">
        <x:f>D25+'交叉預測'!F18+'交叉預測'!G18-'交叉預測'!E18+IF('成本試算'!$B$28=1,0,C26-C25)</x:f>
        <x:v>809.8903000534042</x:v>
      </x:c>
      <x:c r="E26" s="17" t="n">
        <x:f>C26-D26</x:f>
        <x:v>1302.6096999465954</x:v>
      </x:c>
      <x:c r="F26" s="5" t="n">
        <x:f>IF(E26&gt;=0,A26,999)</x:f>
        <x:v>13</x:v>
      </x:c>
    </x:row>
    <x:row r="27" ht="32" customHeight="1">
      <x:c r="A27" s="8" t="n">
        <x:v>14</x:v>
      </x:c>
      <x:c r="B27" s="18" t="n">
        <x:f>'成本試算'!$B$9*(1+$A$5)^(A27-1)</x:f>
        <x:v>4.8</x:v>
      </x:c>
      <x:c r="C27" s="16" t="n">
        <x:f>C26+(B27-'成本試算'!$B$10*(1+'成本試算'!$B$12)^(A27-1))*'成本試算'!$B$37/10000</x:f>
        <x:v>2274.9999999999995</x:v>
      </x:c>
      <x:c r="D27" s="16" t="n">
        <x:f>D26+'交叉預測'!F19+'交叉預測'!G19-'交叉預測'!E19+IF('成本試算'!$B$28=1,0,C27-C26)</x:f>
        <x:v>687.1780940523362</x:v>
      </x:c>
      <x:c r="E27" s="16" t="n">
        <x:f>C27-D27</x:f>
        <x:v>1587.8219059476633</x:v>
      </x:c>
      <x:c r="F27" s="8" t="n">
        <x:f>IF(E27&gt;=0,A27,999)</x:f>
        <x:v>14</x:v>
      </x:c>
    </x:row>
    <x:row r="28" ht="32" customHeight="1">
      <x:c r="A28" s="5" t="n">
        <x:v>15</x:v>
      </x:c>
      <x:c r="B28" s="19" t="n">
        <x:f>'成本試算'!$B$9*(1+$A$5)^(A28-1)</x:f>
        <x:v>4.8</x:v>
      </x:c>
      <x:c r="C28" s="17" t="n">
        <x:f>C27+(B28-'成本試算'!$B$10*(1+'成本試算'!$B$12)^(A28-1))*'成本試算'!$B$37/10000</x:f>
        <x:v>2437.4999999999995</x:v>
      </x:c>
      <x:c r="D28" s="17" t="n">
        <x:f>D27+'交叉預測'!F20+'交叉預測'!G20-'交叉預測'!E20+IF('成本試算'!$B$28=1,0,C28-C27)</x:f>
        <x:v>567.5393321712895</x:v>
      </x:c>
      <x:c r="E28" s="17" t="n">
        <x:f>C28-D28</x:f>
        <x:v>1869.96066782871</x:v>
      </x:c>
      <x:c r="F28" s="5" t="n">
        <x:f>IF(E28&gt;=0,A28,999)</x:f>
        <x:v>15</x:v>
      </x:c>
    </x:row>
    <x:row r="31">
      <x:c r="A31" t="str">
        <x:v>情境2  年漲幅</x:v>
      </x:c>
      <x:c r="B31" s="23" t="n">
        <x:f>A6</x:f>
        <x:v>0.03</x:v>
      </x:c>
    </x:row>
    <x:row r="32" ht="28" customHeight="1">
      <x:c r="A32" s="7" t="str">
        <x:v>年末</x:v>
      </x:c>
      <x:c r="B32" s="7" t="str">
        <x:v>綠電元／度</x:v>
      </x:c>
      <x:c r="C32" s="7" t="str">
        <x:v>綠電累積淨增加</x:v>
      </x:c>
      <x:c r="D32" s="7" t="str">
        <x:v>儲能累積淨增加</x:v>
      </x:c>
      <x:c r="E32" s="7" t="str">
        <x:v>儲能相對優勢</x:v>
      </x:c>
      <x:c r="F32" s="7" t="str">
        <x:v>交叉年候選</x:v>
      </x:c>
    </x:row>
    <x:row r="33" ht="32" customHeight="1">
      <x:c r="A33" s="8" t="n">
        <x:v>0</x:v>
      </x:c>
      <x:c r="B33" s="18"/>
      <x:c r="C33" s="16" t="n">
        <x:v>0</x:v>
      </x:c>
      <x:c r="D33" s="16" t="n">
        <x:f>'成本試算'!B40/10000</x:f>
        <x:v>2096</x:v>
      </x:c>
      <x:c r="E33" s="16" t="n">
        <x:f>C33-D33</x:f>
        <x:v>-2096</x:v>
      </x:c>
      <x:c r="F33" s="8" t="n">
        <x:v>999</x:v>
      </x:c>
    </x:row>
    <x:row r="34" ht="32" customHeight="1">
      <x:c r="A34" s="5" t="n">
        <x:v>1</x:v>
      </x:c>
      <x:c r="B34" s="19" t="n">
        <x:f>'成本試算'!$B$9*(1+$A$6)^(A34-1)</x:f>
        <x:v>4.8</x:v>
      </x:c>
      <x:c r="C34" s="17" t="n">
        <x:f>C33+(B34-'成本試算'!$B$10*(1+'成本試算'!$B$12)^(A34-1))*'成本試算'!$B$37/10000</x:f>
        <x:v>162.49999999999997</x:v>
      </x:c>
      <x:c r="D34" s="17" t="n">
        <x:f>D33+'交叉預測'!F6+'交叉預測'!G6-'交叉預測'!E6+IF('成本試算'!$B$28=1,0,C34-C33)</x:f>
        <x:v>1927.132</x:v>
      </x:c>
      <x:c r="E34" s="17" t="n">
        <x:f>C34-D34</x:f>
        <x:v>-1764.632</x:v>
      </x:c>
      <x:c r="F34" s="5" t="n">
        <x:f>IF(E34&gt;=0,A34,999)</x:f>
        <x:v>999</x:v>
      </x:c>
    </x:row>
    <x:row r="35" ht="32" customHeight="1">
      <x:c r="A35" s="8" t="n">
        <x:v>2</x:v>
      </x:c>
      <x:c r="B35" s="18" t="n">
        <x:f>'成本試算'!$B$9*(1+$A$6)^(A35-1)</x:f>
        <x:v>4.944</x:v>
      </x:c>
      <x:c r="C35" s="16" t="n">
        <x:f>C34+(B35-'成本試算'!$B$10*(1+'成本試算'!$B$12)^(A35-1))*'成本試算'!$B$37/10000</x:f>
        <x:v>343</x:v>
      </x:c>
      <x:c r="D35" s="16" t="n">
        <x:f>D34+'交叉預測'!F7+'交叉預測'!G7-'交叉預測'!E7+IF('成本試算'!$B$28=1,0,C35-C34)</x:f>
        <x:v>1762.2605600000002</x:v>
      </x:c>
      <x:c r="E35" s="16" t="n">
        <x:f>C35-D35</x:f>
        <x:v>-1419.2605600000002</x:v>
      </x:c>
      <x:c r="F35" s="8" t="n">
        <x:f>IF(E35&gt;=0,A35,999)</x:f>
        <x:v>999</x:v>
      </x:c>
    </x:row>
    <x:row r="36" ht="32" customHeight="1">
      <x:c r="A36" s="5" t="n">
        <x:v>3</x:v>
      </x:c>
      <x:c r="B36" s="19" t="n">
        <x:f>'成本試算'!$B$9*(1+$A$6)^(A36-1)</x:f>
        <x:v>5.09232</x:v>
      </x:c>
      <x:c r="C36" s="17" t="n">
        <x:f>C35+(B36-'成本試算'!$B$10*(1+'成本試算'!$B$12)^(A36-1))*'成本試算'!$B$37/10000</x:f>
        <x:v>542.04</x:v>
      </x:c>
      <x:c r="D36" s="17" t="n">
        <x:f>D35+'交叉預測'!F8+'交叉預測'!G8-'交叉預測'!E8+IF('成本試算'!$B$28=1,0,C36-C35)</x:f>
        <x:v>1601.3057488000002</x:v>
      </x:c>
      <x:c r="E36" s="17" t="n">
        <x:f>C36-D36</x:f>
        <x:v>-1059.2657488000002</x:v>
      </x:c>
      <x:c r="F36" s="5" t="n">
        <x:f>IF(E36&gt;=0,A36,999)</x:f>
        <x:v>999</x:v>
      </x:c>
    </x:row>
    <x:row r="37" ht="32" customHeight="1">
      <x:c r="A37" s="8" t="n">
        <x:v>4</x:v>
      </x:c>
      <x:c r="B37" s="18" t="n">
        <x:f>'成本試算'!$B$9*(1+$A$6)^(A37-1)</x:f>
        <x:v>5.2450896</x:v>
      </x:c>
      <x:c r="C37" s="16" t="n">
        <x:f>C36+(B37-'成本試算'!$B$10*(1+'成本試算'!$B$12)^(A37-1))*'成本試算'!$B$37/10000</x:f>
        <x:v>760.1762</x:v>
      </x:c>
      <x:c r="D37" s="16" t="n">
        <x:f>D36+'交叉預測'!F9+'交叉預測'!G9-'交叉預測'!E9+IF('成本試算'!$B$28=1,0,C37-C36)</x:f>
        <x:v>1444.1892338240002</x:v>
      </x:c>
      <x:c r="E37" s="16" t="n">
        <x:f>C37-D37</x:f>
        <x:v>-684.0130338240002</x:v>
      </x:c>
      <x:c r="F37" s="8" t="n">
        <x:f>IF(E37&gt;=0,A37,999)</x:f>
        <x:v>999</x:v>
      </x:c>
    </x:row>
    <x:row r="38" ht="32" customHeight="1">
      <x:c r="A38" s="5" t="n">
        <x:v>5</x:v>
      </x:c>
      <x:c r="B38" s="19" t="n">
        <x:f>'成本試算'!$B$9*(1+$A$6)^(A38-1)</x:f>
        <x:v>5.4024422880000005</x:v>
      </x:c>
      <x:c r="C38" s="17" t="n">
        <x:f>C37+(B38-'成本試算'!$B$10*(1+'成本試算'!$B$12)^(A38-1))*'成本試算'!$B$37/10000</x:f>
        <x:v>997.9814860000001</x:v>
      </x:c>
      <x:c r="D38" s="17" t="n">
        <x:f>D37+'交叉預測'!F10+'交叉預測'!G10-'交叉預測'!E10+IF('成本試算'!$B$28=1,0,C38-C37)</x:f>
        <x:v>1290.8342491475203</x:v>
      </x:c>
      <x:c r="E38" s="17" t="n">
        <x:f>C38-D38</x:f>
        <x:v>-292.85276314752014</x:v>
      </x:c>
      <x:c r="F38" s="5" t="n">
        <x:f>IF(E38&gt;=0,A38,999)</x:f>
        <x:v>999</x:v>
      </x:c>
    </x:row>
    <x:row r="39" ht="32" customHeight="1">
      <x:c r="A39" s="8" t="n">
        <x:v>6</x:v>
      </x:c>
      <x:c r="B39" s="18" t="n">
        <x:f>'成本試算'!$B$9*(1+$A$6)^(A39-1)</x:f>
        <x:v>5.56451555664</x:v>
      </x:c>
      <x:c r="C39" s="16" t="n">
        <x:f>C38+(B39-'成本試算'!$B$10*(1+'成本試算'!$B$12)^(A39-1))*'成本試算'!$B$37/10000</x:f>
        <x:v>1256.04593058</x:v>
      </x:c>
      <x:c r="D39" s="16" t="n">
        <x:f>D38+'交叉預測'!F11+'交叉預測'!G11-'交叉預測'!E11+IF('成本試算'!$B$28=1,0,C39-C38)</x:f>
        <x:v>1141.16556416457</x:v>
      </x:c>
      <x:c r="E39" s="16" t="n">
        <x:f>C39-D39</x:f>
        <x:v>114.88036641542999</x:v>
      </x:c>
      <x:c r="F39" s="8" t="n">
        <x:f>IF(E39&gt;=0,A39,999)</x:f>
        <x:v>6</x:v>
      </x:c>
    </x:row>
    <x:row r="40" ht="32" customHeight="1">
      <x:c r="A40" s="5" t="n">
        <x:v>7</x:v>
      </x:c>
      <x:c r="B40" s="19" t="n">
        <x:f>'成本試算'!$B$9*(1+$A$6)^(A40-1)</x:f>
        <x:v>5.731451023339201</x:v>
      </x:c>
      <x:c r="C40" s="17" t="n">
        <x:f>C39+(B40-'成本試算'!$B$10*(1+'成本試算'!$B$12)^(A40-1))*'成本試算'!$B$37/10000</x:f>
        <x:v>1534.9773084974001</x:v>
      </x:c>
      <x:c r="D40" s="17" t="n">
        <x:f>D39+'交叉預測'!F12+'交叉預測'!G12-'交叉預測'!E12+IF('成本試算'!$B$28=1,0,C40-C39)</x:f>
        <x:v>995.1094528812787</x:v>
      </x:c>
      <x:c r="E40" s="17" t="n">
        <x:f>C40-D40</x:f>
        <x:v>539.8678556161215</x:v>
      </x:c>
      <x:c r="F40" s="5" t="n">
        <x:f>IF(E40&gt;=0,A40,999)</x:f>
        <x:v>7</x:v>
      </x:c>
    </x:row>
    <x:row r="41" ht="32" customHeight="1">
      <x:c r="A41" s="8" t="n">
        <x:v>8</x:v>
      </x:c>
      <x:c r="B41" s="18" t="n">
        <x:f>'成本試算'!$B$9*(1+$A$6)^(A41-1)</x:f>
        <x:v>5.903394554039377</x:v>
      </x:c>
      <x:c r="C41" s="16" t="n">
        <x:f>C40+(B41-'成本試算'!$B$10*(1+'成本試算'!$B$12)^(A41-1))*'成本試算'!$B$37/10000</x:f>
        <x:v>1835.4016277523222</x:v>
      </x:c>
      <x:c r="D41" s="16" t="n">
        <x:f>D40+'交叉預測'!F13+'交叉預測'!G13-'交叉預測'!E13+IF('成本試算'!$B$28=1,0,C41-C40)</x:f>
        <x:v>852.5936638236532</x:v>
      </x:c>
      <x:c r="E41" s="16" t="n">
        <x:f>C41-D41</x:f>
        <x:v>982.807963928669</x:v>
      </x:c>
      <x:c r="F41" s="8" t="n">
        <x:f>IF(E41&gt;=0,A41,999)</x:f>
        <x:v>8</x:v>
      </x:c>
    </x:row>
    <x:row r="42" ht="32" customHeight="1">
      <x:c r="A42" s="5" t="n">
        <x:v>9</x:v>
      </x:c>
      <x:c r="B42" s="19" t="n">
        <x:f>'成本試算'!$B$9*(1+$A$6)^(A42-1)</x:f>
        <x:v>6.080496390660558</x:v>
      </x:c>
      <x:c r="C42" s="17" t="n">
        <x:f>C41+(B42-'成本試算'!$B$10*(1+'成本試算'!$B$12)^(A42-1))*'成本試算'!$B$37/10000</x:f>
        <x:v>2157.963676584892</x:v>
      </x:c>
      <x:c r="D42" s="17" t="n">
        <x:f>D41+'交叉預測'!F14+'交叉預測'!G14-'交叉預測'!E14+IF('成本試算'!$B$28=1,0,C42-C41)</x:f>
        <x:v>713.5473905471802</x:v>
      </x:c>
      <x:c r="E42" s="17" t="n">
        <x:f>C42-D42</x:f>
        <x:v>1444.4162860377116</x:v>
      </x:c>
      <x:c r="F42" s="5" t="n">
        <x:f>IF(E42&gt;=0,A42,999)</x:f>
        <x:v>9</x:v>
      </x:c>
    </x:row>
    <x:row r="43" ht="32" customHeight="1">
      <x:c r="A43" s="8" t="n">
        <x:v>10</x:v>
      </x:c>
      <x:c r="B43" s="18" t="n">
        <x:f>'成本試算'!$B$9*(1+$A$6)^(A43-1)</x:f>
        <x:v>6.262911282380375</x:v>
      </x:c>
      <x:c r="C43" s="16" t="n">
        <x:f>C42+(B43-'成本試算'!$B$10*(1+'成本試算'!$B$12)^(A43-1))*'成本試算'!$B$37/10000</x:f>
        <x:v>2503.3275868824385</x:v>
      </x:c>
      <x:c r="D43" s="16" t="n">
        <x:f>D42+'交叉預測'!F15+'交叉預測'!G15-'交叉預測'!E15+IF('成本試算'!$B$28=1,0,C43-C42)</x:f>
        <x:v>577.9012427362367</x:v>
      </x:c>
      <x:c r="E43" s="16" t="n">
        <x:f>C43-D43</x:f>
        <x:v>1925.4263441462017</x:v>
      </x:c>
      <x:c r="F43" s="8" t="n">
        <x:f>IF(E43&gt;=0,A43,999)</x:f>
        <x:v>10</x:v>
      </x:c>
    </x:row>
    <x:row r="44" ht="32" customHeight="1">
      <x:c r="A44" s="5" t="n">
        <x:v>11</x:v>
      </x:c>
      <x:c r="B44" s="19" t="n">
        <x:f>'成本試算'!$B$9*(1+$A$6)^(A44-1)</x:f>
        <x:v>6.450798620851787</x:v>
      </x:c>
      <x:c r="C44" s="17" t="n">
        <x:f>C43+(B44-'成本試算'!$B$10*(1+'成本試算'!$B$12)^(A44-1))*'成本試算'!$B$37/10000</x:f>
        <x:v>2872.177414488912</x:v>
      </x:c>
      <x:c r="D44" s="17" t="n">
        <x:f>D43+'交叉預測'!F16+'交叉預測'!G16-'交叉預測'!E16+IF('成本試算'!$B$28=1,0,C44-C43)</x:f>
        <x:v>1064.7872178815119</x:v>
      </x:c>
      <x:c r="E44" s="17" t="n">
        <x:f>C44-D44</x:f>
        <x:v>1807.3901966074</x:v>
      </x:c>
      <x:c r="F44" s="5" t="n">
        <x:f>IF(E44&gt;=0,A44,999)</x:f>
        <x:v>11</x:v>
      </x:c>
    </x:row>
    <x:row r="45" ht="32" customHeight="1">
      <x:c r="A45" s="8" t="n">
        <x:v>12</x:v>
      </x:c>
      <x:c r="B45" s="18" t="n">
        <x:f>'成本試算'!$B$9*(1+$A$6)^(A45-1)</x:f>
        <x:v>6.644322579477341</x:v>
      </x:c>
      <x:c r="C45" s="16" t="n">
        <x:f>C44+(B45-'成本試算'!$B$10*(1+'成本試算'!$B$12)^(A45-1))*'成本試算'!$B$37/10000</x:f>
        <x:v>3265.2177369235797</x:v>
      </x:c>
      <x:c r="D45" s="16" t="n">
        <x:f>D44+'交叉預測'!F17+'交叉預測'!G17-'交叉預測'!E17+IF('成本試算'!$B$28=1,0,C45-C44)</x:f>
        <x:v>935.7386735238817</x:v>
      </x:c>
      <x:c r="E45" s="16" t="n">
        <x:f>C45-D45</x:f>
        <x:v>2329.479063399698</x:v>
      </x:c>
      <x:c r="F45" s="8" t="n">
        <x:f>IF(E45&gt;=0,A45,999)</x:f>
        <x:v>12</x:v>
      </x:c>
    </x:row>
    <x:row r="46" ht="32" customHeight="1">
      <x:c r="A46" s="5" t="n">
        <x:v>13</x:v>
      </x:c>
      <x:c r="B46" s="19" t="n">
        <x:f>'成本試算'!$B$9*(1+$A$6)^(A46-1)</x:f>
        <x:v>6.8436522568616605</x:v>
      </x:c>
      <x:c r="C46" s="17" t="n">
        <x:f>C45+(B46-'成本試算'!$B$10*(1+'成本試算'!$B$12)^(A46-1))*'成本試算'!$B$37/10000</x:f>
        <x:v>3683.174269031287</x:v>
      </x:c>
      <x:c r="D46" s="17" t="n">
        <x:f>D45+'交叉預測'!F18+'交叉預測'!G18-'交叉預測'!E18+IF('成本試算'!$B$28=1,0,C46-C45)</x:f>
        <x:v>809.8903000534042</x:v>
      </x:c>
      <x:c r="E46" s="17" t="n">
        <x:f>C46-D46</x:f>
        <x:v>2873.283968977883</x:v>
      </x:c>
      <x:c r="F46" s="5" t="n">
        <x:f>IF(E46&gt;=0,A46,999)</x:f>
        <x:v>13</x:v>
      </x:c>
    </x:row>
    <x:row r="47" ht="32" customHeight="1">
      <x:c r="A47" s="8" t="n">
        <x:v>14</x:v>
      </x:c>
      <x:c r="B47" s="18" t="n">
        <x:f>'成本試算'!$B$9*(1+$A$6)^(A47-1)</x:f>
        <x:v>7.0489618245675105</x:v>
      </x:c>
      <x:c r="C47" s="16" t="n">
        <x:f>C46+(B47-'成本試算'!$B$10*(1+'成本試算'!$B$12)^(A47-1))*'成本試算'!$B$37/10000</x:f>
        <x:v>4126.794497102226</x:v>
      </x:c>
      <x:c r="D47" s="16" t="n">
        <x:f>D46+'交叉預測'!F19+'交叉預測'!G19-'交叉預測'!E19+IF('成本試算'!$B$28=1,0,C47-C46)</x:f>
        <x:v>687.1780940523362</x:v>
      </x:c>
      <x:c r="E47" s="16" t="n">
        <x:f>C47-D47</x:f>
        <x:v>3439.61640304989</x:v>
      </x:c>
      <x:c r="F47" s="8" t="n">
        <x:f>IF(E47&gt;=0,A47,999)</x:f>
        <x:v>14</x:v>
      </x:c>
    </x:row>
    <x:row r="48" ht="32" customHeight="1">
      <x:c r="A48" s="5" t="n">
        <x:v>15</x:v>
      </x:c>
      <x:c r="B48" s="19" t="n">
        <x:f>'成本試算'!$B$9*(1+$A$6)^(A48-1)</x:f>
        <x:v>7.260430679304537</x:v>
      </x:c>
      <x:c r="C48" s="17" t="n">
        <x:f>C47+(B48-'成本試算'!$B$10*(1+'成本試算'!$B$12)^(A48-1))*'成本試算'!$B$37/10000</x:f>
        <x:v>4596.848332015294</x:v>
      </x:c>
      <x:c r="D48" s="17" t="n">
        <x:f>D47+'交叉預測'!F20+'交叉預測'!G20-'交叉預測'!E20+IF('成本試算'!$B$28=1,0,C48-C47)</x:f>
        <x:v>567.5393321712895</x:v>
      </x:c>
      <x:c r="E48" s="17" t="n">
        <x:f>C48-D48</x:f>
        <x:v>4029.308999844004</x:v>
      </x:c>
      <x:c r="F48" s="5" t="n">
        <x:f>IF(E48&gt;=0,A48,999)</x:f>
        <x:v>15</x:v>
      </x:c>
    </x:row>
    <x:row r="51">
      <x:c r="A51" t="str">
        <x:v>情境3  年漲幅</x:v>
      </x:c>
      <x:c r="B51" s="23" t="n">
        <x:f>A7</x:f>
        <x:v>0.05</x:v>
      </x:c>
    </x:row>
    <x:row r="52" ht="28" customHeight="1">
      <x:c r="A52" s="7" t="str">
        <x:v>年末</x:v>
      </x:c>
      <x:c r="B52" s="7" t="str">
        <x:v>綠電元／度</x:v>
      </x:c>
      <x:c r="C52" s="7" t="str">
        <x:v>綠電累積淨增加</x:v>
      </x:c>
      <x:c r="D52" s="7" t="str">
        <x:v>儲能累積淨增加</x:v>
      </x:c>
      <x:c r="E52" s="7" t="str">
        <x:v>儲能相對優勢</x:v>
      </x:c>
      <x:c r="F52" s="7" t="str">
        <x:v>交叉年候選</x:v>
      </x:c>
    </x:row>
    <x:row r="53" ht="32" customHeight="1">
      <x:c r="A53" s="8" t="n">
        <x:v>0</x:v>
      </x:c>
      <x:c r="B53" s="18"/>
      <x:c r="C53" s="16" t="n">
        <x:v>0</x:v>
      </x:c>
      <x:c r="D53" s="16" t="n">
        <x:f>'成本試算'!B40/10000</x:f>
        <x:v>2096</x:v>
      </x:c>
      <x:c r="E53" s="16" t="n">
        <x:f>C53-D53</x:f>
        <x:v>-2096</x:v>
      </x:c>
      <x:c r="F53" s="8" t="n">
        <x:v>999</x:v>
      </x:c>
    </x:row>
    <x:row r="54" ht="32" customHeight="1">
      <x:c r="A54" s="5" t="n">
        <x:v>1</x:v>
      </x:c>
      <x:c r="B54" s="19" t="n">
        <x:f>'成本試算'!$B$9*(1+$A$7)^(A54-1)</x:f>
        <x:v>4.8</x:v>
      </x:c>
      <x:c r="C54" s="17" t="n">
        <x:f>C53+(B54-'成本試算'!$B$10*(1+'成本試算'!$B$12)^(A54-1))*'成本試算'!$B$37/10000</x:f>
        <x:v>162.49999999999997</x:v>
      </x:c>
      <x:c r="D54" s="17" t="n">
        <x:f>D53+'交叉預測'!F6+'交叉預測'!G6-'交叉預測'!E6+IF('成本試算'!$B$28=1,0,C54-C53)</x:f>
        <x:v>1927.132</x:v>
      </x:c>
      <x:c r="E54" s="17" t="n">
        <x:f>C54-D54</x:f>
        <x:v>-1764.632</x:v>
      </x:c>
      <x:c r="F54" s="5" t="n">
        <x:f>IF(E54&gt;=0,A54,999)</x:f>
        <x:v>999</x:v>
      </x:c>
    </x:row>
    <x:row r="55" ht="32" customHeight="1">
      <x:c r="A55" s="8" t="n">
        <x:v>2</x:v>
      </x:c>
      <x:c r="B55" s="18" t="n">
        <x:f>'成本試算'!$B$9*(1+$A$7)^(A55-1)</x:f>
        <x:v>5.04</x:v>
      </x:c>
      <x:c r="C55" s="16" t="n">
        <x:f>C54+(B55-'成本試算'!$B$10*(1+'成本試算'!$B$12)^(A55-1))*'成本試算'!$B$37/10000</x:f>
        <x:v>355</x:v>
      </x:c>
      <x:c r="D55" s="16" t="n">
        <x:f>D54+'交叉預測'!F7+'交叉預測'!G7-'交叉預測'!E7+IF('成本試算'!$B$28=1,0,C55-C54)</x:f>
        <x:v>1762.2605600000002</x:v>
      </x:c>
      <x:c r="E55" s="16" t="n">
        <x:f>C55-D55</x:f>
        <x:v>-1407.2605600000002</x:v>
      </x:c>
      <x:c r="F55" s="8" t="n">
        <x:f>IF(E55&gt;=0,A55,999)</x:f>
        <x:v>999</x:v>
      </x:c>
    </x:row>
    <x:row r="56" ht="32" customHeight="1">
      <x:c r="A56" s="5" t="n">
        <x:v>3</x:v>
      </x:c>
      <x:c r="B56" s="19" t="n">
        <x:f>'成本試算'!$B$9*(1+$A$7)^(A56-1)</x:f>
        <x:v>5.292</x:v>
      </x:c>
      <x:c r="C56" s="17" t="n">
        <x:f>C55+(B56-'成本試算'!$B$10*(1+'成本試算'!$B$12)^(A56-1))*'成本試算'!$B$37/10000</x:f>
        <x:v>579</x:v>
      </x:c>
      <x:c r="D56" s="17" t="n">
        <x:f>D55+'交叉預測'!F8+'交叉預測'!G8-'交叉預測'!E8+IF('成本試算'!$B$28=1,0,C56-C55)</x:f>
        <x:v>1601.3057488000002</x:v>
      </x:c>
      <x:c r="E56" s="17" t="n">
        <x:f>C56-D56</x:f>
        <x:v>-1022.3057488000002</x:v>
      </x:c>
      <x:c r="F56" s="5" t="n">
        <x:f>IF(E56&gt;=0,A56,999)</x:f>
        <x:v>999</x:v>
      </x:c>
    </x:row>
    <x:row r="57" ht="32" customHeight="1">
      <x:c r="A57" s="8" t="n">
        <x:v>4</x:v>
      </x:c>
      <x:c r="B57" s="18" t="n">
        <x:f>'成本試算'!$B$9*(1+$A$7)^(A57-1)</x:f>
        <x:v>5.5566</x:v>
      </x:c>
      <x:c r="C57" s="16" t="n">
        <x:f>C56+(B57-'成本試算'!$B$10*(1+'成本試算'!$B$12)^(A57-1))*'成本試算'!$B$37/10000</x:f>
        <x:v>836.075</x:v>
      </x:c>
      <x:c r="D57" s="16" t="n">
        <x:f>D56+'交叉預測'!F9+'交叉預測'!G9-'交叉預測'!E9+IF('成本試算'!$B$28=1,0,C57-C56)</x:f>
        <x:v>1444.1892338240002</x:v>
      </x:c>
      <x:c r="E57" s="16" t="n">
        <x:f>C57-D57</x:f>
        <x:v>-608.1142338240002</x:v>
      </x:c>
      <x:c r="F57" s="8" t="n">
        <x:f>IF(E57&gt;=0,A57,999)</x:f>
        <x:v>999</x:v>
      </x:c>
    </x:row>
    <x:row r="58" ht="32" customHeight="1">
      <x:c r="A58" s="5" t="n">
        <x:v>5</x:v>
      </x:c>
      <x:c r="B58" s="19" t="n">
        <x:f>'成本試算'!$B$9*(1+$A$7)^(A58-1)</x:f>
        <x:v>5.834430000000001</x:v>
      </x:c>
      <x:c r="C58" s="17" t="n">
        <x:f>C57+(B58-'成本試算'!$B$10*(1+'成本試算'!$B$12)^(A58-1))*'成本試算'!$B$37/10000</x:f>
        <x:v>1127.8787500000003</x:v>
      </x:c>
      <x:c r="D58" s="17" t="n">
        <x:f>D57+'交叉預測'!F10+'交叉預測'!G10-'交叉預測'!E10+IF('成本試算'!$B$28=1,0,C58-C57)</x:f>
        <x:v>1290.8342491475203</x:v>
      </x:c>
      <x:c r="E58" s="17" t="n">
        <x:f>C58-D58</x:f>
        <x:v>-162.95549914751996</x:v>
      </x:c>
      <x:c r="F58" s="5" t="n">
        <x:f>IF(E58&gt;=0,A58,999)</x:f>
        <x:v>999</x:v>
      </x:c>
    </x:row>
    <x:row r="59" ht="32" customHeight="1">
      <x:c r="A59" s="8" t="n">
        <x:v>6</x:v>
      </x:c>
      <x:c r="B59" s="18" t="n">
        <x:f>'成本試算'!$B$9*(1+$A$7)^(A59-1)</x:f>
        <x:v>6.1261515000000015</x:v>
      </x:c>
      <x:c r="C59" s="16" t="n">
        <x:f>C58+(B59-'成本試算'!$B$10*(1+'成本試算'!$B$12)^(A59-1))*'成本試算'!$B$37/10000</x:f>
        <x:v>1456.1476875000005</x:v>
      </x:c>
      <x:c r="D59" s="16" t="n">
        <x:f>D58+'交叉預測'!F11+'交叉預測'!G11-'交叉預測'!E11+IF('成本試算'!$B$28=1,0,C59-C58)</x:f>
        <x:v>1141.16556416457</x:v>
      </x:c>
      <x:c r="E59" s="16" t="n">
        <x:f>C59-D59</x:f>
        <x:v>314.9821233354305</x:v>
      </x:c>
      <x:c r="F59" s="8" t="n">
        <x:f>IF(E59&gt;=0,A59,999)</x:f>
        <x:v>6</x:v>
      </x:c>
    </x:row>
    <x:row r="60" ht="32" customHeight="1">
      <x:c r="A60" s="5" t="n">
        <x:v>7</x:v>
      </x:c>
      <x:c r="B60" s="19" t="n">
        <x:f>'成本試算'!$B$9*(1+$A$7)^(A60-1)</x:f>
        <x:v>6.4324590750000015</x:v>
      </x:c>
      <x:c r="C60" s="17" t="n">
        <x:f>C59+(B60-'成本試算'!$B$10*(1+'成本試算'!$B$12)^(A60-1))*'成本試算'!$B$37/10000</x:f>
        <x:v>1822.7050718750006</x:v>
      </x:c>
      <x:c r="D60" s="17" t="n">
        <x:f>D59+'交叉預測'!F12+'交叉預測'!G12-'交叉預測'!E12+IF('成本試算'!$B$28=1,0,C60-C59)</x:f>
        <x:v>995.1094528812787</x:v>
      </x:c>
      <x:c r="E60" s="17" t="n">
        <x:f>C60-D60</x:f>
        <x:v>827.5956189937219</x:v>
      </x:c>
      <x:c r="F60" s="5" t="n">
        <x:f>IF(E60&gt;=0,A60,999)</x:f>
        <x:v>7</x:v>
      </x:c>
    </x:row>
    <x:row r="61" ht="32" customHeight="1">
      <x:c r="A61" s="8" t="n">
        <x:v>8</x:v>
      </x:c>
      <x:c r="B61" s="18" t="n">
        <x:f>'成本試算'!$B$9*(1+$A$7)^(A61-1)</x:f>
        <x:v>6.754082028750002</x:v>
      </x:c>
      <x:c r="C61" s="16" t="n">
        <x:f>C60+(B61-'成本試算'!$B$10*(1+'成本試算'!$B$12)^(A61-1))*'成本試算'!$B$37/10000</x:f>
        <x:v>2229.465325468751</x:v>
      </x:c>
      <x:c r="D61" s="16" t="n">
        <x:f>D60+'交叉預測'!F13+'交叉預測'!G13-'交叉預測'!E13+IF('成本試算'!$B$28=1,0,C61-C60)</x:f>
        <x:v>852.5936638236532</x:v>
      </x:c>
      <x:c r="E61" s="16" t="n">
        <x:f>C61-D61</x:f>
        <x:v>1376.871661645098</x:v>
      </x:c>
      <x:c r="F61" s="8" t="n">
        <x:f>IF(E61&gt;=0,A61,999)</x:f>
        <x:v>8</x:v>
      </x:c>
    </x:row>
    <x:row r="62" ht="32" customHeight="1">
      <x:c r="A62" s="5" t="n">
        <x:v>9</x:v>
      </x:c>
      <x:c r="B62" s="19" t="n">
        <x:f>'成本試算'!$B$9*(1+$A$7)^(A62-1)</x:f>
        <x:v>7.0917861301875025</x:v>
      </x:c>
      <x:c r="C62" s="17" t="n">
        <x:f>C61+(B62-'成本試算'!$B$10*(1+'成本試算'!$B$12)^(A62-1))*'成本試算'!$B$37/10000</x:f>
        <x:v>2678.4385917421887</x:v>
      </x:c>
      <x:c r="D62" s="17" t="n">
        <x:f>D61+'交叉預測'!F14+'交叉預測'!G14-'交叉預測'!E14+IF('成本試算'!$B$28=1,0,C62-C61)</x:f>
        <x:v>713.5473905471802</x:v>
      </x:c>
      <x:c r="E62" s="17" t="n">
        <x:f>C62-D62</x:f>
        <x:v>1964.8912011950085</x:v>
      </x:c>
      <x:c r="F62" s="5" t="n">
        <x:f>IF(E62&gt;=0,A62,999)</x:f>
        <x:v>9</x:v>
      </x:c>
    </x:row>
    <x:row r="63" ht="32" customHeight="1">
      <x:c r="A63" s="8" t="n">
        <x:v>10</x:v>
      </x:c>
      <x:c r="B63" s="18" t="n">
        <x:f>'成本試算'!$B$9*(1+$A$7)^(A63-1)</x:f>
        <x:v>7.4463754366968775</x:v>
      </x:c>
      <x:c r="C63" s="16" t="n">
        <x:f>C62+(B63-'成本試算'!$B$10*(1+'成本試算'!$B$12)^(A63-1))*'成本試算'!$B$37/10000</x:f>
        <x:v>3171.7355213292985</x:v>
      </x:c>
      <x:c r="D63" s="16" t="n">
        <x:f>D62+'交叉預測'!F15+'交叉預測'!G15-'交叉預測'!E15+IF('成本試算'!$B$28=1,0,C63-C62)</x:f>
        <x:v>577.9012427362367</x:v>
      </x:c>
      <x:c r="E63" s="16" t="n">
        <x:f>C63-D63</x:f>
        <x:v>2593.8342785930618</x:v>
      </x:c>
      <x:c r="F63" s="8" t="n">
        <x:f>IF(E63&gt;=0,A63,999)</x:f>
        <x:v>10</x:v>
      </x:c>
    </x:row>
    <x:row r="64" ht="32" customHeight="1">
      <x:c r="A64" s="5" t="n">
        <x:v>11</x:v>
      </x:c>
      <x:c r="B64" s="19" t="n">
        <x:f>'成本試算'!$B$9*(1+$A$7)^(A64-1)</x:f>
        <x:v>7.8186942085317215</x:v>
      </x:c>
      <x:c r="C64" s="17" t="n">
        <x:f>C63+(B64-'成本試算'!$B$10*(1+'成本試算'!$B$12)^(A64-1))*'成本試算'!$B$37/10000</x:f>
        <x:v>3711.5722973957636</x:v>
      </x:c>
      <x:c r="D64" s="17" t="n">
        <x:f>D63+'交叉預測'!F16+'交叉預測'!G16-'交叉預測'!E16+IF('成本試算'!$B$28=1,0,C64-C63)</x:f>
        <x:v>1064.7872178815119</x:v>
      </x:c>
      <x:c r="E64" s="17" t="n">
        <x:f>C64-D64</x:f>
        <x:v>2646.7850795142517</x:v>
      </x:c>
      <x:c r="F64" s="5" t="n">
        <x:f>IF(E64&gt;=0,A64,999)</x:f>
        <x:v>11</x:v>
      </x:c>
    </x:row>
    <x:row r="65" ht="32" customHeight="1">
      <x:c r="A65" s="8" t="n">
        <x:v>12</x:v>
      </x:c>
      <x:c r="B65" s="18" t="n">
        <x:f>'成本試算'!$B$9*(1+$A$7)^(A65-1)</x:f>
        <x:v>8.209628918958307</x:v>
      </x:c>
      <x:c r="C65" s="16" t="n">
        <x:f>C64+(B65-'成本試算'!$B$10*(1+'成本試算'!$B$12)^(A65-1))*'成本試算'!$B$37/10000</x:f>
        <x:v>4300.275912265552</x:v>
      </x:c>
      <x:c r="D65" s="16" t="n">
        <x:f>D64+'交叉預測'!F17+'交叉預測'!G17-'交叉預測'!E17+IF('成本試算'!$B$28=1,0,C65-C64)</x:f>
        <x:v>935.7386735238817</x:v>
      </x:c>
      <x:c r="E65" s="16" t="n">
        <x:f>C65-D65</x:f>
        <x:v>3364.53723874167</x:v>
      </x:c>
      <x:c r="F65" s="8" t="n">
        <x:f>IF(E65&gt;=0,A65,999)</x:f>
        <x:v>12</x:v>
      </x:c>
    </x:row>
    <x:row r="66" ht="32" customHeight="1">
      <x:c r="A66" s="5" t="n">
        <x:v>13</x:v>
      </x:c>
      <x:c r="B66" s="19" t="n">
        <x:f>'成本試算'!$B$9*(1+$A$7)^(A66-1)</x:f>
        <x:v>8.620110364906225</x:v>
      </x:c>
      <x:c r="C66" s="17" t="n">
        <x:f>C65+(B66-'成本試算'!$B$10*(1+'成本試算'!$B$12)^(A66-1))*'成本試算'!$B$37/10000</x:f>
        <x:v>4940.28970787883</x:v>
      </x:c>
      <x:c r="D66" s="17" t="n">
        <x:f>D65+'交叉預測'!F18+'交叉預測'!G18-'交叉預測'!E18+IF('成本試算'!$B$28=1,0,C66-C65)</x:f>
        <x:v>809.8903000534042</x:v>
      </x:c>
      <x:c r="E66" s="17" t="n">
        <x:f>C66-D66</x:f>
        <x:v>4130.399407825425</x:v>
      </x:c>
      <x:c r="F66" s="5" t="n">
        <x:f>IF(E66&gt;=0,A66,999)</x:f>
        <x:v>13</x:v>
      </x:c>
    </x:row>
    <x:row r="67" ht="32" customHeight="1">
      <x:c r="A67" s="8" t="n">
        <x:v>14</x:v>
      </x:c>
      <x:c r="B67" s="18" t="n">
        <x:f>'成本試算'!$B$9*(1+$A$7)^(A67-1)</x:f>
        <x:v>9.051115883151535</x:v>
      </x:c>
      <x:c r="C67" s="16" t="n">
        <x:f>C66+(B67-'成本試算'!$B$10*(1+'成本試算'!$B$12)^(A67-1))*'成本試算'!$B$37/10000</x:f>
        <x:v>5634.179193272772</x:v>
      </x:c>
      <x:c r="D67" s="16" t="n">
        <x:f>D66+'交叉預測'!F19+'交叉預測'!G19-'交叉預測'!E19+IF('成本試算'!$B$28=1,0,C67-C66)</x:f>
        <x:v>687.1780940523362</x:v>
      </x:c>
      <x:c r="E67" s="16" t="n">
        <x:f>C67-D67</x:f>
        <x:v>4947.001099220436</x:v>
      </x:c>
      <x:c r="F67" s="8" t="n">
        <x:f>IF(E67&gt;=0,A67,999)</x:f>
        <x:v>14</x:v>
      </x:c>
    </x:row>
    <x:row r="68" ht="32" customHeight="1">
      <x:c r="A68" s="5" t="n">
        <x:v>15</x:v>
      </x:c>
      <x:c r="B68" s="19" t="n">
        <x:f>'成本試算'!$B$9*(1+$A$7)^(A68-1)</x:f>
        <x:v>9.503671677309113</x:v>
      </x:c>
      <x:c r="C68" s="17" t="n">
        <x:f>C67+(B68-'成本試算'!$B$10*(1+'成本試算'!$B$12)^(A68-1))*'成本試算'!$B$37/10000</x:f>
        <x:v>6384.638152936411</x:v>
      </x:c>
      <x:c r="D68" s="17" t="n">
        <x:f>D67+'交叉預測'!F20+'交叉預測'!G20-'交叉預測'!E20+IF('成本試算'!$B$28=1,0,C68-C67)</x:f>
        <x:v>567.5393321712895</x:v>
      </x:c>
      <x:c r="E68" s="17" t="n">
        <x:f>C68-D68</x:f>
        <x:v>5817.098820765121</x:v>
      </x:c>
      <x:c r="F68" s="5" t="n">
        <x:f>IF(E68&gt;=0,A68,999)</x:f>
        <x:v>15</x:v>
      </x:c>
    </x:row>
    <x:row r="71">
      <x:c r="A71" t="str">
        <x:v>情境4  年漲幅</x:v>
      </x:c>
      <x:c r="B71" s="23" t="n">
        <x:f>A8</x:f>
        <x:v>0.08</x:v>
      </x:c>
    </x:row>
    <x:row r="72" ht="28" customHeight="1">
      <x:c r="A72" s="7" t="str">
        <x:v>年末</x:v>
      </x:c>
      <x:c r="B72" s="7" t="str">
        <x:v>綠電元／度</x:v>
      </x:c>
      <x:c r="C72" s="7" t="str">
        <x:v>綠電累積淨增加</x:v>
      </x:c>
      <x:c r="D72" s="7" t="str">
        <x:v>儲能累積淨增加</x:v>
      </x:c>
      <x:c r="E72" s="7" t="str">
        <x:v>儲能相對優勢</x:v>
      </x:c>
      <x:c r="F72" s="7" t="str">
        <x:v>交叉年候選</x:v>
      </x:c>
    </x:row>
    <x:row r="73" ht="32" customHeight="1">
      <x:c r="A73" s="8" t="n">
        <x:v>0</x:v>
      </x:c>
      <x:c r="B73" s="18"/>
      <x:c r="C73" s="16" t="n">
        <x:v>0</x:v>
      </x:c>
      <x:c r="D73" s="16" t="n">
        <x:f>'成本試算'!B40/10000</x:f>
        <x:v>2096</x:v>
      </x:c>
      <x:c r="E73" s="16" t="n">
        <x:f>C73-D73</x:f>
        <x:v>-2096</x:v>
      </x:c>
      <x:c r="F73" s="8" t="n">
        <x:v>999</x:v>
      </x:c>
    </x:row>
    <x:row r="74" ht="32" customHeight="1">
      <x:c r="A74" s="5" t="n">
        <x:v>1</x:v>
      </x:c>
      <x:c r="B74" s="19" t="n">
        <x:f>'成本試算'!$B$9*(1+$A$8)^(A74-1)</x:f>
        <x:v>4.8</x:v>
      </x:c>
      <x:c r="C74" s="17" t="n">
        <x:f>C73+(B74-'成本試算'!$B$10*(1+'成本試算'!$B$12)^(A74-1))*'成本試算'!$B$37/10000</x:f>
        <x:v>162.49999999999997</x:v>
      </x:c>
      <x:c r="D74" s="17" t="n">
        <x:f>D73+'交叉預測'!F6+'交叉預測'!G6-'交叉預測'!E6+IF('成本試算'!$B$28=1,0,C74-C73)</x:f>
        <x:v>1927.132</x:v>
      </x:c>
      <x:c r="E74" s="17" t="n">
        <x:f>C74-D74</x:f>
        <x:v>-1764.632</x:v>
      </x:c>
      <x:c r="F74" s="5" t="n">
        <x:f>IF(E74&gt;=0,A74,999)</x:f>
        <x:v>999</x:v>
      </x:c>
    </x:row>
    <x:row r="75" ht="32" customHeight="1">
      <x:c r="A75" s="8" t="n">
        <x:v>2</x:v>
      </x:c>
      <x:c r="B75" s="18" t="n">
        <x:f>'成本試算'!$B$9*(1+$A$8)^(A75-1)</x:f>
        <x:v>5.184</x:v>
      </x:c>
      <x:c r="C75" s="16" t="n">
        <x:f>C74+(B75-'成本試算'!$B$10*(1+'成本試算'!$B$12)^(A75-1))*'成本試算'!$B$37/10000</x:f>
        <x:v>373</x:v>
      </x:c>
      <x:c r="D75" s="16" t="n">
        <x:f>D74+'交叉預測'!F7+'交叉預測'!G7-'交叉預測'!E7+IF('成本試算'!$B$28=1,0,C75-C74)</x:f>
        <x:v>1762.2605600000002</x:v>
      </x:c>
      <x:c r="E75" s="16" t="n">
        <x:f>C75-D75</x:f>
        <x:v>-1389.2605600000002</x:v>
      </x:c>
      <x:c r="F75" s="8" t="n">
        <x:f>IF(E75&gt;=0,A75,999)</x:f>
        <x:v>999</x:v>
      </x:c>
    </x:row>
    <x:row r="76" ht="32" customHeight="1">
      <x:c r="A76" s="5" t="n">
        <x:v>3</x:v>
      </x:c>
      <x:c r="B76" s="19" t="n">
        <x:f>'成本試算'!$B$9*(1+$A$8)^(A76-1)</x:f>
        <x:v>5.59872</x:v>
      </x:c>
      <x:c r="C76" s="17" t="n">
        <x:f>C75+(B76-'成本試算'!$B$10*(1+'成本試算'!$B$12)^(A76-1))*'成本試算'!$B$37/10000</x:f>
        <x:v>635.3399999999999</x:v>
      </x:c>
      <x:c r="D76" s="17" t="n">
        <x:f>D75+'交叉預測'!F8+'交叉預測'!G8-'交叉預測'!E8+IF('成本試算'!$B$28=1,0,C76-C75)</x:f>
        <x:v>1601.3057488000002</x:v>
      </x:c>
      <x:c r="E76" s="17" t="n">
        <x:f>C76-D76</x:f>
        <x:v>-965.9657488000003</x:v>
      </x:c>
      <x:c r="F76" s="5" t="n">
        <x:f>IF(E76&gt;=0,A76,999)</x:f>
        <x:v>999</x:v>
      </x:c>
    </x:row>
    <x:row r="77" ht="32" customHeight="1">
      <x:c r="A77" s="8" t="n">
        <x:v>4</x:v>
      </x:c>
      <x:c r="B77" s="18" t="n">
        <x:f>'成本試算'!$B$9*(1+$A$8)^(A77-1)</x:f>
        <x:v>6.0466176</x:v>
      </x:c>
      <x:c r="C77" s="16" t="n">
        <x:f>C76+(B77-'成本試算'!$B$10*(1+'成本試算'!$B$12)^(A77-1))*'成本試算'!$B$37/10000</x:f>
        <x:v>953.6672</x:v>
      </x:c>
      <x:c r="D77" s="16" t="n">
        <x:f>D76+'交叉預測'!F9+'交叉預測'!G9-'交叉預測'!E9+IF('成本試算'!$B$28=1,0,C77-C76)</x:f>
        <x:v>1444.1892338240002</x:v>
      </x:c>
      <x:c r="E77" s="16" t="n">
        <x:f>C77-D77</x:f>
        <x:v>-490.52203382400023</x:v>
      </x:c>
      <x:c r="F77" s="8" t="n">
        <x:f>IF(E77&gt;=0,A77,999)</x:f>
        <x:v>999</x:v>
      </x:c>
    </x:row>
    <x:row r="78" ht="32" customHeight="1">
      <x:c r="A78" s="5" t="n">
        <x:v>5</x:v>
      </x:c>
      <x:c r="B78" s="19" t="n">
        <x:f>'成本試算'!$B$9*(1+$A$8)^(A78-1)</x:f>
        <x:v>6.5303470080000015</x:v>
      </x:c>
      <x:c r="C78" s="17" t="n">
        <x:f>C77+(B78-'成本試算'!$B$10*(1+'成本試算'!$B$12)^(A78-1))*'成本試算'!$B$37/10000</x:f>
        <x:v>1332.4605760000002</x:v>
      </x:c>
      <x:c r="D78" s="17" t="n">
        <x:f>D77+'交叉預測'!F10+'交叉預測'!G10-'交叉預測'!E10+IF('成本試算'!$B$28=1,0,C78-C77)</x:f>
        <x:v>1290.8342491475203</x:v>
      </x:c>
      <x:c r="E78" s="17" t="n">
        <x:f>C78-D78</x:f>
        <x:v>41.626326852479906</x:v>
      </x:c>
      <x:c r="F78" s="5" t="n">
        <x:f>IF(E78&gt;=0,A78,999)</x:f>
        <x:v>5</x:v>
      </x:c>
    </x:row>
    <x:row r="79" ht="32" customHeight="1">
      <x:c r="A79" s="8" t="n">
        <x:v>6</x:v>
      </x:c>
      <x:c r="B79" s="18" t="n">
        <x:f>'成本試算'!$B$9*(1+$A$8)^(A79-1)</x:f>
        <x:v>7.052774768640003</x:v>
      </x:c>
      <x:c r="C79" s="16" t="n">
        <x:f>C78+(B79-'成本試算'!$B$10*(1+'成本試算'!$B$12)^(A79-1))*'成本試算'!$B$37/10000</x:f>
        <x:v>1776.5574220800004</x:v>
      </x:c>
      <x:c r="D79" s="16" t="n">
        <x:f>D78+'交叉預測'!F11+'交叉預測'!G11-'交叉預測'!E11+IF('成本試算'!$B$28=1,0,C79-C78)</x:f>
        <x:v>1141.16556416457</x:v>
      </x:c>
      <x:c r="E79" s="16" t="n">
        <x:f>C79-D79</x:f>
        <x:v>635.3918579154304</x:v>
      </x:c>
      <x:c r="F79" s="8" t="n">
        <x:f>IF(E79&gt;=0,A79,999)</x:f>
        <x:v>6</x:v>
      </x:c>
    </x:row>
    <x:row r="80" ht="32" customHeight="1">
      <x:c r="A80" s="5" t="n">
        <x:v>7</x:v>
      </x:c>
      <x:c r="B80" s="19" t="n">
        <x:f>'成本試算'!$B$9*(1+$A$8)^(A80-1)</x:f>
        <x:v>7.616996750131202</x:v>
      </x:c>
      <x:c r="C80" s="17" t="n">
        <x:f>C79+(B80-'成本試算'!$B$10*(1+'成本試算'!$B$12)^(A80-1))*'成本試算'!$B$37/10000</x:f>
        <x:v>2291.1820158464006</x:v>
      </x:c>
      <x:c r="D80" s="17" t="n">
        <x:f>D79+'交叉預測'!F12+'交叉預測'!G12-'交叉預測'!E12+IF('成本試算'!$B$28=1,0,C80-C79)</x:f>
        <x:v>995.1094528812787</x:v>
      </x:c>
      <x:c r="E80" s="17" t="n">
        <x:f>C80-D80</x:f>
        <x:v>1296.072562965122</x:v>
      </x:c>
      <x:c r="F80" s="5" t="n">
        <x:f>IF(E80&gt;=0,A80,999)</x:f>
        <x:v>7</x:v>
      </x:c>
    </x:row>
    <x:row r="81" ht="32" customHeight="1">
      <x:c r="A81" s="8" t="n">
        <x:v>8</x:v>
      </x:c>
      <x:c r="B81" s="18" t="n">
        <x:f>'成本試算'!$B$9*(1+$A$8)^(A81-1)</x:f>
        <x:v>8.2263564901417</x:v>
      </x:c>
      <x:c r="C81" s="16" t="n">
        <x:f>C80+(B81-'成本試算'!$B$10*(1+'成本試算'!$B$12)^(A81-1))*'成本試算'!$B$37/10000</x:f>
        <x:v>2881.9765771141133</x:v>
      </x:c>
      <x:c r="D81" s="16" t="n">
        <x:f>D80+'交叉預測'!F13+'交叉預測'!G13-'交叉預測'!E13+IF('成本試算'!$B$28=1,0,C81-C80)</x:f>
        <x:v>852.5936638236532</x:v>
      </x:c>
      <x:c r="E81" s="16" t="n">
        <x:f>C81-D81</x:f>
        <x:v>2029.3829132904602</x:v>
      </x:c>
      <x:c r="F81" s="8" t="n">
        <x:f>IF(E81&gt;=0,A81,999)</x:f>
        <x:v>8</x:v>
      </x:c>
    </x:row>
    <x:row r="82" ht="32" customHeight="1">
      <x:c r="A82" s="5" t="n">
        <x:v>9</x:v>
      </x:c>
      <x:c r="B82" s="19" t="n">
        <x:f>'成本試算'!$B$9*(1+$A$8)^(A82-1)</x:f>
        <x:v>8.884465009353036</x:v>
      </x:c>
      <x:c r="C82" s="17" t="n">
        <x:f>C81+(B82-'成本試算'!$B$10*(1+'成本試算'!$B$12)^(A82-1))*'成本試算'!$B$37/10000</x:f>
        <x:v>3555.034703283243</x:v>
      </x:c>
      <x:c r="D82" s="17" t="n">
        <x:f>D81+'交叉預測'!F14+'交叉預測'!G14-'交叉預測'!E14+IF('成本試算'!$B$28=1,0,C82-C81)</x:f>
        <x:v>713.5473905471802</x:v>
      </x:c>
      <x:c r="E82" s="17" t="n">
        <x:f>C82-D82</x:f>
        <x:v>2841.4873127360624</x:v>
      </x:c>
      <x:c r="F82" s="5" t="n">
        <x:f>IF(E82&gt;=0,A82,999)</x:f>
        <x:v>9</x:v>
      </x:c>
    </x:row>
    <x:row r="83" ht="32" customHeight="1">
      <x:c r="A83" s="8" t="n">
        <x:v>10</x:v>
      </x:c>
      <x:c r="B83" s="18" t="n">
        <x:f>'成本試算'!$B$9*(1+$A$8)^(A83-1)</x:f>
        <x:v>9.59522221010128</x:v>
      </x:c>
      <x:c r="C83" s="16" t="n">
        <x:f>C82+(B83-'成本試算'!$B$10*(1+'成本試算'!$B$12)^(A83-1))*'成本試算'!$B$37/10000</x:f>
        <x:v>4316.9374795459025</x:v>
      </x:c>
      <x:c r="D83" s="16" t="n">
        <x:f>D82+'交叉預測'!F15+'交叉預測'!G15-'交叉預測'!E15+IF('成本試算'!$B$28=1,0,C83-C82)</x:f>
        <x:v>577.9012427362367</x:v>
      </x:c>
      <x:c r="E83" s="16" t="n">
        <x:f>C83-D83</x:f>
        <x:v>3739.0362368096658</x:v>
      </x:c>
      <x:c r="F83" s="8" t="n">
        <x:f>IF(E83&gt;=0,A83,999)</x:f>
        <x:v>10</x:v>
      </x:c>
    </x:row>
    <x:row r="84" ht="32" customHeight="1">
      <x:c r="A84" s="5" t="n">
        <x:v>11</x:v>
      </x:c>
      <x:c r="B84" s="19" t="n">
        <x:f>'成本試算'!$B$9*(1+$A$8)^(A84-1)</x:f>
        <x:v>10.362839986909384</x:v>
      </x:c>
      <x:c r="C84" s="17" t="n">
        <x:f>C83+(B84-'成本試算'!$B$10*(1+'成本試算'!$B$12)^(A84-1))*'成本試算'!$B$37/10000</x:f>
        <x:v>5174.792477909576</x:v>
      </x:c>
      <x:c r="D84" s="17" t="n">
        <x:f>D83+'交叉預測'!F16+'交叉預測'!G16-'交叉預測'!E16+IF('成本試算'!$B$28=1,0,C84-C83)</x:f>
        <x:v>1064.7872178815119</x:v>
      </x:c>
      <x:c r="E84" s="17" t="n">
        <x:f>C84-D84</x:f>
        <x:v>4110.005260028063</x:v>
      </x:c>
      <x:c r="F84" s="5" t="n">
        <x:f>IF(E84&gt;=0,A84,999)</x:f>
        <x:v>11</x:v>
      </x:c>
    </x:row>
    <x:row r="85" ht="32" customHeight="1">
      <x:c r="A85" s="8" t="n">
        <x:v>12</x:v>
      </x:c>
      <x:c r="B85" s="18" t="n">
        <x:f>'成本試算'!$B$9*(1+$A$8)^(A85-1)</x:f>
        <x:v>11.191867185862133</x:v>
      </x:c>
      <x:c r="C85" s="16" t="n">
        <x:f>C84+(B85-'成本試算'!$B$10*(1+'成本試算'!$B$12)^(A85-1))*'成本試算'!$B$37/10000</x:f>
        <x:v>6136.275876142342</x:v>
      </x:c>
      <x:c r="D85" s="16" t="n">
        <x:f>D84+'交叉預測'!F17+'交叉預測'!G17-'交叉預測'!E17+IF('成本試算'!$B$28=1,0,C85-C84)</x:f>
        <x:v>935.7386735238817</x:v>
      </x:c>
      <x:c r="E85" s="16" t="n">
        <x:f>C85-D85</x:f>
        <x:v>5200.5372026184605</x:v>
      </x:c>
      <x:c r="F85" s="8" t="n">
        <x:f>IF(E85&gt;=0,A85,999)</x:f>
        <x:v>12</x:v>
      </x:c>
    </x:row>
    <x:row r="86" ht="32" customHeight="1">
      <x:c r="A86" s="5" t="n">
        <x:v>13</x:v>
      </x:c>
      <x:c r="B86" s="19" t="n">
        <x:f>'成本試算'!$B$9*(1+$A$8)^(A86-1)</x:f>
        <x:v>12.087216560731106</x:v>
      </x:c>
      <x:c r="C86" s="17" t="n">
        <x:f>C85+(B86-'成本試算'!$B$10*(1+'成本試算'!$B$12)^(A86-1))*'成本試算'!$B$37/10000</x:f>
        <x:v>7209.67794623373</x:v>
      </x:c>
      <x:c r="D86" s="17" t="n">
        <x:f>D85+'交叉預測'!F18+'交叉預測'!G18-'交叉預測'!E18+IF('成本試算'!$B$28=1,0,C86-C85)</x:f>
        <x:v>809.8903000534042</x:v>
      </x:c>
      <x:c r="E86" s="17" t="n">
        <x:f>C86-D86</x:f>
        <x:v>6399.787646180326</x:v>
      </x:c>
      <x:c r="F86" s="5" t="n">
        <x:f>IF(E86&gt;=0,A86,999)</x:f>
        <x:v>13</x:v>
      </x:c>
    </x:row>
    <x:row r="87" ht="32" customHeight="1">
      <x:c r="A87" s="8" t="n">
        <x:v>14</x:v>
      </x:c>
      <x:c r="B87" s="18" t="n">
        <x:f>'成本試算'!$B$9*(1+$A$8)^(A87-1)</x:f>
        <x:v>13.054193885589596</x:v>
      </x:c>
      <x:c r="C87" s="16" t="n">
        <x:f>C86+(B87-'成本試算'!$B$10*(1+'成本試算'!$B$12)^(A87-1))*'成本試算'!$B$37/10000</x:f>
        <x:v>8403.952181932429</x:v>
      </x:c>
      <x:c r="D87" s="16" t="n">
        <x:f>D86+'交叉預測'!F19+'交叉預測'!G19-'交叉預測'!E19+IF('成本試算'!$B$28=1,0,C87-C86)</x:f>
        <x:v>687.1780940523362</x:v>
      </x:c>
      <x:c r="E87" s="16" t="n">
        <x:f>C87-D87</x:f>
        <x:v>7716.774087880093</x:v>
      </x:c>
      <x:c r="F87" s="8" t="n">
        <x:f>IF(E87&gt;=0,A87,999)</x:f>
        <x:v>14</x:v>
      </x:c>
    </x:row>
    <x:row r="88" ht="32" customHeight="1">
      <x:c r="A88" s="5" t="n">
        <x:v>15</x:v>
      </x:c>
      <x:c r="B88" s="19" t="n">
        <x:f>'成本試算'!$B$9*(1+$A$8)^(A88-1)</x:f>
        <x:v>14.098529396436764</x:v>
      </x:c>
      <x:c r="C88" s="17" t="n">
        <x:f>C87+(B88-'成本試算'!$B$10*(1+'成本試算'!$B$12)^(A88-1))*'成本試算'!$B$37/10000</x:f>
        <x:v>9728.768356487024</x:v>
      </x:c>
      <x:c r="D88" s="17" t="n">
        <x:f>D87+'交叉預測'!F20+'交叉預測'!G20-'交叉預測'!E20+IF('成本試算'!$B$28=1,0,C88-C87)</x:f>
        <x:v>567.5393321712895</x:v>
      </x:c>
      <x:c r="E88" s="17" t="n">
        <x:f>C88-D88</x:f>
        <x:v>9161.229024315735</x:v>
      </x:c>
      <x:c r="F88" s="5" t="n">
        <x:f>IF(E88&gt;=0,A88,999)</x:f>
        <x:v>15</x:v>
      </x:c>
    </x:row>
  </x:sheetData>
  <x:pageMargins left="0.7" right="0.7" top="0.75" bottom="0.75" header="0.3" footer="0.3"/>
  <x:tableParts count="5">
    <x:tablePart xmlns:r="http://schemas.openxmlformats.org/officeDocument/2006/relationships" r:id="R2570abefa41f4ad9"/>
    <x:tablePart xmlns:r="http://schemas.openxmlformats.org/officeDocument/2006/relationships" r:id="Ra22d6fa426bc4ce3"/>
    <x:tablePart xmlns:r="http://schemas.openxmlformats.org/officeDocument/2006/relationships" r:id="Rf4c8eb3368ac49fd"/>
    <x:tablePart xmlns:r="http://schemas.openxmlformats.org/officeDocument/2006/relationships" r:id="R129c4fb35b0147aa"/>
    <x:tablePart xmlns:r="http://schemas.openxmlformats.org/officeDocument/2006/relationships" r:id="R3d4a9155cf7a443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110000610351562" hidden="0" customWidth="1"/>
    <x:col min="2" max="2" width="17.780000686645508" hidden="0" customWidth="1"/>
    <x:col min="3" max="3" width="68.88999938964844" hidden="0" customWidth="1"/>
    <x:col min="4" max="4" width="23.329999923706055" hidden="0" customWidth="1"/>
  </x:cols>
  <x:sheetData>
    <x:row r="1" ht="28" customHeight="1">
      <x:c r="A1" s="1" t="str">
        <x:v>長庚選商理由與儲能安全對策</x:v>
      </x:c>
    </x:row>
    <x:row r="2" ht="28" customHeight="1">
      <x:c r="A2" s="2" t="str">
        <x:v>台灣格雷蒙 電池材料開發部｜原報告資料更新 2026-10-08｜表格整理 2026-10-08</x:v>
      </x:c>
    </x:row>
    <x:row r="4" ht="28" customHeight="1">
      <x:c r="A4" s="7" t="str">
        <x:v>主題</x:v>
      </x:c>
      <x:c r="B4" s="7" t="str">
        <x:v>項目</x:v>
      </x:c>
      <x:c r="C4" s="7" t="str">
        <x:v>提案內容</x:v>
      </x:c>
      <x:c r="D4" s="7" t="str">
        <x:v>依據</x:v>
      </x:c>
    </x:row>
    <x:row r="5" ht="68" customHeight="1">
      <x:c r="A5" s="8" t="str">
        <x:v>概述</x:v>
      </x:c>
      <x:c r="B5" s="8" t="str">
        <x:v>說明</x:v>
      </x:c>
      <x:c r="C5" s="8" t="str">
        <x:v>建議與長庚洽談設備代理及共同案場開發：國產電芯符合補助方向，在地製造與服務有利於交付及維修。本部以既有客戶關係承接商務及方案企劃，長庚負責設備技術、產地證明與售後服務，藉分工形成可收費、可交付的方案能力。</x:v>
      </x:c>
      <x:c r="D5" s="8" t="str">
        <x:v>原Word報告</x:v>
      </x:c>
    </x:row>
    <x:row r="6" ht="68" customHeight="1">
      <x:c r="A6" s="5" t="str">
        <x:v>選商依據與必須取得的文件</x:v>
      </x:c>
      <x:c r="B6" s="5" t="str">
        <x:v>說明</x:v>
      </x:c>
      <x:c r="C6" s="5" t="str">
        <x:v>依V7簡報，長庚在臺灣自製電芯與模組，具BMS、EMS及系統整合能力；臺灣建置完成及建置中合計超過81 MW、275 MWh。須取得驗收實績、同型號測試報告、關鍵製程及零組件產地證明；尚無可比排名支持「臺灣第一」。</x:v>
      </x:c>
      <x:c r="D6" s="5" t="str">
        <x:v>原Word報告</x:v>
      </x:c>
    </x:row>
    <x:row r="7" ht="68" customHeight="1">
      <x:c r="A7" s="8" t="str">
        <x:v>選商依據與必須取得的文件</x:v>
      </x:c>
      <x:c r="B7" s="8" t="str">
        <x:v>說明</x:v>
      </x:c>
      <x:c r="C7" s="8" t="str">
        <x:v>簡報列有EPC設計、維運代操、電芯保固及融資協助，並宣稱10年保固與72小時服務。合約須明定容量維持率、循環及操作限制、排修與修復時限、備品與責任分工；代理合作另訂客戶與案源歸屬、報價權限、費用及收益，確保本部開發投入可取得報酬。</x:v>
      </x:c>
      <x:c r="D7" s="8" t="str">
        <x:v>原Word報告</x:v>
      </x:c>
    </x:row>
    <x:row r="8" ht="68" customHeight="1">
      <x:c r="A8" s="5" t="str">
        <x:v>大型儲能櫃的主要規格</x:v>
      </x:c>
      <x:c r="B8" s="5" t="str">
        <x:v>C2100</x:v>
      </x:c>
      <x:c r="C8" s="5" t="str">
        <x:v>裝置容量：2.104 MWh
電池側運行容量：1.800 MWh
PCS功率：選配</x:v>
      </x:c>
      <x:c r="D8" s="5" t="str">
        <x:v>原Word表格</x:v>
      </x:c>
    </x:row>
    <x:row r="9" ht="68" customHeight="1">
      <x:c r="A9" s="8" t="str">
        <x:v>大型儲能櫃的主要規格</x:v>
      </x:c>
      <x:c r="B9" s="8" t="str">
        <x:v>C2900</x:v>
      </x:c>
      <x:c r="C9" s="8" t="str">
        <x:v>裝置容量：2.900 MWh
電池側運行容量：2.500 MWh
PCS功率：選配</x:v>
      </x:c>
      <x:c r="D9" s="8" t="str">
        <x:v>原Word表格</x:v>
      </x:c>
    </x:row>
    <x:row r="10" ht="68" customHeight="1">
      <x:c r="A10" s="5" t="str">
        <x:v>大型儲能櫃的主要規格</x:v>
      </x:c>
      <x:c r="B10" s="5" t="str">
        <x:v>C1400</x:v>
      </x:c>
      <x:c r="C10" s="5" t="str">
        <x:v>裝置容量：1.403 MWh
電池側運行容量：1.200 MWh
PCS功率：500 kW</x:v>
      </x:c>
      <x:c r="D10" s="5" t="str">
        <x:v>原Word表格</x:v>
      </x:c>
    </x:row>
    <x:row r="11" ht="68" customHeight="1">
      <x:c r="A11" s="8" t="str">
        <x:v>大型儲能櫃的主要規格</x:v>
      </x:c>
      <x:c r="B11" s="8" t="str">
        <x:v>說明</x:v>
      </x:c>
      <x:c r="C11" s="8" t="str">
        <x:v>三型均為20呎級LFP系統，簡報標示IP55、氣冷、循環6000次；循環條件須查驗。兩櫃C2900名目裝置5.8 MWh、電池側運行5.0 MWh，交流可供電量還須扣除轉換損失與輔助用電。</x:v>
      </x:c>
      <x:c r="D11" s="8" t="str">
        <x:v>原Word報告</x:v>
      </x:c>
    </x:row>
    <x:row r="12" ht="50" customHeight="1">
      <x:c r="A12" s="5" t="str">
        <x:v>風險與分層技術對策</x:v>
      </x:c>
      <x:c r="B12" s="5" t="str">
        <x:v>熱失控與延燒</x:v>
      </x:c>
      <x:c r="C12" s="5" t="str">
        <x:v>技術與執行措施：查驗電芯、模組及系統測試；BMS監測電壓、溫度、電流，異常限流或切離；溫控、分艙、間距與防火設計。</x:v>
      </x:c>
      <x:c r="D12" s="5" t="str">
        <x:v>原Word表格</x:v>
      </x:c>
    </x:row>
    <x:row r="13" ht="50" customHeight="1">
      <x:c r="A13" s="8" t="str">
        <x:v>風險與分層技術對策</x:v>
      </x:c>
      <x:c r="B13" s="8" t="str">
        <x:v>可燃氣體與復燃</x:v>
      </x:c>
      <x:c r="C13" s="8" t="str">
        <x:v>技術與執行措施：早期氣體及煙溫偵測，聯動停機；經專業設計的通風、防爆排氣與消防設備，備妥消防救災及復燃監控計畫。</x:v>
      </x:c>
      <x:c r="D13" s="8" t="str">
        <x:v>原Word表格</x:v>
      </x:c>
    </x:row>
    <x:row r="14" ht="50" customHeight="1">
      <x:c r="A14" s="5" t="str">
        <x:v>風險與分層技術對策</x:v>
      </x:c>
      <x:c r="B14" s="5" t="str">
        <x:v>短路、電弧與環境</x:v>
      </x:c>
      <x:c r="C14" s="5" t="str">
        <x:v>技術與執行措施：保護協調、熔絲、斷路器、接地及絕緣監測；洪水標高、耐震、防撞與鹽害評估；檢修隔離及殘存能量管理。</x:v>
      </x:c>
      <x:c r="D14" s="5" t="str">
        <x:v>原Word表格</x:v>
      </x:c>
    </x:row>
    <x:row r="15" ht="50" customHeight="1">
      <x:c r="A15" s="8" t="str">
        <x:v>風險與分層技術對策</x:v>
      </x:c>
      <x:c r="B15" s="8" t="str">
        <x:v>調度、資安與財務</x:v>
      </x:c>
      <x:c r="C15" s="8" t="str">
        <x:v>技術與執行措施：EMS設定充放電與負載限制，量測交流效益；權限分級及遠端連線保護；容量保證、維運、保險與補助運轉紀錄。</x:v>
      </x:c>
      <x:c r="D15" s="8" t="str">
        <x:v>原Word表格</x:v>
      </x:c>
    </x:row>
    <x:row r="16" ht="50" customHeight="1">
      <x:c r="A16" s="5" t="str">
        <x:v>風險與分層技術對策</x:v>
      </x:c>
      <x:c r="B16" s="5" t="str">
        <x:v>說明</x:v>
      </x:c>
      <x:c r="C16" s="5" t="str">
        <x:v>軟包電芯與阻燃配方效果須以同型號測試驗證。UL 9540A評估延燒及氣體危害，不代表免消防；案場依適用VPC、電機簽證及消防指引辦理設計、查驗與檢修。[7][9]</x:v>
      </x:c>
      <x:c r="D16" s="5" t="str">
        <x:v>[7]、[9]</x:v>
      </x:c>
    </x:row>
    <x:row r="17" ht="50" customHeight="1">
      <x:c r="A17" s="8" t="str">
        <x:v>風險與分層技術對策</x:v>
      </x:c>
      <x:c r="B17" s="8" t="str">
        <x:v>說明</x:v>
      </x:c>
      <x:c r="C17" s="8" t="str">
        <x:v>產品與服務依據：長庚V7簡報PDF第16–28、62–63頁。安全措施係方案設計要求，須由專業人員判定適用性，並非宣稱所有功能已由長庚標配。</x:v>
      </x:c>
      <x:c r="D17" s="8" t="str">
        <x:v>原Word報告</x:v>
      </x:c>
    </x:row>
  </x:sheetData>
  <x:pageMargins left="0.7" right="0.7" top="0.75" bottom="0.75" header="0.3" footer="0.3"/>
  <x:tableParts count="1">
    <x:tablePart xmlns:r="http://schemas.openxmlformats.org/officeDocument/2006/relationships" r:id="Rab07c020fe974d1f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110000610351562" hidden="0" customWidth="1"/>
    <x:col min="2" max="2" width="17.780000686645508" hidden="0" customWidth="1"/>
    <x:col min="3" max="3" width="68.88999938964844" hidden="0" customWidth="1"/>
    <x:col min="4" max="4" width="23.329999923706055" hidden="0" customWidth="1"/>
  </x:cols>
  <x:sheetData>
    <x:row r="1" ht="28" customHeight="1">
      <x:c r="A1" s="1" t="str">
        <x:v>目標客戶與合作開發方式</x:v>
      </x:c>
    </x:row>
    <x:row r="2" ht="28" customHeight="1">
      <x:c r="A2" s="2" t="str">
        <x:v>台灣格雷蒙 電池材料開發部｜原報告資料更新 2026-10-08｜表格整理 2026-10-08</x:v>
      </x:c>
    </x:row>
    <x:row r="4" ht="28" customHeight="1">
      <x:c r="A4" s="7" t="str">
        <x:v>主題</x:v>
      </x:c>
      <x:c r="B4" s="7" t="str">
        <x:v>項目</x:v>
      </x:c>
      <x:c r="C4" s="7" t="str">
        <x:v>提案內容</x:v>
      </x:c>
      <x:c r="D4" s="7" t="str">
        <x:v>依據</x:v>
      </x:c>
    </x:row>
    <x:row r="5" ht="68" customHeight="1">
      <x:c r="A5" s="8" t="str">
        <x:v>概述</x:v>
      </x:c>
      <x:c r="B5" s="8" t="str">
        <x:v>說明</x:v>
      </x:c>
      <x:c r="C5" s="8" t="str">
        <x:v>首批開發應從公司既有大廠客戶出發。依內部提供資訊，已有數家客戶符合用電大戶條件，並有相關人脈可接洽。此為本部啟動儲能開發的具體基礎；應優先確認客戶政策履行方式、儲能需求、用電曲線與場址資格，再選出適合5至10 MWh方案的對象。</x:v>
      </x:c>
      <x:c r="D5" s="8" t="str">
        <x:v>原Word報告</x:v>
      </x:c>
    </x:row>
    <x:row r="6" ht="50" customHeight="1">
      <x:c r="A6" s="5" t="str">
        <x:v>既有用電大戶是首批開發重點</x:v>
      </x:c>
      <x:c r="B6" s="5" t="str">
        <x:v>說明</x:v>
      </x:c>
      <x:c r="C6" s="5" t="str">
        <x:v>第一類為位於補助適用園區且尖峰用電量高的製造業，例如電子、金屬加工、塑化及食品工廠。其開發重點為尖離峰價差、負載持續時間、超約紀錄與廠內空間，適合作為首批節費型案場。</x:v>
      </x:c>
      <x:c r="D6" s="5" t="str">
        <x:v>原Word報告</x:v>
      </x:c>
    </x:row>
    <x:row r="7" ht="68" customHeight="1">
      <x:c r="A7" s="8" t="str">
        <x:v>既有用電大戶是首批開發重點</x:v>
      </x:c>
      <x:c r="B7" s="8" t="str">
        <x:v>說明</x:v>
      </x:c>
      <x:c r="C7" s="8" t="str">
        <x:v>第二類為公司既有用電大戶及已採購綠電的企業。用電大戶有多種政策履行途徑，儲能並非所有客戶的強制選項；本部應比較既有履行成本與儲能節費效益，提出可支持政策要求、又符合企業投資條件的方案。補助資格與義務履行須分別確認。</x:v>
      </x:c>
      <x:c r="D7" s="8" t="str">
        <x:v>原Word報告</x:v>
      </x:c>
    </x:row>
    <x:row r="8" ht="68" customHeight="1">
      <x:c r="A8" s="5" t="str">
        <x:v>既有用電大戶是首批開發重點</x:v>
      </x:c>
      <x:c r="B8" s="5" t="str">
        <x:v>說明</x:v>
      </x:c>
      <x:c r="C8" s="5" t="str">
        <x:v>第三類為停電損失高或須維持關鍵負載的場域，例如資料中心、醫療、冷鏈及連續製程工廠。此類案件應先界定備援負載、供電時間與切換要求，再評估儲能與既有UPS、柴油發電機的整合；不一定適用工業儲能補助。</x:v>
      </x:c>
      <x:c r="D8" s="5" t="str">
        <x:v>原Word報告</x:v>
      </x:c>
    </x:row>
    <x:row r="9" ht="50" customHeight="1">
      <x:c r="A9" s="8" t="str">
        <x:v>既有用電大戶是首批開發重點</x:v>
      </x:c>
      <x:c r="B9" s="8" t="str">
        <x:v>說明</x:v>
      </x:c>
      <x:c r="C9" s="8" t="str">
        <x:v>第四類為政府公共設施、防災據點及微電網案場。其需求著重公共服務不中斷、韌性與能源整合，應另循採購、預算與招標條件評估，不直接套用產業用戶補助。</x:v>
      </x:c>
      <x:c r="D9" s="8" t="str">
        <x:v>原Word報告</x:v>
      </x:c>
    </x:row>
    <x:row r="10" ht="68" customHeight="1">
      <x:c r="A10" s="5" t="str">
        <x:v>由本部建立政策執行與專案協作能力</x:v>
      </x:c>
      <x:c r="B10" s="5" t="str">
        <x:v>說明</x:v>
      </x:c>
      <x:c r="C10" s="5" t="str">
        <x:v>建議安排長庚的產品、電價調度、補助文件、消防與維運教育訓練，並共同進行案場參訪及首案勘查。本部負責建立政策資格檢核與標準資料表，蒐集電號、契約容量、負載曲線、廠區圖、土地權屬及既有電力設備，交由長庚與技師進行技術審查。</x:v>
      </x:c>
      <x:c r="D10" s="5" t="str">
        <x:v>原Word報告</x:v>
      </x:c>
    </x:row>
    <x:row r="11" ht="68" customHeight="1">
      <x:c r="A11" s="8" t="str">
        <x:v>10月19日加入的同仁協助政府案開發</x:v>
      </x:c>
      <x:c r="B11" s="8" t="str">
        <x:v>說明</x:v>
      </x:c>
      <x:c r="C11" s="8" t="str">
        <x:v>依內部規劃，具相關經驗之同仁將於2026年10月19日加入，可由本部安排協助盤點政府儲能與防災案源、整理標案資格、建立機關需求清單及協調合作團隊。初期宜將政府案與民間工業節費案分成兩條開發線，分別使用採購評估與投資回收工具。</x:v>
      </x:c>
      <x:c r="D11" s="8" t="str">
        <x:v>原Word報告</x:v>
      </x:c>
    </x:row>
    <x:row r="12" ht="50" customHeight="1">
      <x:c r="A12" s="5" t="str">
        <x:v>10月19日加入的同仁協助政府案開發</x:v>
      </x:c>
      <x:c r="B12" s="5" t="str">
        <x:v>說明</x:v>
      </x:c>
      <x:c r="C12" s="5" t="str">
        <x:v>首案宜選擇資料完整、需求明確、場址限制較少且決策窗口清楚的客戶，形成可參訪、可量測效益的示範案例，作為後續複製的基礎。</x:v>
      </x:c>
      <x:c r="D12" s="5" t="str">
        <x:v>原Word報告</x:v>
      </x:c>
    </x:row>
    <x:row r="13" ht="50" customHeight="1">
      <x:c r="A13" s="8" t="str">
        <x:v>10月19日加入的同仁協助政府案開發</x:v>
      </x:c>
      <x:c r="B13" s="8" t="str">
        <x:v>說明</x:v>
      </x:c>
      <x:c r="C13" s="8" t="str">
        <x:v>資料依據：長庚V7簡報PDF第4–5、28、31–52頁；補助場址資格依經濟部要點。10月19日人員安排為台灣格雷蒙內部提供之規劃。</x:v>
      </x:c>
      <x:c r="D13" s="8" t="str">
        <x:v>原Word報告</x:v>
      </x:c>
    </x:row>
  </x:sheetData>
  <x:pageMargins left="0.7" right="0.7" top="0.75" bottom="0.75" header="0.3" footer="0.3"/>
  <x:tableParts count="1">
    <x:tablePart xmlns:r="http://schemas.openxmlformats.org/officeDocument/2006/relationships" r:id="R64385c0fe9684c1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1.110000610351562" hidden="0" customWidth="1"/>
    <x:col min="2" max="2" width="17.780000686645508" hidden="0" customWidth="1"/>
    <x:col min="3" max="3" width="68.88999938964844" hidden="0" customWidth="1"/>
    <x:col min="4" max="4" width="23.329999923706055" hidden="0" customWidth="1"/>
  </x:cols>
  <x:sheetData>
    <x:row r="1" ht="28" customHeight="1">
      <x:c r="A1" s="1" t="str">
        <x:v>一年五案的發展目標與方案商定位</x:v>
      </x:c>
    </x:row>
    <x:row r="2" ht="28" customHeight="1">
      <x:c r="A2" s="2" t="str">
        <x:v>台灣格雷蒙 電池材料開發部｜原報告資料更新 2026-10-08｜表格整理 2026-10-08</x:v>
      </x:c>
    </x:row>
    <x:row r="4" ht="28" customHeight="1">
      <x:c r="A4" s="7" t="str">
        <x:v>主題</x:v>
      </x:c>
      <x:c r="B4" s="7" t="str">
        <x:v>項目</x:v>
      </x:c>
      <x:c r="C4" s="7" t="str">
        <x:v>提案內容</x:v>
      </x:c>
      <x:c r="D4" s="7" t="str">
        <x:v>依據</x:v>
      </x:c>
    </x:row>
    <x:row r="5" ht="68" customHeight="1">
      <x:c r="A5" s="8" t="str">
        <x:v>概述</x:v>
      </x:c>
      <x:c r="B5" s="8" t="str">
        <x:v>說明</x:v>
      </x:c>
      <x:c r="C5" s="8" t="str">
        <x:v>建議以提案核准後12個月為首年執行期間，建立同時推動五個案場的專案能力，單案規模5至10 MWh，合計開發容量25至50 MWh。「推動」以完成初評、客戶提案並進入實質協商為管理基準；簽約及完工另列指標，依客戶決策、補助審查與工程條件排程。</x:v>
      </x:c>
      <x:c r="D5" s="8" t="str">
        <x:v>原Word報告</x:v>
      </x:c>
    </x:row>
    <x:row r="6" ht="68" customHeight="1">
      <x:c r="A6" s="5" t="str">
        <x:v>本部主導方案開發與跨專業協作</x:v>
      </x:c>
      <x:c r="B6" s="5" t="str">
        <x:v>說明</x:v>
      </x:c>
      <x:c r="C6" s="5" t="str">
        <x:v>台灣格雷蒙定位為方案商，由電池材料開發部擔任業務主責，負責需求訪談、資料蒐集、初版配置與概念設計、方案企劃、財務情境分析及客戶協調。初版設計應標示概念階段，正式電力設計、保護協調、結構與消防規劃，由具相應資格的技師及專業團隊審查或辦理。</x:v>
      </x:c>
      <x:c r="D6" s="5" t="str">
        <x:v>原Word報告</x:v>
      </x:c>
    </x:row>
    <x:row r="7" ht="68" customHeight="1">
      <x:c r="A7" s="8" t="str">
        <x:v>本部主導方案開發與跨專業協作</x:v>
      </x:c>
      <x:c r="B7" s="8" t="str">
        <x:v>說明</x:v>
      </x:c>
      <x:c r="C7" s="8" t="str">
        <x:v>長庚負責設備選型、技術參數、產地與測試文件、供應交付及契約約定的售後服務。工程團隊承擔施工與現場品質；若台灣格雷蒙擔任統包窗口，則須另外落實施工、安全、保固與保險責任的契約配置。</x:v>
      </x:c>
      <x:c r="D7" s="8" t="str">
        <x:v>原Word報告</x:v>
      </x:c>
    </x:row>
    <x:row r="8" ht="86" customHeight="1">
      <x:c r="A8" s="5" t="str">
        <x:v>採分階段擴展至五案並行</x:v>
      </x:c>
      <x:c r="B8" s="5" t="str">
        <x:v>說明</x:v>
      </x:c>
      <x:c r="C8" s="5" t="str">
        <x:v>第1至3個月完成合作條件、產品訓練及標準提案工具，優先拜訪既有大廠與人脈引介對象，逐步建立至少15個潛在案源，完成一案的用電與場址初評。第4至6個月完成示範案商務協商或簽約，並形成其他案件的技術與收益評估。第7至12個月將五案推進實質協商，依可行性分批安排補助申請、細部設計與工程。上述數字為內部目標，應按實際轉換率調整。</x:v>
      </x:c>
      <x:c r="D8" s="5" t="str">
        <x:v>原Word報告</x:v>
      </x:c>
    </x:row>
    <x:row r="9" ht="68" customHeight="1">
      <x:c r="A9" s="8" t="str">
        <x:v>建立可持續的服務收入</x:v>
      </x:c>
      <x:c r="B9" s="8" t="str">
        <x:v>說明</x:v>
      </x:c>
      <x:c r="C9" s="8" t="str">
        <x:v>收入可由方案規劃費、設備與工程整合毛利、專案管理及後續維運服務組成，實際項目須與合作夥伴及客戶約定。初期建議以方案服務與交付管理為主，持有案場或收益分成模式則另作資金、信用與營運風險評估。</x:v>
      </x:c>
      <x:c r="D9" s="8" t="str">
        <x:v>原Word報告</x:v>
      </x:c>
    </x:row>
    <x:row r="10" ht="68" customHeight="1">
      <x:c r="A10" s="5" t="str">
        <x:v>建立可持續的服務收入</x:v>
      </x:c>
      <x:c r="B10" s="5" t="str">
        <x:v>說明</x:v>
      </x:c>
      <x:c r="C10" s="5" t="str">
        <x:v>每案應追蹤預估與實際節费、可用容量、設備可用率、補助運轉要求、毛利及回款時程，建立共用文件與專案負責人制度。五案合計25至50 MWh為市場開發規模，不宜直接乘以補助單價作為收入預估；補助受領人原則上為符合資格的申請企業。</x:v>
      </x:c>
      <x:c r="D10" s="5" t="str">
        <x:v>原Word報告</x:v>
      </x:c>
    </x:row>
    <x:row r="11" ht="86" customHeight="1">
      <x:c r="A11" s="8" t="str">
        <x:v>提請總經理核准的事項</x:v>
      </x:c>
      <x:c r="B11" s="8" t="str">
        <x:v>說明</x:v>
      </x:c>
      <x:c r="C11" s="8" t="str">
        <x:v>一、指定電池材料開發部為儲能業務開發主責，協調業務、財務、法務及工程合作資源。二、授權本部與長庚洽談合作、安排訓練及啟動客戶初評，配置專案窗口與業務支援；訓練、勘查及技師費用取得報價後另提預算。三、採季度成果審查，檢核有效案源、五案進度、毛利與回款；首案完成技術、補助及財務審查後，再核准正式投入與擴案資源。</x:v>
      </x:c>
      <x:c r="D11" s="8" t="str">
        <x:v>原Word報告</x:v>
      </x:c>
    </x:row>
    <x:row r="12" ht="50" customHeight="1">
      <x:c r="A12" s="5" t="str">
        <x:v>提請總經理核准的事項</x:v>
      </x:c>
      <x:c r="B12" s="5" t="str">
        <x:v>說明</x:v>
      </x:c>
      <x:c r="C12" s="5" t="str">
        <x:v>資料基準日：2026年10月8日。長庚產品、實績與服務以V7簡報為據，正式採購以合約及有效文件為準；年度目標、分工與開發階段為本提案建議。</x:v>
      </x:c>
      <x:c r="D12" s="5" t="str">
        <x:v>原Word報告</x:v>
      </x:c>
    </x:row>
  </x:sheetData>
  <x:pageMargins left="0.7" right="0.7" top="0.75" bottom="0.75" header="0.3" footer="0.3"/>
  <x:tableParts count="1">
    <x:tablePart xmlns:r="http://schemas.openxmlformats.org/officeDocument/2006/relationships" r:id="R4a5a02b2f5db482f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109999656677246" hidden="0" customWidth="1"/>
    <x:col min="2" max="2" width="32.220001220703125" hidden="0" customWidth="1"/>
    <x:col min="3" max="3" width="66.66999816894531" hidden="0" customWidth="1"/>
    <x:col min="4" max="4" width="43.33000183105469" hidden="0" customWidth="1"/>
  </x:cols>
  <x:sheetData>
    <x:row r="1" ht="28" customHeight="1">
      <x:c r="A1" s="1" t="str">
        <x:v>資料來源與使用說明</x:v>
      </x:c>
    </x:row>
    <x:row r="2" ht="28" customHeight="1">
      <x:c r="A2" s="2" t="str">
        <x:v>沿用Word報告已列來源｜10MW契約容量及4.8元全採購價經使用者確認；市電及成長等為情境</x:v>
      </x:c>
    </x:row>
    <x:row r="4" ht="28" customHeight="1">
      <x:c r="A4" s="7" t="str">
        <x:v>索引</x:v>
      </x:c>
      <x:c r="B4" s="7" t="str">
        <x:v>資料名稱</x:v>
      </x:c>
      <x:c r="C4" s="7" t="str">
        <x:v>來源網址或檔案</x:v>
      </x:c>
      <x:c r="D4" s="7" t="str">
        <x:v>適用範圍</x:v>
      </x:c>
    </x:row>
    <x:row r="5" ht="50" customHeight="1">
      <x:c r="A5" s="8" t="str">
        <x:v>[1]</x:v>
      </x:c>
      <x:c r="B5" s="8" t="str">
        <x:v>用電大戶辦法與附件</x:v>
      </x:c>
      <x:c r="C5" s="8" t="str">
        <x:v>https://law.moea.gov.tw/LawContent.aspx?id=GL001116</x:v>
      </x:c>
      <x:c r="D5" s="8" t="str">
        <x:v>原報告所引用資料</x:v>
      </x:c>
    </x:row>
    <x:row r="6" ht="50" customHeight="1">
      <x:c r="A6" s="5" t="str">
        <x:v>[2]</x:v>
      </x:c>
      <x:c r="B6" s="5" t="str">
        <x:v>能源署履行現況 2025年1月</x:v>
      </x:c>
      <x:c r="C6" s="5" t="str">
        <x:v>https://www.moeaea.gov.tw/ECW/populace/news/News.aspx?kind=1&amp;menu_id=41&amp;news_id=33944</x:v>
      </x:c>
      <x:c r="D6" s="5" t="str">
        <x:v>原報告所引用資料</x:v>
      </x:c>
    </x:row>
    <x:row r="7" ht="50" customHeight="1">
      <x:c r="A7" s="8" t="str">
        <x:v>[3]</x:v>
      </x:c>
      <x:c r="B7" s="8" t="str">
        <x:v>科技儲能補助計畫 PDF第21頁</x:v>
      </x:c>
      <x:c r="C7" s="8" t="str">
        <x:v>https://www.ey.gov.tw/File/E343CA7C57B0DA3D?A=C</x:v>
      </x:c>
      <x:c r="D7" s="8" t="str">
        <x:v>原報告所引用資料</x:v>
      </x:c>
    </x:row>
    <x:row r="8" ht="50" customHeight="1">
      <x:c r="A8" s="5" t="str">
        <x:v>[4]</x:v>
      </x:c>
      <x:c r="B8" s="5" t="str">
        <x:v>產業儲能設備補助要點</x:v>
      </x:c>
      <x:c r="C8" s="5" t="str">
        <x:v>https://law.moea.gov.tw/LawContent.aspx?id=GL001904</x:v>
      </x:c>
      <x:c r="D8" s="5" t="str">
        <x:v>原報告所引用資料</x:v>
      </x:c>
    </x:row>
    <x:row r="9" ht="50" customHeight="1">
      <x:c r="A9" s="8" t="str">
        <x:v>[5]</x:v>
      </x:c>
      <x:c r="B9" s="8" t="str">
        <x:v>台電小額綠電售價 2026年1月</x:v>
      </x:c>
      <x:c r="C9" s="8" t="str">
        <x:v>https://mnscdn.moea.gov.tw/Mns/populace/news/News.aspx?kind=1&amp;menu_id=40&amp;news_id=121608</x:v>
      </x:c>
      <x:c r="D9" s="8" t="str">
        <x:v>原報告所引用資料</x:v>
      </x:c>
    </x:row>
    <x:row r="10" ht="68" customHeight="1">
      <x:c r="A10" s="5" t="str">
        <x:v>[6]</x:v>
      </x:c>
      <x:c r="B10" s="5" t="str">
        <x:v>台電高壓時間電價表</x:v>
      </x:c>
      <x:c r="C10" s="5" t="str">
        <x:v>https://www.taipower.com.tw/media/tr5fv522/%E9%AB%98%E5%A3%93%E6%99%82%E9%96%93%E9%9B%BB%E5%83%B9.pdf</x:v>
      </x:c>
      <x:c r="D10" s="5" t="str">
        <x:v>原報告所引用資料</x:v>
      </x:c>
    </x:row>
    <x:row r="11" ht="50" customHeight="1">
      <x:c r="A11" s="8" t="str">
        <x:v>[7]</x:v>
      </x:c>
      <x:c r="B11" s="8" t="str">
        <x:v>消防署儲能安全指引說明 2026年5月</x:v>
      </x:c>
      <x:c r="C11" s="8" t="str">
        <x:v>https://mag.nfa.gov.tw/article.php?id=4084</x:v>
      </x:c>
      <x:c r="D11" s="8" t="str">
        <x:v>原報告所引用資料</x:v>
      </x:c>
    </x:row>
    <x:row r="12" ht="68" customHeight="1">
      <x:c r="A12" s="5" t="str">
        <x:v>[8]</x:v>
      </x:c>
      <x:c r="B12" s="5" t="str">
        <x:v>T REC價格問答</x:v>
      </x:c>
      <x:c r="C12" s="5" t="str">
        <x:v>https://www.trec.org.tw/faq?tag=%E7%B6%A0%E9%9B%BB%E6%86%91%E8%AD%89%E4%BA%A4%E6%98%93%28%E9%9B%BB%E8%AD%89%E5%90%88%E4%B8%80%29</x:v>
      </x:c>
      <x:c r="D12" s="5" t="str">
        <x:v>原報告所引用資料</x:v>
      </x:c>
    </x:row>
    <x:row r="13" ht="50" customHeight="1">
      <x:c r="A13" s="8" t="str">
        <x:v>[9]</x:v>
      </x:c>
      <x:c r="B13" s="8" t="str">
        <x:v>UL 9540A測試方法</x:v>
      </x:c>
      <x:c r="C13" s="8" t="str">
        <x:v>https://www.ul.com/services/ul-9540a-test-method</x:v>
      </x:c>
      <x:c r="D13" s="8" t="str">
        <x:v>原報告所引用資料</x:v>
      </x:c>
    </x:row>
    <x:row r="14" ht="68" customHeight="1">
      <x:c r="A14" s="5" t="str">
        <x:v>[10]</x:v>
      </x:c>
      <x:c r="B14" s="5" t="str">
        <x:v>代金費率公告</x:v>
      </x:c>
      <x:c r="C14" s="5" t="str">
        <x:v>https://gazette2.nat.gov.tw/EG_FileManager/eguploadpub/eg027048/ch04/type3/gov31/num6/Eg.htm</x:v>
      </x:c>
      <x:c r="D14" s="5" t="str">
        <x:v>原報告所引用資料</x:v>
      </x:c>
    </x:row>
    <x:row r="15" ht="50" customHeight="1">
      <x:c r="A15" s="8" t="str">
        <x:v>PDF</x:v>
      </x:c>
      <x:c r="B15" s="8" t="str">
        <x:v>長庚V7公司及儲能簡介</x:v>
      </x:c>
      <x:c r="C15" s="8" t="str">
        <x:v>長庚國際能源-公司、儲能系統簡介 V7.pdf</x:v>
      </x:c>
      <x:c r="D15" s="8" t="str">
        <x:v>第4頁圖、16–28及62–63頁產品與服務；供應商陳述須合約查核</x:v>
      </x:c>
    </x:row>
    <x:row r="16" ht="32" customHeight="1">
      <x:c r="A16" s="5" t="str">
        <x:v>Word</x:v>
      </x:c>
      <x:c r="B16" s="5" t="str">
        <x:v>原提案</x:v>
      </x:c>
      <x:c r="C16" s="5" t="str">
        <x:v>台灣格雷蒙儲能提案_10MW成本交叉預測版.docx</x:v>
      </x:c>
      <x:c r="D16" s="5" t="str">
        <x:v>五頁內容轉表格；保留內部規劃及限制</x:v>
      </x:c>
    </x:row>
    <x:row r="17" ht="32" customHeight="1">
      <x:c r="A17" s="8" t="str">
        <x:v>內部</x:v>
      </x:c>
      <x:c r="B17" s="8" t="str">
        <x:v>公司與人員規劃</x:v>
      </x:c>
      <x:c r="C17" s="8" t="str">
        <x:v>使用者提供</x:v>
      </x:c>
      <x:c r="D17" s="8" t="str">
        <x:v>客戶、人脈與10/19加入同仁未作外部驗證</x:v>
      </x:c>
    </x:row>
    <x:row r="18" ht="32" customHeight="1">
      <x:c r="A18" s="5" t="str">
        <x:v>操作</x:v>
      </x:c>
      <x:c r="B18" s="5" t="str">
        <x:v>修改試算</x:v>
      </x:c>
      <x:c r="C18" s="5" t="str">
        <x:v>成本試算工作表黄色輸入格</x:v>
      </x:c>
      <x:c r="D18" s="5" t="str">
        <x:v>表格說明保留原情境，修改模型不會自動重寫文字</x:v>
      </x:c>
    </x:row>
    <x:row r="19" ht="50" customHeight="1">
      <x:c r="A19" s="8" t="str">
        <x:v>匯入</x:v>
      </x:c>
      <x:c r="B19" s="8" t="str">
        <x:v>Google Sheets</x:v>
      </x:c>
      <x:c r="C19" s="8" t="str">
        <x:v>在Google雲端硬碟上傳xlsx後，以Google試算表開啟</x:v>
      </x:c>
      <x:c r="D19" s="8" t="str">
        <x:v>本交付為Excel；圖片位置或字型可能由Google調整</x:v>
      </x:c>
    </x:row>
  </x:sheetData>
  <x:pageMargins left="0.7" right="0.7" top="0.75" bottom="0.75" header="0.3" footer="0.3"/>
  <x:tableParts count="1">
    <x:tablePart xmlns:r="http://schemas.openxmlformats.org/officeDocument/2006/relationships" r:id="R01f2ef5c8f174537"/>
  </x:tableParts>
</x:worksheet>
</file>