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 User\Downloads\"/>
    </mc:Choice>
  </mc:AlternateContent>
  <xr:revisionPtr revIDLastSave="0" documentId="13_ncr:1_{02BACEF3-9162-4E62-9632-6D92E4546071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zadatak1" sheetId="7" r:id="rId1"/>
    <sheet name="zadatak2" sheetId="1" r:id="rId2"/>
    <sheet name="zadatak3" sheetId="4" r:id="rId3"/>
    <sheet name="zadatak4" sheetId="5" r:id="rId4"/>
    <sheet name="zadatak5" sheetId="6" r:id="rId5"/>
  </sheets>
  <definedNames>
    <definedName name="__123Graph_A" hidden="1">zadatak4!$A$10:$A$13</definedName>
    <definedName name="__123Graph_B" hidden="1">zadatak4!$B$10:$B$13</definedName>
    <definedName name="__123Graph_C" hidden="1">zadatak4!$C$10:$C$13</definedName>
    <definedName name="nak">zadatak3!$C$13</definedName>
    <definedName name="niza">zadatak3!$J$11</definedName>
    <definedName name="pdv">zadatak3!$C$14</definedName>
    <definedName name="potrosnja">zadatak3!$A$18</definedName>
    <definedName name="_xlnm.Print_Area" localSheetId="3">zadatak4!$A$2:$M$28</definedName>
    <definedName name="Print_Area_MI" localSheetId="3">zadatak4!$A$2:$D$13</definedName>
    <definedName name="srednja">zadatak3!$C$11</definedName>
    <definedName name="visa">zadatak3!$G$11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B3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14" i="6"/>
  <c r="B14" i="6"/>
  <c r="C10" i="5"/>
  <c r="B13" i="5" s="1"/>
  <c r="B10" i="5"/>
  <c r="A16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15" i="6"/>
  <c r="A14" i="6"/>
  <c r="B12" i="5"/>
  <c r="D21" i="4"/>
  <c r="E21" i="4"/>
  <c r="F21" i="4"/>
  <c r="G21" i="4"/>
  <c r="H21" i="4"/>
  <c r="I21" i="4"/>
  <c r="J21" i="4"/>
  <c r="K21" i="4"/>
  <c r="L21" i="4"/>
  <c r="C21" i="4"/>
  <c r="D19" i="4"/>
  <c r="E19" i="4"/>
  <c r="F19" i="4"/>
  <c r="G19" i="4"/>
  <c r="H19" i="4"/>
  <c r="I19" i="4"/>
  <c r="J19" i="4"/>
  <c r="K19" i="4"/>
  <c r="L19" i="4"/>
  <c r="G20" i="4"/>
  <c r="C19" i="4"/>
  <c r="F20" i="4"/>
  <c r="J20" i="4"/>
  <c r="C20" i="4"/>
  <c r="D18" i="4"/>
  <c r="E18" i="4"/>
  <c r="F18" i="4"/>
  <c r="G18" i="4"/>
  <c r="H18" i="4"/>
  <c r="I18" i="4"/>
  <c r="J18" i="4"/>
  <c r="K18" i="4"/>
  <c r="L18" i="4"/>
  <c r="C18" i="4"/>
  <c r="B26" i="1"/>
  <c r="I24" i="1"/>
  <c r="E27" i="1"/>
  <c r="E26" i="1"/>
  <c r="E25" i="1"/>
  <c r="I22" i="1"/>
  <c r="I23" i="1"/>
  <c r="G23" i="1"/>
  <c r="G22" i="1"/>
  <c r="E23" i="1"/>
  <c r="B25" i="1"/>
  <c r="B27" i="1" s="1"/>
  <c r="B23" i="1"/>
  <c r="E22" i="1"/>
  <c r="B22" i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7" i="7"/>
  <c r="B7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A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8" i="7"/>
  <c r="A7" i="7"/>
  <c r="K20" i="4" l="1"/>
  <c r="I20" i="4"/>
  <c r="E20" i="4"/>
  <c r="L20" i="4"/>
  <c r="H20" i="4"/>
  <c r="D20" i="4"/>
  <c r="F17" i="4"/>
  <c r="G17" i="4" s="1"/>
  <c r="D17" i="4"/>
  <c r="H17" i="4" l="1"/>
  <c r="I17" i="4" l="1"/>
  <c r="J17" i="4" l="1"/>
  <c r="K17" i="4" l="1"/>
  <c r="L17" i="4" l="1"/>
</calcChain>
</file>

<file path=xl/sharedStrings.xml><?xml version="1.0" encoding="utf-8"?>
<sst xmlns="http://schemas.openxmlformats.org/spreadsheetml/2006/main" count="110" uniqueCount="67">
  <si>
    <t>PDV</t>
  </si>
  <si>
    <t>PDV (%)</t>
  </si>
  <si>
    <t>Stanje brojila</t>
  </si>
  <si>
    <t>Prethodno stanje (kWh)</t>
  </si>
  <si>
    <t>Sadašnje stanje (kWh)</t>
  </si>
  <si>
    <t>Potrošnja (kWh)</t>
  </si>
  <si>
    <t>Ukupno</t>
  </si>
  <si>
    <t>Obračun</t>
  </si>
  <si>
    <t>Viša tarifa</t>
  </si>
  <si>
    <t>Niža tarifa</t>
  </si>
  <si>
    <t>Ukupno (kWh)</t>
  </si>
  <si>
    <t>Jednotarifno</t>
  </si>
  <si>
    <t>Dvotarifno</t>
  </si>
  <si>
    <t>Razlika 1-2 (%)</t>
  </si>
  <si>
    <t>Legenda:</t>
  </si>
  <si>
    <t>Uneseno stanje brojila</t>
  </si>
  <si>
    <t>Izračunato</t>
  </si>
  <si>
    <t>Ukupna mj. potr.(kWh)</t>
  </si>
  <si>
    <t>Jednotarifno brojilo</t>
  </si>
  <si>
    <t>Dvotarifno brojilo</t>
  </si>
  <si>
    <t>Unesene vrijednosti</t>
  </si>
  <si>
    <t>Primjer: Poređenje troškova za električnu energiju u varijantama jednotarifnog i dvotarifnog brojila, ovisno o omjeru potrošnje u nižoj i višoj tarifi</t>
  </si>
  <si>
    <t>Pretpostavke: trenutno važeći tarifni sistem za kategoriju domaćinstvo</t>
  </si>
  <si>
    <t>Zadano tarifnim sistemon</t>
  </si>
  <si>
    <t>Cijena (KM/kWh)</t>
  </si>
  <si>
    <t>Stalna naknada (KM)</t>
  </si>
  <si>
    <t>Cijena VT (KM/kWh)</t>
  </si>
  <si>
    <t>Cijena NT (KM/kWh)</t>
  </si>
  <si>
    <t>Razlika 1-2 (KM)</t>
  </si>
  <si>
    <t>Primjer: Obračun troškova (računa) za električnu energiju u varijantama jednotarifnog i dvotarifnog brojila</t>
  </si>
  <si>
    <t>Pretpostavke: trenutno važeći tarifni sistem za kategoriju domaćinstvo u obje varijante je uzeta ista mjesečna potrošnja energije</t>
  </si>
  <si>
    <t>Zadano tarifnim sistemom</t>
  </si>
  <si>
    <t>Trošak energije (KM)</t>
  </si>
  <si>
    <t>Ukupni trošak (KM)</t>
  </si>
  <si>
    <t>Cijena više tarife (KM/kWh)</t>
  </si>
  <si>
    <t>Cijena niže tarife (KM/kWh)</t>
  </si>
  <si>
    <t>Ukupno (KM)</t>
  </si>
  <si>
    <t>Zadano ponudom</t>
  </si>
  <si>
    <t>Opcija:</t>
  </si>
  <si>
    <t>A</t>
  </si>
  <si>
    <t>B</t>
  </si>
  <si>
    <t>Fiksni troškovi</t>
  </si>
  <si>
    <t>Uneseno od strane korisnika</t>
  </si>
  <si>
    <t>Koeficijent varijabilnih tr.</t>
  </si>
  <si>
    <t>Konačni rezultati i međurezultati</t>
  </si>
  <si>
    <t>Ukupni troškovi</t>
  </si>
  <si>
    <t>Kilometara</t>
  </si>
  <si>
    <t>Razlika (A-B)</t>
  </si>
  <si>
    <t>Povoljnija opcija:</t>
  </si>
  <si>
    <t>Početna kilometraža</t>
  </si>
  <si>
    <t>Korak</t>
  </si>
  <si>
    <t>Razlika</t>
  </si>
  <si>
    <t>Povoljnija</t>
  </si>
  <si>
    <t>A-B</t>
  </si>
  <si>
    <t>varijanta</t>
  </si>
  <si>
    <t>Mjesečni fiksni troškovi</t>
  </si>
  <si>
    <t>Poč.vrijednost potražnje</t>
  </si>
  <si>
    <t>Jedinični varijabilni troškovi</t>
  </si>
  <si>
    <t>Rast potražnje</t>
  </si>
  <si>
    <t>a =</t>
  </si>
  <si>
    <t xml:space="preserve">b = </t>
  </si>
  <si>
    <t>Mjesečna potražnja</t>
  </si>
  <si>
    <t>Jedinična cijena</t>
  </si>
  <si>
    <t>Ukupni prihod</t>
  </si>
  <si>
    <t>Dobit</t>
  </si>
  <si>
    <t>Omjer niža/ukupno (%)</t>
  </si>
  <si>
    <t>Omjer NT / (NT+VT)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</si>
</sst>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164" formatCode="#,##0\ &quot;KM&quot;;\-#,##0\ &quot;KM&quot;"/>
    <numFmt numFmtId="165" formatCode="#,##0.00\ &quot;KM&quot;;\-#,##0.00\ &quot;KM&quot;"/>
    <numFmt numFmtId="166" formatCode="0.0"/>
    <numFmt numFmtId="167" formatCode="#,##0.0\ [$KM-41A]"/>
    <numFmt numFmtId="168" formatCode="#,##0.000\ [$KM/km-41A]"/>
    <numFmt numFmtId="169" formatCode="#,##0.0\ [$kn-41A]"/>
    <numFmt numFmtId="170" formatCode="#,##0.00\ [$kn/km-41A]"/>
    <numFmt numFmtId="173" formatCode="#,##0.00\ [$KM-181A]"/>
  </numFmts>
  <fonts count="12" x14ac:knownFonts="1">
    <font>
      <sz val="10"/>
      <name val="Arial"/>
      <charset val="238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indexed="63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42"/>
      </patternFill>
    </fill>
    <fill>
      <patternFill patternType="solid">
        <fgColor rgb="FFFFFF99"/>
        <bgColor indexed="64"/>
      </patternFill>
    </fill>
    <fill>
      <patternFill patternType="gray125">
        <bgColor rgb="FFCCFFCC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44" fontId="8" fillId="0" borderId="0" applyFont="0" applyFill="0" applyBorder="0" applyAlignment="0" applyProtection="0"/>
  </cellStyleXfs>
  <cellXfs count="120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2" fontId="0" fillId="2" borderId="2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9" fontId="0" fillId="4" borderId="0" xfId="0" applyNumberFormat="1" applyFill="1"/>
    <xf numFmtId="0" fontId="0" fillId="3" borderId="0" xfId="0" applyFill="1" applyAlignment="1">
      <alignment horizontal="center"/>
    </xf>
    <xf numFmtId="9" fontId="0" fillId="3" borderId="4" xfId="0" applyNumberFormat="1" applyFill="1" applyBorder="1"/>
    <xf numFmtId="166" fontId="0" fillId="2" borderId="4" xfId="0" applyNumberFormat="1" applyFill="1" applyBorder="1"/>
    <xf numFmtId="0" fontId="0" fillId="0" borderId="5" xfId="0" applyBorder="1"/>
    <xf numFmtId="0" fontId="0" fillId="0" borderId="7" xfId="0" applyBorder="1"/>
    <xf numFmtId="0" fontId="3" fillId="0" borderId="8" xfId="0" applyFont="1" applyBorder="1" applyAlignment="1">
      <alignment horizontal="right"/>
    </xf>
    <xf numFmtId="0" fontId="3" fillId="4" borderId="9" xfId="0" applyFont="1" applyFill="1" applyBorder="1"/>
    <xf numFmtId="0" fontId="3" fillId="0" borderId="5" xfId="0" applyFont="1" applyBorder="1"/>
    <xf numFmtId="0" fontId="3" fillId="0" borderId="10" xfId="0" applyFont="1" applyBorder="1"/>
    <xf numFmtId="0" fontId="3" fillId="3" borderId="0" xfId="0" applyFont="1" applyFill="1"/>
    <xf numFmtId="0" fontId="3" fillId="0" borderId="6" xfId="0" applyFont="1" applyBorder="1"/>
    <xf numFmtId="0" fontId="3" fillId="0" borderId="11" xfId="0" applyFont="1" applyBorder="1"/>
    <xf numFmtId="0" fontId="3" fillId="2" borderId="2" xfId="0" applyFont="1" applyFill="1" applyBorder="1"/>
    <xf numFmtId="0" fontId="3" fillId="0" borderId="7" xfId="0" applyFont="1" applyBorder="1"/>
    <xf numFmtId="0" fontId="4" fillId="0" borderId="0" xfId="1"/>
    <xf numFmtId="0" fontId="6" fillId="0" borderId="0" xfId="1" applyFont="1" applyAlignment="1">
      <alignment horizontal="right"/>
    </xf>
    <xf numFmtId="0" fontId="3" fillId="4" borderId="4" xfId="1" applyFont="1" applyFill="1" applyBorder="1"/>
    <xf numFmtId="0" fontId="3" fillId="0" borderId="0" xfId="1" applyFont="1"/>
    <xf numFmtId="0" fontId="7" fillId="0" borderId="0" xfId="1" applyFont="1"/>
    <xf numFmtId="0" fontId="4" fillId="0" borderId="0" xfId="1" applyProtection="1">
      <protection locked="0" hidden="1"/>
    </xf>
    <xf numFmtId="0" fontId="4" fillId="0" borderId="0" xfId="1" applyAlignment="1">
      <alignment horizontal="center"/>
    </xf>
    <xf numFmtId="167" fontId="4" fillId="4" borderId="4" xfId="1" applyNumberFormat="1" applyFill="1" applyBorder="1"/>
    <xf numFmtId="0" fontId="3" fillId="6" borderId="0" xfId="1" applyFont="1" applyFill="1"/>
    <xf numFmtId="168" fontId="4" fillId="4" borderId="4" xfId="1" applyNumberFormat="1" applyFill="1" applyBorder="1"/>
    <xf numFmtId="0" fontId="3" fillId="2" borderId="15" xfId="1" applyFont="1" applyFill="1" applyBorder="1"/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center"/>
    </xf>
    <xf numFmtId="0" fontId="4" fillId="6" borderId="0" xfId="1" applyFill="1" applyAlignment="1">
      <alignment horizontal="center"/>
    </xf>
    <xf numFmtId="5" fontId="4" fillId="0" borderId="0" xfId="1" applyNumberFormat="1"/>
    <xf numFmtId="49" fontId="4" fillId="0" borderId="0" xfId="1" quotePrefix="1" applyNumberFormat="1"/>
    <xf numFmtId="49" fontId="4" fillId="0" borderId="0" xfId="1" applyNumberFormat="1"/>
    <xf numFmtId="0" fontId="5" fillId="0" borderId="0" xfId="1" applyFont="1"/>
    <xf numFmtId="0" fontId="3" fillId="4" borderId="16" xfId="1" applyFont="1" applyFill="1" applyBorder="1"/>
    <xf numFmtId="0" fontId="6" fillId="4" borderId="16" xfId="1" applyFont="1" applyFill="1" applyBorder="1" applyAlignment="1">
      <alignment horizontal="center"/>
    </xf>
    <xf numFmtId="169" fontId="4" fillId="0" borderId="0" xfId="1" applyNumberFormat="1"/>
    <xf numFmtId="170" fontId="4" fillId="0" borderId="0" xfId="1" applyNumberFormat="1"/>
    <xf numFmtId="0" fontId="6" fillId="2" borderId="17" xfId="1" applyFont="1" applyFill="1" applyBorder="1" applyAlignment="1">
      <alignment horizontal="center"/>
    </xf>
    <xf numFmtId="0" fontId="6" fillId="6" borderId="0" xfId="1" applyFont="1" applyFill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4" fillId="0" borderId="0" xfId="1" quotePrefix="1"/>
    <xf numFmtId="0" fontId="0" fillId="0" borderId="6" xfId="0" applyBorder="1"/>
    <xf numFmtId="0" fontId="8" fillId="0" borderId="18" xfId="2" applyBorder="1" applyAlignment="1">
      <alignment wrapText="1"/>
    </xf>
    <xf numFmtId="0" fontId="8" fillId="0" borderId="20" xfId="2" applyBorder="1" applyAlignment="1">
      <alignment wrapText="1"/>
    </xf>
    <xf numFmtId="0" fontId="8" fillId="0" borderId="21" xfId="2" applyBorder="1" applyAlignment="1">
      <alignment wrapText="1"/>
    </xf>
    <xf numFmtId="0" fontId="8" fillId="0" borderId="0" xfId="2"/>
    <xf numFmtId="0" fontId="8" fillId="0" borderId="23" xfId="2" applyBorder="1" applyAlignment="1">
      <alignment wrapText="1"/>
    </xf>
    <xf numFmtId="0" fontId="8" fillId="0" borderId="13" xfId="2" applyBorder="1" applyAlignment="1">
      <alignment wrapText="1"/>
    </xf>
    <xf numFmtId="0" fontId="8" fillId="0" borderId="14" xfId="2" applyBorder="1" applyAlignment="1">
      <alignment wrapText="1"/>
    </xf>
    <xf numFmtId="0" fontId="8" fillId="0" borderId="14" xfId="2" applyBorder="1"/>
    <xf numFmtId="0" fontId="8" fillId="0" borderId="24" xfId="2" applyBorder="1"/>
    <xf numFmtId="0" fontId="8" fillId="0" borderId="25" xfId="2" applyBorder="1" applyAlignment="1">
      <alignment wrapText="1"/>
    </xf>
    <xf numFmtId="0" fontId="8" fillId="0" borderId="27" xfId="2" applyBorder="1" applyAlignment="1">
      <alignment wrapText="1"/>
    </xf>
    <xf numFmtId="0" fontId="8" fillId="0" borderId="28" xfId="2" applyBorder="1"/>
    <xf numFmtId="0" fontId="8" fillId="0" borderId="29" xfId="2" applyBorder="1"/>
    <xf numFmtId="0" fontId="9" fillId="0" borderId="18" xfId="2" applyFont="1" applyBorder="1" applyAlignment="1">
      <alignment horizontal="center" wrapText="1"/>
    </xf>
    <xf numFmtId="0" fontId="9" fillId="0" borderId="30" xfId="2" applyFont="1" applyBorder="1" applyAlignment="1">
      <alignment horizontal="center" wrapText="1"/>
    </xf>
    <xf numFmtId="0" fontId="9" fillId="0" borderId="22" xfId="2" applyFont="1" applyBorder="1" applyAlignment="1">
      <alignment horizontal="center" wrapText="1"/>
    </xf>
    <xf numFmtId="0" fontId="8" fillId="0" borderId="0" xfId="2" applyAlignment="1">
      <alignment horizontal="center"/>
    </xf>
    <xf numFmtId="0" fontId="8" fillId="0" borderId="0" xfId="2" quotePrefix="1"/>
    <xf numFmtId="0" fontId="10" fillId="0" borderId="0" xfId="2" applyFont="1"/>
    <xf numFmtId="0" fontId="3" fillId="7" borderId="16" xfId="1" applyFont="1" applyFill="1" applyBorder="1"/>
    <xf numFmtId="164" fontId="8" fillId="7" borderId="19" xfId="3" applyNumberFormat="1" applyFill="1" applyBorder="1"/>
    <xf numFmtId="164" fontId="8" fillId="7" borderId="12" xfId="3" applyNumberFormat="1" applyFill="1" applyBorder="1"/>
    <xf numFmtId="165" fontId="8" fillId="7" borderId="26" xfId="3" applyNumberFormat="1" applyFill="1" applyBorder="1"/>
    <xf numFmtId="0" fontId="3" fillId="8" borderId="0" xfId="1" applyFont="1" applyFill="1"/>
    <xf numFmtId="0" fontId="8" fillId="8" borderId="22" xfId="2" applyFill="1" applyBorder="1" applyAlignment="1">
      <alignment horizontal="center"/>
    </xf>
    <xf numFmtId="0" fontId="8" fillId="8" borderId="24" xfId="2" applyFill="1" applyBorder="1" applyAlignment="1">
      <alignment horizontal="center"/>
    </xf>
    <xf numFmtId="0" fontId="3" fillId="7" borderId="9" xfId="0" applyFont="1" applyFill="1" applyBorder="1"/>
    <xf numFmtId="0" fontId="0" fillId="7" borderId="0" xfId="0" applyFill="1"/>
    <xf numFmtId="9" fontId="0" fillId="7" borderId="0" xfId="0" applyNumberFormat="1" applyFill="1"/>
    <xf numFmtId="0" fontId="6" fillId="9" borderId="17" xfId="1" applyFont="1" applyFill="1" applyBorder="1" applyAlignment="1">
      <alignment horizontal="center"/>
    </xf>
    <xf numFmtId="0" fontId="8" fillId="9" borderId="23" xfId="2" applyFill="1" applyBorder="1"/>
    <xf numFmtId="164" fontId="8" fillId="9" borderId="4" xfId="3" applyNumberFormat="1" applyFill="1" applyBorder="1"/>
    <xf numFmtId="164" fontId="8" fillId="9" borderId="4" xfId="2" applyNumberFormat="1" applyFill="1" applyBorder="1"/>
    <xf numFmtId="164" fontId="8" fillId="9" borderId="24" xfId="2" applyNumberFormat="1" applyFill="1" applyBorder="1"/>
    <xf numFmtId="0" fontId="0" fillId="0" borderId="9" xfId="0" applyBorder="1"/>
    <xf numFmtId="0" fontId="0" fillId="10" borderId="8" xfId="0" applyFill="1" applyBorder="1"/>
    <xf numFmtId="0" fontId="0" fillId="10" borderId="9" xfId="0" applyFill="1" applyBorder="1"/>
    <xf numFmtId="0" fontId="0" fillId="10" borderId="5" xfId="0" applyFill="1" applyBorder="1"/>
    <xf numFmtId="0" fontId="0" fillId="10" borderId="10" xfId="0" applyFill="1" applyBorder="1"/>
    <xf numFmtId="0" fontId="0" fillId="10" borderId="0" xfId="0" applyFill="1"/>
    <xf numFmtId="0" fontId="0" fillId="10" borderId="6" xfId="0" applyFill="1" applyBorder="1"/>
    <xf numFmtId="0" fontId="0" fillId="10" borderId="11" xfId="0" applyFill="1" applyBorder="1"/>
    <xf numFmtId="0" fontId="0" fillId="10" borderId="2" xfId="0" applyFill="1" applyBorder="1"/>
    <xf numFmtId="0" fontId="0" fillId="10" borderId="7" xfId="0" applyFill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0" fillId="5" borderId="8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0" xfId="0" applyFill="1"/>
    <xf numFmtId="0" fontId="0" fillId="5" borderId="6" xfId="0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7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166" fontId="11" fillId="2" borderId="4" xfId="0" quotePrefix="1" applyNumberFormat="1" applyFont="1" applyFill="1" applyBorder="1"/>
    <xf numFmtId="173" fontId="6" fillId="2" borderId="15" xfId="1" applyNumberFormat="1" applyFont="1" applyFill="1" applyBorder="1" applyAlignment="1">
      <alignment horizontal="center"/>
    </xf>
    <xf numFmtId="5" fontId="5" fillId="2" borderId="15" xfId="1" applyNumberFormat="1" applyFont="1" applyFill="1" applyBorder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colors>
    <mruColors>
      <color rgb="FFCCFF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bs-Latn-BA"/>
              <a:t>Dobit</a:t>
            </a:r>
          </a:p>
        </c:rich>
      </c:tx>
      <c:layout>
        <c:manualLayout>
          <c:xMode val="edge"/>
          <c:yMode val="edge"/>
          <c:x val="0.45754769672632373"/>
          <c:y val="3.9525767982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4342610303898"/>
          <c:y val="0.22924945430122601"/>
          <c:w val="0.70754798462833579"/>
          <c:h val="0.5849813661479543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zadatak1!$E$7:$E$29</c:f>
              <c:numCache>
                <c:formatCode>#,##0\ "KM";\-#,##0\ "KM"</c:formatCode>
                <c:ptCount val="23"/>
                <c:pt idx="0">
                  <c:v>-73000</c:v>
                </c:pt>
                <c:pt idx="1">
                  <c:v>-50000</c:v>
                </c:pt>
                <c:pt idx="2">
                  <c:v>-29500</c:v>
                </c:pt>
                <c:pt idx="3">
                  <c:v>-11500</c:v>
                </c:pt>
                <c:pt idx="4">
                  <c:v>4000</c:v>
                </c:pt>
                <c:pt idx="5">
                  <c:v>17000</c:v>
                </c:pt>
                <c:pt idx="6">
                  <c:v>27500</c:v>
                </c:pt>
                <c:pt idx="7">
                  <c:v>35500</c:v>
                </c:pt>
                <c:pt idx="8">
                  <c:v>41000</c:v>
                </c:pt>
                <c:pt idx="9">
                  <c:v>44000</c:v>
                </c:pt>
                <c:pt idx="10">
                  <c:v>44500</c:v>
                </c:pt>
                <c:pt idx="11">
                  <c:v>42500</c:v>
                </c:pt>
                <c:pt idx="12">
                  <c:v>38000</c:v>
                </c:pt>
                <c:pt idx="13">
                  <c:v>31000</c:v>
                </c:pt>
                <c:pt idx="14">
                  <c:v>21500</c:v>
                </c:pt>
                <c:pt idx="15">
                  <c:v>9500</c:v>
                </c:pt>
                <c:pt idx="16">
                  <c:v>-5000</c:v>
                </c:pt>
                <c:pt idx="17">
                  <c:v>-22000</c:v>
                </c:pt>
                <c:pt idx="18">
                  <c:v>-41500</c:v>
                </c:pt>
                <c:pt idx="19">
                  <c:v>-63500</c:v>
                </c:pt>
                <c:pt idx="20">
                  <c:v>-88000</c:v>
                </c:pt>
                <c:pt idx="21">
                  <c:v>-115000</c:v>
                </c:pt>
                <c:pt idx="22">
                  <c:v>-144500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4-4C9E-81AA-9A319312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02912"/>
        <c:axId val="120509184"/>
      </c:lineChart>
      <c:catAx>
        <c:axId val="120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Potražnja</a:t>
                </a:r>
              </a:p>
            </c:rich>
          </c:tx>
          <c:layout>
            <c:manualLayout>
              <c:xMode val="edge"/>
              <c:yMode val="edge"/>
              <c:x val="0.54481194816381862"/>
              <c:y val="0.85375658843215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09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0509184"/>
        <c:scaling>
          <c:orientation val="minMax"/>
          <c:max val="5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Dobit</a:t>
                </a:r>
              </a:p>
            </c:rich>
          </c:tx>
          <c:layout>
            <c:manualLayout>
              <c:xMode val="edge"/>
              <c:yMode val="edge"/>
              <c:x val="3.7735892513511303E-2"/>
              <c:y val="0.458498908602451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&quot;KM&quot;;\-#,##0\ &quot;KM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029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38153920558781"/>
          <c:y val="0.11574126402119519"/>
          <c:w val="0.38571518255948356"/>
          <c:h val="0.55555806730173651"/>
        </c:manualLayout>
      </c:layout>
      <c:lineChart>
        <c:grouping val="standard"/>
        <c:varyColors val="0"/>
        <c:ser>
          <c:idx val="0"/>
          <c:order val="0"/>
          <c:tx>
            <c:strRef>
              <c:f>zadatak1!$C$6</c:f>
              <c:strCache>
                <c:ptCount val="1"/>
                <c:pt idx="0">
                  <c:v>Ukupni prihod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zadatak1!$A$7:$A$28</c:f>
              <c:numCache>
                <c:formatCode>General</c:formatCode>
                <c:ptCount val="2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</c:numCache>
            </c:numRef>
          </c:cat>
          <c:val>
            <c:numRef>
              <c:f>zadatak1!$C$8:$C$29</c:f>
              <c:numCache>
                <c:formatCode>#,##0\ "KM";\-#,##0\ "KM"</c:formatCode>
                <c:ptCount val="22"/>
                <c:pt idx="0">
                  <c:v>43750</c:v>
                </c:pt>
                <c:pt idx="1">
                  <c:v>85000</c:v>
                </c:pt>
                <c:pt idx="2">
                  <c:v>123750</c:v>
                </c:pt>
                <c:pt idx="3">
                  <c:v>160000</c:v>
                </c:pt>
                <c:pt idx="4">
                  <c:v>193750</c:v>
                </c:pt>
                <c:pt idx="5">
                  <c:v>225000</c:v>
                </c:pt>
                <c:pt idx="6">
                  <c:v>253750</c:v>
                </c:pt>
                <c:pt idx="7">
                  <c:v>280000</c:v>
                </c:pt>
                <c:pt idx="8">
                  <c:v>303750</c:v>
                </c:pt>
                <c:pt idx="9">
                  <c:v>325000</c:v>
                </c:pt>
                <c:pt idx="10">
                  <c:v>343750</c:v>
                </c:pt>
                <c:pt idx="11">
                  <c:v>360000</c:v>
                </c:pt>
                <c:pt idx="12">
                  <c:v>373750</c:v>
                </c:pt>
                <c:pt idx="13">
                  <c:v>385000</c:v>
                </c:pt>
                <c:pt idx="14">
                  <c:v>393750</c:v>
                </c:pt>
                <c:pt idx="15">
                  <c:v>400000</c:v>
                </c:pt>
                <c:pt idx="16">
                  <c:v>403750</c:v>
                </c:pt>
                <c:pt idx="17">
                  <c:v>405000</c:v>
                </c:pt>
                <c:pt idx="18">
                  <c:v>403750</c:v>
                </c:pt>
                <c:pt idx="19">
                  <c:v>400000</c:v>
                </c:pt>
                <c:pt idx="20">
                  <c:v>393750</c:v>
                </c:pt>
                <c:pt idx="21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D-4FDB-96C8-40FFC0824763}"/>
            </c:ext>
          </c:extLst>
        </c:ser>
        <c:ser>
          <c:idx val="1"/>
          <c:order val="1"/>
          <c:tx>
            <c:strRef>
              <c:f>zadatak1!$D$6</c:f>
              <c:strCache>
                <c:ptCount val="1"/>
                <c:pt idx="0">
                  <c:v>Ukupni troškovi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numRef>
              <c:f>zadatak1!$A$7:$A$28</c:f>
              <c:numCache>
                <c:formatCode>General</c:formatCode>
                <c:ptCount val="2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</c:numCache>
            </c:numRef>
          </c:cat>
          <c:val>
            <c:numRef>
              <c:f>zadatak1!$D$7:$D$29</c:f>
              <c:numCache>
                <c:formatCode>#,##0\ "KM";\-#,##0\ "KM"</c:formatCode>
                <c:ptCount val="23"/>
                <c:pt idx="0">
                  <c:v>73000</c:v>
                </c:pt>
                <c:pt idx="1">
                  <c:v>93750</c:v>
                </c:pt>
                <c:pt idx="2">
                  <c:v>114500</c:v>
                </c:pt>
                <c:pt idx="3">
                  <c:v>135250</c:v>
                </c:pt>
                <c:pt idx="4">
                  <c:v>156000</c:v>
                </c:pt>
                <c:pt idx="5">
                  <c:v>176750</c:v>
                </c:pt>
                <c:pt idx="6">
                  <c:v>197500</c:v>
                </c:pt>
                <c:pt idx="7">
                  <c:v>218250</c:v>
                </c:pt>
                <c:pt idx="8">
                  <c:v>239000</c:v>
                </c:pt>
                <c:pt idx="9">
                  <c:v>259750</c:v>
                </c:pt>
                <c:pt idx="10">
                  <c:v>280500</c:v>
                </c:pt>
                <c:pt idx="11">
                  <c:v>301250</c:v>
                </c:pt>
                <c:pt idx="12">
                  <c:v>322000</c:v>
                </c:pt>
                <c:pt idx="13">
                  <c:v>342750</c:v>
                </c:pt>
                <c:pt idx="14">
                  <c:v>363500</c:v>
                </c:pt>
                <c:pt idx="15">
                  <c:v>384250</c:v>
                </c:pt>
                <c:pt idx="16">
                  <c:v>405000</c:v>
                </c:pt>
                <c:pt idx="17">
                  <c:v>425750</c:v>
                </c:pt>
                <c:pt idx="18">
                  <c:v>446500</c:v>
                </c:pt>
                <c:pt idx="19">
                  <c:v>467250</c:v>
                </c:pt>
                <c:pt idx="20">
                  <c:v>488000</c:v>
                </c:pt>
                <c:pt idx="21">
                  <c:v>508750</c:v>
                </c:pt>
                <c:pt idx="22">
                  <c:v>529500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D-4FDB-96C8-40FFC082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11552"/>
        <c:axId val="121913728"/>
      </c:lineChart>
      <c:catAx>
        <c:axId val="1219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Potražnja</a:t>
                </a:r>
              </a:p>
            </c:rich>
          </c:tx>
          <c:layout>
            <c:manualLayout>
              <c:xMode val="edge"/>
              <c:yMode val="edge"/>
              <c:x val="0.37619135089134775"/>
              <c:y val="0.82870745039175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137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191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Tok novca</a:t>
                </a:r>
              </a:p>
            </c:rich>
          </c:tx>
          <c:layout>
            <c:manualLayout>
              <c:xMode val="edge"/>
              <c:yMode val="edge"/>
              <c:x val="3.8095326672541556E-2"/>
              <c:y val="0.250001130285781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&quot;KM&quot;;\-#,##0\ &quot;KM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11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28725885244344"/>
          <c:y val="0.3009272864551073"/>
          <c:w val="0.31666740296550194"/>
          <c:h val="0.189815672994759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78958658757351"/>
          <c:y val="0.11160714285714286"/>
          <c:w val="0.37170350837339905"/>
          <c:h val="0.57142857142857206"/>
        </c:manualLayout>
      </c:layout>
      <c:lineChart>
        <c:grouping val="standard"/>
        <c:varyColors val="0"/>
        <c:ser>
          <c:idx val="0"/>
          <c:order val="0"/>
          <c:tx>
            <c:strRef>
              <c:f>zadatak1!$C$6</c:f>
              <c:strCache>
                <c:ptCount val="1"/>
                <c:pt idx="0">
                  <c:v>Ukupni prihod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zadatak1!$C$7:$C$29</c:f>
              <c:numCache>
                <c:formatCode>#,##0\ "KM";\-#,##0\ "KM"</c:formatCode>
                <c:ptCount val="23"/>
                <c:pt idx="0">
                  <c:v>0</c:v>
                </c:pt>
                <c:pt idx="1">
                  <c:v>43750</c:v>
                </c:pt>
                <c:pt idx="2">
                  <c:v>85000</c:v>
                </c:pt>
                <c:pt idx="3">
                  <c:v>123750</c:v>
                </c:pt>
                <c:pt idx="4">
                  <c:v>160000</c:v>
                </c:pt>
                <c:pt idx="5">
                  <c:v>193750</c:v>
                </c:pt>
                <c:pt idx="6">
                  <c:v>225000</c:v>
                </c:pt>
                <c:pt idx="7">
                  <c:v>253750</c:v>
                </c:pt>
                <c:pt idx="8">
                  <c:v>280000</c:v>
                </c:pt>
                <c:pt idx="9">
                  <c:v>303750</c:v>
                </c:pt>
                <c:pt idx="10">
                  <c:v>325000</c:v>
                </c:pt>
                <c:pt idx="11">
                  <c:v>343750</c:v>
                </c:pt>
                <c:pt idx="12">
                  <c:v>360000</c:v>
                </c:pt>
                <c:pt idx="13">
                  <c:v>373750</c:v>
                </c:pt>
                <c:pt idx="14">
                  <c:v>385000</c:v>
                </c:pt>
                <c:pt idx="15">
                  <c:v>393750</c:v>
                </c:pt>
                <c:pt idx="16">
                  <c:v>400000</c:v>
                </c:pt>
                <c:pt idx="17">
                  <c:v>403750</c:v>
                </c:pt>
                <c:pt idx="18">
                  <c:v>405000</c:v>
                </c:pt>
                <c:pt idx="19">
                  <c:v>403750</c:v>
                </c:pt>
                <c:pt idx="20">
                  <c:v>400000</c:v>
                </c:pt>
                <c:pt idx="21">
                  <c:v>393750</c:v>
                </c:pt>
                <c:pt idx="22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7-46B5-BAA6-A33582D2EE83}"/>
            </c:ext>
          </c:extLst>
        </c:ser>
        <c:ser>
          <c:idx val="1"/>
          <c:order val="1"/>
          <c:tx>
            <c:strRef>
              <c:f>zadatak1!$D$6</c:f>
              <c:strCache>
                <c:ptCount val="1"/>
                <c:pt idx="0">
                  <c:v>Ukupni troškovi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zadatak1!$D$7:$D$29</c:f>
              <c:numCache>
                <c:formatCode>#,##0\ "KM";\-#,##0\ "KM"</c:formatCode>
                <c:ptCount val="23"/>
                <c:pt idx="0">
                  <c:v>73000</c:v>
                </c:pt>
                <c:pt idx="1">
                  <c:v>93750</c:v>
                </c:pt>
                <c:pt idx="2">
                  <c:v>114500</c:v>
                </c:pt>
                <c:pt idx="3">
                  <c:v>135250</c:v>
                </c:pt>
                <c:pt idx="4">
                  <c:v>156000</c:v>
                </c:pt>
                <c:pt idx="5">
                  <c:v>176750</c:v>
                </c:pt>
                <c:pt idx="6">
                  <c:v>197500</c:v>
                </c:pt>
                <c:pt idx="7">
                  <c:v>218250</c:v>
                </c:pt>
                <c:pt idx="8">
                  <c:v>239000</c:v>
                </c:pt>
                <c:pt idx="9">
                  <c:v>259750</c:v>
                </c:pt>
                <c:pt idx="10">
                  <c:v>280500</c:v>
                </c:pt>
                <c:pt idx="11">
                  <c:v>301250</c:v>
                </c:pt>
                <c:pt idx="12">
                  <c:v>322000</c:v>
                </c:pt>
                <c:pt idx="13">
                  <c:v>342750</c:v>
                </c:pt>
                <c:pt idx="14">
                  <c:v>363500</c:v>
                </c:pt>
                <c:pt idx="15">
                  <c:v>384250</c:v>
                </c:pt>
                <c:pt idx="16">
                  <c:v>405000</c:v>
                </c:pt>
                <c:pt idx="17">
                  <c:v>425750</c:v>
                </c:pt>
                <c:pt idx="18">
                  <c:v>446500</c:v>
                </c:pt>
                <c:pt idx="19">
                  <c:v>467250</c:v>
                </c:pt>
                <c:pt idx="20">
                  <c:v>488000</c:v>
                </c:pt>
                <c:pt idx="21">
                  <c:v>508750</c:v>
                </c:pt>
                <c:pt idx="22">
                  <c:v>529500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7-46B5-BAA6-A33582D2EE83}"/>
            </c:ext>
          </c:extLst>
        </c:ser>
        <c:ser>
          <c:idx val="2"/>
          <c:order val="2"/>
          <c:tx>
            <c:strRef>
              <c:f>zadatak1!$E$6</c:f>
              <c:strCache>
                <c:ptCount val="1"/>
                <c:pt idx="0">
                  <c:v>Dobit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zadatak1!$E$7:$E$29</c:f>
              <c:numCache>
                <c:formatCode>#,##0\ "KM";\-#,##0\ "KM"</c:formatCode>
                <c:ptCount val="23"/>
                <c:pt idx="0">
                  <c:v>-73000</c:v>
                </c:pt>
                <c:pt idx="1">
                  <c:v>-50000</c:v>
                </c:pt>
                <c:pt idx="2">
                  <c:v>-29500</c:v>
                </c:pt>
                <c:pt idx="3">
                  <c:v>-11500</c:v>
                </c:pt>
                <c:pt idx="4">
                  <c:v>4000</c:v>
                </c:pt>
                <c:pt idx="5">
                  <c:v>17000</c:v>
                </c:pt>
                <c:pt idx="6">
                  <c:v>27500</c:v>
                </c:pt>
                <c:pt idx="7">
                  <c:v>35500</c:v>
                </c:pt>
                <c:pt idx="8">
                  <c:v>41000</c:v>
                </c:pt>
                <c:pt idx="9">
                  <c:v>44000</c:v>
                </c:pt>
                <c:pt idx="10">
                  <c:v>44500</c:v>
                </c:pt>
                <c:pt idx="11">
                  <c:v>42500</c:v>
                </c:pt>
                <c:pt idx="12">
                  <c:v>38000</c:v>
                </c:pt>
                <c:pt idx="13">
                  <c:v>31000</c:v>
                </c:pt>
                <c:pt idx="14">
                  <c:v>21500</c:v>
                </c:pt>
                <c:pt idx="15">
                  <c:v>9500</c:v>
                </c:pt>
                <c:pt idx="16">
                  <c:v>-5000</c:v>
                </c:pt>
                <c:pt idx="17">
                  <c:v>-22000</c:v>
                </c:pt>
                <c:pt idx="18">
                  <c:v>-41500</c:v>
                </c:pt>
                <c:pt idx="19">
                  <c:v>-63500</c:v>
                </c:pt>
                <c:pt idx="20">
                  <c:v>-88000</c:v>
                </c:pt>
                <c:pt idx="21">
                  <c:v>-115000</c:v>
                </c:pt>
                <c:pt idx="22">
                  <c:v>-144500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7-46B5-BAA6-A33582D2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0224"/>
        <c:axId val="121942400"/>
      </c:lineChart>
      <c:catAx>
        <c:axId val="1219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Potražnja</a:t>
                </a:r>
              </a:p>
            </c:rich>
          </c:tx>
          <c:layout>
            <c:manualLayout>
              <c:xMode val="edge"/>
              <c:yMode val="edge"/>
              <c:x val="0.37889776982578788"/>
              <c:y val="0.83482142857142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42400"/>
        <c:crossesAt val="-200000"/>
        <c:auto val="1"/>
        <c:lblAlgn val="ctr"/>
        <c:lblOffset val="100"/>
        <c:tickLblSkip val="4"/>
        <c:tickMarkSkip val="1"/>
        <c:noMultiLvlLbl val="0"/>
      </c:catAx>
      <c:valAx>
        <c:axId val="12194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Tok novca</a:t>
                </a:r>
              </a:p>
            </c:rich>
          </c:tx>
          <c:layout>
            <c:manualLayout>
              <c:xMode val="edge"/>
              <c:yMode val="edge"/>
              <c:x val="3.836939441273797E-2"/>
              <c:y val="0.258928571428571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&quot;KM&quot;;\-#,##0\ &quot;KM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4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87205361973112"/>
          <c:y val="0.26339285714285765"/>
          <c:w val="0.31894559105588488"/>
          <c:h val="0.272321428571428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zadatak1!$C$7:$C$29</c:f>
              <c:numCache>
                <c:formatCode>#,##0\ "KM";\-#,##0\ "KM"</c:formatCode>
                <c:ptCount val="23"/>
                <c:pt idx="0">
                  <c:v>0</c:v>
                </c:pt>
                <c:pt idx="1">
                  <c:v>43750</c:v>
                </c:pt>
                <c:pt idx="2">
                  <c:v>85000</c:v>
                </c:pt>
                <c:pt idx="3">
                  <c:v>123750</c:v>
                </c:pt>
                <c:pt idx="4">
                  <c:v>160000</c:v>
                </c:pt>
                <c:pt idx="5">
                  <c:v>193750</c:v>
                </c:pt>
                <c:pt idx="6">
                  <c:v>225000</c:v>
                </c:pt>
                <c:pt idx="7">
                  <c:v>253750</c:v>
                </c:pt>
                <c:pt idx="8">
                  <c:v>280000</c:v>
                </c:pt>
                <c:pt idx="9">
                  <c:v>303750</c:v>
                </c:pt>
                <c:pt idx="10">
                  <c:v>325000</c:v>
                </c:pt>
                <c:pt idx="11">
                  <c:v>343750</c:v>
                </c:pt>
                <c:pt idx="12">
                  <c:v>360000</c:v>
                </c:pt>
                <c:pt idx="13">
                  <c:v>373750</c:v>
                </c:pt>
                <c:pt idx="14">
                  <c:v>385000</c:v>
                </c:pt>
                <c:pt idx="15">
                  <c:v>393750</c:v>
                </c:pt>
                <c:pt idx="16">
                  <c:v>400000</c:v>
                </c:pt>
                <c:pt idx="17">
                  <c:v>403750</c:v>
                </c:pt>
                <c:pt idx="18">
                  <c:v>405000</c:v>
                </c:pt>
                <c:pt idx="19">
                  <c:v>403750</c:v>
                </c:pt>
                <c:pt idx="20">
                  <c:v>400000</c:v>
                </c:pt>
                <c:pt idx="21">
                  <c:v>393750</c:v>
                </c:pt>
                <c:pt idx="22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ACF-B586-A9D00FF9A4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zadatak1!$D$7:$D$29</c:f>
              <c:numCache>
                <c:formatCode>#,##0\ "KM";\-#,##0\ "KM"</c:formatCode>
                <c:ptCount val="23"/>
                <c:pt idx="0">
                  <c:v>73000</c:v>
                </c:pt>
                <c:pt idx="1">
                  <c:v>93750</c:v>
                </c:pt>
                <c:pt idx="2">
                  <c:v>114500</c:v>
                </c:pt>
                <c:pt idx="3">
                  <c:v>135250</c:v>
                </c:pt>
                <c:pt idx="4">
                  <c:v>156000</c:v>
                </c:pt>
                <c:pt idx="5">
                  <c:v>176750</c:v>
                </c:pt>
                <c:pt idx="6">
                  <c:v>197500</c:v>
                </c:pt>
                <c:pt idx="7">
                  <c:v>218250</c:v>
                </c:pt>
                <c:pt idx="8">
                  <c:v>239000</c:v>
                </c:pt>
                <c:pt idx="9">
                  <c:v>259750</c:v>
                </c:pt>
                <c:pt idx="10">
                  <c:v>280500</c:v>
                </c:pt>
                <c:pt idx="11">
                  <c:v>301250</c:v>
                </c:pt>
                <c:pt idx="12">
                  <c:v>322000</c:v>
                </c:pt>
                <c:pt idx="13">
                  <c:v>342750</c:v>
                </c:pt>
                <c:pt idx="14">
                  <c:v>363500</c:v>
                </c:pt>
                <c:pt idx="15">
                  <c:v>384250</c:v>
                </c:pt>
                <c:pt idx="16">
                  <c:v>405000</c:v>
                </c:pt>
                <c:pt idx="17">
                  <c:v>425750</c:v>
                </c:pt>
                <c:pt idx="18">
                  <c:v>446500</c:v>
                </c:pt>
                <c:pt idx="19">
                  <c:v>467250</c:v>
                </c:pt>
                <c:pt idx="20">
                  <c:v>488000</c:v>
                </c:pt>
                <c:pt idx="21">
                  <c:v>508750</c:v>
                </c:pt>
                <c:pt idx="22">
                  <c:v>529500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ACF-B586-A9D00FF9A4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zadatak1!$A$7:$A$29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</c:numCache>
            </c:numRef>
          </c:cat>
          <c:val>
            <c:numRef>
              <c:f>zadatak1!$E$7:$E$29</c:f>
              <c:numCache>
                <c:formatCode>#,##0\ "KM";\-#,##0\ "KM"</c:formatCode>
                <c:ptCount val="23"/>
                <c:pt idx="0">
                  <c:v>-73000</c:v>
                </c:pt>
                <c:pt idx="1">
                  <c:v>-50000</c:v>
                </c:pt>
                <c:pt idx="2">
                  <c:v>-29500</c:v>
                </c:pt>
                <c:pt idx="3">
                  <c:v>-11500</c:v>
                </c:pt>
                <c:pt idx="4">
                  <c:v>4000</c:v>
                </c:pt>
                <c:pt idx="5">
                  <c:v>17000</c:v>
                </c:pt>
                <c:pt idx="6">
                  <c:v>27500</c:v>
                </c:pt>
                <c:pt idx="7">
                  <c:v>35500</c:v>
                </c:pt>
                <c:pt idx="8">
                  <c:v>41000</c:v>
                </c:pt>
                <c:pt idx="9">
                  <c:v>44000</c:v>
                </c:pt>
                <c:pt idx="10">
                  <c:v>44500</c:v>
                </c:pt>
                <c:pt idx="11">
                  <c:v>42500</c:v>
                </c:pt>
                <c:pt idx="12">
                  <c:v>38000</c:v>
                </c:pt>
                <c:pt idx="13">
                  <c:v>31000</c:v>
                </c:pt>
                <c:pt idx="14">
                  <c:v>21500</c:v>
                </c:pt>
                <c:pt idx="15">
                  <c:v>9500</c:v>
                </c:pt>
                <c:pt idx="16">
                  <c:v>-5000</c:v>
                </c:pt>
                <c:pt idx="17">
                  <c:v>-22000</c:v>
                </c:pt>
                <c:pt idx="18">
                  <c:v>-41500</c:v>
                </c:pt>
                <c:pt idx="19">
                  <c:v>-63500</c:v>
                </c:pt>
                <c:pt idx="20">
                  <c:v>-88000</c:v>
                </c:pt>
                <c:pt idx="21">
                  <c:v>-115000</c:v>
                </c:pt>
                <c:pt idx="22">
                  <c:v>-144500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ACF-B586-A9D00FF9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93343"/>
        <c:axId val="260269967"/>
      </c:lineChart>
      <c:catAx>
        <c:axId val="2578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9967"/>
        <c:crosses val="autoZero"/>
        <c:auto val="1"/>
        <c:lblAlgn val="ctr"/>
        <c:lblOffset val="100"/>
        <c:noMultiLvlLbl val="0"/>
      </c:catAx>
      <c:valAx>
        <c:axId val="2602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M&quot;;\-#,##0\ &quot;K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1813155349876"/>
          <c:y val="7.8864353312302835E-2"/>
          <c:w val="0.76642517873987548"/>
          <c:h val="0.76656151419558405"/>
        </c:manualLayout>
      </c:layout>
      <c:lineChart>
        <c:grouping val="standard"/>
        <c:varyColors val="0"/>
        <c:ser>
          <c:idx val="0"/>
          <c:order val="0"/>
          <c:tx>
            <c:strRef>
              <c:f>zadatak3!$B$18</c:f>
              <c:strCache>
                <c:ptCount val="1"/>
                <c:pt idx="0">
                  <c:v>Jednotarifno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zadatak3!$C$17:$L$17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numCache>
            </c:numRef>
          </c:cat>
          <c:val>
            <c:numRef>
              <c:f>zadatak3!$C$18:$L$18</c:f>
              <c:numCache>
                <c:formatCode>General</c:formatCode>
                <c:ptCount val="10"/>
                <c:pt idx="0">
                  <c:v>57.622499999999995</c:v>
                </c:pt>
                <c:pt idx="1">
                  <c:v>57.622499999999995</c:v>
                </c:pt>
                <c:pt idx="2">
                  <c:v>57.622499999999995</c:v>
                </c:pt>
                <c:pt idx="3">
                  <c:v>57.622499999999995</c:v>
                </c:pt>
                <c:pt idx="4">
                  <c:v>57.622499999999995</c:v>
                </c:pt>
                <c:pt idx="5">
                  <c:v>57.622499999999995</c:v>
                </c:pt>
                <c:pt idx="6">
                  <c:v>57.622499999999995</c:v>
                </c:pt>
                <c:pt idx="7">
                  <c:v>57.622499999999995</c:v>
                </c:pt>
                <c:pt idx="8">
                  <c:v>57.622499999999995</c:v>
                </c:pt>
                <c:pt idx="9">
                  <c:v>57.622499999999995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6-4B86-84C7-B8B45845805E}"/>
            </c:ext>
          </c:extLst>
        </c:ser>
        <c:ser>
          <c:idx val="1"/>
          <c:order val="1"/>
          <c:tx>
            <c:strRef>
              <c:f>zadatak3!$B$19</c:f>
              <c:strCache>
                <c:ptCount val="1"/>
                <c:pt idx="0">
                  <c:v>Dvotarifno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zadatak3!$C$17:$L$17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numCache>
            </c:numRef>
          </c:cat>
          <c:val>
            <c:numRef>
              <c:f>zadatak3!$C$19:$L$19</c:f>
              <c:numCache>
                <c:formatCode>0.0</c:formatCode>
                <c:ptCount val="10"/>
                <c:pt idx="0">
                  <c:v>59.728500000000004</c:v>
                </c:pt>
                <c:pt idx="1">
                  <c:v>58.3245</c:v>
                </c:pt>
                <c:pt idx="2">
                  <c:v>56.920500000000004</c:v>
                </c:pt>
                <c:pt idx="3">
                  <c:v>55.516499999999994</c:v>
                </c:pt>
                <c:pt idx="4">
                  <c:v>54.112499999999997</c:v>
                </c:pt>
                <c:pt idx="5">
                  <c:v>52.708500000000001</c:v>
                </c:pt>
                <c:pt idx="6">
                  <c:v>51.304499999999997</c:v>
                </c:pt>
                <c:pt idx="7">
                  <c:v>49.900500000000001</c:v>
                </c:pt>
                <c:pt idx="8">
                  <c:v>48.496499999999997</c:v>
                </c:pt>
                <c:pt idx="9">
                  <c:v>47.092499999999994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B86-84C7-B8B45845805E}"/>
            </c:ext>
          </c:extLst>
        </c:ser>
        <c:ser>
          <c:idx val="2"/>
          <c:order val="2"/>
          <c:tx>
            <c:strRef>
              <c:f>zadatak3!$B$20</c:f>
              <c:strCache>
                <c:ptCount val="1"/>
                <c:pt idx="0">
                  <c:v>Razlika 1-2 (KM)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zadatak3!$C$17:$L$17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numCache>
            </c:numRef>
          </c:cat>
          <c:val>
            <c:numRef>
              <c:f>zadatak3!$C$20:$L$20</c:f>
              <c:numCache>
                <c:formatCode>0.0</c:formatCode>
                <c:ptCount val="10"/>
                <c:pt idx="0">
                  <c:v>-2.1060000000000088</c:v>
                </c:pt>
                <c:pt idx="1">
                  <c:v>-0.70200000000000529</c:v>
                </c:pt>
                <c:pt idx="2">
                  <c:v>0.70199999999999108</c:v>
                </c:pt>
                <c:pt idx="3">
                  <c:v>2.1060000000000016</c:v>
                </c:pt>
                <c:pt idx="4">
                  <c:v>3.509999999999998</c:v>
                </c:pt>
                <c:pt idx="5">
                  <c:v>4.9139999999999944</c:v>
                </c:pt>
                <c:pt idx="6">
                  <c:v>6.3179999999999978</c:v>
                </c:pt>
                <c:pt idx="7">
                  <c:v>7.7219999999999942</c:v>
                </c:pt>
                <c:pt idx="8">
                  <c:v>9.1259999999999977</c:v>
                </c:pt>
                <c:pt idx="9">
                  <c:v>10.530000000000001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6-4B86-84C7-B8B45845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3664"/>
        <c:axId val="109565440"/>
      </c:lineChart>
      <c:catAx>
        <c:axId val="1219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Udio potrošnje niže tarife</a:t>
                </a:r>
              </a:p>
            </c:rich>
          </c:tx>
          <c:layout>
            <c:manualLayout>
              <c:xMode val="edge"/>
              <c:yMode val="edge"/>
              <c:x val="0.3844292456143712"/>
              <c:y val="0.930599369085173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6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6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Troškovi (KM)</a:t>
                </a:r>
              </a:p>
            </c:rich>
          </c:tx>
          <c:layout>
            <c:manualLayout>
              <c:xMode val="edge"/>
              <c:yMode val="edge"/>
              <c:x val="4.1362628693898042E-2"/>
              <c:y val="0.3501577287066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53664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627790991367727"/>
          <c:y val="0.28075709779179803"/>
          <c:w val="0.31873555052356684"/>
          <c:h val="0.227129337539432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52117263843662"/>
          <c:y val="6.5822784810126753E-2"/>
          <c:w val="0.75895765472312793"/>
          <c:h val="0.72658227848101253"/>
        </c:manualLayout>
      </c:layout>
      <c:lineChart>
        <c:grouping val="standard"/>
        <c:varyColors val="0"/>
        <c:ser>
          <c:idx val="1"/>
          <c:order val="0"/>
          <c:tx>
            <c:strRef>
              <c:f>zadatak5!$B$13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zadatak5!$A$14:$A$34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</c:numCache>
            </c:numRef>
          </c:cat>
          <c:val>
            <c:numRef>
              <c:f>zadatak5!$B$14:$B$34</c:f>
              <c:numCache>
                <c:formatCode>General</c:formatCode>
                <c:ptCount val="21"/>
                <c:pt idx="0">
                  <c:v>118.05</c:v>
                </c:pt>
                <c:pt idx="1">
                  <c:v>136.1</c:v>
                </c:pt>
                <c:pt idx="2">
                  <c:v>154.15</c:v>
                </c:pt>
                <c:pt idx="3">
                  <c:v>172.2</c:v>
                </c:pt>
                <c:pt idx="4">
                  <c:v>190.25</c:v>
                </c:pt>
                <c:pt idx="5">
                  <c:v>208.3</c:v>
                </c:pt>
                <c:pt idx="6">
                  <c:v>226.35</c:v>
                </c:pt>
                <c:pt idx="7">
                  <c:v>244.4</c:v>
                </c:pt>
                <c:pt idx="8">
                  <c:v>262.45</c:v>
                </c:pt>
                <c:pt idx="9">
                  <c:v>280.5</c:v>
                </c:pt>
                <c:pt idx="10">
                  <c:v>298.54999999999995</c:v>
                </c:pt>
                <c:pt idx="11">
                  <c:v>316.60000000000002</c:v>
                </c:pt>
                <c:pt idx="12">
                  <c:v>334.65</c:v>
                </c:pt>
                <c:pt idx="13">
                  <c:v>352.7</c:v>
                </c:pt>
                <c:pt idx="14">
                  <c:v>370.75</c:v>
                </c:pt>
                <c:pt idx="15">
                  <c:v>388.8</c:v>
                </c:pt>
                <c:pt idx="16">
                  <c:v>406.84999999999997</c:v>
                </c:pt>
                <c:pt idx="17">
                  <c:v>424.9</c:v>
                </c:pt>
                <c:pt idx="18">
                  <c:v>442.95</c:v>
                </c:pt>
                <c:pt idx="19">
                  <c:v>461</c:v>
                </c:pt>
                <c:pt idx="20">
                  <c:v>479.05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2A-97F0-E214BB970B23}"/>
            </c:ext>
          </c:extLst>
        </c:ser>
        <c:ser>
          <c:idx val="2"/>
          <c:order val="1"/>
          <c:tx>
            <c:strRef>
              <c:f>zadatak5!$C$13</c:f>
              <c:strCache>
                <c:ptCount val="1"/>
                <c:pt idx="0">
                  <c:v>B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zadatak5!$A$14:$A$34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</c:numCache>
            </c:numRef>
          </c:cat>
          <c:val>
            <c:numRef>
              <c:f>zadatak5!$C$14:$C$34</c:f>
              <c:numCache>
                <c:formatCode>General</c:formatCode>
                <c:ptCount val="21"/>
                <c:pt idx="0">
                  <c:v>52.400000000000006</c:v>
                </c:pt>
                <c:pt idx="1">
                  <c:v>79.800000000000011</c:v>
                </c:pt>
                <c:pt idx="2">
                  <c:v>107.2</c:v>
                </c:pt>
                <c:pt idx="3">
                  <c:v>134.60000000000002</c:v>
                </c:pt>
                <c:pt idx="4">
                  <c:v>162</c:v>
                </c:pt>
                <c:pt idx="5">
                  <c:v>189.4</c:v>
                </c:pt>
                <c:pt idx="6">
                  <c:v>216.8</c:v>
                </c:pt>
                <c:pt idx="7">
                  <c:v>244.20000000000002</c:v>
                </c:pt>
                <c:pt idx="8">
                  <c:v>271.60000000000002</c:v>
                </c:pt>
                <c:pt idx="9">
                  <c:v>299</c:v>
                </c:pt>
                <c:pt idx="10">
                  <c:v>326.40000000000003</c:v>
                </c:pt>
                <c:pt idx="11">
                  <c:v>353.8</c:v>
                </c:pt>
                <c:pt idx="12">
                  <c:v>381.20000000000005</c:v>
                </c:pt>
                <c:pt idx="13">
                  <c:v>408.6</c:v>
                </c:pt>
                <c:pt idx="14">
                  <c:v>436.00000000000006</c:v>
                </c:pt>
                <c:pt idx="15">
                  <c:v>463.40000000000003</c:v>
                </c:pt>
                <c:pt idx="16">
                  <c:v>490.8</c:v>
                </c:pt>
                <c:pt idx="17">
                  <c:v>518.20000000000005</c:v>
                </c:pt>
                <c:pt idx="18">
                  <c:v>545.6</c:v>
                </c:pt>
                <c:pt idx="19">
                  <c:v>573</c:v>
                </c:pt>
                <c:pt idx="20">
                  <c:v>600.40000000000009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7-442A-97F0-E214BB97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56160"/>
        <c:axId val="90958080"/>
      </c:lineChart>
      <c:catAx>
        <c:axId val="90956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Kilometara</a:t>
                </a:r>
              </a:p>
            </c:rich>
          </c:tx>
          <c:layout>
            <c:manualLayout>
              <c:xMode val="edge"/>
              <c:yMode val="edge"/>
              <c:x val="0.43973941368078184"/>
              <c:y val="0.89367088607594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9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Troškovi (KM)</a:t>
                </a:r>
              </a:p>
            </c:rich>
          </c:tx>
          <c:layout>
            <c:manualLayout>
              <c:xMode val="edge"/>
              <c:yMode val="edge"/>
              <c:x val="2.9315960912052116E-2"/>
              <c:y val="0.3164556962025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6160"/>
        <c:crosses val="autoZero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67752442996742"/>
          <c:y val="9.3670886075949519E-2"/>
          <c:w val="0.24592833876221534"/>
          <c:h val="0.111392405063291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85725</xdr:rowOff>
    </xdr:from>
    <xdr:to>
      <xdr:col>10</xdr:col>
      <xdr:colOff>638175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9525</xdr:rowOff>
    </xdr:from>
    <xdr:to>
      <xdr:col>10</xdr:col>
      <xdr:colOff>609600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0</xdr:row>
      <xdr:rowOff>66675</xdr:rowOff>
    </xdr:from>
    <xdr:to>
      <xdr:col>2</xdr:col>
      <xdr:colOff>390525</xdr:colOff>
      <xdr:row>3</xdr:row>
      <xdr:rowOff>95250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2085975" y="66675"/>
          <a:ext cx="0" cy="10001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9525</xdr:colOff>
      <xdr:row>27</xdr:row>
      <xdr:rowOff>0</xdr:rowOff>
    </xdr:from>
    <xdr:to>
      <xdr:col>10</xdr:col>
      <xdr:colOff>590550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19</xdr:row>
      <xdr:rowOff>19050</xdr:rowOff>
    </xdr:from>
    <xdr:to>
      <xdr:col>20</xdr:col>
      <xdr:colOff>133350</xdr:colOff>
      <xdr:row>35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92C427-EECA-46AD-9722-0EB19A425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24</xdr:row>
      <xdr:rowOff>28575</xdr:rowOff>
    </xdr:from>
    <xdr:to>
      <xdr:col>8</xdr:col>
      <xdr:colOff>476250</xdr:colOff>
      <xdr:row>42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34</xdr:row>
      <xdr:rowOff>180975</xdr:rowOff>
    </xdr:from>
    <xdr:to>
      <xdr:col>5</xdr:col>
      <xdr:colOff>581025</xdr:colOff>
      <xdr:row>54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E7" sqref="E7"/>
    </sheetView>
  </sheetViews>
  <sheetFormatPr defaultRowHeight="12.75" x14ac:dyDescent="0.2"/>
  <cols>
    <col min="1" max="5" width="12.7109375" style="59" customWidth="1"/>
    <col min="6" max="6" width="2.7109375" style="59" customWidth="1"/>
    <col min="7" max="12" width="12.7109375" style="59" customWidth="1"/>
    <col min="13" max="13" width="6.7109375" style="59" customWidth="1"/>
    <col min="14" max="256" width="9.140625" style="59"/>
    <col min="257" max="261" width="12.7109375" style="59" customWidth="1"/>
    <col min="262" max="262" width="2.7109375" style="59" customWidth="1"/>
    <col min="263" max="268" width="12.7109375" style="59" customWidth="1"/>
    <col min="269" max="269" width="6.7109375" style="59" customWidth="1"/>
    <col min="270" max="512" width="9.140625" style="59"/>
    <col min="513" max="517" width="12.7109375" style="59" customWidth="1"/>
    <col min="518" max="518" width="2.7109375" style="59" customWidth="1"/>
    <col min="519" max="524" width="12.7109375" style="59" customWidth="1"/>
    <col min="525" max="525" width="6.7109375" style="59" customWidth="1"/>
    <col min="526" max="768" width="9.140625" style="59"/>
    <col min="769" max="773" width="12.7109375" style="59" customWidth="1"/>
    <col min="774" max="774" width="2.7109375" style="59" customWidth="1"/>
    <col min="775" max="780" width="12.7109375" style="59" customWidth="1"/>
    <col min="781" max="781" width="6.7109375" style="59" customWidth="1"/>
    <col min="782" max="1024" width="9.140625" style="59"/>
    <col min="1025" max="1029" width="12.7109375" style="59" customWidth="1"/>
    <col min="1030" max="1030" width="2.7109375" style="59" customWidth="1"/>
    <col min="1031" max="1036" width="12.7109375" style="59" customWidth="1"/>
    <col min="1037" max="1037" width="6.7109375" style="59" customWidth="1"/>
    <col min="1038" max="1280" width="9.140625" style="59"/>
    <col min="1281" max="1285" width="12.7109375" style="59" customWidth="1"/>
    <col min="1286" max="1286" width="2.7109375" style="59" customWidth="1"/>
    <col min="1287" max="1292" width="12.7109375" style="59" customWidth="1"/>
    <col min="1293" max="1293" width="6.7109375" style="59" customWidth="1"/>
    <col min="1294" max="1536" width="9.140625" style="59"/>
    <col min="1537" max="1541" width="12.7109375" style="59" customWidth="1"/>
    <col min="1542" max="1542" width="2.7109375" style="59" customWidth="1"/>
    <col min="1543" max="1548" width="12.7109375" style="59" customWidth="1"/>
    <col min="1549" max="1549" width="6.7109375" style="59" customWidth="1"/>
    <col min="1550" max="1792" width="9.140625" style="59"/>
    <col min="1793" max="1797" width="12.7109375" style="59" customWidth="1"/>
    <col min="1798" max="1798" width="2.7109375" style="59" customWidth="1"/>
    <col min="1799" max="1804" width="12.7109375" style="59" customWidth="1"/>
    <col min="1805" max="1805" width="6.7109375" style="59" customWidth="1"/>
    <col min="1806" max="2048" width="9.140625" style="59"/>
    <col min="2049" max="2053" width="12.7109375" style="59" customWidth="1"/>
    <col min="2054" max="2054" width="2.7109375" style="59" customWidth="1"/>
    <col min="2055" max="2060" width="12.7109375" style="59" customWidth="1"/>
    <col min="2061" max="2061" width="6.7109375" style="59" customWidth="1"/>
    <col min="2062" max="2304" width="9.140625" style="59"/>
    <col min="2305" max="2309" width="12.7109375" style="59" customWidth="1"/>
    <col min="2310" max="2310" width="2.7109375" style="59" customWidth="1"/>
    <col min="2311" max="2316" width="12.7109375" style="59" customWidth="1"/>
    <col min="2317" max="2317" width="6.7109375" style="59" customWidth="1"/>
    <col min="2318" max="2560" width="9.140625" style="59"/>
    <col min="2561" max="2565" width="12.7109375" style="59" customWidth="1"/>
    <col min="2566" max="2566" width="2.7109375" style="59" customWidth="1"/>
    <col min="2567" max="2572" width="12.7109375" style="59" customWidth="1"/>
    <col min="2573" max="2573" width="6.7109375" style="59" customWidth="1"/>
    <col min="2574" max="2816" width="9.140625" style="59"/>
    <col min="2817" max="2821" width="12.7109375" style="59" customWidth="1"/>
    <col min="2822" max="2822" width="2.7109375" style="59" customWidth="1"/>
    <col min="2823" max="2828" width="12.7109375" style="59" customWidth="1"/>
    <col min="2829" max="2829" width="6.7109375" style="59" customWidth="1"/>
    <col min="2830" max="3072" width="9.140625" style="59"/>
    <col min="3073" max="3077" width="12.7109375" style="59" customWidth="1"/>
    <col min="3078" max="3078" width="2.7109375" style="59" customWidth="1"/>
    <col min="3079" max="3084" width="12.7109375" style="59" customWidth="1"/>
    <col min="3085" max="3085" width="6.7109375" style="59" customWidth="1"/>
    <col min="3086" max="3328" width="9.140625" style="59"/>
    <col min="3329" max="3333" width="12.7109375" style="59" customWidth="1"/>
    <col min="3334" max="3334" width="2.7109375" style="59" customWidth="1"/>
    <col min="3335" max="3340" width="12.7109375" style="59" customWidth="1"/>
    <col min="3341" max="3341" width="6.7109375" style="59" customWidth="1"/>
    <col min="3342" max="3584" width="9.140625" style="59"/>
    <col min="3585" max="3589" width="12.7109375" style="59" customWidth="1"/>
    <col min="3590" max="3590" width="2.7109375" style="59" customWidth="1"/>
    <col min="3591" max="3596" width="12.7109375" style="59" customWidth="1"/>
    <col min="3597" max="3597" width="6.7109375" style="59" customWidth="1"/>
    <col min="3598" max="3840" width="9.140625" style="59"/>
    <col min="3841" max="3845" width="12.7109375" style="59" customWidth="1"/>
    <col min="3846" max="3846" width="2.7109375" style="59" customWidth="1"/>
    <col min="3847" max="3852" width="12.7109375" style="59" customWidth="1"/>
    <col min="3853" max="3853" width="6.7109375" style="59" customWidth="1"/>
    <col min="3854" max="4096" width="9.140625" style="59"/>
    <col min="4097" max="4101" width="12.7109375" style="59" customWidth="1"/>
    <col min="4102" max="4102" width="2.7109375" style="59" customWidth="1"/>
    <col min="4103" max="4108" width="12.7109375" style="59" customWidth="1"/>
    <col min="4109" max="4109" width="6.7109375" style="59" customWidth="1"/>
    <col min="4110" max="4352" width="9.140625" style="59"/>
    <col min="4353" max="4357" width="12.7109375" style="59" customWidth="1"/>
    <col min="4358" max="4358" width="2.7109375" style="59" customWidth="1"/>
    <col min="4359" max="4364" width="12.7109375" style="59" customWidth="1"/>
    <col min="4365" max="4365" width="6.7109375" style="59" customWidth="1"/>
    <col min="4366" max="4608" width="9.140625" style="59"/>
    <col min="4609" max="4613" width="12.7109375" style="59" customWidth="1"/>
    <col min="4614" max="4614" width="2.7109375" style="59" customWidth="1"/>
    <col min="4615" max="4620" width="12.7109375" style="59" customWidth="1"/>
    <col min="4621" max="4621" width="6.7109375" style="59" customWidth="1"/>
    <col min="4622" max="4864" width="9.140625" style="59"/>
    <col min="4865" max="4869" width="12.7109375" style="59" customWidth="1"/>
    <col min="4870" max="4870" width="2.7109375" style="59" customWidth="1"/>
    <col min="4871" max="4876" width="12.7109375" style="59" customWidth="1"/>
    <col min="4877" max="4877" width="6.7109375" style="59" customWidth="1"/>
    <col min="4878" max="5120" width="9.140625" style="59"/>
    <col min="5121" max="5125" width="12.7109375" style="59" customWidth="1"/>
    <col min="5126" max="5126" width="2.7109375" style="59" customWidth="1"/>
    <col min="5127" max="5132" width="12.7109375" style="59" customWidth="1"/>
    <col min="5133" max="5133" width="6.7109375" style="59" customWidth="1"/>
    <col min="5134" max="5376" width="9.140625" style="59"/>
    <col min="5377" max="5381" width="12.7109375" style="59" customWidth="1"/>
    <col min="5382" max="5382" width="2.7109375" style="59" customWidth="1"/>
    <col min="5383" max="5388" width="12.7109375" style="59" customWidth="1"/>
    <col min="5389" max="5389" width="6.7109375" style="59" customWidth="1"/>
    <col min="5390" max="5632" width="9.140625" style="59"/>
    <col min="5633" max="5637" width="12.7109375" style="59" customWidth="1"/>
    <col min="5638" max="5638" width="2.7109375" style="59" customWidth="1"/>
    <col min="5639" max="5644" width="12.7109375" style="59" customWidth="1"/>
    <col min="5645" max="5645" width="6.7109375" style="59" customWidth="1"/>
    <col min="5646" max="5888" width="9.140625" style="59"/>
    <col min="5889" max="5893" width="12.7109375" style="59" customWidth="1"/>
    <col min="5894" max="5894" width="2.7109375" style="59" customWidth="1"/>
    <col min="5895" max="5900" width="12.7109375" style="59" customWidth="1"/>
    <col min="5901" max="5901" width="6.7109375" style="59" customWidth="1"/>
    <col min="5902" max="6144" width="9.140625" style="59"/>
    <col min="6145" max="6149" width="12.7109375" style="59" customWidth="1"/>
    <col min="6150" max="6150" width="2.7109375" style="59" customWidth="1"/>
    <col min="6151" max="6156" width="12.7109375" style="59" customWidth="1"/>
    <col min="6157" max="6157" width="6.7109375" style="59" customWidth="1"/>
    <col min="6158" max="6400" width="9.140625" style="59"/>
    <col min="6401" max="6405" width="12.7109375" style="59" customWidth="1"/>
    <col min="6406" max="6406" width="2.7109375" style="59" customWidth="1"/>
    <col min="6407" max="6412" width="12.7109375" style="59" customWidth="1"/>
    <col min="6413" max="6413" width="6.7109375" style="59" customWidth="1"/>
    <col min="6414" max="6656" width="9.140625" style="59"/>
    <col min="6657" max="6661" width="12.7109375" style="59" customWidth="1"/>
    <col min="6662" max="6662" width="2.7109375" style="59" customWidth="1"/>
    <col min="6663" max="6668" width="12.7109375" style="59" customWidth="1"/>
    <col min="6669" max="6669" width="6.7109375" style="59" customWidth="1"/>
    <col min="6670" max="6912" width="9.140625" style="59"/>
    <col min="6913" max="6917" width="12.7109375" style="59" customWidth="1"/>
    <col min="6918" max="6918" width="2.7109375" style="59" customWidth="1"/>
    <col min="6919" max="6924" width="12.7109375" style="59" customWidth="1"/>
    <col min="6925" max="6925" width="6.7109375" style="59" customWidth="1"/>
    <col min="6926" max="7168" width="9.140625" style="59"/>
    <col min="7169" max="7173" width="12.7109375" style="59" customWidth="1"/>
    <col min="7174" max="7174" width="2.7109375" style="59" customWidth="1"/>
    <col min="7175" max="7180" width="12.7109375" style="59" customWidth="1"/>
    <col min="7181" max="7181" width="6.7109375" style="59" customWidth="1"/>
    <col min="7182" max="7424" width="9.140625" style="59"/>
    <col min="7425" max="7429" width="12.7109375" style="59" customWidth="1"/>
    <col min="7430" max="7430" width="2.7109375" style="59" customWidth="1"/>
    <col min="7431" max="7436" width="12.7109375" style="59" customWidth="1"/>
    <col min="7437" max="7437" width="6.7109375" style="59" customWidth="1"/>
    <col min="7438" max="7680" width="9.140625" style="59"/>
    <col min="7681" max="7685" width="12.7109375" style="59" customWidth="1"/>
    <col min="7686" max="7686" width="2.7109375" style="59" customWidth="1"/>
    <col min="7687" max="7692" width="12.7109375" style="59" customWidth="1"/>
    <col min="7693" max="7693" width="6.7109375" style="59" customWidth="1"/>
    <col min="7694" max="7936" width="9.140625" style="59"/>
    <col min="7937" max="7941" width="12.7109375" style="59" customWidth="1"/>
    <col min="7942" max="7942" width="2.7109375" style="59" customWidth="1"/>
    <col min="7943" max="7948" width="12.7109375" style="59" customWidth="1"/>
    <col min="7949" max="7949" width="6.7109375" style="59" customWidth="1"/>
    <col min="7950" max="8192" width="9.140625" style="59"/>
    <col min="8193" max="8197" width="12.7109375" style="59" customWidth="1"/>
    <col min="8198" max="8198" width="2.7109375" style="59" customWidth="1"/>
    <col min="8199" max="8204" width="12.7109375" style="59" customWidth="1"/>
    <col min="8205" max="8205" width="6.7109375" style="59" customWidth="1"/>
    <col min="8206" max="8448" width="9.140625" style="59"/>
    <col min="8449" max="8453" width="12.7109375" style="59" customWidth="1"/>
    <col min="8454" max="8454" width="2.7109375" style="59" customWidth="1"/>
    <col min="8455" max="8460" width="12.7109375" style="59" customWidth="1"/>
    <col min="8461" max="8461" width="6.7109375" style="59" customWidth="1"/>
    <col min="8462" max="8704" width="9.140625" style="59"/>
    <col min="8705" max="8709" width="12.7109375" style="59" customWidth="1"/>
    <col min="8710" max="8710" width="2.7109375" style="59" customWidth="1"/>
    <col min="8711" max="8716" width="12.7109375" style="59" customWidth="1"/>
    <col min="8717" max="8717" width="6.7109375" style="59" customWidth="1"/>
    <col min="8718" max="8960" width="9.140625" style="59"/>
    <col min="8961" max="8965" width="12.7109375" style="59" customWidth="1"/>
    <col min="8966" max="8966" width="2.7109375" style="59" customWidth="1"/>
    <col min="8967" max="8972" width="12.7109375" style="59" customWidth="1"/>
    <col min="8973" max="8973" width="6.7109375" style="59" customWidth="1"/>
    <col min="8974" max="9216" width="9.140625" style="59"/>
    <col min="9217" max="9221" width="12.7109375" style="59" customWidth="1"/>
    <col min="9222" max="9222" width="2.7109375" style="59" customWidth="1"/>
    <col min="9223" max="9228" width="12.7109375" style="59" customWidth="1"/>
    <col min="9229" max="9229" width="6.7109375" style="59" customWidth="1"/>
    <col min="9230" max="9472" width="9.140625" style="59"/>
    <col min="9473" max="9477" width="12.7109375" style="59" customWidth="1"/>
    <col min="9478" max="9478" width="2.7109375" style="59" customWidth="1"/>
    <col min="9479" max="9484" width="12.7109375" style="59" customWidth="1"/>
    <col min="9485" max="9485" width="6.7109375" style="59" customWidth="1"/>
    <col min="9486" max="9728" width="9.140625" style="59"/>
    <col min="9729" max="9733" width="12.7109375" style="59" customWidth="1"/>
    <col min="9734" max="9734" width="2.7109375" style="59" customWidth="1"/>
    <col min="9735" max="9740" width="12.7109375" style="59" customWidth="1"/>
    <col min="9741" max="9741" width="6.7109375" style="59" customWidth="1"/>
    <col min="9742" max="9984" width="9.140625" style="59"/>
    <col min="9985" max="9989" width="12.7109375" style="59" customWidth="1"/>
    <col min="9990" max="9990" width="2.7109375" style="59" customWidth="1"/>
    <col min="9991" max="9996" width="12.7109375" style="59" customWidth="1"/>
    <col min="9997" max="9997" width="6.7109375" style="59" customWidth="1"/>
    <col min="9998" max="10240" width="9.140625" style="59"/>
    <col min="10241" max="10245" width="12.7109375" style="59" customWidth="1"/>
    <col min="10246" max="10246" width="2.7109375" style="59" customWidth="1"/>
    <col min="10247" max="10252" width="12.7109375" style="59" customWidth="1"/>
    <col min="10253" max="10253" width="6.7109375" style="59" customWidth="1"/>
    <col min="10254" max="10496" width="9.140625" style="59"/>
    <col min="10497" max="10501" width="12.7109375" style="59" customWidth="1"/>
    <col min="10502" max="10502" width="2.7109375" style="59" customWidth="1"/>
    <col min="10503" max="10508" width="12.7109375" style="59" customWidth="1"/>
    <col min="10509" max="10509" width="6.7109375" style="59" customWidth="1"/>
    <col min="10510" max="10752" width="9.140625" style="59"/>
    <col min="10753" max="10757" width="12.7109375" style="59" customWidth="1"/>
    <col min="10758" max="10758" width="2.7109375" style="59" customWidth="1"/>
    <col min="10759" max="10764" width="12.7109375" style="59" customWidth="1"/>
    <col min="10765" max="10765" width="6.7109375" style="59" customWidth="1"/>
    <col min="10766" max="11008" width="9.140625" style="59"/>
    <col min="11009" max="11013" width="12.7109375" style="59" customWidth="1"/>
    <col min="11014" max="11014" width="2.7109375" style="59" customWidth="1"/>
    <col min="11015" max="11020" width="12.7109375" style="59" customWidth="1"/>
    <col min="11021" max="11021" width="6.7109375" style="59" customWidth="1"/>
    <col min="11022" max="11264" width="9.140625" style="59"/>
    <col min="11265" max="11269" width="12.7109375" style="59" customWidth="1"/>
    <col min="11270" max="11270" width="2.7109375" style="59" customWidth="1"/>
    <col min="11271" max="11276" width="12.7109375" style="59" customWidth="1"/>
    <col min="11277" max="11277" width="6.7109375" style="59" customWidth="1"/>
    <col min="11278" max="11520" width="9.140625" style="59"/>
    <col min="11521" max="11525" width="12.7109375" style="59" customWidth="1"/>
    <col min="11526" max="11526" width="2.7109375" style="59" customWidth="1"/>
    <col min="11527" max="11532" width="12.7109375" style="59" customWidth="1"/>
    <col min="11533" max="11533" width="6.7109375" style="59" customWidth="1"/>
    <col min="11534" max="11776" width="9.140625" style="59"/>
    <col min="11777" max="11781" width="12.7109375" style="59" customWidth="1"/>
    <col min="11782" max="11782" width="2.7109375" style="59" customWidth="1"/>
    <col min="11783" max="11788" width="12.7109375" style="59" customWidth="1"/>
    <col min="11789" max="11789" width="6.7109375" style="59" customWidth="1"/>
    <col min="11790" max="12032" width="9.140625" style="59"/>
    <col min="12033" max="12037" width="12.7109375" style="59" customWidth="1"/>
    <col min="12038" max="12038" width="2.7109375" style="59" customWidth="1"/>
    <col min="12039" max="12044" width="12.7109375" style="59" customWidth="1"/>
    <col min="12045" max="12045" width="6.7109375" style="59" customWidth="1"/>
    <col min="12046" max="12288" width="9.140625" style="59"/>
    <col min="12289" max="12293" width="12.7109375" style="59" customWidth="1"/>
    <col min="12294" max="12294" width="2.7109375" style="59" customWidth="1"/>
    <col min="12295" max="12300" width="12.7109375" style="59" customWidth="1"/>
    <col min="12301" max="12301" width="6.7109375" style="59" customWidth="1"/>
    <col min="12302" max="12544" width="9.140625" style="59"/>
    <col min="12545" max="12549" width="12.7109375" style="59" customWidth="1"/>
    <col min="12550" max="12550" width="2.7109375" style="59" customWidth="1"/>
    <col min="12551" max="12556" width="12.7109375" style="59" customWidth="1"/>
    <col min="12557" max="12557" width="6.7109375" style="59" customWidth="1"/>
    <col min="12558" max="12800" width="9.140625" style="59"/>
    <col min="12801" max="12805" width="12.7109375" style="59" customWidth="1"/>
    <col min="12806" max="12806" width="2.7109375" style="59" customWidth="1"/>
    <col min="12807" max="12812" width="12.7109375" style="59" customWidth="1"/>
    <col min="12813" max="12813" width="6.7109375" style="59" customWidth="1"/>
    <col min="12814" max="13056" width="9.140625" style="59"/>
    <col min="13057" max="13061" width="12.7109375" style="59" customWidth="1"/>
    <col min="13062" max="13062" width="2.7109375" style="59" customWidth="1"/>
    <col min="13063" max="13068" width="12.7109375" style="59" customWidth="1"/>
    <col min="13069" max="13069" width="6.7109375" style="59" customWidth="1"/>
    <col min="13070" max="13312" width="9.140625" style="59"/>
    <col min="13313" max="13317" width="12.7109375" style="59" customWidth="1"/>
    <col min="13318" max="13318" width="2.7109375" style="59" customWidth="1"/>
    <col min="13319" max="13324" width="12.7109375" style="59" customWidth="1"/>
    <col min="13325" max="13325" width="6.7109375" style="59" customWidth="1"/>
    <col min="13326" max="13568" width="9.140625" style="59"/>
    <col min="13569" max="13573" width="12.7109375" style="59" customWidth="1"/>
    <col min="13574" max="13574" width="2.7109375" style="59" customWidth="1"/>
    <col min="13575" max="13580" width="12.7109375" style="59" customWidth="1"/>
    <col min="13581" max="13581" width="6.7109375" style="59" customWidth="1"/>
    <col min="13582" max="13824" width="9.140625" style="59"/>
    <col min="13825" max="13829" width="12.7109375" style="59" customWidth="1"/>
    <col min="13830" max="13830" width="2.7109375" style="59" customWidth="1"/>
    <col min="13831" max="13836" width="12.7109375" style="59" customWidth="1"/>
    <col min="13837" max="13837" width="6.7109375" style="59" customWidth="1"/>
    <col min="13838" max="14080" width="9.140625" style="59"/>
    <col min="14081" max="14085" width="12.7109375" style="59" customWidth="1"/>
    <col min="14086" max="14086" width="2.7109375" style="59" customWidth="1"/>
    <col min="14087" max="14092" width="12.7109375" style="59" customWidth="1"/>
    <col min="14093" max="14093" width="6.7109375" style="59" customWidth="1"/>
    <col min="14094" max="14336" width="9.140625" style="59"/>
    <col min="14337" max="14341" width="12.7109375" style="59" customWidth="1"/>
    <col min="14342" max="14342" width="2.7109375" style="59" customWidth="1"/>
    <col min="14343" max="14348" width="12.7109375" style="59" customWidth="1"/>
    <col min="14349" max="14349" width="6.7109375" style="59" customWidth="1"/>
    <col min="14350" max="14592" width="9.140625" style="59"/>
    <col min="14593" max="14597" width="12.7109375" style="59" customWidth="1"/>
    <col min="14598" max="14598" width="2.7109375" style="59" customWidth="1"/>
    <col min="14599" max="14604" width="12.7109375" style="59" customWidth="1"/>
    <col min="14605" max="14605" width="6.7109375" style="59" customWidth="1"/>
    <col min="14606" max="14848" width="9.140625" style="59"/>
    <col min="14849" max="14853" width="12.7109375" style="59" customWidth="1"/>
    <col min="14854" max="14854" width="2.7109375" style="59" customWidth="1"/>
    <col min="14855" max="14860" width="12.7109375" style="59" customWidth="1"/>
    <col min="14861" max="14861" width="6.7109375" style="59" customWidth="1"/>
    <col min="14862" max="15104" width="9.140625" style="59"/>
    <col min="15105" max="15109" width="12.7109375" style="59" customWidth="1"/>
    <col min="15110" max="15110" width="2.7109375" style="59" customWidth="1"/>
    <col min="15111" max="15116" width="12.7109375" style="59" customWidth="1"/>
    <col min="15117" max="15117" width="6.7109375" style="59" customWidth="1"/>
    <col min="15118" max="15360" width="9.140625" style="59"/>
    <col min="15361" max="15365" width="12.7109375" style="59" customWidth="1"/>
    <col min="15366" max="15366" width="2.7109375" style="59" customWidth="1"/>
    <col min="15367" max="15372" width="12.7109375" style="59" customWidth="1"/>
    <col min="15373" max="15373" width="6.7109375" style="59" customWidth="1"/>
    <col min="15374" max="15616" width="9.140625" style="59"/>
    <col min="15617" max="15621" width="12.7109375" style="59" customWidth="1"/>
    <col min="15622" max="15622" width="2.7109375" style="59" customWidth="1"/>
    <col min="15623" max="15628" width="12.7109375" style="59" customWidth="1"/>
    <col min="15629" max="15629" width="6.7109375" style="59" customWidth="1"/>
    <col min="15630" max="15872" width="9.140625" style="59"/>
    <col min="15873" max="15877" width="12.7109375" style="59" customWidth="1"/>
    <col min="15878" max="15878" width="2.7109375" style="59" customWidth="1"/>
    <col min="15879" max="15884" width="12.7109375" style="59" customWidth="1"/>
    <col min="15885" max="15885" width="6.7109375" style="59" customWidth="1"/>
    <col min="15886" max="16128" width="9.140625" style="59"/>
    <col min="16129" max="16133" width="12.7109375" style="59" customWidth="1"/>
    <col min="16134" max="16134" width="2.7109375" style="59" customWidth="1"/>
    <col min="16135" max="16140" width="12.7109375" style="59" customWidth="1"/>
    <col min="16141" max="16141" width="6.7109375" style="59" customWidth="1"/>
    <col min="16142" max="16384" width="9.140625" style="59"/>
  </cols>
  <sheetData>
    <row r="1" spans="1:5" ht="25.5" x14ac:dyDescent="0.2">
      <c r="A1" s="56" t="s">
        <v>55</v>
      </c>
      <c r="B1" s="76">
        <v>73000</v>
      </c>
      <c r="C1" s="57"/>
      <c r="D1" s="58" t="s">
        <v>56</v>
      </c>
      <c r="E1" s="80">
        <v>0</v>
      </c>
    </row>
    <row r="2" spans="1:5" ht="38.25" x14ac:dyDescent="0.2">
      <c r="A2" s="60" t="s">
        <v>57</v>
      </c>
      <c r="B2" s="77">
        <v>83</v>
      </c>
      <c r="C2" s="61"/>
      <c r="D2" s="62" t="s">
        <v>58</v>
      </c>
      <c r="E2" s="81">
        <v>250</v>
      </c>
    </row>
    <row r="3" spans="1:5" x14ac:dyDescent="0.2">
      <c r="A3" s="60" t="s">
        <v>59</v>
      </c>
      <c r="B3" s="77">
        <v>180</v>
      </c>
      <c r="C3" s="61"/>
      <c r="D3" s="63"/>
      <c r="E3" s="64"/>
    </row>
    <row r="4" spans="1:5" ht="13.5" thickBot="1" x14ac:dyDescent="0.25">
      <c r="A4" s="65" t="s">
        <v>60</v>
      </c>
      <c r="B4" s="78">
        <v>0.02</v>
      </c>
      <c r="C4" s="66"/>
      <c r="D4" s="67"/>
      <c r="E4" s="68"/>
    </row>
    <row r="5" spans="1:5" ht="13.5" thickBot="1" x14ac:dyDescent="0.25"/>
    <row r="6" spans="1:5" ht="25.5" x14ac:dyDescent="0.2">
      <c r="A6" s="69" t="s">
        <v>61</v>
      </c>
      <c r="B6" s="70" t="s">
        <v>62</v>
      </c>
      <c r="C6" s="70" t="s">
        <v>63</v>
      </c>
      <c r="D6" s="70" t="s">
        <v>45</v>
      </c>
      <c r="E6" s="71" t="s">
        <v>64</v>
      </c>
    </row>
    <row r="7" spans="1:5" x14ac:dyDescent="0.2">
      <c r="A7" s="86">
        <f>E1</f>
        <v>0</v>
      </c>
      <c r="B7" s="87">
        <f t="shared" ref="B7:B29" si="0">$B$3-$B$4*A7</f>
        <v>180</v>
      </c>
      <c r="C7" s="88">
        <f t="shared" ref="C7:C29" si="1">A7*B7</f>
        <v>0</v>
      </c>
      <c r="D7" s="88">
        <f>A7*B$2+B$1</f>
        <v>73000</v>
      </c>
      <c r="E7" s="89">
        <f>C7-D7</f>
        <v>-73000</v>
      </c>
    </row>
    <row r="8" spans="1:5" x14ac:dyDescent="0.2">
      <c r="A8" s="86">
        <f>A7+$E$2</f>
        <v>250</v>
      </c>
      <c r="B8" s="87">
        <f t="shared" si="0"/>
        <v>175</v>
      </c>
      <c r="C8" s="88">
        <f t="shared" si="1"/>
        <v>43750</v>
      </c>
      <c r="D8" s="88">
        <f t="shared" ref="D8:D29" si="2">A8*B$2+B$1</f>
        <v>93750</v>
      </c>
      <c r="E8" s="89">
        <f t="shared" ref="E8:E29" si="3">C8-D8</f>
        <v>-50000</v>
      </c>
    </row>
    <row r="9" spans="1:5" x14ac:dyDescent="0.2">
      <c r="A9" s="86">
        <f t="shared" ref="A9:A11" si="4">A8+$E$2</f>
        <v>500</v>
      </c>
      <c r="B9" s="87">
        <f t="shared" si="0"/>
        <v>170</v>
      </c>
      <c r="C9" s="88">
        <f t="shared" si="1"/>
        <v>85000</v>
      </c>
      <c r="D9" s="88">
        <f t="shared" si="2"/>
        <v>114500</v>
      </c>
      <c r="E9" s="89">
        <f t="shared" si="3"/>
        <v>-29500</v>
      </c>
    </row>
    <row r="10" spans="1:5" x14ac:dyDescent="0.2">
      <c r="A10" s="86">
        <f t="shared" si="4"/>
        <v>750</v>
      </c>
      <c r="B10" s="87">
        <f t="shared" si="0"/>
        <v>165</v>
      </c>
      <c r="C10" s="88">
        <f t="shared" si="1"/>
        <v>123750</v>
      </c>
      <c r="D10" s="88">
        <f t="shared" si="2"/>
        <v>135250</v>
      </c>
      <c r="E10" s="89">
        <f t="shared" si="3"/>
        <v>-11500</v>
      </c>
    </row>
    <row r="11" spans="1:5" x14ac:dyDescent="0.2">
      <c r="A11" s="86">
        <f t="shared" si="4"/>
        <v>1000</v>
      </c>
      <c r="B11" s="87">
        <f t="shared" si="0"/>
        <v>160</v>
      </c>
      <c r="C11" s="88">
        <f t="shared" si="1"/>
        <v>160000</v>
      </c>
      <c r="D11" s="88">
        <f t="shared" si="2"/>
        <v>156000</v>
      </c>
      <c r="E11" s="89">
        <f t="shared" si="3"/>
        <v>4000</v>
      </c>
    </row>
    <row r="12" spans="1:5" x14ac:dyDescent="0.2">
      <c r="A12" s="86">
        <f t="shared" ref="A9:A29" si="5">A11+250</f>
        <v>1250</v>
      </c>
      <c r="B12" s="87">
        <f t="shared" si="0"/>
        <v>155</v>
      </c>
      <c r="C12" s="88">
        <f t="shared" si="1"/>
        <v>193750</v>
      </c>
      <c r="D12" s="88">
        <f t="shared" si="2"/>
        <v>176750</v>
      </c>
      <c r="E12" s="89">
        <f t="shared" si="3"/>
        <v>17000</v>
      </c>
    </row>
    <row r="13" spans="1:5" x14ac:dyDescent="0.2">
      <c r="A13" s="86">
        <f t="shared" si="5"/>
        <v>1500</v>
      </c>
      <c r="B13" s="87">
        <f t="shared" si="0"/>
        <v>150</v>
      </c>
      <c r="C13" s="88">
        <f t="shared" si="1"/>
        <v>225000</v>
      </c>
      <c r="D13" s="88">
        <f t="shared" si="2"/>
        <v>197500</v>
      </c>
      <c r="E13" s="89">
        <f t="shared" si="3"/>
        <v>27500</v>
      </c>
    </row>
    <row r="14" spans="1:5" x14ac:dyDescent="0.2">
      <c r="A14" s="86">
        <f t="shared" si="5"/>
        <v>1750</v>
      </c>
      <c r="B14" s="87">
        <f t="shared" si="0"/>
        <v>145</v>
      </c>
      <c r="C14" s="88">
        <f t="shared" si="1"/>
        <v>253750</v>
      </c>
      <c r="D14" s="88">
        <f t="shared" si="2"/>
        <v>218250</v>
      </c>
      <c r="E14" s="89">
        <f t="shared" si="3"/>
        <v>35500</v>
      </c>
    </row>
    <row r="15" spans="1:5" x14ac:dyDescent="0.2">
      <c r="A15" s="86">
        <f t="shared" si="5"/>
        <v>2000</v>
      </c>
      <c r="B15" s="87">
        <f t="shared" si="0"/>
        <v>140</v>
      </c>
      <c r="C15" s="88">
        <f t="shared" si="1"/>
        <v>280000</v>
      </c>
      <c r="D15" s="88">
        <f t="shared" si="2"/>
        <v>239000</v>
      </c>
      <c r="E15" s="89">
        <f t="shared" si="3"/>
        <v>41000</v>
      </c>
    </row>
    <row r="16" spans="1:5" x14ac:dyDescent="0.2">
      <c r="A16" s="86">
        <f t="shared" si="5"/>
        <v>2250</v>
      </c>
      <c r="B16" s="87">
        <f t="shared" si="0"/>
        <v>135</v>
      </c>
      <c r="C16" s="88">
        <f t="shared" si="1"/>
        <v>303750</v>
      </c>
      <c r="D16" s="88">
        <f t="shared" si="2"/>
        <v>259750</v>
      </c>
      <c r="E16" s="89">
        <f t="shared" si="3"/>
        <v>44000</v>
      </c>
    </row>
    <row r="17" spans="1:5" x14ac:dyDescent="0.2">
      <c r="A17" s="86">
        <f t="shared" si="5"/>
        <v>2500</v>
      </c>
      <c r="B17" s="87">
        <f t="shared" si="0"/>
        <v>130</v>
      </c>
      <c r="C17" s="88">
        <f t="shared" si="1"/>
        <v>325000</v>
      </c>
      <c r="D17" s="88">
        <f t="shared" si="2"/>
        <v>280500</v>
      </c>
      <c r="E17" s="89">
        <f t="shared" si="3"/>
        <v>44500</v>
      </c>
    </row>
    <row r="18" spans="1:5" x14ac:dyDescent="0.2">
      <c r="A18" s="86">
        <f t="shared" si="5"/>
        <v>2750</v>
      </c>
      <c r="B18" s="87">
        <f t="shared" si="0"/>
        <v>125</v>
      </c>
      <c r="C18" s="88">
        <f t="shared" si="1"/>
        <v>343750</v>
      </c>
      <c r="D18" s="88">
        <f t="shared" si="2"/>
        <v>301250</v>
      </c>
      <c r="E18" s="89">
        <f t="shared" si="3"/>
        <v>42500</v>
      </c>
    </row>
    <row r="19" spans="1:5" x14ac:dyDescent="0.2">
      <c r="A19" s="86">
        <f t="shared" si="5"/>
        <v>3000</v>
      </c>
      <c r="B19" s="87">
        <f t="shared" si="0"/>
        <v>120</v>
      </c>
      <c r="C19" s="88">
        <f t="shared" si="1"/>
        <v>360000</v>
      </c>
      <c r="D19" s="88">
        <f t="shared" si="2"/>
        <v>322000</v>
      </c>
      <c r="E19" s="89">
        <f t="shared" si="3"/>
        <v>38000</v>
      </c>
    </row>
    <row r="20" spans="1:5" x14ac:dyDescent="0.2">
      <c r="A20" s="86">
        <f t="shared" si="5"/>
        <v>3250</v>
      </c>
      <c r="B20" s="87">
        <f t="shared" si="0"/>
        <v>115</v>
      </c>
      <c r="C20" s="88">
        <f t="shared" si="1"/>
        <v>373750</v>
      </c>
      <c r="D20" s="88">
        <f t="shared" si="2"/>
        <v>342750</v>
      </c>
      <c r="E20" s="89">
        <f t="shared" si="3"/>
        <v>31000</v>
      </c>
    </row>
    <row r="21" spans="1:5" x14ac:dyDescent="0.2">
      <c r="A21" s="86">
        <f t="shared" si="5"/>
        <v>3500</v>
      </c>
      <c r="B21" s="87">
        <f t="shared" si="0"/>
        <v>110</v>
      </c>
      <c r="C21" s="88">
        <f t="shared" si="1"/>
        <v>385000</v>
      </c>
      <c r="D21" s="88">
        <f t="shared" si="2"/>
        <v>363500</v>
      </c>
      <c r="E21" s="89">
        <f t="shared" si="3"/>
        <v>21500</v>
      </c>
    </row>
    <row r="22" spans="1:5" x14ac:dyDescent="0.2">
      <c r="A22" s="86">
        <f t="shared" si="5"/>
        <v>3750</v>
      </c>
      <c r="B22" s="87">
        <f t="shared" si="0"/>
        <v>105</v>
      </c>
      <c r="C22" s="88">
        <f t="shared" si="1"/>
        <v>393750</v>
      </c>
      <c r="D22" s="88">
        <f t="shared" si="2"/>
        <v>384250</v>
      </c>
      <c r="E22" s="89">
        <f t="shared" si="3"/>
        <v>9500</v>
      </c>
    </row>
    <row r="23" spans="1:5" x14ac:dyDescent="0.2">
      <c r="A23" s="86">
        <f t="shared" si="5"/>
        <v>4000</v>
      </c>
      <c r="B23" s="87">
        <f t="shared" si="0"/>
        <v>100</v>
      </c>
      <c r="C23" s="88">
        <f t="shared" si="1"/>
        <v>400000</v>
      </c>
      <c r="D23" s="88">
        <f t="shared" si="2"/>
        <v>405000</v>
      </c>
      <c r="E23" s="89">
        <f t="shared" si="3"/>
        <v>-5000</v>
      </c>
    </row>
    <row r="24" spans="1:5" x14ac:dyDescent="0.2">
      <c r="A24" s="86">
        <f t="shared" si="5"/>
        <v>4250</v>
      </c>
      <c r="B24" s="87">
        <f t="shared" si="0"/>
        <v>95</v>
      </c>
      <c r="C24" s="88">
        <f t="shared" si="1"/>
        <v>403750</v>
      </c>
      <c r="D24" s="88">
        <f t="shared" si="2"/>
        <v>425750</v>
      </c>
      <c r="E24" s="89">
        <f t="shared" si="3"/>
        <v>-22000</v>
      </c>
    </row>
    <row r="25" spans="1:5" x14ac:dyDescent="0.2">
      <c r="A25" s="86">
        <f t="shared" si="5"/>
        <v>4500</v>
      </c>
      <c r="B25" s="87">
        <f t="shared" si="0"/>
        <v>90</v>
      </c>
      <c r="C25" s="88">
        <f t="shared" si="1"/>
        <v>405000</v>
      </c>
      <c r="D25" s="88">
        <f t="shared" si="2"/>
        <v>446500</v>
      </c>
      <c r="E25" s="89">
        <f t="shared" si="3"/>
        <v>-41500</v>
      </c>
    </row>
    <row r="26" spans="1:5" x14ac:dyDescent="0.2">
      <c r="A26" s="86">
        <f t="shared" si="5"/>
        <v>4750</v>
      </c>
      <c r="B26" s="87">
        <f t="shared" si="0"/>
        <v>85</v>
      </c>
      <c r="C26" s="88">
        <f t="shared" si="1"/>
        <v>403750</v>
      </c>
      <c r="D26" s="88">
        <f t="shared" si="2"/>
        <v>467250</v>
      </c>
      <c r="E26" s="89">
        <f t="shared" si="3"/>
        <v>-63500</v>
      </c>
    </row>
    <row r="27" spans="1:5" x14ac:dyDescent="0.2">
      <c r="A27" s="86">
        <f t="shared" si="5"/>
        <v>5000</v>
      </c>
      <c r="B27" s="87">
        <f t="shared" si="0"/>
        <v>80</v>
      </c>
      <c r="C27" s="88">
        <f t="shared" si="1"/>
        <v>400000</v>
      </c>
      <c r="D27" s="88">
        <f t="shared" si="2"/>
        <v>488000</v>
      </c>
      <c r="E27" s="89">
        <f t="shared" si="3"/>
        <v>-88000</v>
      </c>
    </row>
    <row r="28" spans="1:5" x14ac:dyDescent="0.2">
      <c r="A28" s="86">
        <f t="shared" si="5"/>
        <v>5250</v>
      </c>
      <c r="B28" s="87">
        <f t="shared" si="0"/>
        <v>75</v>
      </c>
      <c r="C28" s="88">
        <f t="shared" si="1"/>
        <v>393750</v>
      </c>
      <c r="D28" s="88">
        <f t="shared" si="2"/>
        <v>508750</v>
      </c>
      <c r="E28" s="89">
        <f t="shared" si="3"/>
        <v>-115000</v>
      </c>
    </row>
    <row r="29" spans="1:5" x14ac:dyDescent="0.2">
      <c r="A29" s="86">
        <f t="shared" si="5"/>
        <v>5500</v>
      </c>
      <c r="B29" s="87">
        <f t="shared" si="0"/>
        <v>70</v>
      </c>
      <c r="C29" s="88">
        <f t="shared" si="1"/>
        <v>385000</v>
      </c>
      <c r="D29" s="88">
        <f t="shared" si="2"/>
        <v>529500</v>
      </c>
      <c r="E29" s="89">
        <f t="shared" si="3"/>
        <v>-144500</v>
      </c>
    </row>
    <row r="33" spans="1:4" x14ac:dyDescent="0.2">
      <c r="A33" s="72"/>
      <c r="B33" s="73"/>
    </row>
    <row r="34" spans="1:4" ht="15" x14ac:dyDescent="0.2">
      <c r="A34" s="30" t="s">
        <v>14</v>
      </c>
      <c r="B34" s="29"/>
      <c r="C34" s="29"/>
      <c r="D34" s="29"/>
    </row>
    <row r="35" spans="1:4" ht="15" x14ac:dyDescent="0.2">
      <c r="A35" s="29"/>
      <c r="B35" s="75"/>
      <c r="C35" s="32" t="s">
        <v>37</v>
      </c>
      <c r="D35" s="29"/>
    </row>
    <row r="36" spans="1:4" ht="15" x14ac:dyDescent="0.2">
      <c r="A36" s="32"/>
      <c r="B36" s="29"/>
      <c r="C36" s="29"/>
      <c r="D36" s="29"/>
    </row>
    <row r="37" spans="1:4" ht="15" x14ac:dyDescent="0.2">
      <c r="A37" s="32"/>
      <c r="B37" s="79"/>
      <c r="C37" s="32" t="s">
        <v>42</v>
      </c>
      <c r="D37" s="29"/>
    </row>
    <row r="38" spans="1:4" ht="15.75" thickBot="1" x14ac:dyDescent="0.25">
      <c r="A38" s="29"/>
      <c r="B38" s="29"/>
      <c r="C38" s="29"/>
      <c r="D38" s="29"/>
    </row>
    <row r="39" spans="1:4" ht="15.75" thickBot="1" x14ac:dyDescent="0.25">
      <c r="A39" s="29"/>
      <c r="B39" s="85"/>
      <c r="C39" s="32" t="s">
        <v>44</v>
      </c>
      <c r="D39" s="29"/>
    </row>
    <row r="40" spans="1:4" ht="15" x14ac:dyDescent="0.2">
      <c r="A40" s="29"/>
      <c r="B40" s="29"/>
      <c r="C40" s="29"/>
      <c r="D40" s="29"/>
    </row>
    <row r="41" spans="1:4" x14ac:dyDescent="0.2">
      <c r="B41" s="74"/>
    </row>
  </sheetData>
  <pageMargins left="0.19685039370078741" right="0.19685039370078741" top="0.39370078740157483" bottom="0.19685039370078741" header="0.11811023622047245" footer="0.1181102362204724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28"/>
  <sheetViews>
    <sheetView workbookViewId="0">
      <selection activeCell="I24" sqref="I24"/>
    </sheetView>
  </sheetViews>
  <sheetFormatPr defaultRowHeight="12.75" x14ac:dyDescent="0.2"/>
  <cols>
    <col min="1" max="1" width="20.7109375" customWidth="1"/>
    <col min="2" max="2" width="8.7109375" customWidth="1"/>
    <col min="3" max="3" width="3.7109375" customWidth="1"/>
    <col min="4" max="4" width="22.85546875" customWidth="1"/>
    <col min="5" max="5" width="8.7109375" customWidth="1"/>
    <col min="6" max="6" width="23.85546875" customWidth="1"/>
    <col min="7" max="7" width="8.7109375" customWidth="1"/>
    <col min="8" max="8" width="20.7109375" customWidth="1"/>
    <col min="9" max="9" width="8.7109375" customWidth="1"/>
  </cols>
  <sheetData>
    <row r="1" spans="1:9" x14ac:dyDescent="0.2">
      <c r="A1" s="103" t="s">
        <v>29</v>
      </c>
      <c r="B1" s="104"/>
      <c r="C1" s="104"/>
      <c r="D1" s="104"/>
      <c r="E1" s="104"/>
      <c r="F1" s="104"/>
      <c r="G1" s="104"/>
      <c r="H1" s="104"/>
      <c r="I1" s="105"/>
    </row>
    <row r="2" spans="1:9" x14ac:dyDescent="0.2">
      <c r="A2" s="106" t="s">
        <v>30</v>
      </c>
      <c r="B2" s="107"/>
      <c r="C2" s="107"/>
      <c r="D2" s="107"/>
      <c r="E2" s="107"/>
      <c r="F2" s="107"/>
      <c r="G2" s="107"/>
      <c r="H2" s="107"/>
      <c r="I2" s="108"/>
    </row>
    <row r="3" spans="1:9" x14ac:dyDescent="0.2">
      <c r="A3" s="109"/>
      <c r="B3" s="110"/>
      <c r="C3" s="110"/>
      <c r="D3" s="110"/>
      <c r="E3" s="110"/>
      <c r="F3" s="110"/>
      <c r="G3" s="110"/>
      <c r="H3" s="110"/>
      <c r="I3" s="111"/>
    </row>
    <row r="5" spans="1:9" x14ac:dyDescent="0.2">
      <c r="D5" s="20" t="s">
        <v>14</v>
      </c>
      <c r="E5" s="82"/>
      <c r="F5" s="22" t="s">
        <v>31</v>
      </c>
    </row>
    <row r="6" spans="1:9" x14ac:dyDescent="0.2">
      <c r="D6" s="23"/>
      <c r="E6" s="24"/>
      <c r="F6" s="25" t="s">
        <v>15</v>
      </c>
    </row>
    <row r="7" spans="1:9" x14ac:dyDescent="0.2">
      <c r="D7" s="26"/>
      <c r="E7" s="27"/>
      <c r="F7" s="28" t="s">
        <v>16</v>
      </c>
    </row>
    <row r="10" spans="1:9" x14ac:dyDescent="0.2">
      <c r="A10" s="4" t="s">
        <v>18</v>
      </c>
      <c r="C10" s="3"/>
      <c r="D10" s="4" t="s">
        <v>19</v>
      </c>
    </row>
    <row r="11" spans="1:9" s="5" customFormat="1" x14ac:dyDescent="0.2">
      <c r="C11" s="6"/>
    </row>
    <row r="12" spans="1:9" x14ac:dyDescent="0.2">
      <c r="A12" t="s">
        <v>24</v>
      </c>
      <c r="B12" s="83">
        <v>0.15</v>
      </c>
      <c r="C12" s="3"/>
      <c r="D12" t="s">
        <v>34</v>
      </c>
      <c r="E12" s="83">
        <v>0.16</v>
      </c>
      <c r="F12" t="s">
        <v>35</v>
      </c>
      <c r="G12" s="83">
        <v>0.08</v>
      </c>
    </row>
    <row r="13" spans="1:9" x14ac:dyDescent="0.2">
      <c r="A13" t="s">
        <v>25</v>
      </c>
      <c r="B13" s="83">
        <v>4.25</v>
      </c>
      <c r="C13" s="3"/>
      <c r="D13" t="s">
        <v>25</v>
      </c>
      <c r="E13" s="83">
        <v>4.25</v>
      </c>
    </row>
    <row r="14" spans="1:9" x14ac:dyDescent="0.2">
      <c r="A14" t="s">
        <v>1</v>
      </c>
      <c r="B14" s="84">
        <v>0.17</v>
      </c>
      <c r="C14" s="3"/>
      <c r="D14" t="s">
        <v>1</v>
      </c>
      <c r="E14" s="84">
        <v>0.17</v>
      </c>
    </row>
    <row r="15" spans="1:9" s="5" customFormat="1" x14ac:dyDescent="0.2">
      <c r="C15" s="6"/>
    </row>
    <row r="16" spans="1:9" x14ac:dyDescent="0.2">
      <c r="A16" t="s">
        <v>2</v>
      </c>
      <c r="C16" s="3"/>
      <c r="D16" t="s">
        <v>2</v>
      </c>
    </row>
    <row r="17" spans="1:9" x14ac:dyDescent="0.2">
      <c r="A17" t="s">
        <v>3</v>
      </c>
      <c r="B17" s="8">
        <v>12344</v>
      </c>
      <c r="C17" s="3"/>
      <c r="D17" t="s">
        <v>8</v>
      </c>
      <c r="F17" t="s">
        <v>9</v>
      </c>
    </row>
    <row r="18" spans="1:9" x14ac:dyDescent="0.2">
      <c r="A18" t="s">
        <v>4</v>
      </c>
      <c r="B18" s="8">
        <v>12759</v>
      </c>
      <c r="C18" s="3"/>
      <c r="D18" t="s">
        <v>3</v>
      </c>
      <c r="E18" s="8">
        <v>13567</v>
      </c>
      <c r="F18" t="s">
        <v>3</v>
      </c>
      <c r="G18" s="8">
        <v>9873</v>
      </c>
    </row>
    <row r="19" spans="1:9" x14ac:dyDescent="0.2">
      <c r="C19" s="3"/>
      <c r="D19" t="s">
        <v>4</v>
      </c>
      <c r="E19" s="8">
        <v>13891</v>
      </c>
      <c r="F19" t="s">
        <v>4</v>
      </c>
      <c r="G19" s="8">
        <v>9964</v>
      </c>
    </row>
    <row r="20" spans="1:9" s="5" customFormat="1" x14ac:dyDescent="0.2">
      <c r="C20" s="6"/>
    </row>
    <row r="21" spans="1:9" x14ac:dyDescent="0.2">
      <c r="A21" t="s">
        <v>7</v>
      </c>
      <c r="C21" s="3"/>
      <c r="D21" t="s">
        <v>7</v>
      </c>
    </row>
    <row r="22" spans="1:9" x14ac:dyDescent="0.2">
      <c r="A22" t="s">
        <v>5</v>
      </c>
      <c r="B22" s="9">
        <f>$B$18-$B$17</f>
        <v>415</v>
      </c>
      <c r="C22" s="3"/>
      <c r="D22" t="s">
        <v>5</v>
      </c>
      <c r="E22" s="9">
        <f>$E$19-$E$18</f>
        <v>324</v>
      </c>
      <c r="F22" t="s">
        <v>5</v>
      </c>
      <c r="G22" s="9">
        <f>$G19-$G18</f>
        <v>91</v>
      </c>
      <c r="H22" t="s">
        <v>10</v>
      </c>
      <c r="I22" s="9">
        <f>$E$22+$G$22</f>
        <v>415</v>
      </c>
    </row>
    <row r="23" spans="1:9" x14ac:dyDescent="0.2">
      <c r="A23" t="s">
        <v>32</v>
      </c>
      <c r="B23" s="9">
        <f>$B$12*$B$22</f>
        <v>62.25</v>
      </c>
      <c r="C23" s="3"/>
      <c r="D23" t="s">
        <v>32</v>
      </c>
      <c r="E23" s="9">
        <f>$E$22*$E$12</f>
        <v>51.84</v>
      </c>
      <c r="F23" t="s">
        <v>32</v>
      </c>
      <c r="G23" s="9">
        <f>$G22*$G$12</f>
        <v>7.28</v>
      </c>
      <c r="H23" t="s">
        <v>36</v>
      </c>
      <c r="I23" s="9">
        <f>$E$23+$G$23</f>
        <v>59.120000000000005</v>
      </c>
    </row>
    <row r="24" spans="1:9" s="5" customFormat="1" x14ac:dyDescent="0.2">
      <c r="C24" s="6"/>
      <c r="H24" s="5" t="s">
        <v>65</v>
      </c>
      <c r="I24" s="11">
        <f>100*$G$22/$I22</f>
        <v>21.927710843373493</v>
      </c>
    </row>
    <row r="25" spans="1:9" x14ac:dyDescent="0.2">
      <c r="A25" t="s">
        <v>33</v>
      </c>
      <c r="B25" s="9">
        <f>$B22*$B$12+$B13</f>
        <v>66.5</v>
      </c>
      <c r="C25" s="3"/>
      <c r="D25" t="s">
        <v>33</v>
      </c>
      <c r="E25" s="9">
        <f>$E$13+$I23</f>
        <v>63.370000000000005</v>
      </c>
    </row>
    <row r="26" spans="1:9" x14ac:dyDescent="0.2">
      <c r="A26" t="s">
        <v>0</v>
      </c>
      <c r="B26" s="9">
        <f>0.17*$B$25</f>
        <v>11.305000000000001</v>
      </c>
      <c r="C26" s="3"/>
      <c r="D26" t="s">
        <v>0</v>
      </c>
      <c r="E26" s="9">
        <f>0.17*$E$25</f>
        <v>10.772900000000002</v>
      </c>
    </row>
    <row r="27" spans="1:9" x14ac:dyDescent="0.2">
      <c r="A27" s="2" t="s">
        <v>6</v>
      </c>
      <c r="B27" s="10">
        <f>$B$25+$B$26</f>
        <v>77.805000000000007</v>
      </c>
      <c r="C27" s="3"/>
      <c r="D27" s="2" t="s">
        <v>6</v>
      </c>
      <c r="E27" s="10">
        <f>$E25+$E26</f>
        <v>74.142900000000012</v>
      </c>
    </row>
    <row r="28" spans="1:9" x14ac:dyDescent="0.2">
      <c r="C28" s="3"/>
    </row>
  </sheetData>
  <mergeCells count="3">
    <mergeCell ref="A1:I1"/>
    <mergeCell ref="A2:I2"/>
    <mergeCell ref="A3:I3"/>
  </mergeCells>
  <phoneticPr fontId="0" type="noConversion"/>
  <printOptions gridLines="1"/>
  <pageMargins left="0.75" right="0.75" top="1" bottom="1" header="0.5" footer="0.5"/>
  <pageSetup paperSize="9"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21"/>
  <sheetViews>
    <sheetView workbookViewId="0">
      <selection activeCell="C21" sqref="C21"/>
    </sheetView>
  </sheetViews>
  <sheetFormatPr defaultRowHeight="12.75" x14ac:dyDescent="0.2"/>
  <cols>
    <col min="1" max="2" width="20.7109375" customWidth="1"/>
    <col min="3" max="12" width="8.7109375" customWidth="1"/>
  </cols>
  <sheetData>
    <row r="1" spans="1:12" x14ac:dyDescent="0.2">
      <c r="A1" s="91" t="s">
        <v>21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2" x14ac:dyDescent="0.2">
      <c r="A2" s="94" t="s">
        <v>22</v>
      </c>
      <c r="B2" s="95"/>
      <c r="C2" s="95"/>
      <c r="D2" s="95"/>
      <c r="E2" s="95"/>
      <c r="F2" s="95"/>
      <c r="G2" s="95"/>
      <c r="H2" s="95"/>
      <c r="I2" s="95"/>
      <c r="J2" s="95"/>
      <c r="K2" s="96"/>
    </row>
    <row r="3" spans="1:12" x14ac:dyDescent="0.2">
      <c r="A3" s="97"/>
      <c r="B3" s="98"/>
      <c r="C3" s="98"/>
      <c r="D3" s="98"/>
      <c r="E3" s="98"/>
      <c r="F3" s="98"/>
      <c r="G3" s="98"/>
      <c r="H3" s="98"/>
      <c r="I3" s="98"/>
      <c r="J3" s="98"/>
      <c r="K3" s="99"/>
    </row>
    <row r="5" spans="1:12" x14ac:dyDescent="0.2">
      <c r="B5" s="20" t="s">
        <v>14</v>
      </c>
      <c r="C5" s="21"/>
      <c r="D5" s="100" t="s">
        <v>23</v>
      </c>
      <c r="E5" s="90"/>
      <c r="F5" s="18"/>
    </row>
    <row r="6" spans="1:12" x14ac:dyDescent="0.2">
      <c r="B6" s="23"/>
      <c r="C6" s="24"/>
      <c r="D6" s="101" t="s">
        <v>20</v>
      </c>
      <c r="F6" s="55"/>
    </row>
    <row r="7" spans="1:12" x14ac:dyDescent="0.2">
      <c r="B7" s="26"/>
      <c r="C7" s="27"/>
      <c r="D7" s="102" t="s">
        <v>16</v>
      </c>
      <c r="E7" s="5"/>
      <c r="F7" s="19"/>
    </row>
    <row r="9" spans="1:12" x14ac:dyDescent="0.2">
      <c r="B9" s="4" t="s">
        <v>18</v>
      </c>
      <c r="D9" s="3"/>
      <c r="E9" s="4" t="s">
        <v>19</v>
      </c>
    </row>
    <row r="10" spans="1:12" x14ac:dyDescent="0.2">
      <c r="B10" s="5"/>
      <c r="C10" s="5"/>
      <c r="D10" s="6"/>
      <c r="E10" s="5"/>
      <c r="F10" s="5"/>
      <c r="G10" s="5"/>
      <c r="H10" s="5"/>
    </row>
    <row r="11" spans="1:12" x14ac:dyDescent="0.2">
      <c r="B11" t="s">
        <v>24</v>
      </c>
      <c r="C11" s="12">
        <v>0.15</v>
      </c>
      <c r="D11" s="3"/>
      <c r="E11" t="s">
        <v>26</v>
      </c>
      <c r="G11" s="12">
        <v>0.16</v>
      </c>
      <c r="H11" t="s">
        <v>27</v>
      </c>
      <c r="J11" s="12">
        <v>0.08</v>
      </c>
    </row>
    <row r="13" spans="1:12" x14ac:dyDescent="0.2">
      <c r="B13" t="s">
        <v>25</v>
      </c>
      <c r="C13" s="12">
        <v>4.25</v>
      </c>
    </row>
    <row r="14" spans="1:12" x14ac:dyDescent="0.2">
      <c r="B14" t="s">
        <v>1</v>
      </c>
      <c r="C14" s="14">
        <v>0.17</v>
      </c>
      <c r="F14" s="1"/>
    </row>
    <row r="16" spans="1:12" x14ac:dyDescent="0.2">
      <c r="C16" s="112" t="s">
        <v>66</v>
      </c>
      <c r="D16" s="113"/>
      <c r="E16" s="113"/>
      <c r="F16" s="113"/>
      <c r="G16" s="113"/>
      <c r="H16" s="113"/>
      <c r="I16" s="113"/>
      <c r="J16" s="113"/>
      <c r="K16" s="113"/>
      <c r="L16" s="114"/>
    </row>
    <row r="17" spans="1:12" x14ac:dyDescent="0.2">
      <c r="A17" s="13" t="s">
        <v>17</v>
      </c>
      <c r="C17" s="16">
        <v>0.05</v>
      </c>
      <c r="D17" s="16">
        <f>C17+5%</f>
        <v>0.1</v>
      </c>
      <c r="E17" s="16">
        <v>0.15</v>
      </c>
      <c r="F17" s="16">
        <f t="shared" ref="F17:L17" si="0">E17+5%</f>
        <v>0.2</v>
      </c>
      <c r="G17" s="16">
        <f t="shared" si="0"/>
        <v>0.25</v>
      </c>
      <c r="H17" s="16">
        <f t="shared" si="0"/>
        <v>0.3</v>
      </c>
      <c r="I17" s="16">
        <f t="shared" si="0"/>
        <v>0.35</v>
      </c>
      <c r="J17" s="16">
        <f t="shared" si="0"/>
        <v>0.39999999999999997</v>
      </c>
      <c r="K17" s="16">
        <f t="shared" si="0"/>
        <v>0.44999999999999996</v>
      </c>
      <c r="L17" s="16">
        <f t="shared" si="0"/>
        <v>0.49999999999999994</v>
      </c>
    </row>
    <row r="18" spans="1:12" x14ac:dyDescent="0.2">
      <c r="A18" s="15">
        <v>300</v>
      </c>
      <c r="B18" t="s">
        <v>11</v>
      </c>
      <c r="C18" s="7">
        <f>($C$11*$A$18+$C$13)*(1+$C$14)</f>
        <v>57.622499999999995</v>
      </c>
      <c r="D18" s="7">
        <f t="shared" ref="D18:L18" si="1">($C$11*$A$18+$C$13)*(1+$C$14)</f>
        <v>57.622499999999995</v>
      </c>
      <c r="E18" s="7">
        <f t="shared" si="1"/>
        <v>57.622499999999995</v>
      </c>
      <c r="F18" s="7">
        <f t="shared" si="1"/>
        <v>57.622499999999995</v>
      </c>
      <c r="G18" s="7">
        <f t="shared" si="1"/>
        <v>57.622499999999995</v>
      </c>
      <c r="H18" s="7">
        <f t="shared" si="1"/>
        <v>57.622499999999995</v>
      </c>
      <c r="I18" s="7">
        <f t="shared" si="1"/>
        <v>57.622499999999995</v>
      </c>
      <c r="J18" s="7">
        <f t="shared" si="1"/>
        <v>57.622499999999995</v>
      </c>
      <c r="K18" s="7">
        <f t="shared" si="1"/>
        <v>57.622499999999995</v>
      </c>
      <c r="L18" s="7">
        <f t="shared" si="1"/>
        <v>57.622499999999995</v>
      </c>
    </row>
    <row r="19" spans="1:12" x14ac:dyDescent="0.2">
      <c r="B19" t="s">
        <v>12</v>
      </c>
      <c r="C19" s="117">
        <f>(C17*$A$18*$J$11+((1-C17)*$A$18)*$G$11+$C$13)*(1+$C$14)</f>
        <v>59.728500000000004</v>
      </c>
      <c r="D19" s="117">
        <f t="shared" ref="D19:L19" si="2">(D17*$A$18*$J$11+((1-D17)*$A$18)*$G$11+$C$13)*(1+$C$14)</f>
        <v>58.3245</v>
      </c>
      <c r="E19" s="117">
        <f t="shared" si="2"/>
        <v>56.920500000000004</v>
      </c>
      <c r="F19" s="117">
        <f t="shared" si="2"/>
        <v>55.516499999999994</v>
      </c>
      <c r="G19" s="117">
        <f t="shared" si="2"/>
        <v>54.112499999999997</v>
      </c>
      <c r="H19" s="117">
        <f t="shared" si="2"/>
        <v>52.708500000000001</v>
      </c>
      <c r="I19" s="117">
        <f t="shared" si="2"/>
        <v>51.304499999999997</v>
      </c>
      <c r="J19" s="117">
        <f t="shared" si="2"/>
        <v>49.900500000000001</v>
      </c>
      <c r="K19" s="117">
        <f t="shared" si="2"/>
        <v>48.496499999999997</v>
      </c>
      <c r="L19" s="117">
        <f t="shared" si="2"/>
        <v>47.092499999999994</v>
      </c>
    </row>
    <row r="20" spans="1:12" x14ac:dyDescent="0.2">
      <c r="B20" t="s">
        <v>28</v>
      </c>
      <c r="C20" s="17">
        <f>C18-C19</f>
        <v>-2.1060000000000088</v>
      </c>
      <c r="D20" s="17">
        <f t="shared" ref="D20:L20" si="3">D18-D19</f>
        <v>-0.70200000000000529</v>
      </c>
      <c r="E20" s="17">
        <f t="shared" si="3"/>
        <v>0.70199999999999108</v>
      </c>
      <c r="F20" s="17">
        <f t="shared" si="3"/>
        <v>2.1060000000000016</v>
      </c>
      <c r="G20" s="17">
        <f t="shared" si="3"/>
        <v>3.509999999999998</v>
      </c>
      <c r="H20" s="17">
        <f t="shared" si="3"/>
        <v>4.9139999999999944</v>
      </c>
      <c r="I20" s="17">
        <f t="shared" si="3"/>
        <v>6.3179999999999978</v>
      </c>
      <c r="J20" s="17">
        <f t="shared" si="3"/>
        <v>7.7219999999999942</v>
      </c>
      <c r="K20" s="17">
        <f t="shared" si="3"/>
        <v>9.1259999999999977</v>
      </c>
      <c r="L20" s="17">
        <f t="shared" si="3"/>
        <v>10.530000000000001</v>
      </c>
    </row>
    <row r="21" spans="1:12" x14ac:dyDescent="0.2">
      <c r="B21" t="s">
        <v>13</v>
      </c>
      <c r="C21" s="17">
        <f>C20/C18*100</f>
        <v>-3.6548223350253961</v>
      </c>
      <c r="D21" s="17">
        <f t="shared" ref="D21:L21" si="4">D20/D18*100</f>
        <v>-1.2182741116751363</v>
      </c>
      <c r="E21" s="17">
        <f t="shared" si="4"/>
        <v>1.2182741116751115</v>
      </c>
      <c r="F21" s="17">
        <f t="shared" si="4"/>
        <v>3.6548223350253837</v>
      </c>
      <c r="G21" s="17">
        <f t="shared" si="4"/>
        <v>6.0913705583756315</v>
      </c>
      <c r="H21" s="17">
        <f t="shared" si="4"/>
        <v>8.5279187817258801</v>
      </c>
      <c r="I21" s="17">
        <f t="shared" si="4"/>
        <v>10.964467005076139</v>
      </c>
      <c r="J21" s="17">
        <f t="shared" si="4"/>
        <v>13.401015228426388</v>
      </c>
      <c r="K21" s="17">
        <f t="shared" si="4"/>
        <v>15.837563451776649</v>
      </c>
      <c r="L21" s="17">
        <f t="shared" si="4"/>
        <v>18.274111675126907</v>
      </c>
    </row>
  </sheetData>
  <mergeCells count="1">
    <mergeCell ref="C16:L16"/>
  </mergeCells>
  <phoneticPr fontId="0" type="noConversion"/>
  <printOptions gridLines="1"/>
  <pageMargins left="0.75" right="0.75" top="0.4" bottom="0.48" header="0.41" footer="0.5"/>
  <pageSetup paperSize="9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/>
  <dimension ref="A1:J25"/>
  <sheetViews>
    <sheetView defaultGridColor="0" colorId="22" workbookViewId="0">
      <selection activeCell="C14" sqref="C14"/>
    </sheetView>
  </sheetViews>
  <sheetFormatPr defaultColWidth="12.5703125" defaultRowHeight="15" x14ac:dyDescent="0.2"/>
  <cols>
    <col min="1" max="1" width="26.140625" style="29" customWidth="1"/>
    <col min="2" max="3" width="15.140625" style="29" customWidth="1"/>
    <col min="4" max="4" width="7.28515625" style="29" customWidth="1"/>
    <col min="5" max="16384" width="12.5703125" style="29"/>
  </cols>
  <sheetData>
    <row r="1" spans="1:10" ht="15.75" x14ac:dyDescent="0.25">
      <c r="A1" s="115"/>
      <c r="B1" s="115"/>
      <c r="C1" s="115"/>
      <c r="D1" s="115"/>
      <c r="E1" s="115"/>
      <c r="F1" s="115"/>
      <c r="G1" s="115"/>
    </row>
    <row r="2" spans="1:10" x14ac:dyDescent="0.2">
      <c r="E2" s="30" t="s">
        <v>14</v>
      </c>
      <c r="F2" s="31"/>
      <c r="G2" s="32" t="s">
        <v>37</v>
      </c>
      <c r="I2" s="33"/>
      <c r="J2" s="34"/>
    </row>
    <row r="3" spans="1:10" x14ac:dyDescent="0.2">
      <c r="A3" s="29" t="s">
        <v>38</v>
      </c>
      <c r="B3" s="35" t="s">
        <v>39</v>
      </c>
      <c r="C3" s="35" t="s">
        <v>40</v>
      </c>
      <c r="E3" s="32"/>
    </row>
    <row r="4" spans="1:10" x14ac:dyDescent="0.2">
      <c r="A4" s="29" t="s">
        <v>41</v>
      </c>
      <c r="B4" s="36">
        <v>100</v>
      </c>
      <c r="C4" s="36">
        <v>25</v>
      </c>
      <c r="E4" s="32"/>
      <c r="F4" s="37"/>
      <c r="G4" s="32" t="s">
        <v>42</v>
      </c>
    </row>
    <row r="5" spans="1:10" ht="15.75" thickBot="1" x14ac:dyDescent="0.25">
      <c r="A5" s="29" t="s">
        <v>43</v>
      </c>
      <c r="B5" s="38">
        <v>0.36099999999999999</v>
      </c>
      <c r="C5" s="38">
        <v>0.54800000000000004</v>
      </c>
    </row>
    <row r="6" spans="1:10" ht="15.75" thickBot="1" x14ac:dyDescent="0.25">
      <c r="F6" s="39"/>
      <c r="G6" s="32" t="s">
        <v>44</v>
      </c>
    </row>
    <row r="8" spans="1:10" ht="15.75" x14ac:dyDescent="0.25">
      <c r="B8" s="40" t="s">
        <v>45</v>
      </c>
      <c r="C8" s="40"/>
    </row>
    <row r="9" spans="1:10" ht="16.5" thickBot="1" x14ac:dyDescent="0.3">
      <c r="A9" s="41" t="s">
        <v>46</v>
      </c>
      <c r="B9" s="35" t="s">
        <v>39</v>
      </c>
      <c r="C9" s="35" t="s">
        <v>40</v>
      </c>
    </row>
    <row r="10" spans="1:10" ht="15.75" thickBot="1" x14ac:dyDescent="0.25">
      <c r="A10" s="42">
        <v>200</v>
      </c>
      <c r="B10" s="118">
        <f>$B$4+$B$5*A10</f>
        <v>172.2</v>
      </c>
      <c r="C10" s="118">
        <f>$B$4+$C$5*B10</f>
        <v>194.3656</v>
      </c>
      <c r="F10" s="43"/>
      <c r="G10" s="43"/>
    </row>
    <row r="11" spans="1:10" ht="15.75" thickBot="1" x14ac:dyDescent="0.25">
      <c r="B11" s="43"/>
      <c r="C11" s="43"/>
      <c r="F11" s="43"/>
      <c r="G11" s="43"/>
    </row>
    <row r="12" spans="1:10" ht="15.75" thickBot="1" x14ac:dyDescent="0.25">
      <c r="A12" s="29" t="s">
        <v>47</v>
      </c>
      <c r="B12" s="118">
        <f>B10-C10</f>
        <v>-22.165600000000012</v>
      </c>
      <c r="C12" s="43"/>
      <c r="G12" s="44"/>
    </row>
    <row r="13" spans="1:10" ht="16.5" thickBot="1" x14ac:dyDescent="0.3">
      <c r="A13" s="29" t="s">
        <v>48</v>
      </c>
      <c r="B13" s="119" t="str">
        <f>IF(B10&gt;C10, "A", "B")</f>
        <v>B</v>
      </c>
      <c r="C13" s="43"/>
      <c r="G13" s="44"/>
    </row>
    <row r="14" spans="1:10" x14ac:dyDescent="0.2">
      <c r="B14" s="43"/>
      <c r="C14" s="43"/>
      <c r="G14" s="44"/>
    </row>
    <row r="15" spans="1:10" x14ac:dyDescent="0.2">
      <c r="G15" s="44"/>
    </row>
    <row r="16" spans="1:10" x14ac:dyDescent="0.2">
      <c r="C16" s="43"/>
      <c r="G16" s="44"/>
    </row>
    <row r="17" spans="2:6" x14ac:dyDescent="0.2">
      <c r="C17" s="43"/>
      <c r="F17" s="44"/>
    </row>
    <row r="18" spans="2:6" x14ac:dyDescent="0.2">
      <c r="C18" s="43"/>
    </row>
    <row r="19" spans="2:6" x14ac:dyDescent="0.2">
      <c r="C19" s="43"/>
    </row>
    <row r="20" spans="2:6" x14ac:dyDescent="0.2">
      <c r="C20" s="43"/>
    </row>
    <row r="21" spans="2:6" x14ac:dyDescent="0.2">
      <c r="C21" s="43"/>
    </row>
    <row r="22" spans="2:6" x14ac:dyDescent="0.2">
      <c r="B22" s="45"/>
      <c r="C22" s="43"/>
    </row>
    <row r="23" spans="2:6" x14ac:dyDescent="0.2">
      <c r="B23" s="45"/>
      <c r="C23" s="43"/>
    </row>
    <row r="24" spans="2:6" x14ac:dyDescent="0.2">
      <c r="B24" s="45"/>
      <c r="C24" s="43"/>
    </row>
    <row r="25" spans="2:6" x14ac:dyDescent="0.2">
      <c r="B25" s="43"/>
      <c r="C25" s="43"/>
    </row>
  </sheetData>
  <mergeCells count="1">
    <mergeCell ref="A1:G1"/>
  </mergeCells>
  <printOptions gridLines="1"/>
  <pageMargins left="0.51181102362204722" right="0.51181102362204722" top="0.51181102362204722" bottom="0.51181102362204722" header="0.51181102362204722" footer="0.51181102362204722"/>
  <pageSetup paperSize="9" scale="55" orientation="portrait" horizontalDpi="360" verticalDpi="300" r:id="rId1"/>
  <headerFooter alignWithMargins="0">
    <oddFooter>&amp;L&amp;D&amp;C&amp;R^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tabSelected="1" workbookViewId="0">
      <selection activeCell="E14" sqref="E14"/>
    </sheetView>
  </sheetViews>
  <sheetFormatPr defaultColWidth="12.5703125" defaultRowHeight="15" x14ac:dyDescent="0.2"/>
  <cols>
    <col min="1" max="1" width="26.140625" style="29" customWidth="1"/>
    <col min="2" max="4" width="15.140625" style="29" customWidth="1"/>
    <col min="5" max="5" width="13" style="29" customWidth="1"/>
    <col min="6" max="6" width="12.28515625" style="29" customWidth="1"/>
    <col min="7" max="7" width="7.28515625" style="29" customWidth="1"/>
    <col min="8" max="16384" width="12.5703125" style="29"/>
  </cols>
  <sheetData>
    <row r="1" spans="1:12" ht="15.75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2" ht="15.75" x14ac:dyDescent="0.25">
      <c r="A2" s="46"/>
      <c r="G2" s="30" t="s">
        <v>14</v>
      </c>
    </row>
    <row r="3" spans="1:12" x14ac:dyDescent="0.2">
      <c r="H3" s="47"/>
      <c r="I3" s="32" t="s">
        <v>37</v>
      </c>
      <c r="K3" s="33"/>
      <c r="L3" s="34"/>
    </row>
    <row r="4" spans="1:12" x14ac:dyDescent="0.2">
      <c r="A4" s="29" t="s">
        <v>38</v>
      </c>
      <c r="B4" s="35" t="s">
        <v>39</v>
      </c>
      <c r="C4" s="35" t="s">
        <v>40</v>
      </c>
      <c r="D4" s="35"/>
      <c r="F4" s="32"/>
      <c r="G4" s="32"/>
    </row>
    <row r="5" spans="1:12" x14ac:dyDescent="0.2">
      <c r="A5" s="29" t="s">
        <v>41</v>
      </c>
      <c r="B5" s="48">
        <v>100</v>
      </c>
      <c r="C5" s="48">
        <v>25</v>
      </c>
      <c r="D5" s="49"/>
      <c r="F5" s="32"/>
      <c r="G5" s="32"/>
      <c r="H5" s="79"/>
      <c r="I5" s="32" t="s">
        <v>42</v>
      </c>
    </row>
    <row r="6" spans="1:12" ht="15.75" thickBot="1" x14ac:dyDescent="0.25">
      <c r="A6" s="29" t="s">
        <v>43</v>
      </c>
      <c r="B6" s="48">
        <v>0.36099999999999999</v>
      </c>
      <c r="C6" s="48">
        <v>0.54800000000000004</v>
      </c>
      <c r="D6" s="50"/>
    </row>
    <row r="7" spans="1:12" ht="15.75" thickBot="1" x14ac:dyDescent="0.25">
      <c r="H7" s="85"/>
      <c r="I7" s="32" t="s">
        <v>44</v>
      </c>
    </row>
    <row r="8" spans="1:12" x14ac:dyDescent="0.2">
      <c r="A8" s="29" t="s">
        <v>49</v>
      </c>
      <c r="B8" s="52">
        <v>0</v>
      </c>
    </row>
    <row r="9" spans="1:12" x14ac:dyDescent="0.2">
      <c r="A9" s="29" t="s">
        <v>50</v>
      </c>
      <c r="B9" s="52">
        <v>50</v>
      </c>
    </row>
    <row r="12" spans="1:12" ht="15.75" x14ac:dyDescent="0.25">
      <c r="B12" s="116" t="s">
        <v>45</v>
      </c>
      <c r="C12" s="116"/>
      <c r="D12" s="40" t="s">
        <v>51</v>
      </c>
      <c r="E12" s="46" t="s">
        <v>52</v>
      </c>
    </row>
    <row r="13" spans="1:12" ht="16.5" thickBot="1" x14ac:dyDescent="0.3">
      <c r="A13" s="41" t="s">
        <v>46</v>
      </c>
      <c r="B13" s="35" t="s">
        <v>39</v>
      </c>
      <c r="C13" s="35" t="s">
        <v>40</v>
      </c>
      <c r="D13" s="35" t="s">
        <v>53</v>
      </c>
      <c r="E13" s="46" t="s">
        <v>54</v>
      </c>
    </row>
    <row r="14" spans="1:12" ht="16.5" thickBot="1" x14ac:dyDescent="0.3">
      <c r="A14" s="51">
        <f>$B$8+$B$9</f>
        <v>50</v>
      </c>
      <c r="B14" s="51">
        <f>B$5+B$6*$A14</f>
        <v>118.05</v>
      </c>
      <c r="C14" s="51">
        <f>C$5+C$6*$A14</f>
        <v>52.400000000000006</v>
      </c>
      <c r="D14" s="51">
        <f>B14-C14</f>
        <v>65.649999999999991</v>
      </c>
      <c r="E14" s="53" t="str">
        <f>IF(B14&lt;C14, "A", "B")</f>
        <v>B</v>
      </c>
      <c r="H14" s="43"/>
      <c r="I14" s="43"/>
    </row>
    <row r="15" spans="1:12" ht="16.5" thickBot="1" x14ac:dyDescent="0.3">
      <c r="A15" s="51">
        <f>A14 +$B$8+$B$9</f>
        <v>100</v>
      </c>
      <c r="B15" s="51">
        <f t="shared" ref="B15:C33" si="0">B$5+B$6*$A15</f>
        <v>136.1</v>
      </c>
      <c r="C15" s="51">
        <f t="shared" si="0"/>
        <v>79.800000000000011</v>
      </c>
      <c r="D15" s="51">
        <f t="shared" ref="D15:D34" si="1">B15-C15</f>
        <v>56.299999999999983</v>
      </c>
      <c r="E15" s="53" t="str">
        <f t="shared" ref="E15:E34" si="2">IF(B15&lt;C15, "A", "B")</f>
        <v>B</v>
      </c>
      <c r="I15" s="43"/>
    </row>
    <row r="16" spans="1:12" ht="16.5" thickBot="1" x14ac:dyDescent="0.3">
      <c r="A16" s="51">
        <f t="shared" ref="A16:A34" si="3">A15 +$B$8+$B$9</f>
        <v>150</v>
      </c>
      <c r="B16" s="51">
        <f t="shared" si="0"/>
        <v>154.15</v>
      </c>
      <c r="C16" s="51">
        <f t="shared" si="0"/>
        <v>107.2</v>
      </c>
      <c r="D16" s="51">
        <f t="shared" si="1"/>
        <v>46.95</v>
      </c>
      <c r="E16" s="53" t="str">
        <f t="shared" si="2"/>
        <v>B</v>
      </c>
      <c r="I16" s="54"/>
    </row>
    <row r="17" spans="1:9" ht="16.5" thickBot="1" x14ac:dyDescent="0.3">
      <c r="A17" s="51">
        <f t="shared" si="3"/>
        <v>200</v>
      </c>
      <c r="B17" s="51">
        <f t="shared" si="0"/>
        <v>172.2</v>
      </c>
      <c r="C17" s="51">
        <f t="shared" si="0"/>
        <v>134.60000000000002</v>
      </c>
      <c r="D17" s="51">
        <f t="shared" si="1"/>
        <v>37.599999999999966</v>
      </c>
      <c r="E17" s="53" t="str">
        <f t="shared" si="2"/>
        <v>B</v>
      </c>
      <c r="I17" s="54"/>
    </row>
    <row r="18" spans="1:9" ht="16.5" thickBot="1" x14ac:dyDescent="0.3">
      <c r="A18" s="51">
        <f t="shared" si="3"/>
        <v>250</v>
      </c>
      <c r="B18" s="51">
        <f t="shared" si="0"/>
        <v>190.25</v>
      </c>
      <c r="C18" s="51">
        <f t="shared" si="0"/>
        <v>162</v>
      </c>
      <c r="D18" s="51">
        <f t="shared" si="1"/>
        <v>28.25</v>
      </c>
      <c r="E18" s="53" t="str">
        <f t="shared" si="2"/>
        <v>B</v>
      </c>
      <c r="I18" s="54"/>
    </row>
    <row r="19" spans="1:9" ht="16.5" thickBot="1" x14ac:dyDescent="0.3">
      <c r="A19" s="51">
        <f t="shared" si="3"/>
        <v>300</v>
      </c>
      <c r="B19" s="51">
        <f t="shared" si="0"/>
        <v>208.3</v>
      </c>
      <c r="C19" s="51">
        <f t="shared" si="0"/>
        <v>189.4</v>
      </c>
      <c r="D19" s="51">
        <f t="shared" si="1"/>
        <v>18.900000000000006</v>
      </c>
      <c r="E19" s="53" t="str">
        <f t="shared" si="2"/>
        <v>B</v>
      </c>
      <c r="I19" s="54"/>
    </row>
    <row r="20" spans="1:9" ht="16.5" thickBot="1" x14ac:dyDescent="0.3">
      <c r="A20" s="51">
        <f t="shared" si="3"/>
        <v>350</v>
      </c>
      <c r="B20" s="51">
        <f t="shared" si="0"/>
        <v>226.35</v>
      </c>
      <c r="C20" s="51">
        <f t="shared" si="0"/>
        <v>216.8</v>
      </c>
      <c r="D20" s="51">
        <f t="shared" si="1"/>
        <v>9.5499999999999829</v>
      </c>
      <c r="E20" s="53" t="str">
        <f t="shared" si="2"/>
        <v>B</v>
      </c>
      <c r="I20" s="54"/>
    </row>
    <row r="21" spans="1:9" ht="16.5" thickBot="1" x14ac:dyDescent="0.3">
      <c r="A21" s="51">
        <f t="shared" si="3"/>
        <v>400</v>
      </c>
      <c r="B21" s="51">
        <f t="shared" si="0"/>
        <v>244.4</v>
      </c>
      <c r="C21" s="51">
        <f t="shared" si="0"/>
        <v>244.20000000000002</v>
      </c>
      <c r="D21" s="51">
        <f t="shared" si="1"/>
        <v>0.19999999999998863</v>
      </c>
      <c r="E21" s="53" t="str">
        <f t="shared" si="2"/>
        <v>B</v>
      </c>
    </row>
    <row r="22" spans="1:9" ht="16.5" thickBot="1" x14ac:dyDescent="0.3">
      <c r="A22" s="51">
        <f t="shared" si="3"/>
        <v>450</v>
      </c>
      <c r="B22" s="51">
        <f t="shared" si="0"/>
        <v>262.45</v>
      </c>
      <c r="C22" s="51">
        <f t="shared" si="0"/>
        <v>271.60000000000002</v>
      </c>
      <c r="D22" s="51">
        <f t="shared" si="1"/>
        <v>-9.1500000000000341</v>
      </c>
      <c r="E22" s="53" t="str">
        <f t="shared" si="2"/>
        <v>A</v>
      </c>
    </row>
    <row r="23" spans="1:9" ht="16.5" thickBot="1" x14ac:dyDescent="0.3">
      <c r="A23" s="51">
        <f t="shared" si="3"/>
        <v>500</v>
      </c>
      <c r="B23" s="51">
        <f t="shared" si="0"/>
        <v>280.5</v>
      </c>
      <c r="C23" s="51">
        <f t="shared" si="0"/>
        <v>299</v>
      </c>
      <c r="D23" s="51">
        <f t="shared" si="1"/>
        <v>-18.5</v>
      </c>
      <c r="E23" s="53" t="str">
        <f t="shared" si="2"/>
        <v>A</v>
      </c>
    </row>
    <row r="24" spans="1:9" ht="16.5" thickBot="1" x14ac:dyDescent="0.3">
      <c r="A24" s="51">
        <f t="shared" si="3"/>
        <v>550</v>
      </c>
      <c r="B24" s="51">
        <f t="shared" si="0"/>
        <v>298.54999999999995</v>
      </c>
      <c r="C24" s="51">
        <f t="shared" si="0"/>
        <v>326.40000000000003</v>
      </c>
      <c r="D24" s="51">
        <f t="shared" si="1"/>
        <v>-27.85000000000008</v>
      </c>
      <c r="E24" s="53" t="str">
        <f t="shared" si="2"/>
        <v>A</v>
      </c>
    </row>
    <row r="25" spans="1:9" ht="16.5" thickBot="1" x14ac:dyDescent="0.3">
      <c r="A25" s="51">
        <f t="shared" si="3"/>
        <v>600</v>
      </c>
      <c r="B25" s="51">
        <f t="shared" si="0"/>
        <v>316.60000000000002</v>
      </c>
      <c r="C25" s="51">
        <f t="shared" si="0"/>
        <v>353.8</v>
      </c>
      <c r="D25" s="51">
        <f t="shared" si="1"/>
        <v>-37.199999999999989</v>
      </c>
      <c r="E25" s="53" t="str">
        <f t="shared" si="2"/>
        <v>A</v>
      </c>
    </row>
    <row r="26" spans="1:9" ht="16.5" thickBot="1" x14ac:dyDescent="0.3">
      <c r="A26" s="51">
        <f t="shared" si="3"/>
        <v>650</v>
      </c>
      <c r="B26" s="51">
        <f t="shared" si="0"/>
        <v>334.65</v>
      </c>
      <c r="C26" s="51">
        <f t="shared" si="0"/>
        <v>381.20000000000005</v>
      </c>
      <c r="D26" s="51">
        <f t="shared" si="1"/>
        <v>-46.550000000000068</v>
      </c>
      <c r="E26" s="53" t="str">
        <f t="shared" si="2"/>
        <v>A</v>
      </c>
    </row>
    <row r="27" spans="1:9" ht="16.5" thickBot="1" x14ac:dyDescent="0.3">
      <c r="A27" s="51">
        <f t="shared" si="3"/>
        <v>700</v>
      </c>
      <c r="B27" s="51">
        <f t="shared" si="0"/>
        <v>352.7</v>
      </c>
      <c r="C27" s="51">
        <f t="shared" si="0"/>
        <v>408.6</v>
      </c>
      <c r="D27" s="51">
        <f t="shared" si="1"/>
        <v>-55.900000000000034</v>
      </c>
      <c r="E27" s="53" t="str">
        <f t="shared" si="2"/>
        <v>A</v>
      </c>
    </row>
    <row r="28" spans="1:9" ht="16.5" thickBot="1" x14ac:dyDescent="0.3">
      <c r="A28" s="51">
        <f t="shared" si="3"/>
        <v>750</v>
      </c>
      <c r="B28" s="51">
        <f t="shared" si="0"/>
        <v>370.75</v>
      </c>
      <c r="C28" s="51">
        <f t="shared" si="0"/>
        <v>436.00000000000006</v>
      </c>
      <c r="D28" s="51">
        <f t="shared" si="1"/>
        <v>-65.250000000000057</v>
      </c>
      <c r="E28" s="53" t="str">
        <f t="shared" si="2"/>
        <v>A</v>
      </c>
    </row>
    <row r="29" spans="1:9" ht="16.5" thickBot="1" x14ac:dyDescent="0.3">
      <c r="A29" s="51">
        <f t="shared" si="3"/>
        <v>800</v>
      </c>
      <c r="B29" s="51">
        <f t="shared" si="0"/>
        <v>388.8</v>
      </c>
      <c r="C29" s="51">
        <f t="shared" si="0"/>
        <v>463.40000000000003</v>
      </c>
      <c r="D29" s="51">
        <f t="shared" si="1"/>
        <v>-74.600000000000023</v>
      </c>
      <c r="E29" s="53" t="str">
        <f t="shared" si="2"/>
        <v>A</v>
      </c>
    </row>
    <row r="30" spans="1:9" ht="16.5" thickBot="1" x14ac:dyDescent="0.3">
      <c r="A30" s="51">
        <f t="shared" si="3"/>
        <v>850</v>
      </c>
      <c r="B30" s="51">
        <f t="shared" si="0"/>
        <v>406.84999999999997</v>
      </c>
      <c r="C30" s="51">
        <f t="shared" si="0"/>
        <v>490.8</v>
      </c>
      <c r="D30" s="51">
        <f t="shared" si="1"/>
        <v>-83.950000000000045</v>
      </c>
      <c r="E30" s="53" t="str">
        <f t="shared" si="2"/>
        <v>A</v>
      </c>
    </row>
    <row r="31" spans="1:9" ht="16.5" thickBot="1" x14ac:dyDescent="0.3">
      <c r="A31" s="51">
        <f t="shared" si="3"/>
        <v>900</v>
      </c>
      <c r="B31" s="51">
        <f t="shared" si="0"/>
        <v>424.9</v>
      </c>
      <c r="C31" s="51">
        <f t="shared" si="0"/>
        <v>518.20000000000005</v>
      </c>
      <c r="D31" s="51">
        <f t="shared" si="1"/>
        <v>-93.300000000000068</v>
      </c>
      <c r="E31" s="53" t="str">
        <f t="shared" si="2"/>
        <v>A</v>
      </c>
    </row>
    <row r="32" spans="1:9" ht="16.5" thickBot="1" x14ac:dyDescent="0.3">
      <c r="A32" s="51">
        <f t="shared" si="3"/>
        <v>950</v>
      </c>
      <c r="B32" s="51">
        <f t="shared" si="0"/>
        <v>442.95</v>
      </c>
      <c r="C32" s="51">
        <f t="shared" si="0"/>
        <v>545.6</v>
      </c>
      <c r="D32" s="51">
        <f t="shared" si="1"/>
        <v>-102.65000000000003</v>
      </c>
      <c r="E32" s="53" t="str">
        <f t="shared" si="2"/>
        <v>A</v>
      </c>
    </row>
    <row r="33" spans="1:5" ht="16.5" thickBot="1" x14ac:dyDescent="0.3">
      <c r="A33" s="51">
        <f t="shared" si="3"/>
        <v>1000</v>
      </c>
      <c r="B33" s="51">
        <f t="shared" si="0"/>
        <v>461</v>
      </c>
      <c r="C33" s="51">
        <f t="shared" si="0"/>
        <v>573</v>
      </c>
      <c r="D33" s="51">
        <f t="shared" si="1"/>
        <v>-112</v>
      </c>
      <c r="E33" s="53" t="str">
        <f t="shared" si="2"/>
        <v>A</v>
      </c>
    </row>
    <row r="34" spans="1:5" ht="16.5" thickBot="1" x14ac:dyDescent="0.3">
      <c r="A34" s="51">
        <f t="shared" si="3"/>
        <v>1050</v>
      </c>
      <c r="B34" s="51">
        <f>B$5+B$6*$A34</f>
        <v>479.05</v>
      </c>
      <c r="C34" s="51">
        <f t="shared" ref="C34" si="4">C$5+C$6*$A34</f>
        <v>600.40000000000009</v>
      </c>
      <c r="D34" s="51">
        <f t="shared" si="1"/>
        <v>-121.35000000000008</v>
      </c>
      <c r="E34" s="53" t="str">
        <f t="shared" si="2"/>
        <v>A</v>
      </c>
    </row>
  </sheetData>
  <mergeCells count="2">
    <mergeCell ref="A1:K1"/>
    <mergeCell ref="B12:C12"/>
  </mergeCells>
  <pageMargins left="0.75" right="0.75" top="1" bottom="1" header="0.5" footer="0.5"/>
  <pageSetup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zadatak1</vt:lpstr>
      <vt:lpstr>zadatak2</vt:lpstr>
      <vt:lpstr>zadatak3</vt:lpstr>
      <vt:lpstr>zadatak4</vt:lpstr>
      <vt:lpstr>zadatak5</vt:lpstr>
      <vt:lpstr>nak</vt:lpstr>
      <vt:lpstr>niza</vt:lpstr>
      <vt:lpstr>pdv</vt:lpstr>
      <vt:lpstr>potrosnja</vt:lpstr>
      <vt:lpstr>zadatak4!Print_Area</vt:lpstr>
      <vt:lpstr>zadatak4!Print_Area_MI</vt:lpstr>
      <vt:lpstr>srednja</vt:lpstr>
      <vt:lpstr>visa</vt:lpstr>
    </vt:vector>
  </TitlesOfParts>
  <Company>ETF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</dc:creator>
  <cp:lastModifiedBy>Super User</cp:lastModifiedBy>
  <cp:lastPrinted>2007-03-20T12:36:54Z</cp:lastPrinted>
  <dcterms:created xsi:type="dcterms:W3CDTF">2002-10-17T09:55:23Z</dcterms:created>
  <dcterms:modified xsi:type="dcterms:W3CDTF">2019-04-10T11:05:36Z</dcterms:modified>
</cp:coreProperties>
</file>