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/>
  <mc:AlternateContent xmlns:mc="http://schemas.openxmlformats.org/markup-compatibility/2006">
    <mc:Choice Requires="x15">
      <x15ac:absPath xmlns:x15ac="http://schemas.microsoft.com/office/spreadsheetml/2010/11/ac" url="C:\Users\Super User\Desktop\"/>
    </mc:Choice>
  </mc:AlternateContent>
  <xr:revisionPtr revIDLastSave="0" documentId="8_{65FA3C78-FE96-4FC9-987B-F2F2575008A7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Poređenje" sheetId="1" r:id="rId1"/>
    <sheet name="Formule" sheetId="2" r:id="rId2"/>
    <sheet name="Miljunaš" sheetId="3" r:id="rId3"/>
    <sheet name="kredit1" sheetId="4" r:id="rId4"/>
    <sheet name="kredit2" sheetId="5" r:id="rId5"/>
    <sheet name="kredit3" sheetId="6" r:id="rId6"/>
  </sheets>
  <externalReferences>
    <externalReference r:id="rId7"/>
  </externalReferences>
  <definedNames>
    <definedName name="__123Graph_A" hidden="1">[1]A!$B$8:$B$17</definedName>
    <definedName name="__123Graph_B" hidden="1">[1]A!$C$8:$C$17</definedName>
    <definedName name="__123Graph_X" hidden="1">[1]A!$A$8:$A$17</definedName>
    <definedName name="_1__123Graph_ACHART_1" hidden="1">[1]A!$B$8:$B$17</definedName>
    <definedName name="_2__123Graph_BCHART_1" hidden="1">[1]A!$C$8:$C$17</definedName>
    <definedName name="_3__123Graph_XCHART_1" hidden="1">[1]A!$A$8:$A$17</definedName>
    <definedName name="godina">kredit3!$F$14</definedName>
    <definedName name="k">kredit3!$F$15</definedName>
    <definedName name="kamata">kredit3!$F$15</definedName>
    <definedName name="kamatag">kredit3!$F$13</definedName>
    <definedName name="kredit">kredit3!$F$12</definedName>
    <definedName name="n">kredit3!$F$16</definedName>
    <definedName name="rata">kredit3!$F$18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6" l="1"/>
  <c r="F23" i="6"/>
  <c r="G23" i="6"/>
  <c r="G22" i="6"/>
  <c r="F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22" i="6"/>
  <c r="E23" i="6"/>
  <c r="G21" i="6"/>
  <c r="C22" i="6"/>
  <c r="C23" i="6" s="1"/>
  <c r="F16" i="6"/>
  <c r="F15" i="6"/>
  <c r="F14" i="5"/>
  <c r="F15" i="5" s="1"/>
  <c r="F16" i="5" s="1"/>
  <c r="G14" i="5"/>
  <c r="G15" i="5" s="1"/>
  <c r="G16" i="5" s="1"/>
  <c r="H14" i="5"/>
  <c r="I14" i="5"/>
  <c r="I15" i="5" s="1"/>
  <c r="I16" i="5" s="1"/>
  <c r="J14" i="5"/>
  <c r="J15" i="5" s="1"/>
  <c r="J16" i="5" s="1"/>
  <c r="K14" i="5"/>
  <c r="K15" i="5" s="1"/>
  <c r="K16" i="5" s="1"/>
  <c r="L14" i="5"/>
  <c r="M14" i="5"/>
  <c r="M15" i="5" s="1"/>
  <c r="M16" i="5" s="1"/>
  <c r="N14" i="5"/>
  <c r="N15" i="5" s="1"/>
  <c r="N16" i="5" s="1"/>
  <c r="E14" i="5"/>
  <c r="E15" i="5" s="1"/>
  <c r="E16" i="5" s="1"/>
  <c r="H15" i="5"/>
  <c r="H16" i="5" s="1"/>
  <c r="L15" i="5"/>
  <c r="L16" i="5" s="1"/>
  <c r="F12" i="5"/>
  <c r="G12" i="5"/>
  <c r="H12" i="5"/>
  <c r="I12" i="5"/>
  <c r="J12" i="5"/>
  <c r="K12" i="5"/>
  <c r="L12" i="5"/>
  <c r="M12" i="5"/>
  <c r="N12" i="5"/>
  <c r="E12" i="5"/>
  <c r="H37" i="4"/>
  <c r="H29" i="4"/>
  <c r="H19" i="4"/>
  <c r="H18" i="4"/>
  <c r="H17" i="4"/>
  <c r="H16" i="4"/>
  <c r="H14" i="4"/>
  <c r="H13" i="4"/>
  <c r="E17" i="4"/>
  <c r="E16" i="4"/>
  <c r="E15" i="4"/>
  <c r="D14" i="3"/>
  <c r="D16" i="3" s="1"/>
  <c r="D17" i="3" s="1"/>
  <c r="J54" i="2"/>
  <c r="G45" i="2"/>
  <c r="J34" i="2"/>
  <c r="G34" i="2"/>
  <c r="P25" i="2"/>
  <c r="M25" i="2"/>
  <c r="J25" i="2"/>
  <c r="G25" i="2"/>
  <c r="J16" i="2"/>
  <c r="G16" i="2"/>
  <c r="D19" i="1"/>
  <c r="D20" i="1"/>
  <c r="D21" i="1"/>
  <c r="D22" i="1"/>
  <c r="D23" i="1"/>
  <c r="D24" i="1"/>
  <c r="D25" i="1"/>
  <c r="D26" i="1"/>
  <c r="D27" i="1"/>
  <c r="D28" i="1"/>
  <c r="D18" i="1"/>
  <c r="E19" i="1"/>
  <c r="E20" i="1"/>
  <c r="E21" i="1"/>
  <c r="E22" i="1"/>
  <c r="E23" i="1"/>
  <c r="E24" i="1"/>
  <c r="E25" i="1"/>
  <c r="E26" i="1"/>
  <c r="E27" i="1"/>
  <c r="E28" i="1"/>
  <c r="E18" i="1"/>
  <c r="G24" i="6" l="1"/>
  <c r="E25" i="6" s="1"/>
  <c r="F25" i="6" s="1"/>
  <c r="G25" i="6" s="1"/>
  <c r="E24" i="6"/>
  <c r="F24" i="6" s="1"/>
  <c r="F18" i="6"/>
  <c r="E22" i="6"/>
  <c r="C24" i="6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F10" i="5"/>
  <c r="G10" i="5" s="1"/>
  <c r="H10" i="5" s="1"/>
  <c r="I10" i="5" s="1"/>
  <c r="J10" i="5" s="1"/>
  <c r="K10" i="5" s="1"/>
  <c r="L10" i="5" s="1"/>
  <c r="M10" i="5" s="1"/>
  <c r="N10" i="5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E26" i="6" l="1"/>
  <c r="F26" i="6" s="1"/>
  <c r="G26" i="6" s="1"/>
  <c r="E27" i="6" l="1"/>
  <c r="F27" i="6" s="1"/>
  <c r="G27" i="6" s="1"/>
  <c r="E28" i="6" l="1"/>
  <c r="F28" i="6" s="1"/>
  <c r="G28" i="6" s="1"/>
  <c r="E29" i="6" l="1"/>
  <c r="F29" i="6" s="1"/>
  <c r="G29" i="6" s="1"/>
  <c r="E30" i="6" l="1"/>
  <c r="F30" i="6" s="1"/>
  <c r="G30" i="6"/>
  <c r="E31" i="6" l="1"/>
  <c r="F31" i="6" s="1"/>
  <c r="G31" i="6" s="1"/>
  <c r="G32" i="6" l="1"/>
  <c r="E32" i="6"/>
  <c r="F32" i="6" s="1"/>
  <c r="E33" i="6" l="1"/>
  <c r="F33" i="6" s="1"/>
  <c r="G33" i="6" s="1"/>
  <c r="E34" i="6" l="1"/>
  <c r="F34" i="6" s="1"/>
  <c r="G34" i="6" s="1"/>
  <c r="E35" i="6" l="1"/>
  <c r="F35" i="6" s="1"/>
  <c r="G35" i="6" s="1"/>
  <c r="E36" i="6" l="1"/>
  <c r="F36" i="6" s="1"/>
  <c r="G36" i="6"/>
  <c r="E37" i="6" l="1"/>
  <c r="F37" i="6" s="1"/>
  <c r="G37" i="6"/>
  <c r="E38" i="6" l="1"/>
  <c r="F38" i="6" s="1"/>
  <c r="G38" i="6" s="1"/>
  <c r="E39" i="6" l="1"/>
  <c r="F39" i="6" s="1"/>
  <c r="G39" i="6"/>
  <c r="E40" i="6" l="1"/>
  <c r="F40" i="6" s="1"/>
  <c r="G40" i="6" s="1"/>
  <c r="E41" i="6" l="1"/>
  <c r="F41" i="6" s="1"/>
  <c r="G41" i="6" s="1"/>
  <c r="E42" i="6" l="1"/>
  <c r="F42" i="6" s="1"/>
  <c r="G42" i="6" s="1"/>
  <c r="E43" i="6" l="1"/>
  <c r="F43" i="6" s="1"/>
  <c r="G43" i="6" s="1"/>
  <c r="E44" i="6" l="1"/>
  <c r="F44" i="6" s="1"/>
  <c r="G44" i="6" s="1"/>
  <c r="E45" i="6" l="1"/>
  <c r="F45" i="6" s="1"/>
  <c r="G45" i="6"/>
  <c r="E46" i="6" l="1"/>
  <c r="F46" i="6" s="1"/>
  <c r="G46" i="6"/>
  <c r="E47" i="6" l="1"/>
  <c r="F47" i="6" s="1"/>
  <c r="G47" i="6" s="1"/>
  <c r="E48" i="6" l="1"/>
  <c r="F48" i="6" s="1"/>
  <c r="G48" i="6" s="1"/>
  <c r="E49" i="6" l="1"/>
  <c r="F49" i="6" s="1"/>
  <c r="G49" i="6" s="1"/>
  <c r="E50" i="6" l="1"/>
  <c r="F50" i="6" s="1"/>
  <c r="G50" i="6" s="1"/>
  <c r="E51" i="6" l="1"/>
  <c r="F51" i="6" s="1"/>
  <c r="G51" i="6"/>
  <c r="E52" i="6" l="1"/>
  <c r="F52" i="6" s="1"/>
  <c r="G52" i="6" s="1"/>
  <c r="E53" i="6" l="1"/>
  <c r="F53" i="6" s="1"/>
  <c r="G53" i="6" s="1"/>
  <c r="E54" i="6" l="1"/>
  <c r="F54" i="6" s="1"/>
  <c r="G54" i="6" s="1"/>
  <c r="E55" i="6" l="1"/>
  <c r="F55" i="6" s="1"/>
  <c r="G55" i="6" s="1"/>
  <c r="E56" i="6" l="1"/>
  <c r="F56" i="6" s="1"/>
  <c r="G56" i="6" s="1"/>
  <c r="E57" i="6" l="1"/>
  <c r="F57" i="6" s="1"/>
  <c r="G57" i="6" s="1"/>
  <c r="E58" i="6" l="1"/>
  <c r="F58" i="6" s="1"/>
  <c r="G58" i="6" s="1"/>
  <c r="E59" i="6" l="1"/>
  <c r="F59" i="6" s="1"/>
  <c r="G59" i="6" s="1"/>
  <c r="E60" i="6" l="1"/>
  <c r="F60" i="6" s="1"/>
  <c r="G60" i="6" s="1"/>
  <c r="E61" i="6" l="1"/>
  <c r="F61" i="6" s="1"/>
  <c r="G61" i="6" s="1"/>
  <c r="E62" i="6" l="1"/>
  <c r="F62" i="6" s="1"/>
  <c r="G62" i="6" s="1"/>
  <c r="E63" i="6" l="1"/>
  <c r="F63" i="6" s="1"/>
  <c r="G63" i="6"/>
  <c r="E64" i="6" l="1"/>
  <c r="F64" i="6" s="1"/>
  <c r="G64" i="6"/>
  <c r="E65" i="6" l="1"/>
  <c r="F65" i="6" s="1"/>
  <c r="G65" i="6"/>
  <c r="E66" i="6" l="1"/>
  <c r="F66" i="6" s="1"/>
  <c r="G66" i="6"/>
  <c r="E67" i="6" l="1"/>
  <c r="F67" i="6" s="1"/>
  <c r="G67" i="6"/>
  <c r="E68" i="6" l="1"/>
  <c r="F68" i="6" s="1"/>
  <c r="G68" i="6" s="1"/>
  <c r="E69" i="6" l="1"/>
  <c r="F69" i="6" s="1"/>
  <c r="G69" i="6" s="1"/>
  <c r="E70" i="6" l="1"/>
  <c r="F70" i="6" s="1"/>
  <c r="G70" i="6" s="1"/>
  <c r="E71" i="6" l="1"/>
  <c r="F71" i="6" s="1"/>
  <c r="G71" i="6" s="1"/>
  <c r="E72" i="6" l="1"/>
  <c r="F72" i="6" s="1"/>
  <c r="G72" i="6" s="1"/>
  <c r="E73" i="6" l="1"/>
  <c r="F73" i="6" s="1"/>
  <c r="G73" i="6"/>
  <c r="E74" i="6" l="1"/>
  <c r="F74" i="6" s="1"/>
  <c r="G74" i="6" s="1"/>
  <c r="E75" i="6" l="1"/>
  <c r="F75" i="6" s="1"/>
  <c r="G75" i="6" s="1"/>
  <c r="E76" i="6" l="1"/>
  <c r="F76" i="6" s="1"/>
  <c r="G76" i="6" s="1"/>
  <c r="E77" i="6" l="1"/>
  <c r="F77" i="6" s="1"/>
  <c r="G77" i="6" s="1"/>
  <c r="E78" i="6" l="1"/>
  <c r="F78" i="6" s="1"/>
  <c r="G78" i="6" s="1"/>
  <c r="E79" i="6" l="1"/>
  <c r="F79" i="6" s="1"/>
  <c r="G79" i="6"/>
  <c r="E80" i="6" l="1"/>
  <c r="F80" i="6" s="1"/>
  <c r="G80" i="6" s="1"/>
  <c r="E81" i="6" l="1"/>
  <c r="F81" i="6" s="1"/>
  <c r="G81" i="6" s="1"/>
  <c r="E82" i="6" l="1"/>
  <c r="F82" i="6" s="1"/>
  <c r="G82" i="6" s="1"/>
  <c r="E83" i="6" l="1"/>
  <c r="F83" i="6" s="1"/>
  <c r="G83" i="6" s="1"/>
  <c r="E84" i="6" l="1"/>
  <c r="F84" i="6" s="1"/>
  <c r="G84" i="6" s="1"/>
  <c r="E85" i="6" l="1"/>
  <c r="F85" i="6" s="1"/>
  <c r="G85" i="6" s="1"/>
  <c r="E86" i="6" l="1"/>
  <c r="F86" i="6" s="1"/>
  <c r="G86" i="6" s="1"/>
  <c r="E87" i="6" l="1"/>
  <c r="F87" i="6" s="1"/>
  <c r="G87" i="6" s="1"/>
  <c r="E88" i="6" l="1"/>
  <c r="F88" i="6" s="1"/>
  <c r="G88" i="6" s="1"/>
  <c r="E89" i="6" l="1"/>
  <c r="F89" i="6" s="1"/>
  <c r="G89" i="6"/>
  <c r="E90" i="6" l="1"/>
  <c r="F90" i="6" s="1"/>
  <c r="G90" i="6" s="1"/>
  <c r="E91" i="6" l="1"/>
  <c r="F91" i="6" s="1"/>
  <c r="G91" i="6" s="1"/>
  <c r="E92" i="6" l="1"/>
  <c r="F92" i="6" s="1"/>
  <c r="G92" i="6" s="1"/>
  <c r="E93" i="6" l="1"/>
  <c r="F93" i="6" s="1"/>
  <c r="G93" i="6" s="1"/>
  <c r="E94" i="6" l="1"/>
  <c r="F94" i="6" s="1"/>
  <c r="G94" i="6"/>
  <c r="E95" i="6" l="1"/>
  <c r="F95" i="6" s="1"/>
  <c r="G95" i="6" s="1"/>
  <c r="E96" i="6" l="1"/>
  <c r="F96" i="6" s="1"/>
  <c r="G96" i="6" s="1"/>
  <c r="E97" i="6" l="1"/>
  <c r="F97" i="6" s="1"/>
  <c r="G97" i="6" s="1"/>
  <c r="E98" i="6" l="1"/>
  <c r="F98" i="6" s="1"/>
  <c r="G98" i="6" s="1"/>
  <c r="E99" i="6" l="1"/>
  <c r="F99" i="6" s="1"/>
  <c r="G99" i="6" s="1"/>
  <c r="E100" i="6" l="1"/>
  <c r="F100" i="6" s="1"/>
  <c r="G100" i="6" s="1"/>
  <c r="E101" i="6" l="1"/>
  <c r="F101" i="6" s="1"/>
  <c r="G101" i="6"/>
  <c r="E102" i="6" l="1"/>
  <c r="F102" i="6" s="1"/>
  <c r="G102" i="6" s="1"/>
  <c r="E103" i="6" l="1"/>
  <c r="F103" i="6" s="1"/>
  <c r="G103" i="6" s="1"/>
  <c r="E104" i="6" l="1"/>
  <c r="F104" i="6" s="1"/>
  <c r="G104" i="6" s="1"/>
  <c r="E105" i="6" l="1"/>
  <c r="F105" i="6" s="1"/>
  <c r="G105" i="6" s="1"/>
  <c r="E106" i="6" l="1"/>
  <c r="F106" i="6" s="1"/>
  <c r="G106" i="6" s="1"/>
  <c r="E107" i="6" l="1"/>
  <c r="F107" i="6" s="1"/>
  <c r="G107" i="6" s="1"/>
  <c r="E108" i="6" l="1"/>
  <c r="F108" i="6" s="1"/>
  <c r="G108" i="6" s="1"/>
  <c r="E109" i="6" l="1"/>
  <c r="F109" i="6" s="1"/>
  <c r="G109" i="6"/>
  <c r="E110" i="6" l="1"/>
  <c r="F110" i="6" s="1"/>
  <c r="G110" i="6" s="1"/>
  <c r="E111" i="6" l="1"/>
  <c r="F111" i="6" s="1"/>
  <c r="G111" i="6" s="1"/>
  <c r="E112" i="6" l="1"/>
  <c r="F112" i="6" s="1"/>
  <c r="G112" i="6" s="1"/>
  <c r="E113" i="6" l="1"/>
  <c r="F113" i="6" s="1"/>
  <c r="G113" i="6" s="1"/>
  <c r="E114" i="6" l="1"/>
  <c r="F114" i="6" s="1"/>
  <c r="G114" i="6" s="1"/>
  <c r="E115" i="6" l="1"/>
  <c r="F115" i="6" s="1"/>
  <c r="G115" i="6" s="1"/>
  <c r="E116" i="6" l="1"/>
  <c r="F116" i="6" s="1"/>
  <c r="G116" i="6" s="1"/>
  <c r="E117" i="6" l="1"/>
  <c r="F117" i="6" s="1"/>
  <c r="G117" i="6"/>
  <c r="E118" i="6" l="1"/>
  <c r="F118" i="6" s="1"/>
  <c r="G118" i="6" s="1"/>
  <c r="E119" i="6" l="1"/>
  <c r="F119" i="6" s="1"/>
  <c r="G119" i="6" s="1"/>
  <c r="G120" i="6" l="1"/>
  <c r="E120" i="6"/>
  <c r="F120" i="6" s="1"/>
  <c r="G121" i="6" l="1"/>
  <c r="E121" i="6"/>
  <c r="F121" i="6" s="1"/>
  <c r="E122" i="6" l="1"/>
  <c r="F122" i="6" s="1"/>
  <c r="G122" i="6" s="1"/>
  <c r="G123" i="6" l="1"/>
  <c r="E123" i="6"/>
  <c r="F123" i="6" s="1"/>
  <c r="G124" i="6" l="1"/>
  <c r="E124" i="6"/>
  <c r="F124" i="6" s="1"/>
  <c r="E125" i="6" l="1"/>
  <c r="F125" i="6" s="1"/>
  <c r="G125" i="6" s="1"/>
  <c r="E126" i="6" l="1"/>
  <c r="F126" i="6" s="1"/>
  <c r="G126" i="6" s="1"/>
  <c r="E127" i="6" l="1"/>
  <c r="F127" i="6" s="1"/>
  <c r="G127" i="6"/>
  <c r="E128" i="6" l="1"/>
  <c r="F128" i="6" s="1"/>
  <c r="G128" i="6" s="1"/>
  <c r="G129" i="6" l="1"/>
  <c r="E129" i="6"/>
  <c r="F129" i="6" s="1"/>
  <c r="E130" i="6" l="1"/>
  <c r="F130" i="6" s="1"/>
  <c r="G130" i="6" s="1"/>
  <c r="E131" i="6" l="1"/>
  <c r="F131" i="6" s="1"/>
  <c r="G131" i="6" s="1"/>
  <c r="E132" i="6" l="1"/>
  <c r="F132" i="6" s="1"/>
  <c r="G132" i="6" s="1"/>
  <c r="E133" i="6" l="1"/>
  <c r="F133" i="6" s="1"/>
  <c r="G133" i="6" s="1"/>
  <c r="E134" i="6" l="1"/>
  <c r="F134" i="6" s="1"/>
  <c r="G134" i="6" s="1"/>
  <c r="E135" i="6" l="1"/>
  <c r="F135" i="6" s="1"/>
  <c r="G135" i="6" s="1"/>
  <c r="E136" i="6" l="1"/>
  <c r="F136" i="6" s="1"/>
  <c r="G136" i="6" s="1"/>
  <c r="E137" i="6" l="1"/>
  <c r="F137" i="6" s="1"/>
  <c r="G137" i="6" s="1"/>
  <c r="E138" i="6" l="1"/>
  <c r="F138" i="6" s="1"/>
  <c r="G138" i="6" s="1"/>
  <c r="E139" i="6" l="1"/>
  <c r="F139" i="6" s="1"/>
  <c r="G139" i="6" s="1"/>
  <c r="E140" i="6" l="1"/>
  <c r="F140" i="6" s="1"/>
  <c r="G140" i="6" s="1"/>
  <c r="E141" i="6" l="1"/>
  <c r="F141" i="6" s="1"/>
  <c r="G141" i="6" s="1"/>
</calcChain>
</file>

<file path=xl/sharedStrings.xml><?xml version="1.0" encoding="utf-8"?>
<sst xmlns="http://schemas.openxmlformats.org/spreadsheetml/2006/main" count="186" uniqueCount="100">
  <si>
    <t>Iznos kredita</t>
  </si>
  <si>
    <t>Godišnja kamatna stopa</t>
  </si>
  <si>
    <t>Broj mjesečnih rata</t>
  </si>
  <si>
    <t>Iznos mjesečne rate</t>
  </si>
  <si>
    <t>Broj godina</t>
  </si>
  <si>
    <t>Ukupno plaćeno</t>
  </si>
  <si>
    <t>Ukupno kamata</t>
  </si>
  <si>
    <t>Legenda:</t>
  </si>
  <si>
    <t>Izračunato</t>
  </si>
  <si>
    <t>Ulazne vrijednosti</t>
  </si>
  <si>
    <t>A</t>
  </si>
  <si>
    <t>Oznake:</t>
  </si>
  <si>
    <t>kamatna stopa</t>
  </si>
  <si>
    <t>broj razdoblja</t>
  </si>
  <si>
    <t>sadašnja vrijednost</t>
  </si>
  <si>
    <t>buduća vrijednost</t>
  </si>
  <si>
    <t>Preračunavanje sadašnja-buduća vrijednost</t>
  </si>
  <si>
    <t>kraj godine</t>
  </si>
  <si>
    <t>iznos</t>
  </si>
  <si>
    <t>Iznos godišnje rate</t>
  </si>
  <si>
    <t>Godišnje plaćanje</t>
  </si>
  <si>
    <t>Mjesečno plaćanje</t>
  </si>
  <si>
    <t>Mjesečna kamatna stopa</t>
  </si>
  <si>
    <t>Godišnje plaćeno</t>
  </si>
  <si>
    <t>Varijante otplate: godišnje uz 6% kamatnu stopu, mjesečno uz 0.5% kamatnu stopu</t>
  </si>
  <si>
    <t>Nominalna kamatna stopa</t>
  </si>
  <si>
    <t>Broj razdoblja</t>
  </si>
  <si>
    <t>m</t>
  </si>
  <si>
    <t>Godišnja efektivna kamatna stopa</t>
  </si>
  <si>
    <t>Jednostavni</t>
  </si>
  <si>
    <t>Složeni</t>
  </si>
  <si>
    <t>Plan otplate kredita</t>
  </si>
  <si>
    <t>(ulaz)</t>
  </si>
  <si>
    <t>(izlaz)</t>
  </si>
  <si>
    <t>Ukupno uplaćeno</t>
  </si>
  <si>
    <t>Kamate</t>
  </si>
  <si>
    <t>Zašto se razlikuje?</t>
  </si>
  <si>
    <t>0,5% mjesečna kamatna stopa: 6% je nominalna godišnja k.s.</t>
  </si>
  <si>
    <t>efektivna godišnja kamatna stopa bila bi:</t>
  </si>
  <si>
    <t>Nominalna</t>
  </si>
  <si>
    <t>Efektivna</t>
  </si>
  <si>
    <t>ako gledamo obrnuto, tj.</t>
  </si>
  <si>
    <t>ako je 6% efektivna godišnja kamatna stopa, nominalnu možemo dobiti "pogađanjem":</t>
  </si>
  <si>
    <t>(nominalna)</t>
  </si>
  <si>
    <t>Godišnje</t>
  </si>
  <si>
    <t>(u donju ćeliju upisati formulu, a onda u ovu pogađati tako da se u donjoj ćeliji dobije 6%)</t>
  </si>
  <si>
    <t>Formule</t>
  </si>
  <si>
    <t>G16</t>
  </si>
  <si>
    <t>=G13*(1+G14)^G15</t>
  </si>
  <si>
    <t>J16</t>
  </si>
  <si>
    <t>=J13/(1+J14)^J15</t>
  </si>
  <si>
    <t>G25</t>
  </si>
  <si>
    <t>=FV(G23;G24;-G22)</t>
  </si>
  <si>
    <t>J25</t>
  </si>
  <si>
    <t>=PV(J23;J24;-J22)</t>
  </si>
  <si>
    <t>M25</t>
  </si>
  <si>
    <t>=PMT(M23;M24;-M22)</t>
  </si>
  <si>
    <t>P25</t>
  </si>
  <si>
    <t>=PMT(P23;P24;-P22/(1+P23)^P24)</t>
  </si>
  <si>
    <t>G34</t>
  </si>
  <si>
    <t>=RATE(G33;G32;-G31)</t>
  </si>
  <si>
    <t>J34</t>
  </si>
  <si>
    <t>=NPER(J33;J32;-J31)</t>
  </si>
  <si>
    <t>G45</t>
  </si>
  <si>
    <t>=NPV(G41;J41:J45)</t>
  </si>
  <si>
    <t>J54</t>
  </si>
  <si>
    <t>=(1+J51/J52)^J52-1</t>
  </si>
  <si>
    <t>Za fiksni iznos kredita i broj godina u kojem se kredit vraća, izračunati ovisnost iznosa mjesečne rate, ukupno vraćenog novca i kamata</t>
  </si>
  <si>
    <t>za svaku godinu koliko se plaća na ime kamata, koliko na ime otplate kredita, te koliki je saldo dugovanja.</t>
  </si>
  <si>
    <t>Za fiksni iznos kredita, broj godina otplate i kamatnu stopu, izračunati plan otplate kredita:</t>
  </si>
  <si>
    <t>Primjer: Poređenje jednostavnog i složenog kamatnog računa</t>
  </si>
  <si>
    <t>Poređenje - grafički</t>
  </si>
  <si>
    <t>Primjer: Osnovne finansijske formule</t>
  </si>
  <si>
    <t>anuitet</t>
  </si>
  <si>
    <t>Proračun anuitet-sadašnja vr.-buduća vr.</t>
  </si>
  <si>
    <t>Proračun kamatne stope i broja razdoblja</t>
  </si>
  <si>
    <t>Proračun sadašnje vrijednosti budućeg toka novca</t>
  </si>
  <si>
    <t>Preračunavanje nominalne u efektivnu kamatnu stopu</t>
  </si>
  <si>
    <t>Uslovi: kamata 8%</t>
  </si>
  <si>
    <t>Primjer: Koliko bi godišnje trebalo uplaćivati od rođenja do penzije (65 god) da bi postali miljunaš?</t>
  </si>
  <si>
    <t>Primjer: Proračun osnovnih paramatara otplate kredita</t>
  </si>
  <si>
    <t>Primjer: Proračun osnovnih paramatara otplate kredita: varijacija kamatnih stopa</t>
  </si>
  <si>
    <t>Primjer: Proračun plana otplate kredita</t>
  </si>
  <si>
    <t>Razdoblje</t>
  </si>
  <si>
    <t>Anuitet (rata)</t>
  </si>
  <si>
    <t>Kamata</t>
  </si>
  <si>
    <t>Otplata glavnice</t>
  </si>
  <si>
    <t>Saldo</t>
  </si>
  <si>
    <t>Ukupno:</t>
  </si>
  <si>
    <t>Izračunati buduću vrijednost FV za svaku od N godina jednostavnim i složenim kamatnim računom uz kamatnu stopu i i sadašnju vrijednost PV</t>
  </si>
  <si>
    <t>Razdoblje (N)</t>
  </si>
  <si>
    <t>FV</t>
  </si>
  <si>
    <t xml:space="preserve">i = </t>
  </si>
  <si>
    <t xml:space="preserve">PV = </t>
  </si>
  <si>
    <t>i</t>
  </si>
  <si>
    <t>N</t>
  </si>
  <si>
    <t>PV</t>
  </si>
  <si>
    <t>eks</t>
  </si>
  <si>
    <t>i (godišnji)</t>
  </si>
  <si>
    <t>r (mjesečni)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</si>
</sst>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0.0"/>
    <numFmt numFmtId="166" formatCode="#,##0\ [$€-1]"/>
    <numFmt numFmtId="167" formatCode="#,##0.0_ ;[Red]\-#,##0.0\ "/>
    <numFmt numFmtId="168" formatCode="0.0000%"/>
    <numFmt numFmtId="169" formatCode="0.000%"/>
    <numFmt numFmtId="170" formatCode="#,##0\ &quot;KM&quot;"/>
    <numFmt numFmtId="171" formatCode="#,##0.00\ [$€-1]"/>
  </numFmts>
  <fonts count="13">
    <font>
      <sz val="9"/>
      <name val="Geneva"/>
    </font>
    <font>
      <b/>
      <sz val="9"/>
      <name val="Geneva"/>
    </font>
    <font>
      <sz val="9"/>
      <name val="Geneva"/>
    </font>
    <font>
      <b/>
      <sz val="12"/>
      <name val="Geneva"/>
      <charset val="238"/>
    </font>
    <font>
      <sz val="9"/>
      <name val="Geneva"/>
      <charset val="238"/>
    </font>
    <font>
      <i/>
      <sz val="10"/>
      <name val="Arial"/>
      <family val="2"/>
    </font>
    <font>
      <b/>
      <sz val="9"/>
      <name val="Geneva"/>
      <charset val="238"/>
    </font>
    <font>
      <i/>
      <sz val="9"/>
      <name val="Geneva"/>
      <charset val="238"/>
    </font>
    <font>
      <i/>
      <sz val="9"/>
      <name val="Arial"/>
      <family val="2"/>
    </font>
    <font>
      <sz val="9"/>
      <name val="Geneva"/>
    </font>
    <font>
      <b/>
      <sz val="9"/>
      <name val="Arial"/>
      <family val="2"/>
    </font>
    <font>
      <sz val="9"/>
      <name val="Geneva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2" fillId="8" borderId="0" applyNumberFormat="0" applyBorder="0" applyAlignment="0" applyProtection="0"/>
  </cellStyleXfs>
  <cellXfs count="134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0" fillId="0" borderId="0" xfId="0" applyBorder="1"/>
    <xf numFmtId="0" fontId="3" fillId="0" borderId="0" xfId="0" applyFont="1"/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/>
    <xf numFmtId="0" fontId="5" fillId="0" borderId="1" xfId="0" applyFont="1" applyBorder="1" applyAlignment="1">
      <alignment horizontal="right"/>
    </xf>
    <xf numFmtId="0" fontId="5" fillId="3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5" fillId="4" borderId="5" xfId="0" applyFont="1" applyFill="1" applyBorder="1"/>
    <xf numFmtId="0" fontId="5" fillId="0" borderId="6" xfId="0" applyFont="1" applyBorder="1"/>
    <xf numFmtId="0" fontId="4" fillId="0" borderId="0" xfId="0" applyFont="1" applyFill="1" applyAlignment="1">
      <alignment horizontal="left"/>
    </xf>
    <xf numFmtId="0" fontId="6" fillId="0" borderId="0" xfId="0" applyFont="1" applyFill="1"/>
    <xf numFmtId="166" fontId="6" fillId="3" borderId="0" xfId="0" applyNumberFormat="1" applyFont="1" applyFill="1" applyAlignment="1">
      <alignment horizontal="right"/>
    </xf>
    <xf numFmtId="10" fontId="6" fillId="3" borderId="0" xfId="1" applyNumberFormat="1" applyFont="1" applyFill="1"/>
    <xf numFmtId="1" fontId="6" fillId="3" borderId="0" xfId="1" applyNumberFormat="1" applyFont="1" applyFill="1"/>
    <xf numFmtId="0" fontId="6" fillId="4" borderId="0" xfId="0" applyFont="1" applyFill="1"/>
    <xf numFmtId="166" fontId="6" fillId="4" borderId="0" xfId="0" applyNumberFormat="1" applyFont="1" applyFill="1"/>
    <xf numFmtId="164" fontId="6" fillId="3" borderId="0" xfId="1" applyNumberFormat="1" applyFont="1" applyFill="1"/>
    <xf numFmtId="0" fontId="0" fillId="0" borderId="3" xfId="0" applyBorder="1"/>
    <xf numFmtId="0" fontId="0" fillId="0" borderId="6" xfId="0" applyBorder="1"/>
    <xf numFmtId="0" fontId="5" fillId="3" borderId="7" xfId="0" applyFont="1" applyFill="1" applyBorder="1"/>
    <xf numFmtId="0" fontId="5" fillId="4" borderId="7" xfId="0" applyFont="1" applyFill="1" applyBorder="1"/>
    <xf numFmtId="0" fontId="0" fillId="2" borderId="7" xfId="0" applyFill="1" applyBorder="1"/>
    <xf numFmtId="9" fontId="0" fillId="2" borderId="7" xfId="0" applyNumberFormat="1" applyFill="1" applyBorder="1"/>
    <xf numFmtId="165" fontId="0" fillId="4" borderId="7" xfId="0" applyNumberFormat="1" applyFill="1" applyBorder="1"/>
    <xf numFmtId="167" fontId="0" fillId="4" borderId="7" xfId="0" applyNumberFormat="1" applyFill="1" applyBorder="1"/>
    <xf numFmtId="1" fontId="0" fillId="2" borderId="7" xfId="0" applyNumberFormat="1" applyFill="1" applyBorder="1"/>
    <xf numFmtId="164" fontId="0" fillId="4" borderId="7" xfId="0" applyNumberFormat="1" applyFill="1" applyBorder="1"/>
    <xf numFmtId="0" fontId="0" fillId="0" borderId="0" xfId="0" applyAlignment="1">
      <alignment horizontal="right"/>
    </xf>
    <xf numFmtId="0" fontId="0" fillId="3" borderId="7" xfId="0" applyFill="1" applyBorder="1"/>
    <xf numFmtId="1" fontId="0" fillId="4" borderId="7" xfId="0" applyNumberFormat="1" applyFill="1" applyBorder="1"/>
    <xf numFmtId="0" fontId="0" fillId="2" borderId="8" xfId="0" applyFill="1" applyBorder="1"/>
    <xf numFmtId="10" fontId="6" fillId="4" borderId="0" xfId="0" applyNumberFormat="1" applyFont="1" applyFill="1"/>
    <xf numFmtId="10" fontId="0" fillId="4" borderId="7" xfId="0" applyNumberFormat="1" applyFill="1" applyBorder="1"/>
    <xf numFmtId="168" fontId="0" fillId="4" borderId="7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166" fontId="6" fillId="0" borderId="0" xfId="0" applyNumberFormat="1" applyFont="1" applyFill="1" applyBorder="1" applyAlignment="1">
      <alignment horizontal="right"/>
    </xf>
    <xf numFmtId="10" fontId="6" fillId="0" borderId="0" xfId="1" applyNumberFormat="1" applyFont="1" applyFill="1" applyBorder="1"/>
    <xf numFmtId="1" fontId="6" fillId="0" borderId="0" xfId="1" applyNumberFormat="1" applyFont="1" applyFill="1" applyBorder="1"/>
    <xf numFmtId="10" fontId="6" fillId="0" borderId="0" xfId="0" applyNumberFormat="1" applyFont="1" applyFill="1" applyBorder="1"/>
    <xf numFmtId="166" fontId="6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9" fontId="0" fillId="3" borderId="7" xfId="0" applyNumberFormat="1" applyFill="1" applyBorder="1"/>
    <xf numFmtId="9" fontId="0" fillId="3" borderId="7" xfId="0" applyNumberFormat="1" applyFill="1" applyBorder="1" applyAlignment="1">
      <alignment horizontal="center"/>
    </xf>
    <xf numFmtId="0" fontId="6" fillId="0" borderId="9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right"/>
    </xf>
    <xf numFmtId="0" fontId="8" fillId="3" borderId="7" xfId="0" applyFont="1" applyFill="1" applyBorder="1"/>
    <xf numFmtId="0" fontId="9" fillId="0" borderId="0" xfId="0" applyFont="1" applyBorder="1"/>
    <xf numFmtId="0" fontId="9" fillId="0" borderId="0" xfId="0" applyFont="1"/>
    <xf numFmtId="0" fontId="8" fillId="0" borderId="4" xfId="0" applyFont="1" applyBorder="1"/>
    <xf numFmtId="0" fontId="8" fillId="4" borderId="7" xfId="0" applyFont="1" applyFill="1" applyBorder="1"/>
    <xf numFmtId="164" fontId="9" fillId="2" borderId="10" xfId="0" applyNumberFormat="1" applyFont="1" applyFill="1" applyBorder="1" applyProtection="1"/>
    <xf numFmtId="5" fontId="9" fillId="0" borderId="0" xfId="0" applyNumberFormat="1" applyFont="1" applyProtection="1"/>
    <xf numFmtId="0" fontId="10" fillId="0" borderId="0" xfId="0" applyFont="1" applyAlignment="1">
      <alignment horizontal="center"/>
    </xf>
    <xf numFmtId="0" fontId="11" fillId="0" borderId="0" xfId="0" applyFont="1"/>
    <xf numFmtId="7" fontId="11" fillId="0" borderId="0" xfId="0" applyNumberFormat="1" applyFont="1" applyProtection="1"/>
    <xf numFmtId="0" fontId="11" fillId="0" borderId="0" xfId="0" applyFont="1" applyAlignment="1">
      <alignment horizontal="center"/>
    </xf>
    <xf numFmtId="0" fontId="8" fillId="0" borderId="7" xfId="0" applyFont="1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10" fontId="6" fillId="3" borderId="7" xfId="1" applyNumberFormat="1" applyFont="1" applyFill="1" applyBorder="1"/>
    <xf numFmtId="1" fontId="6" fillId="3" borderId="7" xfId="1" applyNumberFormat="1" applyFont="1" applyFill="1" applyBorder="1"/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2" fontId="0" fillId="0" borderId="5" xfId="0" applyNumberFormat="1" applyBorder="1"/>
    <xf numFmtId="2" fontId="0" fillId="4" borderId="5" xfId="0" applyNumberFormat="1" applyFill="1" applyBorder="1"/>
    <xf numFmtId="0" fontId="6" fillId="4" borderId="11" xfId="0" applyFont="1" applyFill="1" applyBorder="1" applyAlignment="1">
      <alignment horizontal="center"/>
    </xf>
    <xf numFmtId="2" fontId="6" fillId="4" borderId="11" xfId="0" applyNumberFormat="1" applyFont="1" applyFill="1" applyBorder="1"/>
    <xf numFmtId="0" fontId="6" fillId="4" borderId="7" xfId="0" applyFont="1" applyFill="1" applyBorder="1"/>
    <xf numFmtId="10" fontId="6" fillId="4" borderId="7" xfId="0" applyNumberFormat="1" applyFont="1" applyFill="1" applyBorder="1"/>
    <xf numFmtId="0" fontId="0" fillId="0" borderId="0" xfId="0" quotePrefix="1"/>
    <xf numFmtId="2" fontId="0" fillId="0" borderId="0" xfId="0" quotePrefix="1" applyNumberFormat="1"/>
    <xf numFmtId="0" fontId="4" fillId="0" borderId="0" xfId="0" quotePrefix="1" applyFont="1" applyFill="1" applyAlignment="1">
      <alignment horizontal="left"/>
    </xf>
    <xf numFmtId="0" fontId="4" fillId="0" borderId="0" xfId="0" quotePrefix="1" applyFont="1" applyFill="1" applyBorder="1" applyAlignment="1">
      <alignment horizontal="left"/>
    </xf>
    <xf numFmtId="170" fontId="11" fillId="4" borderId="7" xfId="0" applyNumberFormat="1" applyFont="1" applyFill="1" applyBorder="1" applyAlignment="1" applyProtection="1">
      <alignment horizontal="center"/>
    </xf>
    <xf numFmtId="170" fontId="9" fillId="2" borderId="10" xfId="0" applyNumberFormat="1" applyFont="1" applyFill="1" applyBorder="1" applyProtection="1"/>
    <xf numFmtId="170" fontId="6" fillId="3" borderId="7" xfId="0" applyNumberFormat="1" applyFont="1" applyFill="1" applyBorder="1" applyAlignment="1">
      <alignment horizontal="right"/>
    </xf>
    <xf numFmtId="170" fontId="1" fillId="4" borderId="7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0" fillId="6" borderId="12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1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0" fillId="7" borderId="1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2" xfId="0" applyFill="1" applyBorder="1"/>
    <xf numFmtId="0" fontId="0" fillId="6" borderId="0" xfId="0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8" fontId="12" fillId="8" borderId="0" xfId="2" applyNumberFormat="1"/>
    <xf numFmtId="171" fontId="6" fillId="4" borderId="0" xfId="0" applyNumberFormat="1" applyFont="1" applyFill="1"/>
    <xf numFmtId="169" fontId="2" fillId="3" borderId="7" xfId="1" applyNumberFormat="1" applyFon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170" fontId="0" fillId="0" borderId="0" xfId="0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70290104285161"/>
          <c:y val="5.5794049878086734E-2"/>
          <c:w val="0.81424210151571386"/>
          <c:h val="0.78540854828383633"/>
        </c:manualLayout>
      </c:layout>
      <c:lineChart>
        <c:grouping val="standard"/>
        <c:varyColors val="0"/>
        <c:ser>
          <c:idx val="1"/>
          <c:order val="0"/>
          <c:tx>
            <c:strRef>
              <c:f>Poređenje!$D$17</c:f>
              <c:strCache>
                <c:ptCount val="1"/>
                <c:pt idx="0">
                  <c:v>Jednostavni</c:v>
                </c:pt>
              </c:strCache>
            </c:strRef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cat>
            <c:numRef>
              <c:f>Poređenje!$C$18:$C$28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Poređenje!$D$18:$D$28</c:f>
              <c:numCache>
                <c:formatCode>#,##0\ "KM"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457A-8A99-177A46CA3DA1}"/>
            </c:ext>
          </c:extLst>
        </c:ser>
        <c:ser>
          <c:idx val="2"/>
          <c:order val="1"/>
          <c:tx>
            <c:strRef>
              <c:f>Poređenje!$E$17</c:f>
              <c:strCache>
                <c:ptCount val="1"/>
                <c:pt idx="0">
                  <c:v>Složeni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Poređenje!$C$18:$C$28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Poređenje!$E$18:$E$28</c:f>
              <c:numCache>
                <c:formatCode>#,##0\ "KM"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1210.0000000000002</c:v>
                </c:pt>
                <c:pt idx="3">
                  <c:v>1331.0000000000005</c:v>
                </c:pt>
                <c:pt idx="4">
                  <c:v>1464.1000000000004</c:v>
                </c:pt>
                <c:pt idx="5">
                  <c:v>1610.5100000000004</c:v>
                </c:pt>
                <c:pt idx="6">
                  <c:v>1771.5610000000008</c:v>
                </c:pt>
                <c:pt idx="7">
                  <c:v>1948.7171000000012</c:v>
                </c:pt>
                <c:pt idx="8">
                  <c:v>2143.5888100000011</c:v>
                </c:pt>
                <c:pt idx="9">
                  <c:v>2357.9476910000017</c:v>
                </c:pt>
                <c:pt idx="10">
                  <c:v>2593.7424601000021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457A-8A99-177A46CA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7024"/>
        <c:axId val="74578944"/>
      </c:lineChart>
      <c:catAx>
        <c:axId val="74577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razdoblje</a:t>
                </a:r>
              </a:p>
            </c:rich>
          </c:tx>
          <c:layout>
            <c:manualLayout>
              <c:xMode val="edge"/>
              <c:yMode val="edge"/>
              <c:x val="0.51548026578846518"/>
              <c:y val="0.90558034802125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57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578944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KM</a:t>
                </a:r>
              </a:p>
            </c:rich>
          </c:tx>
          <c:layout>
            <c:manualLayout>
              <c:xMode val="edge"/>
              <c:yMode val="edge"/>
              <c:x val="7.7399439307577356E-3"/>
              <c:y val="0.422747224076272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\ &quot;KM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577024"/>
        <c:crosses val="autoZero"/>
        <c:crossBetween val="midCat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148625063964135"/>
          <c:y val="0.152360674667083"/>
          <c:w val="0.17801867182681733"/>
          <c:h val="8.79829248077521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1441079845962"/>
          <c:y val="6.3260490943608721E-2"/>
          <c:w val="0.77022775432935486"/>
          <c:h val="0.768858274545398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kredit2!$D$14</c:f>
              <c:strCache>
                <c:ptCount val="1"/>
                <c:pt idx="0">
                  <c:v>Iznos mjesečne rate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kredit2!$E$10:$N$10</c:f>
              <c:numCache>
                <c:formatCode>0.0%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cat>
          <c:val>
            <c:numRef>
              <c:f>kredit2!$E$14:$N$14</c:f>
              <c:numCache>
                <c:formatCode>#,##0\ [$€-1]</c:formatCode>
                <c:ptCount val="10"/>
                <c:pt idx="0">
                  <c:v>876.04121370152791</c:v>
                </c:pt>
                <c:pt idx="1">
                  <c:v>920.13453842560705</c:v>
                </c:pt>
                <c:pt idx="2">
                  <c:v>965.60744698389522</c:v>
                </c:pt>
                <c:pt idx="3">
                  <c:v>1012.4513816488148</c:v>
                </c:pt>
                <c:pt idx="4">
                  <c:v>1060.6551523907524</c:v>
                </c:pt>
                <c:pt idx="5">
                  <c:v>1110.2050194164945</c:v>
                </c:pt>
                <c:pt idx="6">
                  <c:v>1161.0847921862407</c:v>
                </c:pt>
                <c:pt idx="7">
                  <c:v>1213.2759435535693</c:v>
                </c:pt>
                <c:pt idx="8">
                  <c:v>1266.7577375024948</c:v>
                </c:pt>
                <c:pt idx="9">
                  <c:v>1321.5073688176165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E-4CF2-B196-E5007CC9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355904"/>
        <c:axId val="81358208"/>
      </c:barChart>
      <c:lineChart>
        <c:grouping val="standard"/>
        <c:varyColors val="0"/>
        <c:ser>
          <c:idx val="0"/>
          <c:order val="1"/>
          <c:tx>
            <c:strRef>
              <c:f>kredit2!$D$16</c:f>
              <c:strCache>
                <c:ptCount val="1"/>
                <c:pt idx="0">
                  <c:v>Ukupno kamata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kredit2!$E$16:$N$16</c:f>
              <c:numCache>
                <c:formatCode>#,##0\ [$€-1]</c:formatCode>
                <c:ptCount val="10"/>
                <c:pt idx="0">
                  <c:v>5124.9456441833463</c:v>
                </c:pt>
                <c:pt idx="1">
                  <c:v>10416.144611072843</c:v>
                </c:pt>
                <c:pt idx="2">
                  <c:v>15872.893638067428</c:v>
                </c:pt>
                <c:pt idx="3">
                  <c:v>21494.165797857786</c:v>
                </c:pt>
                <c:pt idx="4">
                  <c:v>27278.618286890283</c:v>
                </c:pt>
                <c:pt idx="5">
                  <c:v>33224.602329979331</c:v>
                </c:pt>
                <c:pt idx="6">
                  <c:v>39330.175062348892</c:v>
                </c:pt>
                <c:pt idx="7">
                  <c:v>45593.113226428308</c:v>
                </c:pt>
                <c:pt idx="8">
                  <c:v>52010.928500299371</c:v>
                </c:pt>
                <c:pt idx="9">
                  <c:v>58580.884258113976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E-4CF2-B196-E5007CC9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8576"/>
        <c:axId val="81370112"/>
      </c:lineChart>
      <c:catAx>
        <c:axId val="81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Godišnja kamatna stopa (%)</a:t>
                </a:r>
              </a:p>
            </c:rich>
          </c:tx>
          <c:layout>
            <c:manualLayout>
              <c:xMode val="edge"/>
              <c:yMode val="edge"/>
              <c:x val="0.35436949201287549"/>
              <c:y val="0.92700950190442022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58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35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Mjesečni anuitet (EUR)</a:t>
                </a:r>
              </a:p>
            </c:rich>
          </c:tx>
          <c:layout>
            <c:manualLayout>
              <c:xMode val="edge"/>
              <c:yMode val="edge"/>
              <c:x val="2.2653757480275146E-2"/>
              <c:y val="0.270073634413098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\ [$€-1]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55904"/>
        <c:crosses val="autoZero"/>
        <c:crossBetween val="between"/>
      </c:valAx>
      <c:catAx>
        <c:axId val="81368576"/>
        <c:scaling>
          <c:orientation val="minMax"/>
        </c:scaling>
        <c:delete val="1"/>
        <c:axPos val="b"/>
        <c:majorTickMark val="out"/>
        <c:minorTickMark val="none"/>
        <c:tickLblPos val="none"/>
        <c:crossAx val="81370112"/>
        <c:crosses val="autoZero"/>
        <c:auto val="0"/>
        <c:lblAlgn val="ctr"/>
        <c:lblOffset val="100"/>
        <c:noMultiLvlLbl val="0"/>
      </c:catAx>
      <c:valAx>
        <c:axId val="81370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bs-Latn-BA"/>
                  <a:t>Ukupno plaćeno kamata (EUR)</a:t>
                </a:r>
              </a:p>
            </c:rich>
          </c:tx>
          <c:layout>
            <c:manualLayout>
              <c:xMode val="edge"/>
              <c:yMode val="edge"/>
              <c:x val="0.94822156310294536"/>
              <c:y val="0.209246239275013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\ [$€-1]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6857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226569178817094"/>
          <c:y val="9.7323832220936504E-2"/>
          <c:w val="0.25404570888594269"/>
          <c:h val="0.104623119637506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29</xdr:row>
      <xdr:rowOff>66675</xdr:rowOff>
    </xdr:from>
    <xdr:to>
      <xdr:col>9</xdr:col>
      <xdr:colOff>533400</xdr:colOff>
      <xdr:row>58</xdr:row>
      <xdr:rowOff>83820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9525</xdr:rowOff>
    </xdr:from>
    <xdr:to>
      <xdr:col>7</xdr:col>
      <xdr:colOff>238125</xdr:colOff>
      <xdr:row>44</xdr:row>
      <xdr:rowOff>114300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142</xdr:row>
      <xdr:rowOff>47625</xdr:rowOff>
    </xdr:from>
    <xdr:to>
      <xdr:col>4</xdr:col>
      <xdr:colOff>771525</xdr:colOff>
      <xdr:row>147</xdr:row>
      <xdr:rowOff>123825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00000000-0008-0000-0500-0000010C0000}"/>
            </a:ext>
          </a:extLst>
        </xdr:cNvPr>
        <xdr:cNvSpPr>
          <a:spLocks noChangeShapeType="1"/>
        </xdr:cNvSpPr>
      </xdr:nvSpPr>
      <xdr:spPr bwMode="auto">
        <a:xfrm>
          <a:off x="3324225" y="21907500"/>
          <a:ext cx="0" cy="83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4</xdr:col>
      <xdr:colOff>390525</xdr:colOff>
      <xdr:row>149</xdr:row>
      <xdr:rowOff>57150</xdr:rowOff>
    </xdr:from>
    <xdr:ext cx="638175" cy="219075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500-0000020C0000}"/>
            </a:ext>
          </a:extLst>
        </xdr:cNvPr>
        <xdr:cNvSpPr txBox="1">
          <a:spLocks noChangeArrowheads="1"/>
        </xdr:cNvSpPr>
      </xdr:nvSpPr>
      <xdr:spPr bwMode="auto">
        <a:xfrm>
          <a:off x="2943225" y="22983825"/>
          <a:ext cx="6381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bs-Latn-BA" sz="1200" b="0" i="0" u="none" strike="noStrike" baseline="0">
              <a:solidFill>
                <a:srgbClr val="FF0000"/>
              </a:solidFill>
              <a:latin typeface="Geneva"/>
            </a:rPr>
            <a:t>0,5% od</a:t>
          </a:r>
        </a:p>
      </xdr:txBody>
    </xdr:sp>
    <xdr:clientData/>
  </xdr:oneCellAnchor>
  <xdr:twoCellAnchor>
    <xdr:from>
      <xdr:col>5</xdr:col>
      <xdr:colOff>133350</xdr:colOff>
      <xdr:row>142</xdr:row>
      <xdr:rowOff>76200</xdr:rowOff>
    </xdr:from>
    <xdr:to>
      <xdr:col>6</xdr:col>
      <xdr:colOff>533400</xdr:colOff>
      <xdr:row>149</xdr:row>
      <xdr:rowOff>114300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00000000-0008-0000-0500-0000030C0000}"/>
            </a:ext>
          </a:extLst>
        </xdr:cNvPr>
        <xdr:cNvSpPr>
          <a:spLocks noChangeShapeType="1"/>
        </xdr:cNvSpPr>
      </xdr:nvSpPr>
      <xdr:spPr bwMode="auto">
        <a:xfrm flipV="1">
          <a:off x="3733800" y="21936075"/>
          <a:ext cx="1304925" cy="1104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nastava/eue/sullivan%20materijali/spreadsheet/Ch3/Simple_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8">
          <cell r="A8">
            <v>0</v>
          </cell>
          <cell r="B8">
            <v>1000</v>
          </cell>
          <cell r="C8">
            <v>1000</v>
          </cell>
        </row>
        <row r="9">
          <cell r="A9">
            <v>1</v>
          </cell>
          <cell r="B9">
            <v>1100</v>
          </cell>
          <cell r="C9">
            <v>1100</v>
          </cell>
        </row>
        <row r="10">
          <cell r="A10">
            <v>2</v>
          </cell>
          <cell r="B10">
            <v>1200</v>
          </cell>
          <cell r="C10">
            <v>1210.0000000000002</v>
          </cell>
        </row>
        <row r="11">
          <cell r="A11">
            <v>3</v>
          </cell>
          <cell r="B11">
            <v>1300</v>
          </cell>
          <cell r="C11">
            <v>1331.0000000000005</v>
          </cell>
        </row>
        <row r="12">
          <cell r="A12">
            <v>4</v>
          </cell>
          <cell r="B12">
            <v>1400</v>
          </cell>
          <cell r="C12">
            <v>1464.1000000000004</v>
          </cell>
        </row>
        <row r="13">
          <cell r="A13">
            <v>5</v>
          </cell>
          <cell r="B13">
            <v>1500</v>
          </cell>
          <cell r="C13">
            <v>1610.5100000000004</v>
          </cell>
        </row>
        <row r="14">
          <cell r="A14">
            <v>6</v>
          </cell>
          <cell r="B14">
            <v>1600</v>
          </cell>
          <cell r="C14">
            <v>1771.5610000000008</v>
          </cell>
        </row>
        <row r="15">
          <cell r="A15">
            <v>7</v>
          </cell>
          <cell r="B15">
            <v>1700</v>
          </cell>
          <cell r="C15">
            <v>1948.7171000000012</v>
          </cell>
        </row>
        <row r="16">
          <cell r="A16">
            <v>8</v>
          </cell>
          <cell r="B16">
            <v>1800</v>
          </cell>
          <cell r="C16">
            <v>2143.5888100000011</v>
          </cell>
        </row>
        <row r="17">
          <cell r="A17">
            <v>9</v>
          </cell>
          <cell r="B17">
            <v>1900</v>
          </cell>
          <cell r="C17">
            <v>2357.9476910000017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F24" sqref="F24"/>
    </sheetView>
  </sheetViews>
  <sheetFormatPr defaultColWidth="9.140625" defaultRowHeight="12"/>
  <cols>
    <col min="1" max="2" width="9.140625" style="69"/>
    <col min="3" max="3" width="15.28515625" style="69" customWidth="1"/>
    <col min="4" max="4" width="15.42578125" style="69" customWidth="1"/>
    <col min="5" max="5" width="14.42578125" style="69" customWidth="1"/>
    <col min="6" max="16384" width="9.140625" style="69"/>
  </cols>
  <sheetData>
    <row r="1" spans="1:11" s="58" customFormat="1">
      <c r="A1" s="102" t="s">
        <v>70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</row>
    <row r="2" spans="1:11" s="58" customFormat="1">
      <c r="A2" s="99" t="s">
        <v>89</v>
      </c>
      <c r="B2" s="100"/>
      <c r="C2" s="100"/>
      <c r="D2" s="100"/>
      <c r="E2" s="100"/>
      <c r="F2" s="100"/>
      <c r="G2" s="100"/>
      <c r="H2" s="100"/>
      <c r="I2" s="100"/>
      <c r="J2" s="100"/>
      <c r="K2" s="101"/>
    </row>
    <row r="3" spans="1:11" s="58" customFormat="1">
      <c r="A3" s="105" t="s">
        <v>71</v>
      </c>
      <c r="B3" s="106"/>
      <c r="C3" s="106"/>
      <c r="D3" s="106"/>
      <c r="E3" s="106"/>
      <c r="F3" s="106"/>
      <c r="G3" s="106"/>
      <c r="H3" s="106"/>
      <c r="I3" s="106"/>
      <c r="J3" s="106"/>
      <c r="K3" s="107"/>
    </row>
    <row r="4" spans="1:11" s="58" customFormat="1">
      <c r="B4" s="59"/>
    </row>
    <row r="5" spans="1:11" s="58" customFormat="1">
      <c r="B5" s="59"/>
    </row>
    <row r="6" spans="1:11" s="58" customFormat="1">
      <c r="B6" s="59"/>
    </row>
    <row r="7" spans="1:11" s="63" customFormat="1">
      <c r="A7" s="60" t="s">
        <v>7</v>
      </c>
      <c r="B7" s="61"/>
      <c r="C7" s="72" t="s">
        <v>9</v>
      </c>
      <c r="D7" s="62"/>
      <c r="E7" s="62"/>
    </row>
    <row r="8" spans="1:11" s="63" customFormat="1">
      <c r="A8" s="64"/>
      <c r="B8" s="65"/>
      <c r="C8" s="72" t="s">
        <v>8</v>
      </c>
      <c r="D8" s="62"/>
      <c r="F8" s="62"/>
    </row>
    <row r="12" spans="1:11" s="63" customFormat="1" ht="12.75" thickBot="1"/>
    <row r="13" spans="1:11" s="63" customFormat="1" ht="12.75" thickBot="1">
      <c r="C13" s="96" t="s">
        <v>92</v>
      </c>
      <c r="D13" s="66">
        <v>0.1</v>
      </c>
    </row>
    <row r="14" spans="1:11" s="63" customFormat="1" ht="12.75" thickBot="1">
      <c r="C14" s="96" t="s">
        <v>93</v>
      </c>
      <c r="D14" s="92">
        <v>1000</v>
      </c>
    </row>
    <row r="15" spans="1:11" s="63" customFormat="1">
      <c r="D15" s="67"/>
    </row>
    <row r="16" spans="1:11" s="63" customFormat="1">
      <c r="D16" s="97" t="s">
        <v>91</v>
      </c>
      <c r="E16" s="98"/>
    </row>
    <row r="17" spans="1:6">
      <c r="A17" s="63"/>
      <c r="B17" s="63"/>
      <c r="C17" s="68" t="s">
        <v>90</v>
      </c>
      <c r="D17" s="68" t="s">
        <v>29</v>
      </c>
      <c r="E17" s="68" t="s">
        <v>30</v>
      </c>
    </row>
    <row r="18" spans="1:6">
      <c r="C18" s="71">
        <v>0</v>
      </c>
      <c r="D18" s="91">
        <f>$D$14+$D$13*$D$14*C18</f>
        <v>1000</v>
      </c>
      <c r="E18" s="91">
        <f>$D$14*POWER(1+$D$13, C18)</f>
        <v>1000</v>
      </c>
      <c r="F18" s="70"/>
    </row>
    <row r="19" spans="1:6">
      <c r="C19" s="71">
        <f t="shared" ref="C19:C28" si="0">C18+1</f>
        <v>1</v>
      </c>
      <c r="D19" s="91">
        <f t="shared" ref="D19:D28" si="1">$D$14+$D$13*$D$14*C19</f>
        <v>1100</v>
      </c>
      <c r="E19" s="91">
        <f t="shared" ref="E19:E28" si="2">$D$14*POWER(1+$D$13, C19)</f>
        <v>1100</v>
      </c>
      <c r="F19" s="70"/>
    </row>
    <row r="20" spans="1:6">
      <c r="C20" s="71">
        <f t="shared" si="0"/>
        <v>2</v>
      </c>
      <c r="D20" s="91">
        <f t="shared" si="1"/>
        <v>1200</v>
      </c>
      <c r="E20" s="91">
        <f t="shared" si="2"/>
        <v>1210.0000000000002</v>
      </c>
      <c r="F20" s="70"/>
    </row>
    <row r="21" spans="1:6">
      <c r="C21" s="71">
        <f t="shared" si="0"/>
        <v>3</v>
      </c>
      <c r="D21" s="91">
        <f t="shared" si="1"/>
        <v>1300</v>
      </c>
      <c r="E21" s="91">
        <f t="shared" si="2"/>
        <v>1331.0000000000005</v>
      </c>
      <c r="F21" s="70"/>
    </row>
    <row r="22" spans="1:6">
      <c r="C22" s="71">
        <f t="shared" si="0"/>
        <v>4</v>
      </c>
      <c r="D22" s="91">
        <f t="shared" si="1"/>
        <v>1400</v>
      </c>
      <c r="E22" s="91">
        <f t="shared" si="2"/>
        <v>1464.1000000000004</v>
      </c>
      <c r="F22" s="70"/>
    </row>
    <row r="23" spans="1:6">
      <c r="C23" s="71">
        <f t="shared" si="0"/>
        <v>5</v>
      </c>
      <c r="D23" s="91">
        <f t="shared" si="1"/>
        <v>1500</v>
      </c>
      <c r="E23" s="91">
        <f t="shared" si="2"/>
        <v>1610.5100000000004</v>
      </c>
      <c r="F23" s="70"/>
    </row>
    <row r="24" spans="1:6">
      <c r="C24" s="71">
        <f t="shared" si="0"/>
        <v>6</v>
      </c>
      <c r="D24" s="91">
        <f t="shared" si="1"/>
        <v>1600</v>
      </c>
      <c r="E24" s="91">
        <f t="shared" si="2"/>
        <v>1771.5610000000008</v>
      </c>
      <c r="F24" s="70"/>
    </row>
    <row r="25" spans="1:6">
      <c r="C25" s="71">
        <f t="shared" si="0"/>
        <v>7</v>
      </c>
      <c r="D25" s="91">
        <f t="shared" si="1"/>
        <v>1700</v>
      </c>
      <c r="E25" s="91">
        <f t="shared" si="2"/>
        <v>1948.7171000000012</v>
      </c>
      <c r="F25" s="70"/>
    </row>
    <row r="26" spans="1:6">
      <c r="C26" s="71">
        <f t="shared" si="0"/>
        <v>8</v>
      </c>
      <c r="D26" s="91">
        <f t="shared" si="1"/>
        <v>1800</v>
      </c>
      <c r="E26" s="91">
        <f t="shared" si="2"/>
        <v>2143.5888100000011</v>
      </c>
      <c r="F26" s="70"/>
    </row>
    <row r="27" spans="1:6">
      <c r="C27" s="71">
        <f t="shared" si="0"/>
        <v>9</v>
      </c>
      <c r="D27" s="91">
        <f t="shared" si="1"/>
        <v>1900</v>
      </c>
      <c r="E27" s="91">
        <f t="shared" si="2"/>
        <v>2357.9476910000017</v>
      </c>
      <c r="F27" s="70"/>
    </row>
    <row r="28" spans="1:6">
      <c r="C28" s="71">
        <f t="shared" si="0"/>
        <v>10</v>
      </c>
      <c r="D28" s="91">
        <f t="shared" si="1"/>
        <v>2000</v>
      </c>
      <c r="E28" s="91">
        <f t="shared" si="2"/>
        <v>2593.7424601000021</v>
      </c>
      <c r="F28" s="70"/>
    </row>
  </sheetData>
  <mergeCells count="4">
    <mergeCell ref="D16:E16"/>
    <mergeCell ref="A2:K2"/>
    <mergeCell ref="A1:K1"/>
    <mergeCell ref="A3:K3"/>
  </mergeCells>
  <phoneticPr fontId="0" type="noConversion"/>
  <pageMargins left="0.75" right="0.75" top="1" bottom="1" header="0.5" footer="0.5"/>
  <pageSetup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"/>
  <sheetViews>
    <sheetView topLeftCell="A8" workbookViewId="0">
      <selection activeCell="J55" sqref="J55"/>
    </sheetView>
  </sheetViews>
  <sheetFormatPr defaultRowHeight="12"/>
  <cols>
    <col min="6" max="6" width="11.140625" bestFit="1" customWidth="1"/>
  </cols>
  <sheetData>
    <row r="1" spans="1:10">
      <c r="A1" s="113" t="s">
        <v>72</v>
      </c>
      <c r="B1" s="114"/>
      <c r="C1" s="114"/>
      <c r="D1" s="114"/>
      <c r="E1" s="114"/>
      <c r="F1" s="114"/>
      <c r="G1" s="114"/>
      <c r="H1" s="114"/>
      <c r="I1" s="115"/>
    </row>
    <row r="2" spans="1:10">
      <c r="A2" s="116"/>
      <c r="B2" s="117"/>
      <c r="C2" s="117"/>
      <c r="D2" s="117"/>
      <c r="E2" s="117"/>
      <c r="F2" s="117"/>
      <c r="G2" s="117"/>
      <c r="H2" s="117"/>
      <c r="I2" s="118"/>
    </row>
    <row r="3" spans="1:10">
      <c r="A3" s="119"/>
      <c r="B3" s="120"/>
      <c r="C3" s="120"/>
      <c r="D3" s="120"/>
      <c r="E3" s="120"/>
      <c r="F3" s="120"/>
      <c r="G3" s="120"/>
      <c r="H3" s="120"/>
      <c r="I3" s="121"/>
    </row>
    <row r="4" spans="1:10">
      <c r="B4" s="2"/>
    </row>
    <row r="5" spans="1:10">
      <c r="B5" s="2"/>
    </row>
    <row r="6" spans="1:10">
      <c r="B6" s="2"/>
    </row>
    <row r="7" spans="1:10" ht="12.75">
      <c r="A7" s="14" t="s">
        <v>7</v>
      </c>
      <c r="B7" s="30"/>
      <c r="C7" s="16" t="s">
        <v>9</v>
      </c>
      <c r="D7" s="28"/>
      <c r="E7" s="6"/>
    </row>
    <row r="8" spans="1:10" ht="12" customHeight="1">
      <c r="A8" s="17"/>
      <c r="B8" s="31"/>
      <c r="C8" s="19" t="s">
        <v>8</v>
      </c>
      <c r="D8" s="29"/>
      <c r="F8" s="6"/>
    </row>
    <row r="11" spans="1:10">
      <c r="F11" s="111" t="s">
        <v>16</v>
      </c>
      <c r="G11" s="111"/>
      <c r="H11" s="111"/>
      <c r="I11" s="111"/>
      <c r="J11" s="111"/>
    </row>
    <row r="12" spans="1:10">
      <c r="A12" t="s">
        <v>11</v>
      </c>
    </row>
    <row r="13" spans="1:10">
      <c r="A13" t="s">
        <v>10</v>
      </c>
      <c r="B13" t="s">
        <v>73</v>
      </c>
      <c r="F13" s="2" t="s">
        <v>96</v>
      </c>
      <c r="G13" s="32">
        <v>1000</v>
      </c>
      <c r="I13" s="2" t="s">
        <v>91</v>
      </c>
      <c r="J13" s="32">
        <v>1000</v>
      </c>
    </row>
    <row r="14" spans="1:10">
      <c r="A14" t="s">
        <v>94</v>
      </c>
      <c r="B14" t="s">
        <v>12</v>
      </c>
      <c r="F14" s="2" t="s">
        <v>94</v>
      </c>
      <c r="G14" s="33">
        <v>0.1</v>
      </c>
      <c r="I14" s="2" t="s">
        <v>94</v>
      </c>
      <c r="J14" s="33">
        <v>0.1</v>
      </c>
    </row>
    <row r="15" spans="1:10">
      <c r="A15" t="s">
        <v>95</v>
      </c>
      <c r="B15" t="s">
        <v>13</v>
      </c>
      <c r="F15" s="2" t="s">
        <v>95</v>
      </c>
      <c r="G15" s="32">
        <v>10</v>
      </c>
      <c r="I15" s="2" t="s">
        <v>95</v>
      </c>
      <c r="J15" s="32">
        <v>10</v>
      </c>
    </row>
    <row r="16" spans="1:10">
      <c r="A16" t="s">
        <v>96</v>
      </c>
      <c r="B16" t="s">
        <v>14</v>
      </c>
      <c r="F16" s="2" t="s">
        <v>91</v>
      </c>
      <c r="G16" s="87">
        <f>G13*(1+G14)^G15</f>
        <v>2593.7424601000021</v>
      </c>
      <c r="I16" s="2" t="s">
        <v>96</v>
      </c>
      <c r="J16" s="34">
        <f>J13/(1+J14)^J15</f>
        <v>385.54328942953146</v>
      </c>
    </row>
    <row r="17" spans="1:16">
      <c r="A17" t="s">
        <v>91</v>
      </c>
      <c r="B17" t="s">
        <v>15</v>
      </c>
    </row>
    <row r="20" spans="1:16">
      <c r="F20" s="111" t="s">
        <v>74</v>
      </c>
      <c r="G20" s="111"/>
      <c r="H20" s="111"/>
      <c r="I20" s="111"/>
      <c r="J20" s="111"/>
      <c r="K20" s="111"/>
      <c r="L20" s="111"/>
      <c r="M20" s="111"/>
      <c r="N20" s="111"/>
      <c r="O20" s="111"/>
      <c r="P20" s="111"/>
    </row>
    <row r="22" spans="1:16">
      <c r="F22" s="2" t="s">
        <v>10</v>
      </c>
      <c r="G22" s="32">
        <v>1000</v>
      </c>
      <c r="I22" s="2" t="s">
        <v>10</v>
      </c>
      <c r="J22" s="32">
        <v>1000</v>
      </c>
      <c r="L22" s="2" t="s">
        <v>96</v>
      </c>
      <c r="M22" s="32">
        <v>1000</v>
      </c>
      <c r="O22" s="2" t="s">
        <v>91</v>
      </c>
      <c r="P22" s="32">
        <v>1000</v>
      </c>
    </row>
    <row r="23" spans="1:16">
      <c r="F23" s="2" t="s">
        <v>94</v>
      </c>
      <c r="G23" s="33">
        <v>0.1</v>
      </c>
      <c r="I23" s="2" t="s">
        <v>94</v>
      </c>
      <c r="J23" s="33">
        <v>0.1</v>
      </c>
      <c r="L23" s="2" t="s">
        <v>94</v>
      </c>
      <c r="M23" s="33">
        <v>0.1</v>
      </c>
      <c r="O23" s="2" t="s">
        <v>94</v>
      </c>
      <c r="P23" s="33">
        <v>0.1</v>
      </c>
    </row>
    <row r="24" spans="1:16">
      <c r="F24" s="2" t="s">
        <v>95</v>
      </c>
      <c r="G24" s="32">
        <v>10</v>
      </c>
      <c r="I24" s="2" t="s">
        <v>95</v>
      </c>
      <c r="J24" s="32">
        <v>10</v>
      </c>
      <c r="L24" s="2" t="s">
        <v>95</v>
      </c>
      <c r="M24" s="32">
        <v>10</v>
      </c>
      <c r="O24" s="2" t="s">
        <v>95</v>
      </c>
      <c r="P24" s="32">
        <v>10</v>
      </c>
    </row>
    <row r="25" spans="1:16">
      <c r="F25" s="2" t="s">
        <v>91</v>
      </c>
      <c r="G25" s="35">
        <f>FV(G23,G24,-G22)</f>
        <v>15937.424601000017</v>
      </c>
      <c r="I25" s="2" t="s">
        <v>96</v>
      </c>
      <c r="J25" s="35">
        <f>PV(J23,J24,-J22)</f>
        <v>6144.5671057046848</v>
      </c>
      <c r="L25" s="2" t="s">
        <v>10</v>
      </c>
      <c r="M25" s="35">
        <f>PMT(M23,M24,-M22)</f>
        <v>162.74539488251162</v>
      </c>
      <c r="O25" s="2" t="s">
        <v>10</v>
      </c>
      <c r="P25" s="35">
        <f>PMT(P23,P24,,-P22)</f>
        <v>62.745394882511619</v>
      </c>
    </row>
    <row r="29" spans="1:16">
      <c r="F29" s="112" t="s">
        <v>75</v>
      </c>
      <c r="G29" s="112"/>
      <c r="H29" s="112"/>
      <c r="I29" s="112"/>
      <c r="J29" s="112"/>
    </row>
    <row r="31" spans="1:16">
      <c r="F31" s="2" t="s">
        <v>96</v>
      </c>
      <c r="G31" s="32">
        <v>1000</v>
      </c>
      <c r="I31" s="2" t="s">
        <v>96</v>
      </c>
      <c r="J31" s="32">
        <v>1000</v>
      </c>
    </row>
    <row r="32" spans="1:16">
      <c r="F32" s="2" t="s">
        <v>10</v>
      </c>
      <c r="G32" s="36">
        <v>150</v>
      </c>
      <c r="I32" s="2" t="s">
        <v>10</v>
      </c>
      <c r="J32" s="36">
        <v>150</v>
      </c>
      <c r="N32" t="s">
        <v>46</v>
      </c>
    </row>
    <row r="33" spans="6:15">
      <c r="F33" s="2" t="s">
        <v>95</v>
      </c>
      <c r="G33" s="32">
        <v>10</v>
      </c>
      <c r="I33" s="2" t="s">
        <v>94</v>
      </c>
      <c r="J33" s="33">
        <v>0.1</v>
      </c>
      <c r="N33" t="s">
        <v>47</v>
      </c>
      <c r="O33" s="87" t="s">
        <v>48</v>
      </c>
    </row>
    <row r="34" spans="6:15">
      <c r="F34" s="2" t="s">
        <v>94</v>
      </c>
      <c r="G34" s="37">
        <f>RATE(G33,G32,-G31)</f>
        <v>8.144165646439698E-2</v>
      </c>
      <c r="I34" s="2" t="s">
        <v>95</v>
      </c>
      <c r="J34" s="34">
        <f>NPER(J33,J32,-J31)</f>
        <v>11.526704607247604</v>
      </c>
      <c r="N34" t="s">
        <v>49</v>
      </c>
      <c r="O34" s="87" t="s">
        <v>50</v>
      </c>
    </row>
    <row r="35" spans="6:15">
      <c r="N35" t="s">
        <v>51</v>
      </c>
      <c r="O35" s="87" t="s">
        <v>52</v>
      </c>
    </row>
    <row r="36" spans="6:15">
      <c r="N36" t="s">
        <v>53</v>
      </c>
      <c r="O36" s="87" t="s">
        <v>54</v>
      </c>
    </row>
    <row r="37" spans="6:15">
      <c r="N37" t="s">
        <v>55</v>
      </c>
      <c r="O37" s="87" t="s">
        <v>56</v>
      </c>
    </row>
    <row r="38" spans="6:15">
      <c r="F38" s="108" t="s">
        <v>76</v>
      </c>
      <c r="G38" s="109"/>
      <c r="H38" s="109"/>
      <c r="I38" s="109"/>
      <c r="J38" s="110"/>
      <c r="N38" t="s">
        <v>57</v>
      </c>
      <c r="O38" s="87" t="s">
        <v>58</v>
      </c>
    </row>
    <row r="39" spans="6:15">
      <c r="N39" t="s">
        <v>59</v>
      </c>
      <c r="O39" s="87" t="s">
        <v>60</v>
      </c>
    </row>
    <row r="40" spans="6:15">
      <c r="I40" t="s">
        <v>17</v>
      </c>
      <c r="J40" s="2" t="s">
        <v>18</v>
      </c>
      <c r="N40" t="s">
        <v>61</v>
      </c>
      <c r="O40" s="87" t="s">
        <v>62</v>
      </c>
    </row>
    <row r="41" spans="6:15">
      <c r="F41" s="2" t="s">
        <v>94</v>
      </c>
      <c r="G41" s="33">
        <v>0.1</v>
      </c>
      <c r="I41">
        <v>1</v>
      </c>
      <c r="J41" s="39">
        <v>1000</v>
      </c>
      <c r="K41" s="38" t="s">
        <v>32</v>
      </c>
      <c r="N41" t="s">
        <v>63</v>
      </c>
      <c r="O41" s="87" t="s">
        <v>64</v>
      </c>
    </row>
    <row r="42" spans="6:15">
      <c r="I42">
        <v>2</v>
      </c>
      <c r="J42" s="39">
        <v>2000</v>
      </c>
      <c r="K42" s="38" t="s">
        <v>32</v>
      </c>
      <c r="N42" t="s">
        <v>65</v>
      </c>
      <c r="O42" s="87" t="s">
        <v>66</v>
      </c>
    </row>
    <row r="43" spans="6:15">
      <c r="I43">
        <v>3</v>
      </c>
      <c r="J43" s="39">
        <v>-1000</v>
      </c>
      <c r="K43" s="38" t="s">
        <v>33</v>
      </c>
    </row>
    <row r="44" spans="6:15">
      <c r="I44">
        <v>4</v>
      </c>
      <c r="J44" s="39">
        <v>-1500</v>
      </c>
      <c r="K44" s="38" t="s">
        <v>33</v>
      </c>
    </row>
    <row r="45" spans="6:15">
      <c r="F45" s="2" t="s">
        <v>96</v>
      </c>
      <c r="G45" s="34">
        <f>NPV(G41,J41:J45)</f>
        <v>475.68782559561913</v>
      </c>
      <c r="I45">
        <v>5</v>
      </c>
      <c r="J45" s="39">
        <v>-500</v>
      </c>
      <c r="K45" s="38" t="s">
        <v>33</v>
      </c>
    </row>
    <row r="49" spans="6:10">
      <c r="F49" s="108" t="s">
        <v>77</v>
      </c>
      <c r="G49" s="109"/>
      <c r="H49" s="109"/>
      <c r="I49" s="109"/>
      <c r="J49" s="110"/>
    </row>
    <row r="51" spans="6:10">
      <c r="F51" t="s">
        <v>25</v>
      </c>
      <c r="I51" t="s">
        <v>94</v>
      </c>
      <c r="J51" s="55">
        <v>0.12</v>
      </c>
    </row>
    <row r="52" spans="6:10">
      <c r="F52" t="s">
        <v>26</v>
      </c>
      <c r="I52" t="s">
        <v>27</v>
      </c>
      <c r="J52" s="39">
        <v>12</v>
      </c>
    </row>
    <row r="54" spans="6:10">
      <c r="F54" t="s">
        <v>28</v>
      </c>
      <c r="I54" t="s">
        <v>97</v>
      </c>
      <c r="J54" s="43">
        <f>EFFECT(J51,J52)</f>
        <v>0.12682503013196977</v>
      </c>
    </row>
  </sheetData>
  <mergeCells count="8">
    <mergeCell ref="F49:J49"/>
    <mergeCell ref="F20:P20"/>
    <mergeCell ref="F29:J29"/>
    <mergeCell ref="F38:J38"/>
    <mergeCell ref="A1:I1"/>
    <mergeCell ref="A2:I2"/>
    <mergeCell ref="A3:I3"/>
    <mergeCell ref="F11:J1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F10" sqref="F10"/>
    </sheetView>
  </sheetViews>
  <sheetFormatPr defaultRowHeight="12"/>
  <sheetData>
    <row r="1" spans="1:9">
      <c r="A1" s="113" t="s">
        <v>79</v>
      </c>
      <c r="B1" s="114"/>
      <c r="C1" s="114"/>
      <c r="D1" s="114"/>
      <c r="E1" s="114"/>
      <c r="F1" s="114"/>
      <c r="G1" s="114"/>
      <c r="H1" s="114"/>
      <c r="I1" s="115"/>
    </row>
    <row r="2" spans="1:9">
      <c r="A2" s="116" t="s">
        <v>78</v>
      </c>
      <c r="B2" s="117"/>
      <c r="C2" s="117"/>
      <c r="D2" s="117"/>
      <c r="E2" s="117"/>
      <c r="F2" s="117"/>
      <c r="G2" s="117"/>
      <c r="H2" s="117"/>
      <c r="I2" s="118"/>
    </row>
    <row r="3" spans="1:9">
      <c r="A3" s="119"/>
      <c r="B3" s="120"/>
      <c r="C3" s="120"/>
      <c r="D3" s="120"/>
      <c r="E3" s="120"/>
      <c r="F3" s="120"/>
      <c r="G3" s="120"/>
      <c r="H3" s="120"/>
      <c r="I3" s="121"/>
    </row>
    <row r="4" spans="1:9">
      <c r="B4" s="2"/>
    </row>
    <row r="5" spans="1:9">
      <c r="B5" s="2"/>
    </row>
    <row r="6" spans="1:9">
      <c r="B6" s="2"/>
    </row>
    <row r="7" spans="1:9" ht="12.75">
      <c r="A7" s="14" t="s">
        <v>7</v>
      </c>
      <c r="B7" s="30"/>
      <c r="C7" s="16" t="s">
        <v>9</v>
      </c>
      <c r="D7" s="28"/>
      <c r="E7" s="6"/>
    </row>
    <row r="8" spans="1:9" ht="12.75">
      <c r="A8" s="17"/>
      <c r="B8" s="31"/>
      <c r="C8" s="19" t="s">
        <v>8</v>
      </c>
      <c r="D8" s="29"/>
      <c r="F8" s="6"/>
    </row>
    <row r="11" spans="1:9">
      <c r="C11" s="2" t="s">
        <v>91</v>
      </c>
      <c r="D11" s="32">
        <v>1000000</v>
      </c>
    </row>
    <row r="12" spans="1:9">
      <c r="C12" s="2" t="s">
        <v>94</v>
      </c>
      <c r="D12" s="33">
        <v>0.08</v>
      </c>
    </row>
    <row r="13" spans="1:9">
      <c r="C13" s="2" t="s">
        <v>95</v>
      </c>
      <c r="D13" s="41">
        <v>65</v>
      </c>
    </row>
    <row r="14" spans="1:9" ht="15">
      <c r="C14" s="2" t="s">
        <v>10</v>
      </c>
      <c r="D14" s="129">
        <f>PMT(D12,D13,,-D11)</f>
        <v>541.34580478625378</v>
      </c>
      <c r="H14" s="87"/>
    </row>
    <row r="15" spans="1:9">
      <c r="H15" s="87"/>
    </row>
    <row r="16" spans="1:9">
      <c r="B16" t="s">
        <v>34</v>
      </c>
      <c r="D16" s="40">
        <f>D14*D13</f>
        <v>35187.477311106493</v>
      </c>
      <c r="H16" s="87"/>
    </row>
    <row r="17" spans="2:6">
      <c r="B17" t="s">
        <v>35</v>
      </c>
      <c r="D17" s="40">
        <f>D11-D16</f>
        <v>964812.52268889348</v>
      </c>
    </row>
    <row r="27" spans="2:6">
      <c r="F27" s="1"/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1"/>
  <sheetViews>
    <sheetView workbookViewId="0">
      <selection activeCell="J40" sqref="J40"/>
    </sheetView>
  </sheetViews>
  <sheetFormatPr defaultColWidth="11.42578125" defaultRowHeight="12"/>
  <cols>
    <col min="1" max="1" width="9.140625" customWidth="1"/>
    <col min="2" max="2" width="9.85546875" style="2" customWidth="1"/>
    <col min="3" max="3" width="11.28515625" customWidth="1"/>
    <col min="4" max="4" width="22.7109375" customWidth="1"/>
    <col min="5" max="5" width="16.28515625" customWidth="1"/>
    <col min="6" max="6" width="9.5703125" customWidth="1"/>
    <col min="7" max="7" width="23.42578125" customWidth="1"/>
    <col min="8" max="8" width="20.28515625" bestFit="1" customWidth="1"/>
  </cols>
  <sheetData>
    <row r="1" spans="1:9">
      <c r="A1" s="113" t="s">
        <v>80</v>
      </c>
      <c r="B1" s="114"/>
      <c r="C1" s="114"/>
      <c r="D1" s="114"/>
      <c r="E1" s="114"/>
      <c r="F1" s="114"/>
      <c r="G1" s="114"/>
      <c r="H1" s="114"/>
      <c r="I1" s="115"/>
    </row>
    <row r="2" spans="1:9">
      <c r="A2" s="116" t="s">
        <v>24</v>
      </c>
      <c r="B2" s="117"/>
      <c r="C2" s="117"/>
      <c r="D2" s="117"/>
      <c r="E2" s="117"/>
      <c r="F2" s="117"/>
      <c r="G2" s="117"/>
      <c r="H2" s="117"/>
      <c r="I2" s="118"/>
    </row>
    <row r="3" spans="1:9">
      <c r="A3" s="119"/>
      <c r="B3" s="120"/>
      <c r="C3" s="120"/>
      <c r="D3" s="120"/>
      <c r="E3" s="120"/>
      <c r="F3" s="120"/>
      <c r="G3" s="120"/>
      <c r="H3" s="120"/>
      <c r="I3" s="121"/>
    </row>
    <row r="5" spans="1:9" ht="12.75">
      <c r="C5" s="14" t="s">
        <v>7</v>
      </c>
      <c r="D5" s="15"/>
      <c r="E5" s="16" t="s">
        <v>9</v>
      </c>
    </row>
    <row r="6" spans="1:9" ht="12.75">
      <c r="C6" s="17"/>
      <c r="D6" s="18"/>
      <c r="E6" s="19" t="s">
        <v>8</v>
      </c>
    </row>
    <row r="7" spans="1:9">
      <c r="C7" s="6"/>
      <c r="D7" s="6"/>
      <c r="E7" s="6"/>
    </row>
    <row r="8" spans="1:9">
      <c r="C8" s="6"/>
      <c r="D8" s="108" t="s">
        <v>20</v>
      </c>
      <c r="E8" s="110"/>
      <c r="G8" s="108" t="s">
        <v>21</v>
      </c>
      <c r="H8" s="110"/>
    </row>
    <row r="9" spans="1:9" ht="12" customHeight="1">
      <c r="B9" s="7"/>
      <c r="F9" s="6"/>
    </row>
    <row r="10" spans="1:9">
      <c r="D10" s="20" t="s">
        <v>0</v>
      </c>
      <c r="E10" s="22">
        <v>100000</v>
      </c>
      <c r="F10" t="s">
        <v>96</v>
      </c>
      <c r="G10" s="20" t="s">
        <v>0</v>
      </c>
      <c r="H10" s="22">
        <v>100000</v>
      </c>
      <c r="I10" t="s">
        <v>96</v>
      </c>
    </row>
    <row r="11" spans="1:9">
      <c r="D11" s="20" t="s">
        <v>1</v>
      </c>
      <c r="E11" s="23">
        <v>0.06</v>
      </c>
      <c r="F11" t="s">
        <v>94</v>
      </c>
      <c r="G11" s="20" t="s">
        <v>1</v>
      </c>
      <c r="H11" s="23">
        <v>0.06</v>
      </c>
      <c r="I11" t="s">
        <v>98</v>
      </c>
    </row>
    <row r="12" spans="1:9">
      <c r="D12" s="20" t="s">
        <v>4</v>
      </c>
      <c r="E12" s="24">
        <v>10</v>
      </c>
      <c r="F12" t="s">
        <v>95</v>
      </c>
      <c r="G12" s="20" t="s">
        <v>4</v>
      </c>
      <c r="H12" s="24">
        <v>10</v>
      </c>
      <c r="I12" t="s">
        <v>95</v>
      </c>
    </row>
    <row r="13" spans="1:9">
      <c r="D13" s="20"/>
      <c r="G13" s="20" t="s">
        <v>22</v>
      </c>
      <c r="H13" s="42">
        <f>H11/12</f>
        <v>5.0000000000000001E-3</v>
      </c>
      <c r="I13" t="s">
        <v>99</v>
      </c>
    </row>
    <row r="14" spans="1:9">
      <c r="A14" s="9"/>
      <c r="B14" s="10"/>
      <c r="D14" s="20"/>
      <c r="E14" s="21"/>
      <c r="F14" s="9"/>
      <c r="G14" s="20" t="s">
        <v>2</v>
      </c>
      <c r="H14" s="25">
        <f>H12*12</f>
        <v>120</v>
      </c>
      <c r="I14" t="s">
        <v>27</v>
      </c>
    </row>
    <row r="15" spans="1:9">
      <c r="A15" s="9"/>
      <c r="B15" s="10"/>
      <c r="D15" s="20" t="s">
        <v>19</v>
      </c>
      <c r="E15" s="26">
        <f>PMT(E11,E12,-E10)</f>
        <v>13586.795822038383</v>
      </c>
      <c r="F15" s="9" t="s">
        <v>10</v>
      </c>
      <c r="G15" s="20"/>
      <c r="H15" s="21"/>
    </row>
    <row r="16" spans="1:9">
      <c r="A16" s="9"/>
      <c r="B16" s="11"/>
      <c r="D16" s="20" t="s">
        <v>5</v>
      </c>
      <c r="E16" s="130">
        <f>E15*E12</f>
        <v>135867.95822038382</v>
      </c>
      <c r="F16" s="9"/>
      <c r="G16" s="20" t="s">
        <v>3</v>
      </c>
      <c r="H16" s="26">
        <f>PMT(H13,H14,-H10)</f>
        <v>1110.2050194164945</v>
      </c>
      <c r="I16" t="s">
        <v>10</v>
      </c>
    </row>
    <row r="17" spans="1:9">
      <c r="A17" s="9"/>
      <c r="B17" s="10"/>
      <c r="D17" s="20" t="s">
        <v>6</v>
      </c>
      <c r="E17" s="26">
        <f>E16-E10</f>
        <v>35867.958220383822</v>
      </c>
      <c r="F17" s="9"/>
      <c r="G17" s="20" t="s">
        <v>23</v>
      </c>
      <c r="H17" s="130">
        <f>H16*12</f>
        <v>13322.460232997933</v>
      </c>
    </row>
    <row r="18" spans="1:9">
      <c r="A18" s="9"/>
      <c r="B18" s="10"/>
      <c r="C18" s="8"/>
      <c r="D18" s="9"/>
      <c r="E18" s="9"/>
      <c r="F18" s="9"/>
      <c r="G18" s="20" t="s">
        <v>5</v>
      </c>
      <c r="H18" s="130">
        <f>H16*H14</f>
        <v>133224.60232997933</v>
      </c>
    </row>
    <row r="19" spans="1:9">
      <c r="A19" s="9"/>
      <c r="B19" s="10"/>
      <c r="C19" s="8"/>
      <c r="D19" s="9"/>
      <c r="E19" s="9"/>
      <c r="F19" s="9"/>
      <c r="G19" s="20" t="s">
        <v>6</v>
      </c>
      <c r="H19" s="26">
        <f>H18-H10</f>
        <v>33224.602329979331</v>
      </c>
    </row>
    <row r="20" spans="1:9">
      <c r="A20" s="9"/>
      <c r="B20" s="10"/>
      <c r="C20" s="12"/>
      <c r="D20" s="12"/>
      <c r="E20" s="12"/>
      <c r="F20" s="9"/>
    </row>
    <row r="21" spans="1:9" ht="12.75" thickBot="1">
      <c r="A21" s="9"/>
      <c r="B21" s="12"/>
      <c r="C21" s="13"/>
      <c r="D21" s="13"/>
      <c r="E21" s="13"/>
      <c r="F21" s="12"/>
    </row>
    <row r="22" spans="1:9" ht="12.75" thickBot="1">
      <c r="A22" s="9"/>
      <c r="B22" s="10"/>
      <c r="C22" s="13"/>
      <c r="D22" s="13"/>
      <c r="E22" s="13"/>
      <c r="F22" s="13"/>
      <c r="G22" s="57" t="s">
        <v>36</v>
      </c>
    </row>
    <row r="23" spans="1:9">
      <c r="A23" s="13"/>
      <c r="B23" s="10"/>
      <c r="C23" s="13"/>
      <c r="D23" s="13"/>
      <c r="E23" s="13"/>
      <c r="F23" s="13"/>
    </row>
    <row r="24" spans="1:9">
      <c r="A24" s="9"/>
      <c r="B24" s="10"/>
      <c r="C24" s="13"/>
      <c r="D24" s="13"/>
      <c r="E24" s="13"/>
      <c r="F24" s="13"/>
    </row>
    <row r="25" spans="1:9">
      <c r="A25" s="9"/>
      <c r="B25" s="10"/>
      <c r="C25" s="13"/>
      <c r="D25" s="13"/>
      <c r="E25" s="13"/>
      <c r="F25" s="13"/>
      <c r="G25" t="s">
        <v>37</v>
      </c>
    </row>
    <row r="26" spans="1:9">
      <c r="A26" s="9"/>
      <c r="B26" s="10"/>
      <c r="C26" s="4"/>
      <c r="D26" s="88"/>
      <c r="E26" s="4"/>
      <c r="F26" s="13"/>
      <c r="G26" t="s">
        <v>38</v>
      </c>
    </row>
    <row r="27" spans="1:9">
      <c r="A27" s="9"/>
      <c r="B27" s="10"/>
      <c r="C27" s="4"/>
      <c r="D27" s="88"/>
      <c r="E27" s="4"/>
      <c r="F27" s="13"/>
    </row>
    <row r="28" spans="1:9">
      <c r="C28" s="4"/>
      <c r="D28" s="87"/>
      <c r="F28" s="4"/>
      <c r="G28" s="45" t="s">
        <v>39</v>
      </c>
      <c r="H28" s="56">
        <v>0.06</v>
      </c>
    </row>
    <row r="29" spans="1:9">
      <c r="C29" s="4"/>
      <c r="D29" s="87"/>
      <c r="F29" s="4"/>
      <c r="G29" s="45" t="s">
        <v>40</v>
      </c>
      <c r="H29" s="44">
        <f>(1+H28/12)^12-100%</f>
        <v>6.1677811864497611E-2</v>
      </c>
    </row>
    <row r="30" spans="1:9">
      <c r="C30" s="4"/>
      <c r="D30" s="87"/>
      <c r="F30" s="4"/>
    </row>
    <row r="31" spans="1:9">
      <c r="C31" s="4"/>
      <c r="D31" s="87"/>
      <c r="F31" s="47"/>
      <c r="G31" s="48"/>
      <c r="H31" s="48"/>
      <c r="I31" s="48"/>
    </row>
    <row r="32" spans="1:9">
      <c r="C32" s="4"/>
      <c r="D32" s="87"/>
      <c r="F32" s="47"/>
      <c r="G32" t="s">
        <v>41</v>
      </c>
      <c r="H32" s="54"/>
      <c r="I32" s="48"/>
    </row>
    <row r="33" spans="1:10">
      <c r="C33" s="4"/>
      <c r="D33" s="87"/>
      <c r="F33" s="47"/>
      <c r="G33" s="48" t="s">
        <v>42</v>
      </c>
      <c r="H33" s="48"/>
      <c r="I33" s="48"/>
    </row>
    <row r="34" spans="1:10">
      <c r="C34" s="4"/>
      <c r="D34" s="87"/>
      <c r="F34" s="47"/>
      <c r="G34" s="45"/>
      <c r="H34" s="49"/>
      <c r="I34" s="48"/>
    </row>
    <row r="35" spans="1:10">
      <c r="C35" s="4"/>
      <c r="D35" s="87"/>
      <c r="F35" s="47"/>
      <c r="G35" s="45"/>
      <c r="H35" s="50"/>
      <c r="I35" s="48"/>
    </row>
    <row r="36" spans="1:10">
      <c r="C36" s="4"/>
      <c r="D36" s="88"/>
      <c r="E36" s="4"/>
      <c r="F36" s="47"/>
      <c r="G36" s="45" t="s">
        <v>39</v>
      </c>
      <c r="H36" s="131">
        <v>5.8400000000000001E-2</v>
      </c>
      <c r="I36" s="48" t="s">
        <v>45</v>
      </c>
    </row>
    <row r="37" spans="1:10">
      <c r="A37" s="4"/>
      <c r="C37" s="4"/>
      <c r="D37" s="4"/>
      <c r="E37" s="4"/>
      <c r="F37" s="47"/>
      <c r="G37" s="45" t="s">
        <v>40</v>
      </c>
      <c r="H37" s="132">
        <f>(1+H36/12)^12-100%</f>
        <v>5.9988811324671154E-2</v>
      </c>
      <c r="I37" s="48"/>
    </row>
    <row r="38" spans="1:10">
      <c r="C38" s="4"/>
      <c r="D38" s="4"/>
      <c r="E38" s="4"/>
      <c r="F38" s="47"/>
      <c r="G38" s="45"/>
      <c r="H38" s="46"/>
      <c r="I38" s="48"/>
    </row>
    <row r="39" spans="1:10">
      <c r="C39" s="4"/>
      <c r="D39" s="4"/>
      <c r="E39" s="4"/>
      <c r="F39" s="47"/>
      <c r="G39" s="45"/>
      <c r="H39" s="46"/>
      <c r="I39" s="48"/>
    </row>
    <row r="40" spans="1:10">
      <c r="C40" s="4"/>
      <c r="D40" s="4"/>
      <c r="E40" s="4"/>
      <c r="F40" s="47"/>
      <c r="G40" s="45"/>
      <c r="H40" s="53"/>
      <c r="I40" s="48"/>
      <c r="J40" s="48"/>
    </row>
    <row r="41" spans="1:10">
      <c r="C41" s="4"/>
      <c r="D41" s="4"/>
      <c r="E41" s="4"/>
      <c r="F41" s="47"/>
      <c r="G41" s="54"/>
      <c r="H41" s="54"/>
      <c r="I41" s="48"/>
      <c r="J41" s="48"/>
    </row>
    <row r="42" spans="1:10">
      <c r="C42" s="4"/>
      <c r="D42" s="4"/>
      <c r="E42" s="4"/>
      <c r="F42" s="47"/>
      <c r="G42" s="48"/>
      <c r="H42" s="48"/>
      <c r="I42" s="48"/>
      <c r="J42" s="48"/>
    </row>
    <row r="43" spans="1:10">
      <c r="C43" s="4"/>
      <c r="D43" s="4"/>
      <c r="E43" s="4"/>
      <c r="F43" s="47"/>
      <c r="G43" s="45"/>
      <c r="H43" s="49"/>
      <c r="I43" s="48"/>
      <c r="J43" s="48"/>
    </row>
    <row r="44" spans="1:10">
      <c r="C44" s="4"/>
      <c r="D44" s="4"/>
      <c r="E44" s="4"/>
      <c r="F44" s="47"/>
      <c r="G44" s="45"/>
      <c r="H44" s="50"/>
      <c r="I44" s="48"/>
      <c r="J44" s="48"/>
    </row>
    <row r="45" spans="1:10">
      <c r="C45" s="4"/>
      <c r="D45" s="4"/>
      <c r="E45" s="4"/>
      <c r="F45" s="47"/>
      <c r="G45" s="45"/>
      <c r="H45" s="51"/>
      <c r="I45" s="48"/>
      <c r="J45" s="48"/>
    </row>
    <row r="46" spans="1:10">
      <c r="C46" s="4"/>
      <c r="D46" s="4"/>
      <c r="E46" s="4"/>
      <c r="F46" s="47"/>
      <c r="G46" s="45"/>
      <c r="H46" s="52"/>
      <c r="I46" s="48"/>
      <c r="J46" s="48"/>
    </row>
    <row r="47" spans="1:10">
      <c r="C47" s="4"/>
      <c r="D47" s="4"/>
      <c r="E47" s="4"/>
      <c r="F47" s="47"/>
      <c r="G47" s="45"/>
      <c r="H47" s="46"/>
      <c r="I47" s="48"/>
      <c r="J47" s="48"/>
    </row>
    <row r="48" spans="1:10">
      <c r="C48" s="4"/>
      <c r="D48" s="4"/>
      <c r="E48" s="4"/>
      <c r="F48" s="47"/>
      <c r="G48" s="45"/>
      <c r="H48" s="46"/>
      <c r="I48" s="48"/>
      <c r="J48" s="48"/>
    </row>
    <row r="49" spans="3:10">
      <c r="C49" s="4"/>
      <c r="D49" s="4"/>
      <c r="E49" s="4"/>
      <c r="F49" s="47"/>
      <c r="G49" s="45"/>
      <c r="H49" s="53"/>
      <c r="I49" s="48"/>
      <c r="J49" s="48"/>
    </row>
    <row r="50" spans="3:10">
      <c r="C50" s="4"/>
      <c r="D50" s="4"/>
      <c r="E50" s="4"/>
      <c r="F50" s="47"/>
      <c r="G50" s="45"/>
      <c r="H50" s="53"/>
      <c r="I50" s="48"/>
      <c r="J50" s="48"/>
    </row>
    <row r="51" spans="3:10">
      <c r="C51" s="4"/>
      <c r="D51" s="4"/>
      <c r="E51" s="4"/>
      <c r="F51" s="47"/>
      <c r="G51" s="45"/>
      <c r="H51" s="53"/>
      <c r="I51" s="48"/>
      <c r="J51" s="48"/>
    </row>
    <row r="52" spans="3:10">
      <c r="C52" s="4"/>
      <c r="D52" s="4"/>
      <c r="E52" s="4"/>
      <c r="F52" s="47"/>
      <c r="G52" s="45"/>
      <c r="H52" s="53"/>
      <c r="I52" s="48"/>
      <c r="J52" s="48"/>
    </row>
    <row r="53" spans="3:10">
      <c r="C53" s="4"/>
      <c r="D53" s="4"/>
      <c r="E53" s="4"/>
      <c r="F53" s="47"/>
      <c r="G53" s="48"/>
      <c r="H53" s="48"/>
      <c r="I53" s="48"/>
      <c r="J53" s="48"/>
    </row>
    <row r="54" spans="3:10">
      <c r="C54" s="4"/>
      <c r="D54" s="4"/>
      <c r="E54" s="4"/>
      <c r="F54" s="47"/>
      <c r="G54" s="48"/>
      <c r="H54" s="48"/>
      <c r="I54" s="48"/>
      <c r="J54" s="48"/>
    </row>
    <row r="55" spans="3:10">
      <c r="C55" s="4"/>
      <c r="D55" s="4"/>
      <c r="E55" s="4"/>
      <c r="F55" s="47"/>
      <c r="G55" s="48"/>
      <c r="H55" s="48"/>
      <c r="I55" s="48"/>
      <c r="J55" s="48"/>
    </row>
    <row r="56" spans="3:10">
      <c r="C56" s="4"/>
      <c r="D56" s="4"/>
      <c r="E56" s="4"/>
      <c r="F56" s="4"/>
    </row>
    <row r="57" spans="3:10">
      <c r="C57" s="4"/>
      <c r="D57" s="4"/>
      <c r="E57" s="4"/>
      <c r="F57" s="4"/>
    </row>
    <row r="58" spans="3:10">
      <c r="C58" s="4"/>
      <c r="D58" s="4"/>
      <c r="E58" s="4"/>
      <c r="F58" s="4"/>
    </row>
    <row r="59" spans="3:10">
      <c r="C59" s="4"/>
      <c r="D59" s="4"/>
      <c r="E59" s="4"/>
      <c r="F59" s="4"/>
    </row>
    <row r="60" spans="3:10">
      <c r="C60" s="4"/>
      <c r="D60" s="4"/>
      <c r="E60" s="4"/>
      <c r="F60" s="4"/>
    </row>
    <row r="61" spans="3:10">
      <c r="C61" s="4"/>
      <c r="D61" s="4"/>
      <c r="E61" s="4"/>
      <c r="F61" s="4"/>
    </row>
    <row r="62" spans="3:10">
      <c r="C62" s="4"/>
      <c r="D62" s="4"/>
      <c r="E62" s="4"/>
      <c r="F62" s="4"/>
    </row>
    <row r="63" spans="3:10">
      <c r="C63" s="4"/>
      <c r="D63" s="4"/>
      <c r="E63" s="4"/>
      <c r="F63" s="4"/>
    </row>
    <row r="64" spans="3:10">
      <c r="C64" s="4"/>
      <c r="D64" s="4"/>
      <c r="E64" s="4"/>
      <c r="F64" s="4"/>
    </row>
    <row r="65" spans="3:6">
      <c r="C65" s="4"/>
      <c r="D65" s="4"/>
      <c r="E65" s="4"/>
      <c r="F65" s="4"/>
    </row>
    <row r="66" spans="3:6">
      <c r="C66" s="4"/>
      <c r="D66" s="4"/>
      <c r="E66" s="4"/>
      <c r="F66" s="4"/>
    </row>
    <row r="67" spans="3:6">
      <c r="C67" s="4"/>
      <c r="D67" s="4"/>
      <c r="E67" s="4"/>
      <c r="F67" s="4"/>
    </row>
    <row r="68" spans="3:6">
      <c r="C68" s="4"/>
      <c r="D68" s="4"/>
      <c r="E68" s="4"/>
      <c r="F68" s="4"/>
    </row>
    <row r="69" spans="3:6">
      <c r="C69" s="4"/>
      <c r="D69" s="4"/>
      <c r="E69" s="4"/>
      <c r="F69" s="4"/>
    </row>
    <row r="70" spans="3:6">
      <c r="C70" s="4"/>
      <c r="D70" s="4"/>
      <c r="E70" s="4"/>
      <c r="F70" s="4"/>
    </row>
    <row r="71" spans="3:6">
      <c r="C71" s="4"/>
      <c r="D71" s="4"/>
      <c r="E71" s="4"/>
      <c r="F71" s="4"/>
    </row>
    <row r="72" spans="3:6">
      <c r="C72" s="4"/>
      <c r="D72" s="4"/>
      <c r="E72" s="4"/>
      <c r="F72" s="4"/>
    </row>
    <row r="73" spans="3:6">
      <c r="C73" s="4"/>
      <c r="D73" s="4"/>
      <c r="E73" s="4"/>
      <c r="F73" s="4"/>
    </row>
    <row r="74" spans="3:6">
      <c r="C74" s="4"/>
      <c r="D74" s="4"/>
      <c r="E74" s="4"/>
      <c r="F74" s="4"/>
    </row>
    <row r="75" spans="3:6">
      <c r="C75" s="4"/>
      <c r="D75" s="4"/>
      <c r="E75" s="4"/>
      <c r="F75" s="4"/>
    </row>
    <row r="76" spans="3:6">
      <c r="C76" s="4"/>
      <c r="D76" s="4"/>
      <c r="E76" s="4"/>
      <c r="F76" s="4"/>
    </row>
    <row r="77" spans="3:6">
      <c r="C77" s="4"/>
      <c r="D77" s="4"/>
      <c r="E77" s="4"/>
      <c r="F77" s="4"/>
    </row>
    <row r="78" spans="3:6">
      <c r="C78" s="4"/>
      <c r="D78" s="4"/>
      <c r="E78" s="4"/>
      <c r="F78" s="4"/>
    </row>
    <row r="79" spans="3:6">
      <c r="C79" s="4"/>
      <c r="D79" s="4"/>
      <c r="E79" s="4"/>
      <c r="F79" s="4"/>
    </row>
    <row r="80" spans="3:6">
      <c r="C80" s="4"/>
      <c r="D80" s="4"/>
      <c r="E80" s="4"/>
      <c r="F80" s="4"/>
    </row>
    <row r="81" spans="2:6">
      <c r="C81" s="4"/>
      <c r="D81" s="4"/>
      <c r="E81" s="4"/>
      <c r="F81" s="4"/>
    </row>
    <row r="82" spans="2:6">
      <c r="C82" s="5"/>
      <c r="D82" s="5"/>
      <c r="E82" s="5"/>
      <c r="F82" s="4"/>
    </row>
    <row r="83" spans="2:6">
      <c r="B83" s="3"/>
      <c r="C83" s="4"/>
      <c r="D83" s="4"/>
      <c r="E83" s="4"/>
      <c r="F83" s="5"/>
    </row>
    <row r="84" spans="2:6">
      <c r="C84" s="1"/>
      <c r="D84" s="1"/>
      <c r="E84" s="1"/>
      <c r="F84" s="4"/>
    </row>
    <row r="85" spans="2:6">
      <c r="C85" s="1"/>
      <c r="D85" s="1"/>
      <c r="E85" s="1"/>
      <c r="F85" s="1"/>
    </row>
    <row r="86" spans="2:6">
      <c r="C86" s="1"/>
      <c r="D86" s="1"/>
      <c r="E86" s="1"/>
      <c r="F86" s="1"/>
    </row>
    <row r="87" spans="2:6">
      <c r="C87" s="1"/>
      <c r="D87" s="1"/>
      <c r="E87" s="1"/>
      <c r="F87" s="1"/>
    </row>
    <row r="88" spans="2:6">
      <c r="C88" s="1"/>
      <c r="D88" s="1"/>
      <c r="E88" s="1"/>
      <c r="F88" s="1"/>
    </row>
    <row r="89" spans="2:6">
      <c r="C89" s="1"/>
      <c r="D89" s="1"/>
      <c r="E89" s="1"/>
      <c r="F89" s="1"/>
    </row>
    <row r="90" spans="2:6">
      <c r="C90" s="1"/>
      <c r="D90" s="1"/>
      <c r="E90" s="1"/>
      <c r="F90" s="1"/>
    </row>
    <row r="91" spans="2:6">
      <c r="F91" s="1"/>
    </row>
  </sheetData>
  <mergeCells count="5">
    <mergeCell ref="A1:I1"/>
    <mergeCell ref="A2:I2"/>
    <mergeCell ref="A3:I3"/>
    <mergeCell ref="D8:E8"/>
    <mergeCell ref="G8:H8"/>
  </mergeCells>
  <phoneticPr fontId="0" type="noConversion"/>
  <pageMargins left="0.75" right="0.75" top="1" bottom="1" header="0.5" footer="0.5"/>
  <pageSetup paperSize="9" scale="60" orientation="portrait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9"/>
  <sheetViews>
    <sheetView workbookViewId="0">
      <selection activeCell="N21" sqref="N21"/>
    </sheetView>
  </sheetViews>
  <sheetFormatPr defaultColWidth="11.42578125" defaultRowHeight="12"/>
  <cols>
    <col min="1" max="1" width="9.140625" customWidth="1"/>
    <col min="2" max="2" width="9.85546875" style="2" customWidth="1"/>
    <col min="3" max="3" width="11.28515625" customWidth="1"/>
    <col min="4" max="4" width="22.7109375" customWidth="1"/>
    <col min="5" max="5" width="16.28515625" customWidth="1"/>
    <col min="6" max="6" width="13.42578125" customWidth="1"/>
    <col min="7" max="7" width="11.42578125" customWidth="1"/>
    <col min="8" max="8" width="14.85546875" customWidth="1"/>
    <col min="13" max="14" width="12.7109375" bestFit="1" customWidth="1"/>
  </cols>
  <sheetData>
    <row r="1" spans="1:14">
      <c r="A1" s="113" t="s">
        <v>81</v>
      </c>
      <c r="B1" s="114"/>
      <c r="C1" s="114"/>
      <c r="D1" s="114"/>
      <c r="E1" s="114"/>
      <c r="F1" s="114"/>
      <c r="G1" s="114"/>
      <c r="H1" s="114"/>
      <c r="I1" s="115"/>
    </row>
    <row r="2" spans="1:14">
      <c r="A2" s="116" t="s">
        <v>67</v>
      </c>
      <c r="B2" s="117"/>
      <c r="C2" s="117"/>
      <c r="D2" s="117"/>
      <c r="E2" s="117"/>
      <c r="F2" s="117"/>
      <c r="G2" s="117"/>
      <c r="H2" s="117"/>
      <c r="I2" s="118"/>
    </row>
    <row r="3" spans="1:14">
      <c r="A3" s="119"/>
      <c r="B3" s="120"/>
      <c r="C3" s="120"/>
      <c r="D3" s="120"/>
      <c r="E3" s="120"/>
      <c r="F3" s="120"/>
      <c r="G3" s="120"/>
      <c r="H3" s="120"/>
      <c r="I3" s="121"/>
    </row>
    <row r="5" spans="1:14" ht="12.75">
      <c r="C5" s="14" t="s">
        <v>7</v>
      </c>
      <c r="D5" s="15"/>
      <c r="E5" s="16" t="s">
        <v>9</v>
      </c>
    </row>
    <row r="6" spans="1:14" ht="12.75">
      <c r="C6" s="17"/>
      <c r="D6" s="18"/>
      <c r="E6" s="19" t="s">
        <v>8</v>
      </c>
    </row>
    <row r="7" spans="1:14">
      <c r="C7" s="6"/>
      <c r="D7" s="6"/>
      <c r="E7" s="6"/>
    </row>
    <row r="8" spans="1:14" ht="12" customHeight="1">
      <c r="B8" s="7"/>
      <c r="F8" s="6"/>
    </row>
    <row r="9" spans="1:14">
      <c r="D9" s="20" t="s">
        <v>0</v>
      </c>
      <c r="E9" s="22">
        <v>100000</v>
      </c>
      <c r="F9" s="22">
        <v>100000</v>
      </c>
      <c r="G9" s="22">
        <v>100000</v>
      </c>
      <c r="H9" s="22">
        <v>100000</v>
      </c>
      <c r="I9" s="22">
        <v>100000</v>
      </c>
      <c r="J9" s="22">
        <v>100000</v>
      </c>
      <c r="K9" s="22">
        <v>100000</v>
      </c>
      <c r="L9" s="22">
        <v>100000</v>
      </c>
      <c r="M9" s="22">
        <v>100000</v>
      </c>
      <c r="N9" s="22">
        <v>100000</v>
      </c>
    </row>
    <row r="10" spans="1:14">
      <c r="C10" t="s">
        <v>43</v>
      </c>
      <c r="D10" s="20" t="s">
        <v>1</v>
      </c>
      <c r="E10" s="27">
        <v>0.01</v>
      </c>
      <c r="F10" s="27">
        <f>E10+1%</f>
        <v>0.02</v>
      </c>
      <c r="G10" s="27">
        <f t="shared" ref="G10:N10" si="0">F10+1%</f>
        <v>0.03</v>
      </c>
      <c r="H10" s="27">
        <f t="shared" si="0"/>
        <v>0.04</v>
      </c>
      <c r="I10" s="27">
        <f t="shared" si="0"/>
        <v>0.05</v>
      </c>
      <c r="J10" s="27">
        <f t="shared" si="0"/>
        <v>6.0000000000000005E-2</v>
      </c>
      <c r="K10" s="27">
        <f t="shared" si="0"/>
        <v>7.0000000000000007E-2</v>
      </c>
      <c r="L10" s="27">
        <f t="shared" si="0"/>
        <v>0.08</v>
      </c>
      <c r="M10" s="27">
        <f t="shared" si="0"/>
        <v>0.09</v>
      </c>
      <c r="N10" s="27">
        <f t="shared" si="0"/>
        <v>9.9999999999999992E-2</v>
      </c>
    </row>
    <row r="11" spans="1:14">
      <c r="D11" s="20" t="s">
        <v>4</v>
      </c>
      <c r="E11" s="24">
        <v>10</v>
      </c>
      <c r="F11" s="24">
        <v>10</v>
      </c>
      <c r="G11" s="24">
        <v>10</v>
      </c>
      <c r="H11" s="24">
        <v>10</v>
      </c>
      <c r="I11" s="24">
        <v>10</v>
      </c>
      <c r="J11" s="24">
        <v>10</v>
      </c>
      <c r="K11" s="24">
        <v>10</v>
      </c>
      <c r="L11" s="24">
        <v>10</v>
      </c>
      <c r="M11" s="24">
        <v>10</v>
      </c>
      <c r="N11" s="24">
        <v>10</v>
      </c>
    </row>
    <row r="12" spans="1:14">
      <c r="D12" s="20" t="s">
        <v>2</v>
      </c>
      <c r="E12" s="25">
        <f>12*$E11</f>
        <v>120</v>
      </c>
      <c r="F12" s="25">
        <f t="shared" ref="F12:N12" si="1">12*$E11</f>
        <v>120</v>
      </c>
      <c r="G12" s="25">
        <f t="shared" si="1"/>
        <v>120</v>
      </c>
      <c r="H12" s="25">
        <f t="shared" si="1"/>
        <v>120</v>
      </c>
      <c r="I12" s="25">
        <f t="shared" si="1"/>
        <v>120</v>
      </c>
      <c r="J12" s="25">
        <f t="shared" si="1"/>
        <v>120</v>
      </c>
      <c r="K12" s="25">
        <f t="shared" si="1"/>
        <v>120</v>
      </c>
      <c r="L12" s="25">
        <f t="shared" si="1"/>
        <v>120</v>
      </c>
      <c r="M12" s="25">
        <f t="shared" si="1"/>
        <v>120</v>
      </c>
      <c r="N12" s="25">
        <f t="shared" si="1"/>
        <v>120</v>
      </c>
    </row>
    <row r="13" spans="1:14">
      <c r="A13" s="9"/>
      <c r="B13" s="10"/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>
      <c r="A14" s="9"/>
      <c r="B14" s="10"/>
      <c r="D14" s="20" t="s">
        <v>3</v>
      </c>
      <c r="E14" s="26">
        <f>PMT(E10/12,E12,-E9)</f>
        <v>876.04121370152791</v>
      </c>
      <c r="F14" s="26">
        <f t="shared" ref="F14:N14" si="2">PMT(F10/12,F12,-F9)</f>
        <v>920.13453842560705</v>
      </c>
      <c r="G14" s="26">
        <f t="shared" si="2"/>
        <v>965.60744698389522</v>
      </c>
      <c r="H14" s="26">
        <f t="shared" si="2"/>
        <v>1012.4513816488148</v>
      </c>
      <c r="I14" s="26">
        <f t="shared" si="2"/>
        <v>1060.6551523907524</v>
      </c>
      <c r="J14" s="26">
        <f t="shared" si="2"/>
        <v>1110.2050194164945</v>
      </c>
      <c r="K14" s="26">
        <f t="shared" si="2"/>
        <v>1161.0847921862407</v>
      </c>
      <c r="L14" s="26">
        <f t="shared" si="2"/>
        <v>1213.2759435535693</v>
      </c>
      <c r="M14" s="26">
        <f t="shared" si="2"/>
        <v>1266.7577375024948</v>
      </c>
      <c r="N14" s="26">
        <f t="shared" si="2"/>
        <v>1321.5073688176165</v>
      </c>
    </row>
    <row r="15" spans="1:14">
      <c r="A15" s="9"/>
      <c r="B15" s="11"/>
      <c r="D15" s="20" t="s">
        <v>5</v>
      </c>
      <c r="E15" s="130">
        <f>E14*E12</f>
        <v>105124.94564418335</v>
      </c>
      <c r="F15" s="130">
        <f t="shared" ref="F15:N15" si="3">F14*F12</f>
        <v>110416.14461107284</v>
      </c>
      <c r="G15" s="130">
        <f t="shared" si="3"/>
        <v>115872.89363806743</v>
      </c>
      <c r="H15" s="130">
        <f t="shared" si="3"/>
        <v>121494.16579785779</v>
      </c>
      <c r="I15" s="130">
        <f t="shared" si="3"/>
        <v>127278.61828689028</v>
      </c>
      <c r="J15" s="130">
        <f t="shared" si="3"/>
        <v>133224.60232997933</v>
      </c>
      <c r="K15" s="130">
        <f t="shared" si="3"/>
        <v>139330.17506234889</v>
      </c>
      <c r="L15" s="130">
        <f t="shared" si="3"/>
        <v>145593.11322642831</v>
      </c>
      <c r="M15" s="130">
        <f t="shared" si="3"/>
        <v>152010.92850029937</v>
      </c>
      <c r="N15" s="130">
        <f t="shared" si="3"/>
        <v>158580.88425811398</v>
      </c>
    </row>
    <row r="16" spans="1:14">
      <c r="A16" s="9"/>
      <c r="B16" s="10"/>
      <c r="D16" s="20" t="s">
        <v>6</v>
      </c>
      <c r="E16" s="26">
        <f>E15-E9</f>
        <v>5124.9456441833463</v>
      </c>
      <c r="F16" s="26">
        <f t="shared" ref="F16:N16" si="4">F15-F9</f>
        <v>10416.144611072843</v>
      </c>
      <c r="G16" s="26">
        <f t="shared" si="4"/>
        <v>15872.893638067428</v>
      </c>
      <c r="H16" s="26">
        <f t="shared" si="4"/>
        <v>21494.165797857786</v>
      </c>
      <c r="I16" s="26">
        <f t="shared" si="4"/>
        <v>27278.618286890283</v>
      </c>
      <c r="J16" s="26">
        <f t="shared" si="4"/>
        <v>33224.602329979331</v>
      </c>
      <c r="K16" s="26">
        <f t="shared" si="4"/>
        <v>39330.175062348892</v>
      </c>
      <c r="L16" s="26">
        <f t="shared" si="4"/>
        <v>45593.113226428308</v>
      </c>
      <c r="M16" s="26">
        <f t="shared" si="4"/>
        <v>52010.928500299371</v>
      </c>
      <c r="N16" s="26">
        <f t="shared" si="4"/>
        <v>58580.884258113976</v>
      </c>
    </row>
    <row r="17" spans="1:11">
      <c r="A17" s="9"/>
      <c r="B17" s="10"/>
      <c r="C17" s="8"/>
      <c r="D17" s="9"/>
      <c r="E17" s="9"/>
      <c r="F17" s="9"/>
    </row>
    <row r="18" spans="1:11">
      <c r="A18" s="9"/>
      <c r="B18" s="10"/>
      <c r="C18" s="8"/>
      <c r="D18" s="9"/>
      <c r="E18" s="9"/>
      <c r="F18" s="9"/>
    </row>
    <row r="19" spans="1:11">
      <c r="A19" s="9"/>
      <c r="B19" s="10"/>
      <c r="C19" s="12"/>
      <c r="D19" s="12"/>
      <c r="E19" s="12"/>
      <c r="F19" s="9"/>
    </row>
    <row r="20" spans="1:11">
      <c r="A20" s="9"/>
      <c r="B20" s="12"/>
      <c r="C20" s="13"/>
      <c r="D20" s="13"/>
      <c r="E20" s="13"/>
      <c r="F20" s="12"/>
    </row>
    <row r="21" spans="1:11">
      <c r="A21" s="9"/>
      <c r="B21" s="10"/>
      <c r="C21" s="13"/>
      <c r="D21" s="13"/>
      <c r="E21" s="13"/>
      <c r="F21" s="13"/>
    </row>
    <row r="22" spans="1:11">
      <c r="A22" s="13"/>
      <c r="B22" s="10"/>
      <c r="C22" s="13"/>
      <c r="D22" s="13"/>
      <c r="E22" s="13"/>
      <c r="F22" s="13"/>
    </row>
    <row r="23" spans="1:11">
      <c r="A23" s="9"/>
      <c r="B23" s="10"/>
      <c r="C23" s="13"/>
      <c r="D23" s="13"/>
      <c r="E23" s="13"/>
      <c r="F23" s="13"/>
      <c r="K23" s="87"/>
    </row>
    <row r="24" spans="1:11">
      <c r="A24" s="9"/>
      <c r="B24" s="10"/>
      <c r="C24" s="13"/>
      <c r="D24" s="13"/>
      <c r="E24" s="13"/>
      <c r="F24" s="13"/>
      <c r="K24" s="87"/>
    </row>
    <row r="25" spans="1:11">
      <c r="A25" s="9"/>
      <c r="B25" s="10"/>
      <c r="C25" s="4"/>
      <c r="D25" s="4"/>
      <c r="E25" s="4"/>
      <c r="F25" s="13"/>
      <c r="K25" s="87"/>
    </row>
    <row r="26" spans="1:11">
      <c r="C26" s="4"/>
      <c r="D26" s="4"/>
      <c r="E26" s="4"/>
      <c r="F26" s="4"/>
      <c r="K26" s="87"/>
    </row>
    <row r="27" spans="1:11">
      <c r="C27" s="4"/>
      <c r="D27" s="4"/>
      <c r="E27" s="4"/>
      <c r="F27" s="4"/>
    </row>
    <row r="28" spans="1:11">
      <c r="C28" s="4"/>
      <c r="D28" s="4"/>
      <c r="E28" s="4"/>
      <c r="F28" s="4"/>
    </row>
    <row r="29" spans="1:11">
      <c r="C29" s="4"/>
      <c r="D29" s="4"/>
      <c r="E29" s="4"/>
      <c r="F29" s="4"/>
    </row>
    <row r="30" spans="1:11">
      <c r="C30" s="4"/>
      <c r="D30" s="4"/>
      <c r="E30" s="4"/>
      <c r="F30" s="4"/>
    </row>
    <row r="31" spans="1:11">
      <c r="C31" s="4"/>
      <c r="D31" s="4"/>
      <c r="E31" s="4"/>
      <c r="F31" s="4"/>
    </row>
    <row r="32" spans="1:11">
      <c r="C32" s="4"/>
      <c r="D32" s="4"/>
      <c r="E32" s="4"/>
      <c r="F32" s="4"/>
    </row>
    <row r="33" spans="1:6">
      <c r="C33" s="4"/>
      <c r="D33" s="4"/>
      <c r="E33" s="4"/>
      <c r="F33" s="4"/>
    </row>
    <row r="34" spans="1:6">
      <c r="C34" s="4"/>
      <c r="D34" s="4"/>
      <c r="E34" s="4"/>
      <c r="F34" s="4"/>
    </row>
    <row r="35" spans="1:6">
      <c r="A35" s="4"/>
      <c r="C35" s="4"/>
      <c r="D35" s="4"/>
      <c r="E35" s="4"/>
      <c r="F35" s="4"/>
    </row>
    <row r="36" spans="1:6">
      <c r="C36" s="4"/>
      <c r="D36" s="4"/>
      <c r="E36" s="4"/>
      <c r="F36" s="4"/>
    </row>
    <row r="37" spans="1:6">
      <c r="C37" s="4"/>
      <c r="D37" s="4"/>
      <c r="E37" s="4"/>
      <c r="F37" s="4"/>
    </row>
    <row r="38" spans="1:6">
      <c r="C38" s="4"/>
      <c r="D38" s="4"/>
      <c r="E38" s="4"/>
      <c r="F38" s="4"/>
    </row>
    <row r="39" spans="1:6">
      <c r="C39" s="4"/>
      <c r="D39" s="4"/>
      <c r="E39" s="4"/>
      <c r="F39" s="4"/>
    </row>
    <row r="40" spans="1:6">
      <c r="C40" s="4"/>
      <c r="D40" s="4"/>
      <c r="E40" s="4"/>
      <c r="F40" s="4"/>
    </row>
    <row r="41" spans="1:6">
      <c r="C41" s="4"/>
      <c r="D41" s="4"/>
      <c r="E41" s="4"/>
      <c r="F41" s="4"/>
    </row>
    <row r="42" spans="1:6">
      <c r="C42" s="4"/>
      <c r="D42" s="4"/>
      <c r="E42" s="4"/>
      <c r="F42" s="4"/>
    </row>
    <row r="43" spans="1:6">
      <c r="C43" s="4"/>
      <c r="D43" s="4"/>
      <c r="E43" s="4"/>
      <c r="F43" s="4"/>
    </row>
    <row r="44" spans="1:6">
      <c r="C44" s="4"/>
      <c r="D44" s="4"/>
      <c r="E44" s="4"/>
      <c r="F44" s="4"/>
    </row>
    <row r="45" spans="1:6">
      <c r="C45" s="4"/>
      <c r="D45" s="4"/>
      <c r="E45" s="4"/>
      <c r="F45" s="4"/>
    </row>
    <row r="46" spans="1:6">
      <c r="C46" s="4"/>
      <c r="D46" s="4"/>
      <c r="E46" s="4"/>
      <c r="F46" s="4"/>
    </row>
    <row r="47" spans="1:6">
      <c r="C47" s="4"/>
      <c r="D47" s="4"/>
      <c r="E47" s="4"/>
      <c r="F47" s="4"/>
    </row>
    <row r="48" spans="1:6">
      <c r="C48" s="4"/>
      <c r="D48" s="4"/>
      <c r="E48" s="4"/>
      <c r="F48" s="4"/>
    </row>
    <row r="49" spans="3:6">
      <c r="C49" s="4"/>
      <c r="D49" s="4"/>
      <c r="E49" s="4"/>
      <c r="F49" s="4"/>
    </row>
    <row r="50" spans="3:6">
      <c r="C50" s="4"/>
      <c r="D50" s="4"/>
      <c r="E50" s="4"/>
      <c r="F50" s="4"/>
    </row>
    <row r="51" spans="3:6">
      <c r="C51" s="4"/>
      <c r="D51" s="4"/>
      <c r="E51" s="4"/>
      <c r="F51" s="4"/>
    </row>
    <row r="52" spans="3:6">
      <c r="C52" s="4"/>
      <c r="D52" s="4"/>
      <c r="E52" s="4"/>
      <c r="F52" s="4"/>
    </row>
    <row r="53" spans="3:6">
      <c r="C53" s="4"/>
      <c r="D53" s="4"/>
      <c r="E53" s="4"/>
      <c r="F53" s="4"/>
    </row>
    <row r="54" spans="3:6">
      <c r="C54" s="4"/>
      <c r="D54" s="4"/>
      <c r="E54" s="4"/>
      <c r="F54" s="4"/>
    </row>
    <row r="55" spans="3:6">
      <c r="C55" s="4"/>
      <c r="D55" s="4"/>
      <c r="E55" s="4"/>
      <c r="F55" s="4"/>
    </row>
    <row r="56" spans="3:6">
      <c r="C56" s="4"/>
      <c r="D56" s="4"/>
      <c r="E56" s="4"/>
      <c r="F56" s="4"/>
    </row>
    <row r="57" spans="3:6">
      <c r="C57" s="4"/>
      <c r="D57" s="4"/>
      <c r="E57" s="4"/>
      <c r="F57" s="4"/>
    </row>
    <row r="58" spans="3:6">
      <c r="C58" s="4"/>
      <c r="D58" s="4"/>
      <c r="E58" s="4"/>
      <c r="F58" s="4"/>
    </row>
    <row r="59" spans="3:6">
      <c r="C59" s="4"/>
      <c r="D59" s="4"/>
      <c r="E59" s="4"/>
      <c r="F59" s="4"/>
    </row>
    <row r="60" spans="3:6">
      <c r="C60" s="4"/>
      <c r="D60" s="4"/>
      <c r="E60" s="4"/>
      <c r="F60" s="4"/>
    </row>
    <row r="61" spans="3:6">
      <c r="C61" s="4"/>
      <c r="D61" s="4"/>
      <c r="E61" s="4"/>
      <c r="F61" s="4"/>
    </row>
    <row r="62" spans="3:6">
      <c r="C62" s="4"/>
      <c r="D62" s="4"/>
      <c r="E62" s="4"/>
      <c r="F62" s="4"/>
    </row>
    <row r="63" spans="3:6">
      <c r="C63" s="4"/>
      <c r="D63" s="4"/>
      <c r="E63" s="4"/>
      <c r="F63" s="4"/>
    </row>
    <row r="64" spans="3:6">
      <c r="C64" s="4"/>
      <c r="D64" s="4"/>
      <c r="E64" s="4"/>
      <c r="F64" s="4"/>
    </row>
    <row r="65" spans="3:6">
      <c r="C65" s="4"/>
      <c r="D65" s="4"/>
      <c r="E65" s="4"/>
      <c r="F65" s="4"/>
    </row>
    <row r="66" spans="3:6">
      <c r="C66" s="4"/>
      <c r="D66" s="4"/>
      <c r="E66" s="4"/>
      <c r="F66" s="4"/>
    </row>
    <row r="67" spans="3:6">
      <c r="C67" s="4"/>
      <c r="D67" s="4"/>
      <c r="E67" s="4"/>
      <c r="F67" s="4"/>
    </row>
    <row r="68" spans="3:6">
      <c r="C68" s="4"/>
      <c r="D68" s="4"/>
      <c r="E68" s="4"/>
      <c r="F68" s="4"/>
    </row>
    <row r="69" spans="3:6">
      <c r="C69" s="4"/>
      <c r="D69" s="4"/>
      <c r="E69" s="4"/>
      <c r="F69" s="4"/>
    </row>
    <row r="70" spans="3:6">
      <c r="C70" s="4"/>
      <c r="D70" s="4"/>
      <c r="E70" s="4"/>
      <c r="F70" s="4"/>
    </row>
    <row r="71" spans="3:6">
      <c r="C71" s="4"/>
      <c r="D71" s="4"/>
      <c r="E71" s="4"/>
      <c r="F71" s="4"/>
    </row>
    <row r="72" spans="3:6">
      <c r="C72" s="4"/>
      <c r="D72" s="4"/>
      <c r="E72" s="4"/>
      <c r="F72" s="4"/>
    </row>
    <row r="73" spans="3:6">
      <c r="C73" s="4"/>
      <c r="D73" s="4"/>
      <c r="E73" s="4"/>
      <c r="F73" s="4"/>
    </row>
    <row r="74" spans="3:6">
      <c r="C74" s="4"/>
      <c r="D74" s="4"/>
      <c r="E74" s="4"/>
      <c r="F74" s="4"/>
    </row>
    <row r="75" spans="3:6">
      <c r="C75" s="4"/>
      <c r="D75" s="4"/>
      <c r="E75" s="4"/>
      <c r="F75" s="4"/>
    </row>
    <row r="76" spans="3:6">
      <c r="C76" s="4"/>
      <c r="D76" s="4"/>
      <c r="E76" s="4"/>
      <c r="F76" s="4"/>
    </row>
    <row r="77" spans="3:6">
      <c r="C77" s="4"/>
      <c r="D77" s="4"/>
      <c r="E77" s="4"/>
      <c r="F77" s="4"/>
    </row>
    <row r="78" spans="3:6">
      <c r="C78" s="4"/>
      <c r="D78" s="4"/>
      <c r="E78" s="4"/>
      <c r="F78" s="4"/>
    </row>
    <row r="79" spans="3:6">
      <c r="C79" s="4"/>
      <c r="D79" s="4"/>
      <c r="E79" s="4"/>
      <c r="F79" s="4"/>
    </row>
    <row r="80" spans="3:6">
      <c r="C80" s="5"/>
      <c r="D80" s="5"/>
      <c r="E80" s="5"/>
      <c r="F80" s="4"/>
    </row>
    <row r="81" spans="2:6">
      <c r="B81" s="3"/>
      <c r="C81" s="4"/>
      <c r="D81" s="4"/>
      <c r="E81" s="4"/>
      <c r="F81" s="5"/>
    </row>
    <row r="82" spans="2:6">
      <c r="C82" s="1"/>
      <c r="D82" s="1"/>
      <c r="E82" s="1"/>
      <c r="F82" s="4"/>
    </row>
    <row r="83" spans="2:6">
      <c r="C83" s="1"/>
      <c r="D83" s="1"/>
      <c r="E83" s="1"/>
      <c r="F83" s="1"/>
    </row>
    <row r="84" spans="2:6">
      <c r="C84" s="1"/>
      <c r="D84" s="1"/>
      <c r="E84" s="1"/>
      <c r="F84" s="1"/>
    </row>
    <row r="85" spans="2:6">
      <c r="C85" s="1"/>
      <c r="D85" s="1"/>
      <c r="E85" s="1"/>
      <c r="F85" s="1"/>
    </row>
    <row r="86" spans="2:6">
      <c r="C86" s="1"/>
      <c r="D86" s="1"/>
      <c r="E86" s="1"/>
      <c r="F86" s="1"/>
    </row>
    <row r="87" spans="2:6">
      <c r="C87" s="1"/>
      <c r="D87" s="1"/>
      <c r="E87" s="1"/>
      <c r="F87" s="1"/>
    </row>
    <row r="88" spans="2:6">
      <c r="C88" s="1"/>
      <c r="D88" s="1"/>
      <c r="E88" s="1"/>
      <c r="F88" s="1"/>
    </row>
    <row r="89" spans="2:6">
      <c r="F89" s="1"/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4"/>
  <sheetViews>
    <sheetView tabSelected="1" workbookViewId="0">
      <selection activeCell="J24" sqref="J24"/>
    </sheetView>
  </sheetViews>
  <sheetFormatPr defaultRowHeight="12"/>
  <cols>
    <col min="4" max="4" width="10.85546875" customWidth="1"/>
    <col min="5" max="5" width="15.7109375" customWidth="1"/>
    <col min="6" max="6" width="13.5703125" customWidth="1"/>
    <col min="7" max="7" width="12.85546875" customWidth="1"/>
  </cols>
  <sheetData>
    <row r="1" spans="1:10">
      <c r="A1" s="113" t="s">
        <v>82</v>
      </c>
      <c r="B1" s="114"/>
      <c r="C1" s="114"/>
      <c r="D1" s="114"/>
      <c r="E1" s="114"/>
      <c r="F1" s="114"/>
      <c r="G1" s="114"/>
      <c r="H1" s="114"/>
      <c r="I1" s="115"/>
    </row>
    <row r="2" spans="1:10">
      <c r="A2" s="116" t="s">
        <v>69</v>
      </c>
      <c r="B2" s="117"/>
      <c r="C2" s="117"/>
      <c r="D2" s="117"/>
      <c r="E2" s="117"/>
      <c r="F2" s="117"/>
      <c r="G2" s="117"/>
      <c r="H2" s="117"/>
      <c r="I2" s="118"/>
    </row>
    <row r="3" spans="1:10">
      <c r="A3" s="119" t="s">
        <v>68</v>
      </c>
      <c r="B3" s="120"/>
      <c r="C3" s="120"/>
      <c r="D3" s="120"/>
      <c r="E3" s="120"/>
      <c r="F3" s="120"/>
      <c r="G3" s="120"/>
      <c r="H3" s="120"/>
      <c r="I3" s="121"/>
    </row>
    <row r="4" spans="1:10">
      <c r="B4" s="2"/>
    </row>
    <row r="5" spans="1:10" ht="12.75">
      <c r="B5" s="2"/>
      <c r="C5" s="14" t="s">
        <v>7</v>
      </c>
      <c r="D5" s="15"/>
      <c r="E5" s="16" t="s">
        <v>9</v>
      </c>
    </row>
    <row r="6" spans="1:10" ht="12.75">
      <c r="B6" s="2"/>
      <c r="C6" s="17"/>
      <c r="D6" s="18"/>
      <c r="E6" s="19" t="s">
        <v>8</v>
      </c>
    </row>
    <row r="7" spans="1:10">
      <c r="B7" s="2"/>
      <c r="C7" s="6"/>
      <c r="D7" s="6"/>
      <c r="E7" s="6"/>
    </row>
    <row r="10" spans="1:10" ht="15.75">
      <c r="C10" s="126" t="s">
        <v>31</v>
      </c>
      <c r="D10" s="127"/>
      <c r="E10" s="127"/>
      <c r="F10" s="127"/>
      <c r="G10" s="128"/>
    </row>
    <row r="11" spans="1:10">
      <c r="C11" s="2"/>
    </row>
    <row r="12" spans="1:10">
      <c r="C12" s="2"/>
      <c r="D12" s="123" t="s">
        <v>0</v>
      </c>
      <c r="E12" s="124"/>
      <c r="F12" s="93">
        <v>100000</v>
      </c>
    </row>
    <row r="13" spans="1:10">
      <c r="C13" s="2"/>
      <c r="D13" s="123" t="s">
        <v>1</v>
      </c>
      <c r="E13" s="124"/>
      <c r="F13" s="77">
        <v>0.06</v>
      </c>
    </row>
    <row r="14" spans="1:10">
      <c r="C14" s="2"/>
      <c r="D14" s="123" t="s">
        <v>4</v>
      </c>
      <c r="E14" s="124"/>
      <c r="F14" s="78">
        <v>10</v>
      </c>
    </row>
    <row r="15" spans="1:10">
      <c r="C15" s="2"/>
      <c r="D15" s="123" t="s">
        <v>22</v>
      </c>
      <c r="E15" s="124"/>
      <c r="F15" s="86">
        <f>F13/12</f>
        <v>5.0000000000000001E-3</v>
      </c>
    </row>
    <row r="16" spans="1:10">
      <c r="C16" s="2"/>
      <c r="D16" s="123" t="s">
        <v>2</v>
      </c>
      <c r="E16" s="124"/>
      <c r="F16" s="85">
        <f>F14*12</f>
        <v>120</v>
      </c>
      <c r="J16" s="87"/>
    </row>
    <row r="17" spans="2:10">
      <c r="C17" s="2"/>
      <c r="D17" s="73"/>
      <c r="E17" s="74"/>
      <c r="J17" s="87"/>
    </row>
    <row r="18" spans="2:10">
      <c r="C18" s="75"/>
      <c r="D18" s="125" t="s">
        <v>3</v>
      </c>
      <c r="E18" s="125"/>
      <c r="F18" s="94">
        <f>PMT(k,n,-kredit)</f>
        <v>1110.2050194164945</v>
      </c>
      <c r="J18" s="87"/>
    </row>
    <row r="19" spans="2:10">
      <c r="C19" s="75"/>
      <c r="D19" s="122" t="s">
        <v>44</v>
      </c>
      <c r="E19" s="122"/>
      <c r="F19" s="94">
        <f>F18*12</f>
        <v>13322.460232997933</v>
      </c>
      <c r="J19" s="87"/>
    </row>
    <row r="20" spans="2:10">
      <c r="C20" s="76" t="s">
        <v>83</v>
      </c>
      <c r="D20" s="76" t="s">
        <v>84</v>
      </c>
      <c r="E20" s="76" t="s">
        <v>85</v>
      </c>
      <c r="F20" s="76" t="s">
        <v>86</v>
      </c>
      <c r="G20" s="76" t="s">
        <v>87</v>
      </c>
      <c r="J20" s="87"/>
    </row>
    <row r="21" spans="2:10">
      <c r="C21" s="95">
        <v>0</v>
      </c>
      <c r="G21" s="133">
        <f>$F$12</f>
        <v>100000</v>
      </c>
      <c r="I21" s="89"/>
      <c r="J21" s="90"/>
    </row>
    <row r="22" spans="2:10">
      <c r="C22" s="80">
        <f>1+C21</f>
        <v>1</v>
      </c>
      <c r="D22" s="81">
        <f>$F$18</f>
        <v>1110.2050194164945</v>
      </c>
      <c r="E22" s="81">
        <f>k*G21</f>
        <v>500</v>
      </c>
      <c r="F22" s="81">
        <f>D22-E22</f>
        <v>610.20501941649445</v>
      </c>
      <c r="G22" s="82">
        <f>G21-F22</f>
        <v>99389.794980583509</v>
      </c>
      <c r="J22" s="87"/>
    </row>
    <row r="23" spans="2:10">
      <c r="B23" s="13"/>
      <c r="C23" s="79">
        <f>1+C22</f>
        <v>2</v>
      </c>
      <c r="D23" s="81">
        <f t="shared" ref="D23:D86" si="0">$F$18</f>
        <v>1110.2050194164945</v>
      </c>
      <c r="E23" s="81">
        <f>k*G22</f>
        <v>496.94897490291754</v>
      </c>
      <c r="F23" s="81">
        <f t="shared" ref="F23:F86" si="1">D23-E23</f>
        <v>613.25604451357685</v>
      </c>
      <c r="G23" s="82">
        <f t="shared" ref="G23:G86" si="2">G22-F23</f>
        <v>98776.538936069934</v>
      </c>
      <c r="J23" s="87"/>
    </row>
    <row r="24" spans="2:10">
      <c r="C24" s="79">
        <f t="shared" ref="C24:C87" si="3">1+C23</f>
        <v>3</v>
      </c>
      <c r="D24" s="81">
        <f t="shared" si="0"/>
        <v>1110.2050194164945</v>
      </c>
      <c r="E24" s="81">
        <f>k*G23</f>
        <v>493.88269468034969</v>
      </c>
      <c r="F24" s="81">
        <f t="shared" si="1"/>
        <v>616.32232473614476</v>
      </c>
      <c r="G24" s="82">
        <f t="shared" si="2"/>
        <v>98160.216611333788</v>
      </c>
      <c r="J24" s="87"/>
    </row>
    <row r="25" spans="2:10">
      <c r="C25" s="79">
        <f t="shared" si="3"/>
        <v>4</v>
      </c>
      <c r="D25" s="81">
        <f t="shared" si="0"/>
        <v>1110.2050194164945</v>
      </c>
      <c r="E25" s="81">
        <f>k*G24</f>
        <v>490.80108305666897</v>
      </c>
      <c r="F25" s="81">
        <f t="shared" si="1"/>
        <v>619.40393635982548</v>
      </c>
      <c r="G25" s="82">
        <f t="shared" si="2"/>
        <v>97540.81267497396</v>
      </c>
    </row>
    <row r="26" spans="2:10">
      <c r="C26" s="79">
        <f t="shared" si="3"/>
        <v>5</v>
      </c>
      <c r="D26" s="81">
        <f t="shared" si="0"/>
        <v>1110.2050194164945</v>
      </c>
      <c r="E26" s="81">
        <f>k*G25</f>
        <v>487.7040633748698</v>
      </c>
      <c r="F26" s="81">
        <f t="shared" si="1"/>
        <v>622.5009560416247</v>
      </c>
      <c r="G26" s="82">
        <f t="shared" si="2"/>
        <v>96918.311718932338</v>
      </c>
      <c r="J26" s="87"/>
    </row>
    <row r="27" spans="2:10">
      <c r="C27" s="79">
        <f t="shared" si="3"/>
        <v>6</v>
      </c>
      <c r="D27" s="81">
        <f t="shared" si="0"/>
        <v>1110.2050194164945</v>
      </c>
      <c r="E27" s="81">
        <f>k*G26</f>
        <v>484.59155859466171</v>
      </c>
      <c r="F27" s="81">
        <f t="shared" si="1"/>
        <v>625.61346082183275</v>
      </c>
      <c r="G27" s="82">
        <f t="shared" si="2"/>
        <v>96292.698258110511</v>
      </c>
    </row>
    <row r="28" spans="2:10">
      <c r="C28" s="79">
        <f t="shared" si="3"/>
        <v>7</v>
      </c>
      <c r="D28" s="81">
        <f t="shared" si="0"/>
        <v>1110.2050194164945</v>
      </c>
      <c r="E28" s="81">
        <f>k*G27</f>
        <v>481.46349129055255</v>
      </c>
      <c r="F28" s="81">
        <f t="shared" si="1"/>
        <v>628.74152812594184</v>
      </c>
      <c r="G28" s="82">
        <f t="shared" si="2"/>
        <v>95663.956729984566</v>
      </c>
    </row>
    <row r="29" spans="2:10">
      <c r="C29" s="79">
        <f t="shared" si="3"/>
        <v>8</v>
      </c>
      <c r="D29" s="81">
        <f t="shared" si="0"/>
        <v>1110.2050194164945</v>
      </c>
      <c r="E29" s="81">
        <f>k*G28</f>
        <v>478.31978364992284</v>
      </c>
      <c r="F29" s="81">
        <f t="shared" si="1"/>
        <v>631.88523576657167</v>
      </c>
      <c r="G29" s="82">
        <f t="shared" si="2"/>
        <v>95032.071494217991</v>
      </c>
    </row>
    <row r="30" spans="2:10">
      <c r="C30" s="79">
        <f t="shared" si="3"/>
        <v>9</v>
      </c>
      <c r="D30" s="81">
        <f t="shared" si="0"/>
        <v>1110.2050194164945</v>
      </c>
      <c r="E30" s="81">
        <f>k*G29</f>
        <v>475.16035747108998</v>
      </c>
      <c r="F30" s="81">
        <f t="shared" si="1"/>
        <v>635.04466194540441</v>
      </c>
      <c r="G30" s="82">
        <f t="shared" si="2"/>
        <v>94397.02683227259</v>
      </c>
    </row>
    <row r="31" spans="2:10">
      <c r="C31" s="79">
        <f t="shared" si="3"/>
        <v>10</v>
      </c>
      <c r="D31" s="81">
        <f t="shared" si="0"/>
        <v>1110.2050194164945</v>
      </c>
      <c r="E31" s="81">
        <f>k*G30</f>
        <v>471.98513416136296</v>
      </c>
      <c r="F31" s="81">
        <f t="shared" si="1"/>
        <v>638.21988525513143</v>
      </c>
      <c r="G31" s="82">
        <f t="shared" si="2"/>
        <v>93758.806947017452</v>
      </c>
    </row>
    <row r="32" spans="2:10">
      <c r="C32" s="79">
        <f t="shared" si="3"/>
        <v>11</v>
      </c>
      <c r="D32" s="81">
        <f t="shared" si="0"/>
        <v>1110.2050194164945</v>
      </c>
      <c r="E32" s="81">
        <f>k*G31</f>
        <v>468.79403473508728</v>
      </c>
      <c r="F32" s="81">
        <f t="shared" si="1"/>
        <v>641.41098468140717</v>
      </c>
      <c r="G32" s="82">
        <f t="shared" si="2"/>
        <v>93117.395962336042</v>
      </c>
    </row>
    <row r="33" spans="3:7">
      <c r="C33" s="79">
        <f t="shared" si="3"/>
        <v>12</v>
      </c>
      <c r="D33" s="81">
        <f t="shared" si="0"/>
        <v>1110.2050194164945</v>
      </c>
      <c r="E33" s="81">
        <f>k*G32</f>
        <v>465.58697981168024</v>
      </c>
      <c r="F33" s="81">
        <f t="shared" si="1"/>
        <v>644.61803960481416</v>
      </c>
      <c r="G33" s="82">
        <f t="shared" si="2"/>
        <v>92472.777922731228</v>
      </c>
    </row>
    <row r="34" spans="3:7">
      <c r="C34" s="79">
        <f t="shared" si="3"/>
        <v>13</v>
      </c>
      <c r="D34" s="81">
        <f t="shared" si="0"/>
        <v>1110.2050194164945</v>
      </c>
      <c r="E34" s="81">
        <f>k*G33</f>
        <v>462.36388961365617</v>
      </c>
      <c r="F34" s="81">
        <f t="shared" si="1"/>
        <v>647.84112980283828</v>
      </c>
      <c r="G34" s="82">
        <f t="shared" si="2"/>
        <v>91824.936792928391</v>
      </c>
    </row>
    <row r="35" spans="3:7">
      <c r="C35" s="79">
        <f t="shared" si="3"/>
        <v>14</v>
      </c>
      <c r="D35" s="81">
        <f t="shared" si="0"/>
        <v>1110.2050194164945</v>
      </c>
      <c r="E35" s="81">
        <f>k*G34</f>
        <v>459.12468396464197</v>
      </c>
      <c r="F35" s="81">
        <f t="shared" si="1"/>
        <v>651.08033545185253</v>
      </c>
      <c r="G35" s="82">
        <f t="shared" si="2"/>
        <v>91173.856457476533</v>
      </c>
    </row>
    <row r="36" spans="3:7">
      <c r="C36" s="79">
        <f t="shared" si="3"/>
        <v>15</v>
      </c>
      <c r="D36" s="81">
        <f t="shared" si="0"/>
        <v>1110.2050194164945</v>
      </c>
      <c r="E36" s="81">
        <f>k*G35</f>
        <v>455.8692822873827</v>
      </c>
      <c r="F36" s="81">
        <f t="shared" si="1"/>
        <v>654.33573712911175</v>
      </c>
      <c r="G36" s="82">
        <f t="shared" si="2"/>
        <v>90519.520720347427</v>
      </c>
    </row>
    <row r="37" spans="3:7">
      <c r="C37" s="79">
        <f t="shared" si="3"/>
        <v>16</v>
      </c>
      <c r="D37" s="81">
        <f t="shared" si="0"/>
        <v>1110.2050194164945</v>
      </c>
      <c r="E37" s="81">
        <f>k*G36</f>
        <v>452.59760360173715</v>
      </c>
      <c r="F37" s="81">
        <f t="shared" si="1"/>
        <v>657.60741581475736</v>
      </c>
      <c r="G37" s="82">
        <f t="shared" si="2"/>
        <v>89861.913304532674</v>
      </c>
    </row>
    <row r="38" spans="3:7">
      <c r="C38" s="79">
        <f t="shared" si="3"/>
        <v>17</v>
      </c>
      <c r="D38" s="81">
        <f t="shared" si="0"/>
        <v>1110.2050194164945</v>
      </c>
      <c r="E38" s="81">
        <f>k*G37</f>
        <v>449.30956652266337</v>
      </c>
      <c r="F38" s="81">
        <f t="shared" si="1"/>
        <v>660.89545289383113</v>
      </c>
      <c r="G38" s="82">
        <f t="shared" si="2"/>
        <v>89201.017851638841</v>
      </c>
    </row>
    <row r="39" spans="3:7">
      <c r="C39" s="79">
        <f t="shared" si="3"/>
        <v>18</v>
      </c>
      <c r="D39" s="81">
        <f t="shared" si="0"/>
        <v>1110.2050194164945</v>
      </c>
      <c r="E39" s="81">
        <f>k*G38</f>
        <v>446.00508925819423</v>
      </c>
      <c r="F39" s="81">
        <f t="shared" si="1"/>
        <v>664.19993015830028</v>
      </c>
      <c r="G39" s="82">
        <f t="shared" si="2"/>
        <v>88536.817921480542</v>
      </c>
    </row>
    <row r="40" spans="3:7">
      <c r="C40" s="79">
        <f t="shared" si="3"/>
        <v>19</v>
      </c>
      <c r="D40" s="81">
        <f t="shared" si="0"/>
        <v>1110.2050194164945</v>
      </c>
      <c r="E40" s="81">
        <f>k*G39</f>
        <v>442.68408960740271</v>
      </c>
      <c r="F40" s="81">
        <f t="shared" si="1"/>
        <v>667.52092980909174</v>
      </c>
      <c r="G40" s="82">
        <f t="shared" si="2"/>
        <v>87869.29699167145</v>
      </c>
    </row>
    <row r="41" spans="3:7">
      <c r="C41" s="79">
        <f t="shared" si="3"/>
        <v>20</v>
      </c>
      <c r="D41" s="81">
        <f t="shared" si="0"/>
        <v>1110.2050194164945</v>
      </c>
      <c r="E41" s="81">
        <f>k*G40</f>
        <v>439.34648495835728</v>
      </c>
      <c r="F41" s="81">
        <f t="shared" si="1"/>
        <v>670.85853445813723</v>
      </c>
      <c r="G41" s="82">
        <f t="shared" si="2"/>
        <v>87198.438457213313</v>
      </c>
    </row>
    <row r="42" spans="3:7">
      <c r="C42" s="79">
        <f t="shared" si="3"/>
        <v>21</v>
      </c>
      <c r="D42" s="81">
        <f t="shared" si="0"/>
        <v>1110.2050194164945</v>
      </c>
      <c r="E42" s="81">
        <f>k*G41</f>
        <v>435.9921922860666</v>
      </c>
      <c r="F42" s="81">
        <f t="shared" si="1"/>
        <v>674.21282713042785</v>
      </c>
      <c r="G42" s="82">
        <f t="shared" si="2"/>
        <v>86524.225630082889</v>
      </c>
    </row>
    <row r="43" spans="3:7">
      <c r="C43" s="79">
        <f t="shared" si="3"/>
        <v>22</v>
      </c>
      <c r="D43" s="81">
        <f t="shared" si="0"/>
        <v>1110.2050194164945</v>
      </c>
      <c r="E43" s="81">
        <f>k*G42</f>
        <v>432.62112815041445</v>
      </c>
      <c r="F43" s="81">
        <f t="shared" si="1"/>
        <v>677.58389126607995</v>
      </c>
      <c r="G43" s="82">
        <f t="shared" si="2"/>
        <v>85846.641738816805</v>
      </c>
    </row>
    <row r="44" spans="3:7">
      <c r="C44" s="79">
        <f t="shared" si="3"/>
        <v>23</v>
      </c>
      <c r="D44" s="81">
        <f t="shared" si="0"/>
        <v>1110.2050194164945</v>
      </c>
      <c r="E44" s="81">
        <f>k*G43</f>
        <v>429.23320869408406</v>
      </c>
      <c r="F44" s="81">
        <f t="shared" si="1"/>
        <v>680.9718107224104</v>
      </c>
      <c r="G44" s="82">
        <f t="shared" si="2"/>
        <v>85165.669928094401</v>
      </c>
    </row>
    <row r="45" spans="3:7">
      <c r="C45" s="79">
        <f t="shared" si="3"/>
        <v>24</v>
      </c>
      <c r="D45" s="81">
        <f t="shared" si="0"/>
        <v>1110.2050194164945</v>
      </c>
      <c r="E45" s="81">
        <f>k*G44</f>
        <v>425.82834964047203</v>
      </c>
      <c r="F45" s="81">
        <f t="shared" si="1"/>
        <v>684.37666977602248</v>
      </c>
      <c r="G45" s="82">
        <f t="shared" si="2"/>
        <v>84481.293258318372</v>
      </c>
    </row>
    <row r="46" spans="3:7">
      <c r="C46" s="79">
        <f t="shared" si="3"/>
        <v>25</v>
      </c>
      <c r="D46" s="81">
        <f t="shared" si="0"/>
        <v>1110.2050194164945</v>
      </c>
      <c r="E46" s="81">
        <f>k*G45</f>
        <v>422.40646629159187</v>
      </c>
      <c r="F46" s="81">
        <f t="shared" si="1"/>
        <v>687.79855312490258</v>
      </c>
      <c r="G46" s="82">
        <f t="shared" si="2"/>
        <v>83793.494705193472</v>
      </c>
    </row>
    <row r="47" spans="3:7">
      <c r="C47" s="79">
        <f t="shared" si="3"/>
        <v>26</v>
      </c>
      <c r="D47" s="81">
        <f t="shared" si="0"/>
        <v>1110.2050194164945</v>
      </c>
      <c r="E47" s="81">
        <f>k*G46</f>
        <v>418.96747352596736</v>
      </c>
      <c r="F47" s="81">
        <f t="shared" si="1"/>
        <v>691.23754589052714</v>
      </c>
      <c r="G47" s="82">
        <f t="shared" si="2"/>
        <v>83102.257159302942</v>
      </c>
    </row>
    <row r="48" spans="3:7">
      <c r="C48" s="79">
        <f t="shared" si="3"/>
        <v>27</v>
      </c>
      <c r="D48" s="81">
        <f t="shared" si="0"/>
        <v>1110.2050194164945</v>
      </c>
      <c r="E48" s="81">
        <f>k*G47</f>
        <v>415.5112857965147</v>
      </c>
      <c r="F48" s="81">
        <f t="shared" si="1"/>
        <v>694.69373361997975</v>
      </c>
      <c r="G48" s="82">
        <f t="shared" si="2"/>
        <v>82407.563425682965</v>
      </c>
    </row>
    <row r="49" spans="3:7">
      <c r="C49" s="79">
        <f t="shared" si="3"/>
        <v>28</v>
      </c>
      <c r="D49" s="81">
        <f t="shared" si="0"/>
        <v>1110.2050194164945</v>
      </c>
      <c r="E49" s="81">
        <f>k*G48</f>
        <v>412.03781712841482</v>
      </c>
      <c r="F49" s="81">
        <f t="shared" si="1"/>
        <v>698.16720228807958</v>
      </c>
      <c r="G49" s="82">
        <f t="shared" si="2"/>
        <v>81709.396223394884</v>
      </c>
    </row>
    <row r="50" spans="3:7">
      <c r="C50" s="79">
        <f t="shared" si="3"/>
        <v>29</v>
      </c>
      <c r="D50" s="81">
        <f t="shared" si="0"/>
        <v>1110.2050194164945</v>
      </c>
      <c r="E50" s="81">
        <f>k*G49</f>
        <v>408.54698111697445</v>
      </c>
      <c r="F50" s="81">
        <f t="shared" si="1"/>
        <v>701.65803829952006</v>
      </c>
      <c r="G50" s="82">
        <f t="shared" si="2"/>
        <v>81007.738185095368</v>
      </c>
    </row>
    <row r="51" spans="3:7">
      <c r="C51" s="79">
        <f t="shared" si="3"/>
        <v>30</v>
      </c>
      <c r="D51" s="81">
        <f t="shared" si="0"/>
        <v>1110.2050194164945</v>
      </c>
      <c r="E51" s="81">
        <f>k*G50</f>
        <v>405.03869092547683</v>
      </c>
      <c r="F51" s="81">
        <f t="shared" si="1"/>
        <v>705.16632849101757</v>
      </c>
      <c r="G51" s="82">
        <f t="shared" si="2"/>
        <v>80302.571856604351</v>
      </c>
    </row>
    <row r="52" spans="3:7">
      <c r="C52" s="79">
        <f t="shared" si="3"/>
        <v>31</v>
      </c>
      <c r="D52" s="81">
        <f t="shared" si="0"/>
        <v>1110.2050194164945</v>
      </c>
      <c r="E52" s="81">
        <f>k*G51</f>
        <v>401.51285928302178</v>
      </c>
      <c r="F52" s="81">
        <f t="shared" si="1"/>
        <v>708.69216013347273</v>
      </c>
      <c r="G52" s="82">
        <f t="shared" si="2"/>
        <v>79593.879696470874</v>
      </c>
    </row>
    <row r="53" spans="3:7">
      <c r="C53" s="79">
        <f t="shared" si="3"/>
        <v>32</v>
      </c>
      <c r="D53" s="81">
        <f t="shared" si="0"/>
        <v>1110.2050194164945</v>
      </c>
      <c r="E53" s="81">
        <f>k*G52</f>
        <v>397.96939848235439</v>
      </c>
      <c r="F53" s="81">
        <f t="shared" si="1"/>
        <v>712.23562093414012</v>
      </c>
      <c r="G53" s="82">
        <f t="shared" si="2"/>
        <v>78881.644075536737</v>
      </c>
    </row>
    <row r="54" spans="3:7">
      <c r="C54" s="79">
        <f t="shared" si="3"/>
        <v>33</v>
      </c>
      <c r="D54" s="81">
        <f t="shared" si="0"/>
        <v>1110.2050194164945</v>
      </c>
      <c r="E54" s="81">
        <f>k*G53</f>
        <v>394.40822037768368</v>
      </c>
      <c r="F54" s="81">
        <f t="shared" si="1"/>
        <v>715.79679903881083</v>
      </c>
      <c r="G54" s="82">
        <f t="shared" si="2"/>
        <v>78165.847276497923</v>
      </c>
    </row>
    <row r="55" spans="3:7">
      <c r="C55" s="79">
        <f t="shared" si="3"/>
        <v>34</v>
      </c>
      <c r="D55" s="81">
        <f t="shared" si="0"/>
        <v>1110.2050194164945</v>
      </c>
      <c r="E55" s="81">
        <f>k*G54</f>
        <v>390.82923638248963</v>
      </c>
      <c r="F55" s="81">
        <f t="shared" si="1"/>
        <v>719.37578303400483</v>
      </c>
      <c r="G55" s="82">
        <f t="shared" si="2"/>
        <v>77446.47149346392</v>
      </c>
    </row>
    <row r="56" spans="3:7">
      <c r="C56" s="79">
        <f t="shared" si="3"/>
        <v>35</v>
      </c>
      <c r="D56" s="81">
        <f t="shared" si="0"/>
        <v>1110.2050194164945</v>
      </c>
      <c r="E56" s="81">
        <f>k*G55</f>
        <v>387.23235746731962</v>
      </c>
      <c r="F56" s="81">
        <f t="shared" si="1"/>
        <v>722.97266194917484</v>
      </c>
      <c r="G56" s="82">
        <f t="shared" si="2"/>
        <v>76723.498831514749</v>
      </c>
    </row>
    <row r="57" spans="3:7">
      <c r="C57" s="79">
        <f t="shared" si="3"/>
        <v>36</v>
      </c>
      <c r="D57" s="81">
        <f t="shared" si="0"/>
        <v>1110.2050194164945</v>
      </c>
      <c r="E57" s="81">
        <f>k*G56</f>
        <v>383.61749415757373</v>
      </c>
      <c r="F57" s="81">
        <f t="shared" si="1"/>
        <v>726.58752525892078</v>
      </c>
      <c r="G57" s="82">
        <f t="shared" si="2"/>
        <v>75996.911306255832</v>
      </c>
    </row>
    <row r="58" spans="3:7">
      <c r="C58" s="79">
        <f t="shared" si="3"/>
        <v>37</v>
      </c>
      <c r="D58" s="81">
        <f t="shared" si="0"/>
        <v>1110.2050194164945</v>
      </c>
      <c r="E58" s="81">
        <f>k*G57</f>
        <v>379.98455653127917</v>
      </c>
      <c r="F58" s="81">
        <f t="shared" si="1"/>
        <v>730.22046288521528</v>
      </c>
      <c r="G58" s="82">
        <f t="shared" si="2"/>
        <v>75266.690843370612</v>
      </c>
    </row>
    <row r="59" spans="3:7">
      <c r="C59" s="79">
        <f t="shared" si="3"/>
        <v>38</v>
      </c>
      <c r="D59" s="81">
        <f t="shared" si="0"/>
        <v>1110.2050194164945</v>
      </c>
      <c r="E59" s="81">
        <f>k*G58</f>
        <v>376.33345421685306</v>
      </c>
      <c r="F59" s="81">
        <f t="shared" si="1"/>
        <v>733.8715651996414</v>
      </c>
      <c r="G59" s="82">
        <f t="shared" si="2"/>
        <v>74532.819278170966</v>
      </c>
    </row>
    <row r="60" spans="3:7">
      <c r="C60" s="79">
        <f t="shared" si="3"/>
        <v>39</v>
      </c>
      <c r="D60" s="81">
        <f t="shared" si="0"/>
        <v>1110.2050194164945</v>
      </c>
      <c r="E60" s="81">
        <f>k*G59</f>
        <v>372.66409639085481</v>
      </c>
      <c r="F60" s="81">
        <f t="shared" si="1"/>
        <v>737.54092302563959</v>
      </c>
      <c r="G60" s="82">
        <f t="shared" si="2"/>
        <v>73795.278355145332</v>
      </c>
    </row>
    <row r="61" spans="3:7">
      <c r="C61" s="79">
        <f t="shared" si="3"/>
        <v>40</v>
      </c>
      <c r="D61" s="81">
        <f t="shared" si="0"/>
        <v>1110.2050194164945</v>
      </c>
      <c r="E61" s="81">
        <f>k*G60</f>
        <v>368.97639177572665</v>
      </c>
      <c r="F61" s="81">
        <f t="shared" si="1"/>
        <v>741.22862764076785</v>
      </c>
      <c r="G61" s="82">
        <f t="shared" si="2"/>
        <v>73054.049727504564</v>
      </c>
    </row>
    <row r="62" spans="3:7">
      <c r="C62" s="79">
        <f t="shared" si="3"/>
        <v>41</v>
      </c>
      <c r="D62" s="81">
        <f t="shared" si="0"/>
        <v>1110.2050194164945</v>
      </c>
      <c r="E62" s="81">
        <f>k*G61</f>
        <v>365.2702486375228</v>
      </c>
      <c r="F62" s="81">
        <f t="shared" si="1"/>
        <v>744.9347707789716</v>
      </c>
      <c r="G62" s="82">
        <f t="shared" si="2"/>
        <v>72309.114956725592</v>
      </c>
    </row>
    <row r="63" spans="3:7">
      <c r="C63" s="79">
        <f t="shared" si="3"/>
        <v>42</v>
      </c>
      <c r="D63" s="81">
        <f t="shared" si="0"/>
        <v>1110.2050194164945</v>
      </c>
      <c r="E63" s="81">
        <f>k*G62</f>
        <v>361.54557478362796</v>
      </c>
      <c r="F63" s="81">
        <f t="shared" si="1"/>
        <v>748.65944463286655</v>
      </c>
      <c r="G63" s="82">
        <f t="shared" si="2"/>
        <v>71560.455512092725</v>
      </c>
    </row>
    <row r="64" spans="3:7">
      <c r="C64" s="79">
        <f t="shared" si="3"/>
        <v>43</v>
      </c>
      <c r="D64" s="81">
        <f t="shared" si="0"/>
        <v>1110.2050194164945</v>
      </c>
      <c r="E64" s="81">
        <f>k*G63</f>
        <v>357.80227756046361</v>
      </c>
      <c r="F64" s="81">
        <f t="shared" si="1"/>
        <v>752.40274185603084</v>
      </c>
      <c r="G64" s="82">
        <f t="shared" si="2"/>
        <v>70808.052770236696</v>
      </c>
    </row>
    <row r="65" spans="3:7">
      <c r="C65" s="79">
        <f t="shared" si="3"/>
        <v>44</v>
      </c>
      <c r="D65" s="81">
        <f t="shared" si="0"/>
        <v>1110.2050194164945</v>
      </c>
      <c r="E65" s="81">
        <f>k*G64</f>
        <v>354.04026385118351</v>
      </c>
      <c r="F65" s="81">
        <f t="shared" si="1"/>
        <v>756.164755565311</v>
      </c>
      <c r="G65" s="82">
        <f t="shared" si="2"/>
        <v>70051.888014671378</v>
      </c>
    </row>
    <row r="66" spans="3:7">
      <c r="C66" s="79">
        <f t="shared" si="3"/>
        <v>45</v>
      </c>
      <c r="D66" s="81">
        <f t="shared" si="0"/>
        <v>1110.2050194164945</v>
      </c>
      <c r="E66" s="81">
        <f>k*G65</f>
        <v>350.25944007335687</v>
      </c>
      <c r="F66" s="81">
        <f t="shared" si="1"/>
        <v>759.94557934313752</v>
      </c>
      <c r="G66" s="82">
        <f t="shared" si="2"/>
        <v>69291.942435328237</v>
      </c>
    </row>
    <row r="67" spans="3:7">
      <c r="C67" s="79">
        <f t="shared" si="3"/>
        <v>46</v>
      </c>
      <c r="D67" s="81">
        <f t="shared" si="0"/>
        <v>1110.2050194164945</v>
      </c>
      <c r="E67" s="81">
        <f>k*G66</f>
        <v>346.45971217664118</v>
      </c>
      <c r="F67" s="81">
        <f t="shared" si="1"/>
        <v>763.74530723985322</v>
      </c>
      <c r="G67" s="82">
        <f t="shared" si="2"/>
        <v>68528.197128088388</v>
      </c>
    </row>
    <row r="68" spans="3:7">
      <c r="C68" s="79">
        <f t="shared" si="3"/>
        <v>47</v>
      </c>
      <c r="D68" s="81">
        <f t="shared" si="0"/>
        <v>1110.2050194164945</v>
      </c>
      <c r="E68" s="81">
        <f>k*G67</f>
        <v>342.64098564044195</v>
      </c>
      <c r="F68" s="81">
        <f t="shared" si="1"/>
        <v>767.5640337760525</v>
      </c>
      <c r="G68" s="82">
        <f t="shared" si="2"/>
        <v>67760.633094312332</v>
      </c>
    </row>
    <row r="69" spans="3:7">
      <c r="C69" s="79">
        <f t="shared" si="3"/>
        <v>48</v>
      </c>
      <c r="D69" s="81">
        <f t="shared" si="0"/>
        <v>1110.2050194164945</v>
      </c>
      <c r="E69" s="81">
        <f>k*G68</f>
        <v>338.80316547156167</v>
      </c>
      <c r="F69" s="81">
        <f t="shared" si="1"/>
        <v>771.40185394493278</v>
      </c>
      <c r="G69" s="82">
        <f t="shared" si="2"/>
        <v>66989.2312403674</v>
      </c>
    </row>
    <row r="70" spans="3:7">
      <c r="C70" s="79">
        <f t="shared" si="3"/>
        <v>49</v>
      </c>
      <c r="D70" s="81">
        <f t="shared" si="0"/>
        <v>1110.2050194164945</v>
      </c>
      <c r="E70" s="81">
        <f>k*G69</f>
        <v>334.94615620183703</v>
      </c>
      <c r="F70" s="81">
        <f t="shared" si="1"/>
        <v>775.25886321465737</v>
      </c>
      <c r="G70" s="82">
        <f t="shared" si="2"/>
        <v>66213.97237715275</v>
      </c>
    </row>
    <row r="71" spans="3:7">
      <c r="C71" s="79">
        <f t="shared" si="3"/>
        <v>50</v>
      </c>
      <c r="D71" s="81">
        <f t="shared" si="0"/>
        <v>1110.2050194164945</v>
      </c>
      <c r="E71" s="81">
        <f>k*G70</f>
        <v>331.06986188576377</v>
      </c>
      <c r="F71" s="81">
        <f t="shared" si="1"/>
        <v>779.13515753073068</v>
      </c>
      <c r="G71" s="82">
        <f t="shared" si="2"/>
        <v>65434.837219622023</v>
      </c>
    </row>
    <row r="72" spans="3:7">
      <c r="C72" s="79">
        <f t="shared" si="3"/>
        <v>51</v>
      </c>
      <c r="D72" s="81">
        <f t="shared" si="0"/>
        <v>1110.2050194164945</v>
      </c>
      <c r="E72" s="81">
        <f>k*G71</f>
        <v>327.17418609811011</v>
      </c>
      <c r="F72" s="81">
        <f t="shared" si="1"/>
        <v>783.03083331838434</v>
      </c>
      <c r="G72" s="82">
        <f t="shared" si="2"/>
        <v>64651.806386303637</v>
      </c>
    </row>
    <row r="73" spans="3:7">
      <c r="C73" s="79">
        <f t="shared" si="3"/>
        <v>52</v>
      </c>
      <c r="D73" s="81">
        <f t="shared" si="0"/>
        <v>1110.2050194164945</v>
      </c>
      <c r="E73" s="81">
        <f>k*G72</f>
        <v>323.25903193151817</v>
      </c>
      <c r="F73" s="81">
        <f t="shared" si="1"/>
        <v>786.94598748497629</v>
      </c>
      <c r="G73" s="82">
        <f t="shared" si="2"/>
        <v>63864.860398818659</v>
      </c>
    </row>
    <row r="74" spans="3:7">
      <c r="C74" s="79">
        <f t="shared" si="3"/>
        <v>53</v>
      </c>
      <c r="D74" s="81">
        <f t="shared" si="0"/>
        <v>1110.2050194164945</v>
      </c>
      <c r="E74" s="81">
        <f>k*G73</f>
        <v>319.32430199409328</v>
      </c>
      <c r="F74" s="81">
        <f t="shared" si="1"/>
        <v>790.88071742240118</v>
      </c>
      <c r="G74" s="82">
        <f t="shared" si="2"/>
        <v>63073.97968139626</v>
      </c>
    </row>
    <row r="75" spans="3:7">
      <c r="C75" s="79">
        <f t="shared" si="3"/>
        <v>54</v>
      </c>
      <c r="D75" s="81">
        <f t="shared" si="0"/>
        <v>1110.2050194164945</v>
      </c>
      <c r="E75" s="81">
        <f>k*G74</f>
        <v>315.36989840698129</v>
      </c>
      <c r="F75" s="81">
        <f t="shared" si="1"/>
        <v>794.83512100951316</v>
      </c>
      <c r="G75" s="82">
        <f t="shared" si="2"/>
        <v>62279.144560386747</v>
      </c>
    </row>
    <row r="76" spans="3:7">
      <c r="C76" s="79">
        <f t="shared" si="3"/>
        <v>55</v>
      </c>
      <c r="D76" s="81">
        <f t="shared" si="0"/>
        <v>1110.2050194164945</v>
      </c>
      <c r="E76" s="81">
        <f>k*G75</f>
        <v>311.39572280193374</v>
      </c>
      <c r="F76" s="81">
        <f t="shared" si="1"/>
        <v>798.80929661456071</v>
      </c>
      <c r="G76" s="82">
        <f t="shared" si="2"/>
        <v>61480.335263772184</v>
      </c>
    </row>
    <row r="77" spans="3:7">
      <c r="C77" s="79">
        <f t="shared" si="3"/>
        <v>56</v>
      </c>
      <c r="D77" s="81">
        <f t="shared" si="0"/>
        <v>1110.2050194164945</v>
      </c>
      <c r="E77" s="81">
        <f>k*G76</f>
        <v>307.40167631886095</v>
      </c>
      <c r="F77" s="81">
        <f t="shared" si="1"/>
        <v>802.8033430976335</v>
      </c>
      <c r="G77" s="82">
        <f t="shared" si="2"/>
        <v>60677.531920674548</v>
      </c>
    </row>
    <row r="78" spans="3:7">
      <c r="C78" s="79">
        <f t="shared" si="3"/>
        <v>57</v>
      </c>
      <c r="D78" s="81">
        <f t="shared" si="0"/>
        <v>1110.2050194164945</v>
      </c>
      <c r="E78" s="81">
        <f>k*G77</f>
        <v>303.38765960337275</v>
      </c>
      <c r="F78" s="81">
        <f t="shared" si="1"/>
        <v>806.8173598131217</v>
      </c>
      <c r="G78" s="82">
        <f t="shared" si="2"/>
        <v>59870.714560861423</v>
      </c>
    </row>
    <row r="79" spans="3:7">
      <c r="C79" s="79">
        <f t="shared" si="3"/>
        <v>58</v>
      </c>
      <c r="D79" s="81">
        <f t="shared" si="0"/>
        <v>1110.2050194164945</v>
      </c>
      <c r="E79" s="81">
        <f>k*G78</f>
        <v>299.35357280430713</v>
      </c>
      <c r="F79" s="81">
        <f t="shared" si="1"/>
        <v>810.85144661218737</v>
      </c>
      <c r="G79" s="82">
        <f t="shared" si="2"/>
        <v>59059.863114249238</v>
      </c>
    </row>
    <row r="80" spans="3:7">
      <c r="C80" s="79">
        <f t="shared" si="3"/>
        <v>59</v>
      </c>
      <c r="D80" s="81">
        <f t="shared" si="0"/>
        <v>1110.2050194164945</v>
      </c>
      <c r="E80" s="81">
        <f>k*G79</f>
        <v>295.29931557124621</v>
      </c>
      <c r="F80" s="81">
        <f t="shared" si="1"/>
        <v>814.90570384524824</v>
      </c>
      <c r="G80" s="82">
        <f t="shared" si="2"/>
        <v>58244.957410403993</v>
      </c>
    </row>
    <row r="81" spans="2:7">
      <c r="C81" s="79">
        <f t="shared" si="3"/>
        <v>60</v>
      </c>
      <c r="D81" s="81">
        <f t="shared" si="0"/>
        <v>1110.2050194164945</v>
      </c>
      <c r="E81" s="81">
        <f>k*G80</f>
        <v>291.22478705201996</v>
      </c>
      <c r="F81" s="81">
        <f t="shared" si="1"/>
        <v>818.98023236447443</v>
      </c>
      <c r="G81" s="82">
        <f t="shared" si="2"/>
        <v>57425.977178039517</v>
      </c>
    </row>
    <row r="82" spans="2:7">
      <c r="C82" s="79">
        <f t="shared" si="3"/>
        <v>61</v>
      </c>
      <c r="D82" s="81">
        <f t="shared" si="0"/>
        <v>1110.2050194164945</v>
      </c>
      <c r="E82" s="81">
        <f>k*G81</f>
        <v>287.12988589019761</v>
      </c>
      <c r="F82" s="81">
        <f t="shared" si="1"/>
        <v>823.0751335262969</v>
      </c>
      <c r="G82" s="82">
        <f t="shared" si="2"/>
        <v>56602.902044513219</v>
      </c>
    </row>
    <row r="83" spans="2:7">
      <c r="B83" s="4"/>
      <c r="C83" s="79">
        <f t="shared" si="3"/>
        <v>62</v>
      </c>
      <c r="D83" s="81">
        <f t="shared" si="0"/>
        <v>1110.2050194164945</v>
      </c>
      <c r="E83" s="81">
        <f>k*G82</f>
        <v>283.01451022256612</v>
      </c>
      <c r="F83" s="81">
        <f t="shared" si="1"/>
        <v>827.19050919392839</v>
      </c>
      <c r="G83" s="82">
        <f t="shared" si="2"/>
        <v>55775.711535319293</v>
      </c>
    </row>
    <row r="84" spans="2:7">
      <c r="C84" s="79">
        <f t="shared" si="3"/>
        <v>63</v>
      </c>
      <c r="D84" s="81">
        <f t="shared" si="0"/>
        <v>1110.2050194164945</v>
      </c>
      <c r="E84" s="81">
        <f>k*G83</f>
        <v>278.87855767659647</v>
      </c>
      <c r="F84" s="81">
        <f t="shared" si="1"/>
        <v>831.32646173989792</v>
      </c>
      <c r="G84" s="82">
        <f t="shared" si="2"/>
        <v>54944.385073579397</v>
      </c>
    </row>
    <row r="85" spans="2:7">
      <c r="C85" s="79">
        <f t="shared" si="3"/>
        <v>64</v>
      </c>
      <c r="D85" s="81">
        <f t="shared" si="0"/>
        <v>1110.2050194164945</v>
      </c>
      <c r="E85" s="81">
        <f>k*G84</f>
        <v>274.72192536789697</v>
      </c>
      <c r="F85" s="81">
        <f t="shared" si="1"/>
        <v>835.48309404859742</v>
      </c>
      <c r="G85" s="82">
        <f t="shared" si="2"/>
        <v>54108.901979530798</v>
      </c>
    </row>
    <row r="86" spans="2:7">
      <c r="C86" s="79">
        <f t="shared" si="3"/>
        <v>65</v>
      </c>
      <c r="D86" s="81">
        <f t="shared" si="0"/>
        <v>1110.2050194164945</v>
      </c>
      <c r="E86" s="81">
        <f>k*G85</f>
        <v>270.544509897654</v>
      </c>
      <c r="F86" s="81">
        <f t="shared" si="1"/>
        <v>839.6605095188404</v>
      </c>
      <c r="G86" s="82">
        <f t="shared" si="2"/>
        <v>53269.241470011955</v>
      </c>
    </row>
    <row r="87" spans="2:7">
      <c r="C87" s="79">
        <f t="shared" si="3"/>
        <v>66</v>
      </c>
      <c r="D87" s="81">
        <f t="shared" ref="D87:D141" si="4">$F$18</f>
        <v>1110.2050194164945</v>
      </c>
      <c r="E87" s="81">
        <f>k*G86</f>
        <v>266.34620735005979</v>
      </c>
      <c r="F87" s="81">
        <f t="shared" ref="F87:F141" si="5">D87-E87</f>
        <v>843.85881206643467</v>
      </c>
      <c r="G87" s="82">
        <f t="shared" ref="G87:G141" si="6">G86-F87</f>
        <v>52425.38265794552</v>
      </c>
    </row>
    <row r="88" spans="2:7">
      <c r="C88" s="79">
        <f t="shared" ref="C88:C141" si="7">1+C87</f>
        <v>67</v>
      </c>
      <c r="D88" s="81">
        <f t="shared" si="4"/>
        <v>1110.2050194164945</v>
      </c>
      <c r="E88" s="81">
        <f>k*G87</f>
        <v>262.12691328972761</v>
      </c>
      <c r="F88" s="81">
        <f t="shared" si="5"/>
        <v>848.0781061267669</v>
      </c>
      <c r="G88" s="82">
        <f t="shared" si="6"/>
        <v>51577.30455181875</v>
      </c>
    </row>
    <row r="89" spans="2:7">
      <c r="C89" s="79">
        <f t="shared" si="7"/>
        <v>68</v>
      </c>
      <c r="D89" s="81">
        <f t="shared" si="4"/>
        <v>1110.2050194164945</v>
      </c>
      <c r="E89" s="81">
        <f>k*G88</f>
        <v>257.88652275909374</v>
      </c>
      <c r="F89" s="81">
        <f t="shared" si="5"/>
        <v>852.31849665740071</v>
      </c>
      <c r="G89" s="82">
        <f t="shared" si="6"/>
        <v>50724.986055161353</v>
      </c>
    </row>
    <row r="90" spans="2:7">
      <c r="C90" s="79">
        <f t="shared" si="7"/>
        <v>69</v>
      </c>
      <c r="D90" s="81">
        <f t="shared" si="4"/>
        <v>1110.2050194164945</v>
      </c>
      <c r="E90" s="81">
        <f>k*G89</f>
        <v>253.62493027580678</v>
      </c>
      <c r="F90" s="81">
        <f t="shared" si="5"/>
        <v>856.58008914068773</v>
      </c>
      <c r="G90" s="82">
        <f t="shared" si="6"/>
        <v>49868.405966020662</v>
      </c>
    </row>
    <row r="91" spans="2:7">
      <c r="C91" s="79">
        <f t="shared" si="7"/>
        <v>70</v>
      </c>
      <c r="D91" s="81">
        <f t="shared" si="4"/>
        <v>1110.2050194164945</v>
      </c>
      <c r="E91" s="81">
        <f>k*G90</f>
        <v>249.34202983010331</v>
      </c>
      <c r="F91" s="81">
        <f t="shared" si="5"/>
        <v>860.86298958639111</v>
      </c>
      <c r="G91" s="82">
        <f t="shared" si="6"/>
        <v>49007.54297643427</v>
      </c>
    </row>
    <row r="92" spans="2:7">
      <c r="C92" s="79">
        <f t="shared" si="7"/>
        <v>71</v>
      </c>
      <c r="D92" s="81">
        <f t="shared" si="4"/>
        <v>1110.2050194164945</v>
      </c>
      <c r="E92" s="81">
        <f>k*G91</f>
        <v>245.03771488217134</v>
      </c>
      <c r="F92" s="81">
        <f t="shared" si="5"/>
        <v>865.16730453432308</v>
      </c>
      <c r="G92" s="82">
        <f t="shared" si="6"/>
        <v>48142.37567189995</v>
      </c>
    </row>
    <row r="93" spans="2:7">
      <c r="C93" s="79">
        <f t="shared" si="7"/>
        <v>72</v>
      </c>
      <c r="D93" s="81">
        <f t="shared" si="4"/>
        <v>1110.2050194164945</v>
      </c>
      <c r="E93" s="81">
        <f>k*G92</f>
        <v>240.71187835949976</v>
      </c>
      <c r="F93" s="81">
        <f t="shared" si="5"/>
        <v>869.49314105699466</v>
      </c>
      <c r="G93" s="82">
        <f t="shared" si="6"/>
        <v>47272.882530842959</v>
      </c>
    </row>
    <row r="94" spans="2:7">
      <c r="C94" s="79">
        <f t="shared" si="7"/>
        <v>73</v>
      </c>
      <c r="D94" s="81">
        <f t="shared" si="4"/>
        <v>1110.2050194164945</v>
      </c>
      <c r="E94" s="81">
        <f>k*G93</f>
        <v>236.36441265421479</v>
      </c>
      <c r="F94" s="81">
        <f t="shared" si="5"/>
        <v>873.84060676227966</v>
      </c>
      <c r="G94" s="82">
        <f t="shared" si="6"/>
        <v>46399.04192408068</v>
      </c>
    </row>
    <row r="95" spans="2:7">
      <c r="C95" s="79">
        <f t="shared" si="7"/>
        <v>74</v>
      </c>
      <c r="D95" s="81">
        <f t="shared" si="4"/>
        <v>1110.2050194164945</v>
      </c>
      <c r="E95" s="81">
        <f>k*G94</f>
        <v>231.99520962040341</v>
      </c>
      <c r="F95" s="81">
        <f t="shared" si="5"/>
        <v>878.20980979609101</v>
      </c>
      <c r="G95" s="82">
        <f t="shared" si="6"/>
        <v>45520.832114284589</v>
      </c>
    </row>
    <row r="96" spans="2:7">
      <c r="C96" s="79">
        <f t="shared" si="7"/>
        <v>75</v>
      </c>
      <c r="D96" s="81">
        <f t="shared" si="4"/>
        <v>1110.2050194164945</v>
      </c>
      <c r="E96" s="81">
        <f>k*G95</f>
        <v>227.60416057142294</v>
      </c>
      <c r="F96" s="81">
        <f t="shared" si="5"/>
        <v>882.60085884507157</v>
      </c>
      <c r="G96" s="82">
        <f t="shared" si="6"/>
        <v>44638.231255439518</v>
      </c>
    </row>
    <row r="97" spans="3:7">
      <c r="C97" s="79">
        <f t="shared" si="7"/>
        <v>76</v>
      </c>
      <c r="D97" s="81">
        <f t="shared" si="4"/>
        <v>1110.2050194164945</v>
      </c>
      <c r="E97" s="81">
        <f>k*G96</f>
        <v>223.19115627719759</v>
      </c>
      <c r="F97" s="81">
        <f t="shared" si="5"/>
        <v>887.01386313929686</v>
      </c>
      <c r="G97" s="82">
        <f t="shared" si="6"/>
        <v>43751.217392300219</v>
      </c>
    </row>
    <row r="98" spans="3:7">
      <c r="C98" s="79">
        <f t="shared" si="7"/>
        <v>77</v>
      </c>
      <c r="D98" s="81">
        <f t="shared" si="4"/>
        <v>1110.2050194164945</v>
      </c>
      <c r="E98" s="81">
        <f>k*G97</f>
        <v>218.7560869615011</v>
      </c>
      <c r="F98" s="81">
        <f t="shared" si="5"/>
        <v>891.44893245499338</v>
      </c>
      <c r="G98" s="82">
        <f t="shared" si="6"/>
        <v>42859.768459845225</v>
      </c>
    </row>
    <row r="99" spans="3:7">
      <c r="C99" s="79">
        <f t="shared" si="7"/>
        <v>78</v>
      </c>
      <c r="D99" s="81">
        <f t="shared" si="4"/>
        <v>1110.2050194164945</v>
      </c>
      <c r="E99" s="81">
        <f>k*G98</f>
        <v>214.29884229922612</v>
      </c>
      <c r="F99" s="81">
        <f t="shared" si="5"/>
        <v>895.90617711726827</v>
      </c>
      <c r="G99" s="82">
        <f t="shared" si="6"/>
        <v>41963.862282727954</v>
      </c>
    </row>
    <row r="100" spans="3:7">
      <c r="C100" s="79">
        <f t="shared" si="7"/>
        <v>79</v>
      </c>
      <c r="D100" s="81">
        <f t="shared" si="4"/>
        <v>1110.2050194164945</v>
      </c>
      <c r="E100" s="81">
        <f>k*G99</f>
        <v>209.81931141363978</v>
      </c>
      <c r="F100" s="81">
        <f t="shared" si="5"/>
        <v>900.3857080028547</v>
      </c>
      <c r="G100" s="82">
        <f t="shared" si="6"/>
        <v>41063.4765747251</v>
      </c>
    </row>
    <row r="101" spans="3:7">
      <c r="C101" s="79">
        <f t="shared" si="7"/>
        <v>80</v>
      </c>
      <c r="D101" s="81">
        <f t="shared" si="4"/>
        <v>1110.2050194164945</v>
      </c>
      <c r="E101" s="81">
        <f>k*G100</f>
        <v>205.31738287362552</v>
      </c>
      <c r="F101" s="81">
        <f t="shared" si="5"/>
        <v>904.8876365428689</v>
      </c>
      <c r="G101" s="82">
        <f t="shared" si="6"/>
        <v>40158.588938182234</v>
      </c>
    </row>
    <row r="102" spans="3:7">
      <c r="C102" s="79">
        <f t="shared" si="7"/>
        <v>81</v>
      </c>
      <c r="D102" s="81">
        <f t="shared" si="4"/>
        <v>1110.2050194164945</v>
      </c>
      <c r="E102" s="81">
        <f>k*G101</f>
        <v>200.79294469091118</v>
      </c>
      <c r="F102" s="81">
        <f t="shared" si="5"/>
        <v>909.41207472558324</v>
      </c>
      <c r="G102" s="82">
        <f t="shared" si="6"/>
        <v>39249.176863456654</v>
      </c>
    </row>
    <row r="103" spans="3:7">
      <c r="C103" s="79">
        <f t="shared" si="7"/>
        <v>82</v>
      </c>
      <c r="D103" s="81">
        <f t="shared" si="4"/>
        <v>1110.2050194164945</v>
      </c>
      <c r="E103" s="81">
        <f>k*G102</f>
        <v>196.24588431728327</v>
      </c>
      <c r="F103" s="81">
        <f t="shared" si="5"/>
        <v>913.95913509921115</v>
      </c>
      <c r="G103" s="82">
        <f t="shared" si="6"/>
        <v>38335.217728357442</v>
      </c>
    </row>
    <row r="104" spans="3:7">
      <c r="C104" s="79">
        <f t="shared" si="7"/>
        <v>83</v>
      </c>
      <c r="D104" s="81">
        <f t="shared" si="4"/>
        <v>1110.2050194164945</v>
      </c>
      <c r="E104" s="81">
        <f>k*G103</f>
        <v>191.6760886417872</v>
      </c>
      <c r="F104" s="81">
        <f t="shared" si="5"/>
        <v>918.52893077470731</v>
      </c>
      <c r="G104" s="82">
        <f t="shared" si="6"/>
        <v>37416.688797582734</v>
      </c>
    </row>
    <row r="105" spans="3:7">
      <c r="C105" s="79">
        <f t="shared" si="7"/>
        <v>84</v>
      </c>
      <c r="D105" s="81">
        <f t="shared" si="4"/>
        <v>1110.2050194164945</v>
      </c>
      <c r="E105" s="81">
        <f>k*G104</f>
        <v>187.08344398791368</v>
      </c>
      <c r="F105" s="81">
        <f t="shared" si="5"/>
        <v>923.12157542858074</v>
      </c>
      <c r="G105" s="82">
        <f t="shared" si="6"/>
        <v>36493.567222154154</v>
      </c>
    </row>
    <row r="106" spans="3:7">
      <c r="C106" s="79">
        <f t="shared" si="7"/>
        <v>85</v>
      </c>
      <c r="D106" s="81">
        <f t="shared" si="4"/>
        <v>1110.2050194164945</v>
      </c>
      <c r="E106" s="81">
        <f>k*G105</f>
        <v>182.46783611077078</v>
      </c>
      <c r="F106" s="81">
        <f t="shared" si="5"/>
        <v>927.73718330572365</v>
      </c>
      <c r="G106" s="82">
        <f t="shared" si="6"/>
        <v>35565.830038848428</v>
      </c>
    </row>
    <row r="107" spans="3:7">
      <c r="C107" s="79">
        <f t="shared" si="7"/>
        <v>86</v>
      </c>
      <c r="D107" s="81">
        <f t="shared" si="4"/>
        <v>1110.2050194164945</v>
      </c>
      <c r="E107" s="81">
        <f>k*G106</f>
        <v>177.82915019424215</v>
      </c>
      <c r="F107" s="81">
        <f t="shared" si="5"/>
        <v>932.37586922225228</v>
      </c>
      <c r="G107" s="82">
        <f t="shared" si="6"/>
        <v>34633.454169626173</v>
      </c>
    </row>
    <row r="108" spans="3:7">
      <c r="C108" s="79">
        <f t="shared" si="7"/>
        <v>87</v>
      </c>
      <c r="D108" s="81">
        <f t="shared" si="4"/>
        <v>1110.2050194164945</v>
      </c>
      <c r="E108" s="81">
        <f>k*G107</f>
        <v>173.16727084813087</v>
      </c>
      <c r="F108" s="81">
        <f t="shared" si="5"/>
        <v>937.03774856836355</v>
      </c>
      <c r="G108" s="82">
        <f t="shared" si="6"/>
        <v>33696.416421057809</v>
      </c>
    </row>
    <row r="109" spans="3:7">
      <c r="C109" s="79">
        <f t="shared" si="7"/>
        <v>88</v>
      </c>
      <c r="D109" s="81">
        <f t="shared" si="4"/>
        <v>1110.2050194164945</v>
      </c>
      <c r="E109" s="81">
        <f>k*G108</f>
        <v>168.48208210528904</v>
      </c>
      <c r="F109" s="81">
        <f t="shared" si="5"/>
        <v>941.72293731120544</v>
      </c>
      <c r="G109" s="82">
        <f t="shared" si="6"/>
        <v>32754.693483746603</v>
      </c>
    </row>
    <row r="110" spans="3:7">
      <c r="C110" s="79">
        <f t="shared" si="7"/>
        <v>89</v>
      </c>
      <c r="D110" s="81">
        <f t="shared" si="4"/>
        <v>1110.2050194164945</v>
      </c>
      <c r="E110" s="81">
        <f>k*G109</f>
        <v>163.77346741873302</v>
      </c>
      <c r="F110" s="81">
        <f t="shared" si="5"/>
        <v>946.4315519977614</v>
      </c>
      <c r="G110" s="82">
        <f t="shared" si="6"/>
        <v>31808.261931748842</v>
      </c>
    </row>
    <row r="111" spans="3:7">
      <c r="C111" s="79">
        <f t="shared" si="7"/>
        <v>90</v>
      </c>
      <c r="D111" s="81">
        <f t="shared" si="4"/>
        <v>1110.2050194164945</v>
      </c>
      <c r="E111" s="81">
        <f>k*G110</f>
        <v>159.04130965874421</v>
      </c>
      <c r="F111" s="81">
        <f t="shared" si="5"/>
        <v>951.16370975775021</v>
      </c>
      <c r="G111" s="82">
        <f t="shared" si="6"/>
        <v>30857.098221991091</v>
      </c>
    </row>
    <row r="112" spans="3:7">
      <c r="C112" s="79">
        <f t="shared" si="7"/>
        <v>91</v>
      </c>
      <c r="D112" s="81">
        <f t="shared" si="4"/>
        <v>1110.2050194164945</v>
      </c>
      <c r="E112" s="81">
        <f>k*G111</f>
        <v>154.28549110995547</v>
      </c>
      <c r="F112" s="81">
        <f t="shared" si="5"/>
        <v>955.91952830653895</v>
      </c>
      <c r="G112" s="82">
        <f t="shared" si="6"/>
        <v>29901.178693684553</v>
      </c>
    </row>
    <row r="113" spans="3:7">
      <c r="C113" s="79">
        <f t="shared" si="7"/>
        <v>92</v>
      </c>
      <c r="D113" s="81">
        <f t="shared" si="4"/>
        <v>1110.2050194164945</v>
      </c>
      <c r="E113" s="81">
        <f>k*G112</f>
        <v>149.50589346842276</v>
      </c>
      <c r="F113" s="81">
        <f t="shared" si="5"/>
        <v>960.6991259480717</v>
      </c>
      <c r="G113" s="82">
        <f t="shared" si="6"/>
        <v>28940.479567736482</v>
      </c>
    </row>
    <row r="114" spans="3:7">
      <c r="C114" s="79">
        <f t="shared" si="7"/>
        <v>93</v>
      </c>
      <c r="D114" s="81">
        <f t="shared" si="4"/>
        <v>1110.2050194164945</v>
      </c>
      <c r="E114" s="81">
        <f>k*G113</f>
        <v>144.7023978386824</v>
      </c>
      <c r="F114" s="81">
        <f t="shared" si="5"/>
        <v>965.50262157781208</v>
      </c>
      <c r="G114" s="82">
        <f t="shared" si="6"/>
        <v>27974.976946158669</v>
      </c>
    </row>
    <row r="115" spans="3:7">
      <c r="C115" s="79">
        <f t="shared" si="7"/>
        <v>94</v>
      </c>
      <c r="D115" s="81">
        <f t="shared" si="4"/>
        <v>1110.2050194164945</v>
      </c>
      <c r="E115" s="81">
        <f>k*G114</f>
        <v>139.87488473079335</v>
      </c>
      <c r="F115" s="81">
        <f t="shared" si="5"/>
        <v>970.33013468570107</v>
      </c>
      <c r="G115" s="82">
        <f t="shared" si="6"/>
        <v>27004.646811472969</v>
      </c>
    </row>
    <row r="116" spans="3:7">
      <c r="C116" s="79">
        <f t="shared" si="7"/>
        <v>95</v>
      </c>
      <c r="D116" s="81">
        <f t="shared" si="4"/>
        <v>1110.2050194164945</v>
      </c>
      <c r="E116" s="81">
        <f>k*G115</f>
        <v>135.02323405736485</v>
      </c>
      <c r="F116" s="81">
        <f t="shared" si="5"/>
        <v>975.18178535912966</v>
      </c>
      <c r="G116" s="82">
        <f t="shared" si="6"/>
        <v>26029.465026113838</v>
      </c>
    </row>
    <row r="117" spans="3:7">
      <c r="C117" s="79">
        <f t="shared" si="7"/>
        <v>96</v>
      </c>
      <c r="D117" s="81">
        <f t="shared" si="4"/>
        <v>1110.2050194164945</v>
      </c>
      <c r="E117" s="81">
        <f>k*G116</f>
        <v>130.14732513056919</v>
      </c>
      <c r="F117" s="81">
        <f t="shared" si="5"/>
        <v>980.05769428592521</v>
      </c>
      <c r="G117" s="82">
        <f t="shared" si="6"/>
        <v>25049.407331827912</v>
      </c>
    </row>
    <row r="118" spans="3:7">
      <c r="C118" s="79">
        <f t="shared" si="7"/>
        <v>97</v>
      </c>
      <c r="D118" s="81">
        <f t="shared" si="4"/>
        <v>1110.2050194164945</v>
      </c>
      <c r="E118" s="81">
        <f>k*G117</f>
        <v>125.24703665913957</v>
      </c>
      <c r="F118" s="81">
        <f t="shared" si="5"/>
        <v>984.9579827573549</v>
      </c>
      <c r="G118" s="82">
        <f t="shared" si="6"/>
        <v>24064.449349070557</v>
      </c>
    </row>
    <row r="119" spans="3:7">
      <c r="C119" s="79">
        <f t="shared" si="7"/>
        <v>98</v>
      </c>
      <c r="D119" s="81">
        <f t="shared" si="4"/>
        <v>1110.2050194164945</v>
      </c>
      <c r="E119" s="81">
        <f>k*G118</f>
        <v>120.32224674535279</v>
      </c>
      <c r="F119" s="81">
        <f t="shared" si="5"/>
        <v>989.88277267114165</v>
      </c>
      <c r="G119" s="82">
        <f t="shared" si="6"/>
        <v>23074.566576399415</v>
      </c>
    </row>
    <row r="120" spans="3:7">
      <c r="C120" s="79">
        <f t="shared" si="7"/>
        <v>99</v>
      </c>
      <c r="D120" s="81">
        <f t="shared" si="4"/>
        <v>1110.2050194164945</v>
      </c>
      <c r="E120" s="81">
        <f>k*G119</f>
        <v>115.37283288199707</v>
      </c>
      <c r="F120" s="81">
        <f t="shared" si="5"/>
        <v>994.8321865344974</v>
      </c>
      <c r="G120" s="82">
        <f t="shared" si="6"/>
        <v>22079.734389864916</v>
      </c>
    </row>
    <row r="121" spans="3:7">
      <c r="C121" s="79">
        <f t="shared" si="7"/>
        <v>100</v>
      </c>
      <c r="D121" s="81">
        <f t="shared" si="4"/>
        <v>1110.2050194164945</v>
      </c>
      <c r="E121" s="81">
        <f>k*G120</f>
        <v>110.39867194932458</v>
      </c>
      <c r="F121" s="81">
        <f t="shared" si="5"/>
        <v>999.80634746716987</v>
      </c>
      <c r="G121" s="82">
        <f t="shared" si="6"/>
        <v>21079.928042397747</v>
      </c>
    </row>
    <row r="122" spans="3:7">
      <c r="C122" s="79">
        <f t="shared" si="7"/>
        <v>101</v>
      </c>
      <c r="D122" s="81">
        <f t="shared" si="4"/>
        <v>1110.2050194164945</v>
      </c>
      <c r="E122" s="81">
        <f>k*G121</f>
        <v>105.39964021198874</v>
      </c>
      <c r="F122" s="81">
        <f t="shared" si="5"/>
        <v>1004.8053792045057</v>
      </c>
      <c r="G122" s="82">
        <f t="shared" si="6"/>
        <v>20075.12266319324</v>
      </c>
    </row>
    <row r="123" spans="3:7">
      <c r="C123" s="79">
        <f t="shared" si="7"/>
        <v>102</v>
      </c>
      <c r="D123" s="81">
        <f t="shared" si="4"/>
        <v>1110.2050194164945</v>
      </c>
      <c r="E123" s="81">
        <f>k*G122</f>
        <v>100.37561331596621</v>
      </c>
      <c r="F123" s="81">
        <f t="shared" si="5"/>
        <v>1009.8294061005282</v>
      </c>
      <c r="G123" s="82">
        <f t="shared" si="6"/>
        <v>19065.293257092711</v>
      </c>
    </row>
    <row r="124" spans="3:7">
      <c r="C124" s="79">
        <f t="shared" si="7"/>
        <v>103</v>
      </c>
      <c r="D124" s="81">
        <f t="shared" si="4"/>
        <v>1110.2050194164945</v>
      </c>
      <c r="E124" s="81">
        <f>k*G123</f>
        <v>95.326466285463553</v>
      </c>
      <c r="F124" s="81">
        <f t="shared" si="5"/>
        <v>1014.8785531310309</v>
      </c>
      <c r="G124" s="82">
        <f t="shared" si="6"/>
        <v>18050.41470396168</v>
      </c>
    </row>
    <row r="125" spans="3:7">
      <c r="C125" s="79">
        <f t="shared" si="7"/>
        <v>104</v>
      </c>
      <c r="D125" s="81">
        <f t="shared" si="4"/>
        <v>1110.2050194164945</v>
      </c>
      <c r="E125" s="81">
        <f>k*G124</f>
        <v>90.252073519808405</v>
      </c>
      <c r="F125" s="81">
        <f t="shared" si="5"/>
        <v>1019.9529458966861</v>
      </c>
      <c r="G125" s="82">
        <f t="shared" si="6"/>
        <v>17030.461758064994</v>
      </c>
    </row>
    <row r="126" spans="3:7">
      <c r="C126" s="79">
        <f t="shared" si="7"/>
        <v>105</v>
      </c>
      <c r="D126" s="81">
        <f t="shared" si="4"/>
        <v>1110.2050194164945</v>
      </c>
      <c r="E126" s="81">
        <f>k*G125</f>
        <v>85.152308790324966</v>
      </c>
      <c r="F126" s="81">
        <f t="shared" si="5"/>
        <v>1025.0527106261695</v>
      </c>
      <c r="G126" s="82">
        <f t="shared" si="6"/>
        <v>16005.409047438825</v>
      </c>
    </row>
    <row r="127" spans="3:7">
      <c r="C127" s="79">
        <f t="shared" si="7"/>
        <v>106</v>
      </c>
      <c r="D127" s="81">
        <f t="shared" si="4"/>
        <v>1110.2050194164945</v>
      </c>
      <c r="E127" s="81">
        <f>k*G126</f>
        <v>80.02704523719413</v>
      </c>
      <c r="F127" s="81">
        <f t="shared" si="5"/>
        <v>1030.1779741793002</v>
      </c>
      <c r="G127" s="82">
        <f t="shared" si="6"/>
        <v>14975.231073259525</v>
      </c>
    </row>
    <row r="128" spans="3:7">
      <c r="C128" s="79">
        <f t="shared" si="7"/>
        <v>107</v>
      </c>
      <c r="D128" s="81">
        <f t="shared" si="4"/>
        <v>1110.2050194164945</v>
      </c>
      <c r="E128" s="81">
        <f>k*G127</f>
        <v>74.876155366297624</v>
      </c>
      <c r="F128" s="81">
        <f t="shared" si="5"/>
        <v>1035.3288640501969</v>
      </c>
      <c r="G128" s="82">
        <f t="shared" si="6"/>
        <v>13939.902209209329</v>
      </c>
    </row>
    <row r="129" spans="3:7">
      <c r="C129" s="79">
        <f t="shared" si="7"/>
        <v>108</v>
      </c>
      <c r="D129" s="81">
        <f t="shared" si="4"/>
        <v>1110.2050194164945</v>
      </c>
      <c r="E129" s="81">
        <f>k*G128</f>
        <v>69.699511046046652</v>
      </c>
      <c r="F129" s="81">
        <f t="shared" si="5"/>
        <v>1040.5055083704478</v>
      </c>
      <c r="G129" s="82">
        <f t="shared" si="6"/>
        <v>12899.396700838881</v>
      </c>
    </row>
    <row r="130" spans="3:7">
      <c r="C130" s="79">
        <f t="shared" si="7"/>
        <v>109</v>
      </c>
      <c r="D130" s="81">
        <f t="shared" si="4"/>
        <v>1110.2050194164945</v>
      </c>
      <c r="E130" s="81">
        <f>k*G129</f>
        <v>64.496983504194404</v>
      </c>
      <c r="F130" s="81">
        <f t="shared" si="5"/>
        <v>1045.7080359123001</v>
      </c>
      <c r="G130" s="82">
        <f t="shared" si="6"/>
        <v>11853.68866492658</v>
      </c>
    </row>
    <row r="131" spans="3:7">
      <c r="C131" s="79">
        <f t="shared" si="7"/>
        <v>110</v>
      </c>
      <c r="D131" s="81">
        <f t="shared" si="4"/>
        <v>1110.2050194164945</v>
      </c>
      <c r="E131" s="81">
        <f>k*G130</f>
        <v>59.268443324632898</v>
      </c>
      <c r="F131" s="81">
        <f t="shared" si="5"/>
        <v>1050.9365760918615</v>
      </c>
      <c r="G131" s="82">
        <f t="shared" si="6"/>
        <v>10802.752088834719</v>
      </c>
    </row>
    <row r="132" spans="3:7">
      <c r="C132" s="79">
        <f t="shared" si="7"/>
        <v>111</v>
      </c>
      <c r="D132" s="81">
        <f t="shared" si="4"/>
        <v>1110.2050194164945</v>
      </c>
      <c r="E132" s="81">
        <f>k*G131</f>
        <v>54.013760444173599</v>
      </c>
      <c r="F132" s="81">
        <f t="shared" si="5"/>
        <v>1056.1912589723208</v>
      </c>
      <c r="G132" s="82">
        <f t="shared" si="6"/>
        <v>9746.5608298623974</v>
      </c>
    </row>
    <row r="133" spans="3:7">
      <c r="C133" s="79">
        <f t="shared" si="7"/>
        <v>112</v>
      </c>
      <c r="D133" s="81">
        <f t="shared" si="4"/>
        <v>1110.2050194164945</v>
      </c>
      <c r="E133" s="81">
        <f>k*G132</f>
        <v>48.732804149311988</v>
      </c>
      <c r="F133" s="81">
        <f t="shared" si="5"/>
        <v>1061.4722152671825</v>
      </c>
      <c r="G133" s="82">
        <f t="shared" si="6"/>
        <v>8685.0886145952154</v>
      </c>
    </row>
    <row r="134" spans="3:7">
      <c r="C134" s="79">
        <f t="shared" si="7"/>
        <v>113</v>
      </c>
      <c r="D134" s="81">
        <f t="shared" si="4"/>
        <v>1110.2050194164945</v>
      </c>
      <c r="E134" s="81">
        <f>k*G133</f>
        <v>43.42544307297608</v>
      </c>
      <c r="F134" s="81">
        <f t="shared" si="5"/>
        <v>1066.7795763435183</v>
      </c>
      <c r="G134" s="82">
        <f t="shared" si="6"/>
        <v>7618.3090382516966</v>
      </c>
    </row>
    <row r="135" spans="3:7">
      <c r="C135" s="79">
        <f t="shared" si="7"/>
        <v>114</v>
      </c>
      <c r="D135" s="81">
        <f t="shared" si="4"/>
        <v>1110.2050194164945</v>
      </c>
      <c r="E135" s="81">
        <f>k*G134</f>
        <v>38.091545191258483</v>
      </c>
      <c r="F135" s="81">
        <f t="shared" si="5"/>
        <v>1072.1134742252359</v>
      </c>
      <c r="G135" s="82">
        <f t="shared" si="6"/>
        <v>6546.1955640264605</v>
      </c>
    </row>
    <row r="136" spans="3:7">
      <c r="C136" s="79">
        <f t="shared" si="7"/>
        <v>115</v>
      </c>
      <c r="D136" s="81">
        <f t="shared" si="4"/>
        <v>1110.2050194164945</v>
      </c>
      <c r="E136" s="81">
        <f>k*G135</f>
        <v>32.730977820132303</v>
      </c>
      <c r="F136" s="81">
        <f t="shared" si="5"/>
        <v>1077.4740415963622</v>
      </c>
      <c r="G136" s="82">
        <f t="shared" si="6"/>
        <v>5468.721522430098</v>
      </c>
    </row>
    <row r="137" spans="3:7">
      <c r="C137" s="79">
        <f t="shared" si="7"/>
        <v>116</v>
      </c>
      <c r="D137" s="81">
        <f t="shared" si="4"/>
        <v>1110.2050194164945</v>
      </c>
      <c r="E137" s="81">
        <f>k*G136</f>
        <v>27.343607612150493</v>
      </c>
      <c r="F137" s="81">
        <f t="shared" si="5"/>
        <v>1082.861411804344</v>
      </c>
      <c r="G137" s="82">
        <f t="shared" si="6"/>
        <v>4385.8601106257538</v>
      </c>
    </row>
    <row r="138" spans="3:7">
      <c r="C138" s="79">
        <f t="shared" si="7"/>
        <v>117</v>
      </c>
      <c r="D138" s="81">
        <f t="shared" si="4"/>
        <v>1110.2050194164945</v>
      </c>
      <c r="E138" s="81">
        <f>k*G137</f>
        <v>21.929300553128769</v>
      </c>
      <c r="F138" s="81">
        <f t="shared" si="5"/>
        <v>1088.2757188633657</v>
      </c>
      <c r="G138" s="82">
        <f t="shared" si="6"/>
        <v>3297.5843917623879</v>
      </c>
    </row>
    <row r="139" spans="3:7">
      <c r="C139" s="79">
        <f t="shared" si="7"/>
        <v>118</v>
      </c>
      <c r="D139" s="81">
        <f t="shared" si="4"/>
        <v>1110.2050194164945</v>
      </c>
      <c r="E139" s="81">
        <f>k*G138</f>
        <v>16.487921958811938</v>
      </c>
      <c r="F139" s="81">
        <f t="shared" si="5"/>
        <v>1093.7170974576825</v>
      </c>
      <c r="G139" s="82">
        <f t="shared" si="6"/>
        <v>2203.8672943047054</v>
      </c>
    </row>
    <row r="140" spans="3:7">
      <c r="C140" s="79">
        <f t="shared" si="7"/>
        <v>119</v>
      </c>
      <c r="D140" s="81">
        <f t="shared" si="4"/>
        <v>1110.2050194164945</v>
      </c>
      <c r="E140" s="81">
        <f>k*G139</f>
        <v>11.019336471523527</v>
      </c>
      <c r="F140" s="81">
        <f t="shared" si="5"/>
        <v>1099.1856829449709</v>
      </c>
      <c r="G140" s="82">
        <f t="shared" si="6"/>
        <v>1104.6816113597345</v>
      </c>
    </row>
    <row r="141" spans="3:7">
      <c r="C141" s="79">
        <f t="shared" si="7"/>
        <v>120</v>
      </c>
      <c r="D141" s="81">
        <f t="shared" si="4"/>
        <v>1110.2050194164945</v>
      </c>
      <c r="E141" s="81">
        <f>k*G140</f>
        <v>5.5234080567986723</v>
      </c>
      <c r="F141" s="81">
        <f t="shared" si="5"/>
        <v>1104.6816113596958</v>
      </c>
      <c r="G141" s="82">
        <f t="shared" si="6"/>
        <v>3.865352482534945E-11</v>
      </c>
    </row>
    <row r="142" spans="3:7">
      <c r="C142" s="83" t="s">
        <v>88</v>
      </c>
      <c r="D142" s="84"/>
      <c r="E142" s="84"/>
      <c r="F142" s="84"/>
      <c r="G142" s="84"/>
    </row>
    <row r="143" spans="3:7">
      <c r="C143" s="2"/>
      <c r="D143" s="1"/>
      <c r="E143" s="1"/>
      <c r="F143" s="1"/>
      <c r="G143" s="1"/>
    </row>
    <row r="144" spans="3:7">
      <c r="C144" s="2"/>
      <c r="D144" s="1"/>
      <c r="E144" s="1"/>
      <c r="F144" s="1"/>
      <c r="G144" s="1"/>
    </row>
  </sheetData>
  <mergeCells count="11">
    <mergeCell ref="A1:I1"/>
    <mergeCell ref="A2:I2"/>
    <mergeCell ref="A3:I3"/>
    <mergeCell ref="D18:E18"/>
    <mergeCell ref="C10:G10"/>
    <mergeCell ref="D19:E19"/>
    <mergeCell ref="D12:E12"/>
    <mergeCell ref="D13:E13"/>
    <mergeCell ref="D14:E14"/>
    <mergeCell ref="D15:E15"/>
    <mergeCell ref="D16:E16"/>
  </mergeCells>
  <phoneticPr fontId="0" type="noConversion"/>
  <pageMargins left="0.75" right="0.75" top="1" bottom="1" header="0.5" footer="0.5"/>
  <pageSetup scale="5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Poređenje</vt:lpstr>
      <vt:lpstr>Formule</vt:lpstr>
      <vt:lpstr>Miljunaš</vt:lpstr>
      <vt:lpstr>kredit1</vt:lpstr>
      <vt:lpstr>kredit2</vt:lpstr>
      <vt:lpstr>kredit3</vt:lpstr>
      <vt:lpstr>godina</vt:lpstr>
      <vt:lpstr>k</vt:lpstr>
      <vt:lpstr>kamata</vt:lpstr>
      <vt:lpstr>kamatag</vt:lpstr>
      <vt:lpstr>kredit</vt:lpstr>
      <vt:lpstr>n</vt:lpstr>
      <vt:lpstr>rata</vt:lpstr>
    </vt:vector>
  </TitlesOfParts>
  <Company>etf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</dc:creator>
  <cp:lastModifiedBy>Super User</cp:lastModifiedBy>
  <cp:lastPrinted>2007-03-26T08:39:12Z</cp:lastPrinted>
  <dcterms:created xsi:type="dcterms:W3CDTF">1999-10-17T05:31:11Z</dcterms:created>
  <dcterms:modified xsi:type="dcterms:W3CDTF">2019-05-08T10:55:17Z</dcterms:modified>
</cp:coreProperties>
</file>