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Super User\Desktop\"/>
    </mc:Choice>
  </mc:AlternateContent>
  <xr:revisionPtr revIDLastSave="0" documentId="8_{D1C7CFB7-15E9-4AB9-A137-C9311079796F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CR" sheetId="1" r:id="rId1"/>
    <sheet name="sad, IP" sheetId="2" r:id="rId2"/>
    <sheet name="bud" sheetId="3" r:id="rId3"/>
    <sheet name="god" sheetId="4" r:id="rId4"/>
    <sheet name="ISP" sheetId="5" r:id="rId5"/>
    <sheet name="vrijeme povrata" sheetId="6" r:id="rId6"/>
  </sheets>
  <externalReferences>
    <externalReference r:id="rId7"/>
  </externalReferences>
  <definedNames>
    <definedName name="__123Graph_A" hidden="1">[1]A!$B$8:$B$17</definedName>
    <definedName name="__123Graph_B" hidden="1">[1]A!$C$8:$C$17</definedName>
    <definedName name="__123Graph_X" hidden="1">[1]A!$A$8:$A$17</definedName>
    <definedName name="_1__123Graph_ACHART_1" hidden="1">[1]A!$B$8:$B$17</definedName>
    <definedName name="_2__123Graph_BCHART_1" hidden="1">[1]A!$C$8:$C$17</definedName>
    <definedName name="_3__123Graph_XCHART_1" hidden="1">[1]A!$A$8:$A$17</definedName>
    <definedName name="godina">#REF!</definedName>
    <definedName name="k">#REF!</definedName>
    <definedName name="kamata">#REF!</definedName>
    <definedName name="kamatag">#REF!</definedName>
    <definedName name="kredit">#REF!</definedName>
    <definedName name="n">#REF!</definedName>
    <definedName name="rat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7" i="6" l="1"/>
  <c r="J18" i="6"/>
  <c r="J19" i="6"/>
  <c r="J20" i="6"/>
  <c r="J21" i="6"/>
  <c r="J16" i="6"/>
  <c r="K17" i="6" s="1"/>
  <c r="H17" i="6"/>
  <c r="H18" i="6"/>
  <c r="I18" i="6" s="1"/>
  <c r="H19" i="6"/>
  <c r="H20" i="6"/>
  <c r="H21" i="6"/>
  <c r="I21" i="6" s="1"/>
  <c r="H16" i="6"/>
  <c r="I16" i="6" s="1"/>
  <c r="I20" i="6"/>
  <c r="G22" i="6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24" i="5"/>
  <c r="Q23" i="5"/>
  <c r="O24" i="5"/>
  <c r="O23" i="5"/>
  <c r="D23" i="4"/>
  <c r="D24" i="3"/>
  <c r="D23" i="3"/>
  <c r="D27" i="2"/>
  <c r="D24" i="2"/>
  <c r="D23" i="2"/>
  <c r="H17" i="1"/>
  <c r="D20" i="1"/>
  <c r="D19" i="1"/>
  <c r="D18" i="1"/>
  <c r="B25" i="5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K20" i="6" l="1"/>
  <c r="K19" i="6"/>
  <c r="K16" i="6"/>
  <c r="L17" i="6" s="1"/>
  <c r="K18" i="6"/>
  <c r="L18" i="6" s="1"/>
  <c r="K21" i="6"/>
  <c r="L21" i="6" s="1"/>
  <c r="L20" i="6"/>
  <c r="I19" i="6"/>
  <c r="I17" i="6"/>
  <c r="L16" i="6" l="1"/>
  <c r="L19" i="6"/>
</calcChain>
</file>

<file path=xl/sharedStrings.xml><?xml version="1.0" encoding="utf-8"?>
<sst xmlns="http://schemas.openxmlformats.org/spreadsheetml/2006/main" count="86" uniqueCount="45">
  <si>
    <t>Legenda:</t>
  </si>
  <si>
    <t>Izračunato</t>
  </si>
  <si>
    <t>Ulazne vrijednosti</t>
  </si>
  <si>
    <t>k</t>
  </si>
  <si>
    <t>n</t>
  </si>
  <si>
    <t>MARR(%)</t>
  </si>
  <si>
    <t>I</t>
  </si>
  <si>
    <t>Ost (nakon n godina)</t>
  </si>
  <si>
    <t>Sadašnja vrijednost Ost</t>
  </si>
  <si>
    <t>Ukupna sadašnja vrijednost</t>
  </si>
  <si>
    <t>CR=anuitet na ukupnu sad. vr.</t>
  </si>
  <si>
    <t>Primjer: Metoda sadašnje vrijednosti</t>
  </si>
  <si>
    <t>k' (MARR)</t>
  </si>
  <si>
    <t>Sadašnja vrijednost (B)</t>
  </si>
  <si>
    <t>Sadašnja vrijednost (A)</t>
  </si>
  <si>
    <t>(Pitanje za razmišljanje: objasniti formulu u ćeliji D24)</t>
  </si>
  <si>
    <t>Primjer: Metoda buduće vrijednosti</t>
  </si>
  <si>
    <t>Buduća vrijednost (A)</t>
  </si>
  <si>
    <t>Buduća vrijednost (B)</t>
  </si>
  <si>
    <t>Primjer: Metoda godišnje vrijednosti</t>
  </si>
  <si>
    <t>Godišnja vrijednost</t>
  </si>
  <si>
    <t>Primjer: Metoda interne stope povrata</t>
  </si>
  <si>
    <t>Interna stopa povrata (k')</t>
  </si>
  <si>
    <t>Indeks profitabilnosti</t>
  </si>
  <si>
    <t>a) iterativno/grafički</t>
  </si>
  <si>
    <t>b) formulom</t>
  </si>
  <si>
    <t>S (sadašnja vrijednost)</t>
  </si>
  <si>
    <t>Primjer: Vrijeme povrata</t>
  </si>
  <si>
    <t>a) nediskontirane vrijednsoti</t>
  </si>
  <si>
    <t>b) diskontirane vrijednosti</t>
  </si>
  <si>
    <t>Suma</t>
  </si>
  <si>
    <t>Kumulativno</t>
  </si>
  <si>
    <t>a) Nediskontirano</t>
  </si>
  <si>
    <t>Diskontirane vr.</t>
  </si>
  <si>
    <t>Kraj godine</t>
  </si>
  <si>
    <t>b) Diskontirano</t>
  </si>
  <si>
    <t>Vrijeme povrata (n')</t>
  </si>
  <si>
    <t>pomoćne ćelije (kopirane ul. Vrijednosti)</t>
  </si>
  <si>
    <t>Primjer: Proračun godišnjeg troška investiranog kapitala (CR - capital recovery)</t>
  </si>
  <si>
    <t>Pretpostavke: početna investicija I, preostala vrijednost nakon n godina Ost, zadano n i diskontna stopa (MARR)</t>
  </si>
  <si>
    <t>Drugi način proračuna sadašnje vrijednosti iz ostatka na kraju 5. godine</t>
  </si>
  <si>
    <t>Budući novčani tokovi</t>
  </si>
  <si>
    <t>Tok novca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</si>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</sst>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164" formatCode="0.0%"/>
    <numFmt numFmtId="165" formatCode="#,##0\ [$€-1]"/>
    <numFmt numFmtId="166" formatCode="#,##0.0\ [$€-1]"/>
    <numFmt numFmtId="167" formatCode="0.0000_)"/>
    <numFmt numFmtId="168" formatCode="#,##0\ &quot;kn&quot;"/>
    <numFmt numFmtId="169" formatCode="#,##0.00\ [$€-1];[Red]\-#,##0.00\ [$€-1]"/>
    <numFmt numFmtId="170" formatCode="#,##0\ [$€-1];[Red]\-#,##0\ [$€-1]"/>
    <numFmt numFmtId="171" formatCode="#,##0.00\ [$€-1]"/>
  </numFmts>
  <fonts count="10">
    <font>
      <sz val="9"/>
      <name val="Geneva"/>
    </font>
    <font>
      <sz val="9"/>
      <name val="Geneva"/>
    </font>
    <font>
      <i/>
      <sz val="10"/>
      <name val="Arial"/>
      <family val="2"/>
    </font>
    <font>
      <i/>
      <sz val="9"/>
      <name val="Arial"/>
      <family val="2"/>
    </font>
    <font>
      <sz val="9"/>
      <name val="Geneva"/>
    </font>
    <font>
      <b/>
      <sz val="9"/>
      <name val="Arial"/>
      <family val="2"/>
    </font>
    <font>
      <sz val="9"/>
      <name val="Geneva"/>
    </font>
    <font>
      <b/>
      <sz val="9"/>
      <name val="Geneva"/>
      <charset val="238"/>
    </font>
    <font>
      <sz val="9"/>
      <color indexed="10"/>
      <name val="Geneva"/>
      <charset val="238"/>
    </font>
    <font>
      <b/>
      <sz val="9"/>
      <color indexed="10"/>
      <name val="Geneva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7" borderId="16" applyNumberFormat="0" applyFont="0" applyAlignment="0" applyProtection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4" xfId="0" applyBorder="1"/>
    <xf numFmtId="0" fontId="2" fillId="2" borderId="5" xfId="0" applyFont="1" applyFill="1" applyBorder="1"/>
    <xf numFmtId="0" fontId="2" fillId="3" borderId="5" xfId="0" applyFont="1" applyFill="1" applyBorder="1"/>
    <xf numFmtId="0" fontId="0" fillId="4" borderId="5" xfId="0" applyFill="1" applyBorder="1"/>
    <xf numFmtId="9" fontId="0" fillId="4" borderId="5" xfId="0" applyNumberFormat="1" applyFill="1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2" borderId="5" xfId="0" applyFont="1" applyFill="1" applyBorder="1"/>
    <xf numFmtId="0" fontId="4" fillId="0" borderId="0" xfId="0" applyFont="1" applyBorder="1"/>
    <xf numFmtId="0" fontId="4" fillId="0" borderId="0" xfId="0" applyFont="1"/>
    <xf numFmtId="0" fontId="3" fillId="0" borderId="3" xfId="0" applyFont="1" applyBorder="1"/>
    <xf numFmtId="0" fontId="3" fillId="3" borderId="5" xfId="0" applyFont="1" applyFill="1" applyBorder="1"/>
    <xf numFmtId="0" fontId="6" fillId="0" borderId="0" xfId="0" applyFont="1"/>
    <xf numFmtId="0" fontId="3" fillId="0" borderId="5" xfId="0" applyFont="1" applyBorder="1"/>
    <xf numFmtId="0" fontId="0" fillId="0" borderId="0" xfId="0" quotePrefix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168" fontId="4" fillId="0" borderId="0" xfId="0" applyNumberFormat="1" applyFont="1" applyFill="1" applyBorder="1" applyProtection="1"/>
    <xf numFmtId="5" fontId="4" fillId="0" borderId="0" xfId="0" applyNumberFormat="1" applyFont="1" applyFill="1" applyBorder="1" applyProtection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8" fontId="6" fillId="0" borderId="0" xfId="0" applyNumberFormat="1" applyFont="1" applyFill="1" applyBorder="1" applyAlignment="1" applyProtection="1">
      <alignment horizontal="center"/>
    </xf>
    <xf numFmtId="7" fontId="6" fillId="0" borderId="0" xfId="0" applyNumberFormat="1" applyFont="1" applyFill="1" applyBorder="1" applyProtection="1"/>
    <xf numFmtId="167" fontId="6" fillId="0" borderId="0" xfId="0" applyNumberFormat="1" applyFont="1" applyFill="1" applyBorder="1" applyProtection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6" fontId="5" fillId="3" borderId="5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9" fontId="0" fillId="0" borderId="0" xfId="0" applyNumberFormat="1"/>
    <xf numFmtId="166" fontId="7" fillId="3" borderId="5" xfId="0" applyNumberFormat="1" applyFont="1" applyFill="1" applyBorder="1"/>
    <xf numFmtId="0" fontId="7" fillId="0" borderId="0" xfId="0" applyFont="1"/>
    <xf numFmtId="4" fontId="7" fillId="3" borderId="5" xfId="0" applyNumberFormat="1" applyFont="1" applyFill="1" applyBorder="1" applyAlignment="1">
      <alignment horizontal="center"/>
    </xf>
    <xf numFmtId="164" fontId="7" fillId="3" borderId="5" xfId="0" applyNumberFormat="1" applyFont="1" applyFill="1" applyBorder="1"/>
    <xf numFmtId="165" fontId="0" fillId="0" borderId="0" xfId="0" applyNumberFormat="1" applyFill="1" applyBorder="1"/>
    <xf numFmtId="9" fontId="0" fillId="0" borderId="0" xfId="0" applyNumberFormat="1"/>
    <xf numFmtId="165" fontId="0" fillId="0" borderId="0" xfId="0" applyNumberFormat="1"/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166" fontId="7" fillId="0" borderId="0" xfId="0" applyNumberFormat="1" applyFont="1" applyFill="1" applyBorder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0" fillId="5" borderId="5" xfId="0" applyFill="1" applyBorder="1"/>
    <xf numFmtId="0" fontId="0" fillId="5" borderId="8" xfId="0" applyFill="1" applyBorder="1"/>
    <xf numFmtId="0" fontId="0" fillId="5" borderId="9" xfId="0" applyFill="1" applyBorder="1"/>
    <xf numFmtId="165" fontId="7" fillId="3" borderId="8" xfId="0" applyNumberFormat="1" applyFont="1" applyFill="1" applyBorder="1" applyAlignment="1">
      <alignment horizontal="center"/>
    </xf>
    <xf numFmtId="3" fontId="7" fillId="3" borderId="9" xfId="0" applyNumberFormat="1" applyFont="1" applyFill="1" applyBorder="1" applyAlignment="1">
      <alignment horizontal="center"/>
    </xf>
    <xf numFmtId="3" fontId="7" fillId="3" borderId="10" xfId="0" applyNumberFormat="1" applyFont="1" applyFill="1" applyBorder="1" applyAlignment="1">
      <alignment horizontal="center"/>
    </xf>
    <xf numFmtId="165" fontId="0" fillId="3" borderId="8" xfId="0" applyNumberFormat="1" applyFill="1" applyBorder="1"/>
    <xf numFmtId="165" fontId="0" fillId="3" borderId="4" xfId="0" applyNumberFormat="1" applyFill="1" applyBorder="1"/>
    <xf numFmtId="165" fontId="1" fillId="4" borderId="5" xfId="0" applyNumberFormat="1" applyFont="1" applyFill="1" applyBorder="1"/>
    <xf numFmtId="170" fontId="0" fillId="3" borderId="0" xfId="0" applyNumberFormat="1" applyFill="1"/>
    <xf numFmtId="9" fontId="1" fillId="4" borderId="5" xfId="0" applyNumberFormat="1" applyFont="1" applyFill="1" applyBorder="1"/>
    <xf numFmtId="3" fontId="1" fillId="4" borderId="5" xfId="0" applyNumberFormat="1" applyFont="1" applyFill="1" applyBorder="1"/>
    <xf numFmtId="0" fontId="1" fillId="0" borderId="0" xfId="0" applyFont="1" applyBorder="1"/>
    <xf numFmtId="0" fontId="1" fillId="2" borderId="0" xfId="0" applyFont="1" applyFill="1"/>
    <xf numFmtId="0" fontId="1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9" fontId="1" fillId="3" borderId="0" xfId="0" applyNumberFormat="1" applyFont="1" applyFill="1" applyBorder="1"/>
    <xf numFmtId="164" fontId="1" fillId="0" borderId="0" xfId="0" applyNumberFormat="1" applyFont="1" applyFill="1" applyBorder="1" applyProtection="1"/>
    <xf numFmtId="7" fontId="1" fillId="0" borderId="0" xfId="0" applyNumberFormat="1" applyFont="1" applyFill="1" applyBorder="1" applyProtection="1"/>
    <xf numFmtId="0" fontId="1" fillId="0" borderId="0" xfId="0" quotePrefix="1" applyFont="1" applyFill="1" applyBorder="1"/>
    <xf numFmtId="167" fontId="1" fillId="0" borderId="0" xfId="0" quotePrefix="1" applyNumberFormat="1" applyFont="1" applyFill="1" applyBorder="1" applyProtection="1"/>
    <xf numFmtId="167" fontId="1" fillId="0" borderId="0" xfId="0" applyNumberFormat="1" applyFont="1" applyFill="1" applyBorder="1" applyProtection="1"/>
    <xf numFmtId="0" fontId="1" fillId="6" borderId="1" xfId="0" applyFont="1" applyFill="1" applyBorder="1"/>
    <xf numFmtId="0" fontId="1" fillId="6" borderId="7" xfId="0" applyFont="1" applyFill="1" applyBorder="1"/>
    <xf numFmtId="0" fontId="1" fillId="6" borderId="2" xfId="0" applyFont="1" applyFill="1" applyBorder="1"/>
    <xf numFmtId="0" fontId="1" fillId="6" borderId="6" xfId="0" applyFont="1" applyFill="1" applyBorder="1"/>
    <xf numFmtId="0" fontId="1" fillId="6" borderId="0" xfId="0" applyFont="1" applyFill="1" applyBorder="1"/>
    <xf numFmtId="0" fontId="1" fillId="6" borderId="11" xfId="0" applyFont="1" applyFill="1" applyBorder="1"/>
    <xf numFmtId="0" fontId="1" fillId="6" borderId="3" xfId="0" applyFont="1" applyFill="1" applyBorder="1"/>
    <xf numFmtId="0" fontId="1" fillId="6" borderId="12" xfId="0" applyFont="1" applyFill="1" applyBorder="1"/>
    <xf numFmtId="0" fontId="1" fillId="6" borderId="4" xfId="0" applyFont="1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12" xfId="0" applyFill="1" applyBorder="1"/>
    <xf numFmtId="0" fontId="0" fillId="6" borderId="4" xfId="0" applyFill="1" applyBorder="1"/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71" fontId="5" fillId="3" borderId="5" xfId="0" applyNumberFormat="1" applyFont="1" applyFill="1" applyBorder="1" applyAlignment="1">
      <alignment horizontal="center"/>
    </xf>
    <xf numFmtId="8" fontId="0" fillId="0" borderId="0" xfId="0" applyNumberFormat="1"/>
    <xf numFmtId="0" fontId="0" fillId="7" borderId="16" xfId="1" applyFont="1"/>
    <xf numFmtId="165" fontId="1" fillId="8" borderId="5" xfId="0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603121722269892E-2"/>
          <c:y val="6.5326633165829151E-2"/>
          <c:w val="0.86412278158007927"/>
          <c:h val="0.7613065326633166"/>
        </c:manualLayout>
      </c:layout>
      <c:lineChart>
        <c:grouping val="standard"/>
        <c:varyColors val="0"/>
        <c:ser>
          <c:idx val="1"/>
          <c:order val="0"/>
          <c:tx>
            <c:strRef>
              <c:f>ISP!$C$23</c:f>
              <c:strCache>
                <c:ptCount val="1"/>
                <c:pt idx="0">
                  <c:v>S (sadašnja vrijednost)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ISP!$B$24:$B$49</c:f>
              <c:numCache>
                <c:formatCode>0%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</c:numCache>
            </c:numRef>
          </c:cat>
          <c:val>
            <c:numRef>
              <c:f>ISP!$C$24:$C$49</c:f>
              <c:numCache>
                <c:formatCode>#,##0\ [$€-1];[Red]\-#,##0\ [$€-1]</c:formatCode>
                <c:ptCount val="26"/>
                <c:pt idx="0">
                  <c:v>3300</c:v>
                </c:pt>
                <c:pt idx="1">
                  <c:v>2967.9613764903606</c:v>
                </c:pt>
                <c:pt idx="2">
                  <c:v>2649.3478878738642</c:v>
                </c:pt>
                <c:pt idx="3">
                  <c:v>2343.4493475068994</c:v>
                </c:pt>
                <c:pt idx="4">
                  <c:v>2049.6009889763609</c:v>
                </c:pt>
                <c:pt idx="5">
                  <c:v>1767.1800966724386</c:v>
                </c:pt>
                <c:pt idx="6">
                  <c:v>1495.6029188961147</c:v>
                </c:pt>
                <c:pt idx="7">
                  <c:v>1234.3218371959629</c:v>
                </c:pt>
                <c:pt idx="8">
                  <c:v>982.82276831259514</c:v>
                </c:pt>
                <c:pt idx="9">
                  <c:v>740.62277749605164</c:v>
                </c:pt>
                <c:pt idx="10">
                  <c:v>507.26788408640459</c:v>
                </c:pt>
                <c:pt idx="11">
                  <c:v>282.33104214244122</c:v>
                </c:pt>
                <c:pt idx="12">
                  <c:v>65.410280593654534</c:v>
                </c:pt>
                <c:pt idx="13">
                  <c:v>-143.87301109866166</c:v>
                </c:pt>
                <c:pt idx="14">
                  <c:v>-345.87566443477044</c:v>
                </c:pt>
                <c:pt idx="15">
                  <c:v>-540.93419197826734</c:v>
                </c:pt>
                <c:pt idx="16">
                  <c:v>-729.36613643633427</c:v>
                </c:pt>
                <c:pt idx="17">
                  <c:v>-911.47131811585677</c:v>
                </c:pt>
                <c:pt idx="18">
                  <c:v>-1087.5329892794689</c:v>
                </c:pt>
                <c:pt idx="19">
                  <c:v>-1257.8189031401889</c:v>
                </c:pt>
                <c:pt idx="20">
                  <c:v>-1422.5823045267498</c:v>
                </c:pt>
                <c:pt idx="21">
                  <c:v>-1582.0628486151982</c:v>
                </c:pt>
                <c:pt idx="22">
                  <c:v>-1736.4874535485324</c:v>
                </c:pt>
                <c:pt idx="23">
                  <c:v>-1886.0710922481048</c:v>
                </c:pt>
                <c:pt idx="24">
                  <c:v>-2031.0175282529317</c:v>
                </c:pt>
                <c:pt idx="25">
                  <c:v>-2171.5199999999995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9-483E-9221-D79AE715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39584"/>
        <c:axId val="69941888"/>
      </c:lineChart>
      <c:catAx>
        <c:axId val="699395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bs-Latn-BA"/>
                  <a:t>k(%)</a:t>
                </a:r>
              </a:p>
            </c:rich>
          </c:tx>
          <c:layout>
            <c:manualLayout>
              <c:xMode val="edge"/>
              <c:yMode val="edge"/>
              <c:x val="0.50229045077711321"/>
              <c:y val="0.9045226130653266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r-Latn-RS"/>
          </a:p>
        </c:txPr>
        <c:crossAx val="699418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994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bs-Latn-BA"/>
                  <a:t>S(EUR)</a:t>
                </a:r>
              </a:p>
            </c:rich>
          </c:tx>
          <c:layout>
            <c:manualLayout>
              <c:xMode val="edge"/>
              <c:yMode val="edge"/>
              <c:x val="7.6335934768558241E-3"/>
              <c:y val="0.1457286432160803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\ [$€-1];[Red]\-#,##0\ [$€-1]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r-Latn-RS"/>
          </a:p>
        </c:txPr>
        <c:crossAx val="699395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r-Latn-R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659340659340656E-2"/>
          <c:y val="7.3033707865168537E-2"/>
          <c:w val="0.88186813186813184"/>
          <c:h val="0.7387640449438202"/>
        </c:manualLayout>
      </c:layout>
      <c:lineChart>
        <c:grouping val="standard"/>
        <c:varyColors val="0"/>
        <c:ser>
          <c:idx val="0"/>
          <c:order val="0"/>
          <c:tx>
            <c:strRef>
              <c:f>'vrijeme povrata'!$H$14</c:f>
              <c:strCache>
                <c:ptCount val="1"/>
                <c:pt idx="0">
                  <c:v>a) Nediskontirano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'vrijeme povrata'!$F$16:$F$21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'vrijeme povrata'!$H$16:$H$21</c:f>
              <c:numCache>
                <c:formatCode>#,##0\ [$€-1]</c:formatCode>
                <c:ptCount val="6"/>
                <c:pt idx="0">
                  <c:v>-10000</c:v>
                </c:pt>
                <c:pt idx="1">
                  <c:v>-6400</c:v>
                </c:pt>
                <c:pt idx="2">
                  <c:v>-3100</c:v>
                </c:pt>
                <c:pt idx="3">
                  <c:v>-200</c:v>
                </c:pt>
                <c:pt idx="4">
                  <c:v>2300</c:v>
                </c:pt>
                <c:pt idx="5">
                  <c:v>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3-4CEB-A0B9-1C841B6E677A}"/>
            </c:ext>
          </c:extLst>
        </c:ser>
        <c:ser>
          <c:idx val="1"/>
          <c:order val="1"/>
          <c:tx>
            <c:strRef>
              <c:f>'vrijeme povrata'!$J$14:$K$14</c:f>
              <c:strCache>
                <c:ptCount val="1"/>
                <c:pt idx="0">
                  <c:v>b) Diskontirano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'vrijeme povrata'!$K$16:$K$21</c:f>
              <c:numCache>
                <c:formatCode>#,##0\ [$€-1]</c:formatCode>
                <c:ptCount val="6"/>
                <c:pt idx="0">
                  <c:v>-10000</c:v>
                </c:pt>
                <c:pt idx="1">
                  <c:v>-6727.2727272727279</c:v>
                </c:pt>
                <c:pt idx="2">
                  <c:v>-4000.0000000000009</c:v>
                </c:pt>
                <c:pt idx="3">
                  <c:v>-1821.1870773854262</c:v>
                </c:pt>
                <c:pt idx="4">
                  <c:v>-113.65343897274988</c:v>
                </c:pt>
                <c:pt idx="5">
                  <c:v>507.26788408640505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3-4CEB-A0B9-1C841B6E6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91424"/>
        <c:axId val="70125056"/>
      </c:lineChart>
      <c:catAx>
        <c:axId val="699914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bs-Latn-BA"/>
                  <a:t>Kraj godine</a:t>
                </a:r>
              </a:p>
            </c:rich>
          </c:tx>
          <c:layout>
            <c:manualLayout>
              <c:xMode val="edge"/>
              <c:yMode val="edge"/>
              <c:x val="0.48489010989010989"/>
              <c:y val="0.89606741573033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r-Latn-RS"/>
          </a:p>
        </c:txPr>
        <c:crossAx val="70125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125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bs-Latn-BA"/>
                  <a:t>Kumulativna bilanca (EUR)</a:t>
                </a:r>
              </a:p>
            </c:rich>
          </c:tx>
          <c:layout>
            <c:manualLayout>
              <c:xMode val="edge"/>
              <c:yMode val="edge"/>
              <c:x val="2.0604395604395604E-2"/>
              <c:y val="0.2275280898876404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\ [$€-1]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sr-Latn-RS"/>
          </a:p>
        </c:txPr>
        <c:crossAx val="6999142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329670329670335"/>
          <c:y val="0.4859550561797753"/>
          <c:w val="0.18956043956043955"/>
          <c:h val="0.11516853932584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sr-Latn-RS"/>
    </a:p>
  </c:txPr>
  <c:printSettings>
    <c:headerFooter alignWithMargins="0"/>
    <c:pageMargins b="1" l="0.75" r="0.75" t="1" header="0.5" footer="0.5"/>
    <c:pageSetup/>
  </c:printSettings>
</c:chartSpac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6</xdr:row>
      <xdr:rowOff>85725</xdr:rowOff>
    </xdr:from>
    <xdr:to>
      <xdr:col>8</xdr:col>
      <xdr:colOff>438150</xdr:colOff>
      <xdr:row>19</xdr:row>
      <xdr:rowOff>57150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>
          <a:spLocks noChangeArrowheads="1"/>
        </xdr:cNvSpPr>
      </xdr:nvSpPr>
      <xdr:spPr bwMode="auto">
        <a:xfrm rot="-5033470">
          <a:off x="5519737" y="1195388"/>
          <a:ext cx="1952625" cy="1562100"/>
        </a:xfrm>
        <a:prstGeom prst="cloudCallout">
          <a:avLst>
            <a:gd name="adj1" fmla="val -103306"/>
            <a:gd name="adj2" fmla="val 26019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142875</xdr:rowOff>
    </xdr:from>
    <xdr:to>
      <xdr:col>11</xdr:col>
      <xdr:colOff>590550</xdr:colOff>
      <xdr:row>9</xdr:row>
      <xdr:rowOff>142875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00000000-0008-0000-0100-00000A180000}"/>
            </a:ext>
          </a:extLst>
        </xdr:cNvPr>
        <xdr:cNvSpPr>
          <a:spLocks noChangeShapeType="1"/>
        </xdr:cNvSpPr>
      </xdr:nvSpPr>
      <xdr:spPr bwMode="auto">
        <a:xfrm>
          <a:off x="4743450" y="1533525"/>
          <a:ext cx="3028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</xdr:row>
      <xdr:rowOff>142875</xdr:rowOff>
    </xdr:from>
    <xdr:to>
      <xdr:col>7</xdr:col>
      <xdr:colOff>0</xdr:colOff>
      <xdr:row>20</xdr:row>
      <xdr:rowOff>0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00000000-0008-0000-0100-00000B180000}"/>
            </a:ext>
          </a:extLst>
        </xdr:cNvPr>
        <xdr:cNvSpPr>
          <a:spLocks noChangeShapeType="1"/>
        </xdr:cNvSpPr>
      </xdr:nvSpPr>
      <xdr:spPr bwMode="auto">
        <a:xfrm>
          <a:off x="4743450" y="1533525"/>
          <a:ext cx="0" cy="1533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0</xdr:colOff>
      <xdr:row>6</xdr:row>
      <xdr:rowOff>57150</xdr:rowOff>
    </xdr:from>
    <xdr:to>
      <xdr:col>8</xdr:col>
      <xdr:colOff>0</xdr:colOff>
      <xdr:row>9</xdr:row>
      <xdr:rowOff>142875</xdr:rowOff>
    </xdr:to>
    <xdr:sp macro="" textlink="">
      <xdr:nvSpPr>
        <xdr:cNvPr id="6156" name="Line 12">
          <a:extLst>
            <a:ext uri="{FF2B5EF4-FFF2-40B4-BE49-F238E27FC236}">
              <a16:creationId xmlns:a16="http://schemas.microsoft.com/office/drawing/2014/main" id="{00000000-0008-0000-0100-00000C180000}"/>
            </a:ext>
          </a:extLst>
        </xdr:cNvPr>
        <xdr:cNvSpPr>
          <a:spLocks noChangeShapeType="1"/>
        </xdr:cNvSpPr>
      </xdr:nvSpPr>
      <xdr:spPr bwMode="auto">
        <a:xfrm flipV="1">
          <a:off x="5353050" y="9715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6</xdr:row>
      <xdr:rowOff>114300</xdr:rowOff>
    </xdr:from>
    <xdr:to>
      <xdr:col>9</xdr:col>
      <xdr:colOff>0</xdr:colOff>
      <xdr:row>10</xdr:row>
      <xdr:rowOff>0</xdr:rowOff>
    </xdr:to>
    <xdr:sp macro="" textlink="">
      <xdr:nvSpPr>
        <xdr:cNvPr id="6157" name="Line 13">
          <a:extLst>
            <a:ext uri="{FF2B5EF4-FFF2-40B4-BE49-F238E27FC236}">
              <a16:creationId xmlns:a16="http://schemas.microsoft.com/office/drawing/2014/main" id="{00000000-0008-0000-0100-00000D180000}"/>
            </a:ext>
          </a:extLst>
        </xdr:cNvPr>
        <xdr:cNvSpPr>
          <a:spLocks noChangeShapeType="1"/>
        </xdr:cNvSpPr>
      </xdr:nvSpPr>
      <xdr:spPr bwMode="auto">
        <a:xfrm flipV="1">
          <a:off x="5962650" y="10287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0</xdr:colOff>
      <xdr:row>7</xdr:row>
      <xdr:rowOff>28575</xdr:rowOff>
    </xdr:from>
    <xdr:to>
      <xdr:col>10</xdr:col>
      <xdr:colOff>0</xdr:colOff>
      <xdr:row>9</xdr:row>
      <xdr:rowOff>142875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00000000-0008-0000-0100-00000E180000}"/>
            </a:ext>
          </a:extLst>
        </xdr:cNvPr>
        <xdr:cNvSpPr>
          <a:spLocks noChangeShapeType="1"/>
        </xdr:cNvSpPr>
      </xdr:nvSpPr>
      <xdr:spPr bwMode="auto">
        <a:xfrm flipV="1">
          <a:off x="6572250" y="11049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0</xdr:colOff>
      <xdr:row>7</xdr:row>
      <xdr:rowOff>85725</xdr:rowOff>
    </xdr:from>
    <xdr:to>
      <xdr:col>11</xdr:col>
      <xdr:colOff>0</xdr:colOff>
      <xdr:row>9</xdr:row>
      <xdr:rowOff>142875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00000000-0008-0000-0100-00000F180000}"/>
            </a:ext>
          </a:extLst>
        </xdr:cNvPr>
        <xdr:cNvSpPr>
          <a:spLocks noChangeShapeType="1"/>
        </xdr:cNvSpPr>
      </xdr:nvSpPr>
      <xdr:spPr bwMode="auto">
        <a:xfrm flipV="1">
          <a:off x="7181850" y="116205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600075</xdr:colOff>
      <xdr:row>8</xdr:row>
      <xdr:rowOff>142875</xdr:rowOff>
    </xdr:from>
    <xdr:to>
      <xdr:col>11</xdr:col>
      <xdr:colOff>600075</xdr:colOff>
      <xdr:row>9</xdr:row>
      <xdr:rowOff>142875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SpPr>
          <a:spLocks noChangeShapeType="1"/>
        </xdr:cNvSpPr>
      </xdr:nvSpPr>
      <xdr:spPr bwMode="auto">
        <a:xfrm flipH="1" flipV="1">
          <a:off x="7781925" y="13811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600075</xdr:colOff>
      <xdr:row>9</xdr:row>
      <xdr:rowOff>38100</xdr:rowOff>
    </xdr:from>
    <xdr:to>
      <xdr:col>7</xdr:col>
      <xdr:colOff>0</xdr:colOff>
      <xdr:row>9</xdr:row>
      <xdr:rowOff>133350</xdr:rowOff>
    </xdr:to>
    <xdr:sp macro="" textlink="">
      <xdr:nvSpPr>
        <xdr:cNvPr id="6161" name="Line 17">
          <a:extLst>
            <a:ext uri="{FF2B5EF4-FFF2-40B4-BE49-F238E27FC236}">
              <a16:creationId xmlns:a16="http://schemas.microsoft.com/office/drawing/2014/main" id="{00000000-0008-0000-0100-000011180000}"/>
            </a:ext>
          </a:extLst>
        </xdr:cNvPr>
        <xdr:cNvSpPr>
          <a:spLocks noChangeShapeType="1"/>
        </xdr:cNvSpPr>
      </xdr:nvSpPr>
      <xdr:spPr bwMode="auto">
        <a:xfrm flipH="1" flipV="1">
          <a:off x="4733925" y="1428750"/>
          <a:ext cx="9525" cy="9525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142875</xdr:rowOff>
    </xdr:from>
    <xdr:to>
      <xdr:col>11</xdr:col>
      <xdr:colOff>590550</xdr:colOff>
      <xdr:row>9</xdr:row>
      <xdr:rowOff>142875</xdr:rowOff>
    </xdr:to>
    <xdr:sp macro="" textlink="">
      <xdr:nvSpPr>
        <xdr:cNvPr id="7177" name="Line 9">
          <a:extLst>
            <a:ext uri="{FF2B5EF4-FFF2-40B4-BE49-F238E27FC236}">
              <a16:creationId xmlns:a16="http://schemas.microsoft.com/office/drawing/2014/main" id="{00000000-0008-0000-0200-0000091C0000}"/>
            </a:ext>
          </a:extLst>
        </xdr:cNvPr>
        <xdr:cNvSpPr>
          <a:spLocks noChangeShapeType="1"/>
        </xdr:cNvSpPr>
      </xdr:nvSpPr>
      <xdr:spPr bwMode="auto">
        <a:xfrm>
          <a:off x="4610100" y="1533525"/>
          <a:ext cx="3028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</xdr:row>
      <xdr:rowOff>142875</xdr:rowOff>
    </xdr:from>
    <xdr:to>
      <xdr:col>7</xdr:col>
      <xdr:colOff>0</xdr:colOff>
      <xdr:row>20</xdr:row>
      <xdr:rowOff>0</xdr:rowOff>
    </xdr:to>
    <xdr:sp macro="" textlink="">
      <xdr:nvSpPr>
        <xdr:cNvPr id="7178" name="Line 10">
          <a:extLst>
            <a:ext uri="{FF2B5EF4-FFF2-40B4-BE49-F238E27FC236}">
              <a16:creationId xmlns:a16="http://schemas.microsoft.com/office/drawing/2014/main" id="{00000000-0008-0000-0200-00000A1C0000}"/>
            </a:ext>
          </a:extLst>
        </xdr:cNvPr>
        <xdr:cNvSpPr>
          <a:spLocks noChangeShapeType="1"/>
        </xdr:cNvSpPr>
      </xdr:nvSpPr>
      <xdr:spPr bwMode="auto">
        <a:xfrm>
          <a:off x="4610100" y="1533525"/>
          <a:ext cx="0" cy="1533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0</xdr:colOff>
      <xdr:row>6</xdr:row>
      <xdr:rowOff>57150</xdr:rowOff>
    </xdr:from>
    <xdr:to>
      <xdr:col>8</xdr:col>
      <xdr:colOff>0</xdr:colOff>
      <xdr:row>9</xdr:row>
      <xdr:rowOff>142875</xdr:rowOff>
    </xdr:to>
    <xdr:sp macro="" textlink="">
      <xdr:nvSpPr>
        <xdr:cNvPr id="7179" name="Line 11">
          <a:extLst>
            <a:ext uri="{FF2B5EF4-FFF2-40B4-BE49-F238E27FC236}">
              <a16:creationId xmlns:a16="http://schemas.microsoft.com/office/drawing/2014/main" id="{00000000-0008-0000-0200-00000B1C0000}"/>
            </a:ext>
          </a:extLst>
        </xdr:cNvPr>
        <xdr:cNvSpPr>
          <a:spLocks noChangeShapeType="1"/>
        </xdr:cNvSpPr>
      </xdr:nvSpPr>
      <xdr:spPr bwMode="auto">
        <a:xfrm flipV="1">
          <a:off x="5219700" y="9715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6</xdr:row>
      <xdr:rowOff>114300</xdr:rowOff>
    </xdr:from>
    <xdr:to>
      <xdr:col>9</xdr:col>
      <xdr:colOff>0</xdr:colOff>
      <xdr:row>10</xdr:row>
      <xdr:rowOff>0</xdr:rowOff>
    </xdr:to>
    <xdr:sp macro="" textlink="">
      <xdr:nvSpPr>
        <xdr:cNvPr id="7180" name="Line 12">
          <a:extLst>
            <a:ext uri="{FF2B5EF4-FFF2-40B4-BE49-F238E27FC236}">
              <a16:creationId xmlns:a16="http://schemas.microsoft.com/office/drawing/2014/main" id="{00000000-0008-0000-0200-00000C1C0000}"/>
            </a:ext>
          </a:extLst>
        </xdr:cNvPr>
        <xdr:cNvSpPr>
          <a:spLocks noChangeShapeType="1"/>
        </xdr:cNvSpPr>
      </xdr:nvSpPr>
      <xdr:spPr bwMode="auto">
        <a:xfrm flipV="1">
          <a:off x="5829300" y="10287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0</xdr:colOff>
      <xdr:row>7</xdr:row>
      <xdr:rowOff>28575</xdr:rowOff>
    </xdr:from>
    <xdr:to>
      <xdr:col>10</xdr:col>
      <xdr:colOff>0</xdr:colOff>
      <xdr:row>9</xdr:row>
      <xdr:rowOff>142875</xdr:rowOff>
    </xdr:to>
    <xdr:sp macro="" textlink="">
      <xdr:nvSpPr>
        <xdr:cNvPr id="7181" name="Line 13">
          <a:extLst>
            <a:ext uri="{FF2B5EF4-FFF2-40B4-BE49-F238E27FC236}">
              <a16:creationId xmlns:a16="http://schemas.microsoft.com/office/drawing/2014/main" id="{00000000-0008-0000-0200-00000D1C0000}"/>
            </a:ext>
          </a:extLst>
        </xdr:cNvPr>
        <xdr:cNvSpPr>
          <a:spLocks noChangeShapeType="1"/>
        </xdr:cNvSpPr>
      </xdr:nvSpPr>
      <xdr:spPr bwMode="auto">
        <a:xfrm flipV="1">
          <a:off x="6438900" y="11049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0</xdr:colOff>
      <xdr:row>7</xdr:row>
      <xdr:rowOff>85725</xdr:rowOff>
    </xdr:from>
    <xdr:to>
      <xdr:col>11</xdr:col>
      <xdr:colOff>0</xdr:colOff>
      <xdr:row>9</xdr:row>
      <xdr:rowOff>142875</xdr:rowOff>
    </xdr:to>
    <xdr:sp macro="" textlink="">
      <xdr:nvSpPr>
        <xdr:cNvPr id="7182" name="Line 14">
          <a:extLst>
            <a:ext uri="{FF2B5EF4-FFF2-40B4-BE49-F238E27FC236}">
              <a16:creationId xmlns:a16="http://schemas.microsoft.com/office/drawing/2014/main" id="{00000000-0008-0000-0200-00000E1C0000}"/>
            </a:ext>
          </a:extLst>
        </xdr:cNvPr>
        <xdr:cNvSpPr>
          <a:spLocks noChangeShapeType="1"/>
        </xdr:cNvSpPr>
      </xdr:nvSpPr>
      <xdr:spPr bwMode="auto">
        <a:xfrm flipV="1">
          <a:off x="7048500" y="116205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600075</xdr:colOff>
      <xdr:row>8</xdr:row>
      <xdr:rowOff>142875</xdr:rowOff>
    </xdr:from>
    <xdr:to>
      <xdr:col>11</xdr:col>
      <xdr:colOff>600075</xdr:colOff>
      <xdr:row>9</xdr:row>
      <xdr:rowOff>142875</xdr:rowOff>
    </xdr:to>
    <xdr:sp macro="" textlink="">
      <xdr:nvSpPr>
        <xdr:cNvPr id="7183" name="Line 15">
          <a:extLst>
            <a:ext uri="{FF2B5EF4-FFF2-40B4-BE49-F238E27FC236}">
              <a16:creationId xmlns:a16="http://schemas.microsoft.com/office/drawing/2014/main" id="{00000000-0008-0000-0200-00000F1C0000}"/>
            </a:ext>
          </a:extLst>
        </xdr:cNvPr>
        <xdr:cNvSpPr>
          <a:spLocks noChangeShapeType="1"/>
        </xdr:cNvSpPr>
      </xdr:nvSpPr>
      <xdr:spPr bwMode="auto">
        <a:xfrm flipH="1" flipV="1">
          <a:off x="7648575" y="13811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581025</xdr:colOff>
      <xdr:row>9</xdr:row>
      <xdr:rowOff>28575</xdr:rowOff>
    </xdr:from>
    <xdr:to>
      <xdr:col>11</xdr:col>
      <xdr:colOff>590550</xdr:colOff>
      <xdr:row>9</xdr:row>
      <xdr:rowOff>142875</xdr:rowOff>
    </xdr:to>
    <xdr:sp macro="" textlink="">
      <xdr:nvSpPr>
        <xdr:cNvPr id="7184" name="Line 16">
          <a:extLst>
            <a:ext uri="{FF2B5EF4-FFF2-40B4-BE49-F238E27FC236}">
              <a16:creationId xmlns:a16="http://schemas.microsoft.com/office/drawing/2014/main" id="{00000000-0008-0000-0200-0000101C0000}"/>
            </a:ext>
          </a:extLst>
        </xdr:cNvPr>
        <xdr:cNvSpPr>
          <a:spLocks noChangeShapeType="1"/>
        </xdr:cNvSpPr>
      </xdr:nvSpPr>
      <xdr:spPr bwMode="auto">
        <a:xfrm flipH="1" flipV="1">
          <a:off x="7629525" y="1419225"/>
          <a:ext cx="9525" cy="1143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142875</xdr:rowOff>
    </xdr:from>
    <xdr:to>
      <xdr:col>11</xdr:col>
      <xdr:colOff>590550</xdr:colOff>
      <xdr:row>9</xdr:row>
      <xdr:rowOff>142875</xdr:rowOff>
    </xdr:to>
    <xdr:sp macro="" textlink="">
      <xdr:nvSpPr>
        <xdr:cNvPr id="8214" name="Line 22">
          <a:extLst>
            <a:ext uri="{FF2B5EF4-FFF2-40B4-BE49-F238E27FC236}">
              <a16:creationId xmlns:a16="http://schemas.microsoft.com/office/drawing/2014/main" id="{00000000-0008-0000-0300-000016200000}"/>
            </a:ext>
          </a:extLst>
        </xdr:cNvPr>
        <xdr:cNvSpPr>
          <a:spLocks noChangeShapeType="1"/>
        </xdr:cNvSpPr>
      </xdr:nvSpPr>
      <xdr:spPr bwMode="auto">
        <a:xfrm>
          <a:off x="4610100" y="1533525"/>
          <a:ext cx="3028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9</xdr:row>
      <xdr:rowOff>142875</xdr:rowOff>
    </xdr:from>
    <xdr:to>
      <xdr:col>7</xdr:col>
      <xdr:colOff>0</xdr:colOff>
      <xdr:row>20</xdr:row>
      <xdr:rowOff>0</xdr:rowOff>
    </xdr:to>
    <xdr:sp macro="" textlink="">
      <xdr:nvSpPr>
        <xdr:cNvPr id="8215" name="Line 23">
          <a:extLst>
            <a:ext uri="{FF2B5EF4-FFF2-40B4-BE49-F238E27FC236}">
              <a16:creationId xmlns:a16="http://schemas.microsoft.com/office/drawing/2014/main" id="{00000000-0008-0000-0300-000017200000}"/>
            </a:ext>
          </a:extLst>
        </xdr:cNvPr>
        <xdr:cNvSpPr>
          <a:spLocks noChangeShapeType="1"/>
        </xdr:cNvSpPr>
      </xdr:nvSpPr>
      <xdr:spPr bwMode="auto">
        <a:xfrm>
          <a:off x="4610100" y="1533525"/>
          <a:ext cx="0" cy="1533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0</xdr:colOff>
      <xdr:row>6</xdr:row>
      <xdr:rowOff>57150</xdr:rowOff>
    </xdr:from>
    <xdr:to>
      <xdr:col>8</xdr:col>
      <xdr:colOff>0</xdr:colOff>
      <xdr:row>9</xdr:row>
      <xdr:rowOff>142875</xdr:rowOff>
    </xdr:to>
    <xdr:sp macro="" textlink="">
      <xdr:nvSpPr>
        <xdr:cNvPr id="8216" name="Line 24">
          <a:extLst>
            <a:ext uri="{FF2B5EF4-FFF2-40B4-BE49-F238E27FC236}">
              <a16:creationId xmlns:a16="http://schemas.microsoft.com/office/drawing/2014/main" id="{00000000-0008-0000-0300-000018200000}"/>
            </a:ext>
          </a:extLst>
        </xdr:cNvPr>
        <xdr:cNvSpPr>
          <a:spLocks noChangeShapeType="1"/>
        </xdr:cNvSpPr>
      </xdr:nvSpPr>
      <xdr:spPr bwMode="auto">
        <a:xfrm flipV="1">
          <a:off x="5219700" y="9715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0</xdr:colOff>
      <xdr:row>6</xdr:row>
      <xdr:rowOff>114300</xdr:rowOff>
    </xdr:from>
    <xdr:to>
      <xdr:col>9</xdr:col>
      <xdr:colOff>0</xdr:colOff>
      <xdr:row>10</xdr:row>
      <xdr:rowOff>0</xdr:rowOff>
    </xdr:to>
    <xdr:sp macro="" textlink="">
      <xdr:nvSpPr>
        <xdr:cNvPr id="8217" name="Line 25">
          <a:extLst>
            <a:ext uri="{FF2B5EF4-FFF2-40B4-BE49-F238E27FC236}">
              <a16:creationId xmlns:a16="http://schemas.microsoft.com/office/drawing/2014/main" id="{00000000-0008-0000-0300-000019200000}"/>
            </a:ext>
          </a:extLst>
        </xdr:cNvPr>
        <xdr:cNvSpPr>
          <a:spLocks noChangeShapeType="1"/>
        </xdr:cNvSpPr>
      </xdr:nvSpPr>
      <xdr:spPr bwMode="auto">
        <a:xfrm flipV="1">
          <a:off x="5829300" y="10287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0</xdr:colOff>
      <xdr:row>7</xdr:row>
      <xdr:rowOff>28575</xdr:rowOff>
    </xdr:from>
    <xdr:to>
      <xdr:col>10</xdr:col>
      <xdr:colOff>0</xdr:colOff>
      <xdr:row>9</xdr:row>
      <xdr:rowOff>142875</xdr:rowOff>
    </xdr:to>
    <xdr:sp macro="" textlink="">
      <xdr:nvSpPr>
        <xdr:cNvPr id="8218" name="Line 26">
          <a:extLst>
            <a:ext uri="{FF2B5EF4-FFF2-40B4-BE49-F238E27FC236}">
              <a16:creationId xmlns:a16="http://schemas.microsoft.com/office/drawing/2014/main" id="{00000000-0008-0000-0300-00001A200000}"/>
            </a:ext>
          </a:extLst>
        </xdr:cNvPr>
        <xdr:cNvSpPr>
          <a:spLocks noChangeShapeType="1"/>
        </xdr:cNvSpPr>
      </xdr:nvSpPr>
      <xdr:spPr bwMode="auto">
        <a:xfrm flipV="1">
          <a:off x="6438900" y="11049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0</xdr:colOff>
      <xdr:row>7</xdr:row>
      <xdr:rowOff>85725</xdr:rowOff>
    </xdr:from>
    <xdr:to>
      <xdr:col>11</xdr:col>
      <xdr:colOff>0</xdr:colOff>
      <xdr:row>9</xdr:row>
      <xdr:rowOff>142875</xdr:rowOff>
    </xdr:to>
    <xdr:sp macro="" textlink="">
      <xdr:nvSpPr>
        <xdr:cNvPr id="8219" name="Line 27">
          <a:extLst>
            <a:ext uri="{FF2B5EF4-FFF2-40B4-BE49-F238E27FC236}">
              <a16:creationId xmlns:a16="http://schemas.microsoft.com/office/drawing/2014/main" id="{00000000-0008-0000-0300-00001B200000}"/>
            </a:ext>
          </a:extLst>
        </xdr:cNvPr>
        <xdr:cNvSpPr>
          <a:spLocks noChangeShapeType="1"/>
        </xdr:cNvSpPr>
      </xdr:nvSpPr>
      <xdr:spPr bwMode="auto">
        <a:xfrm flipV="1">
          <a:off x="7048500" y="1162050"/>
          <a:ext cx="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600075</xdr:colOff>
      <xdr:row>8</xdr:row>
      <xdr:rowOff>142875</xdr:rowOff>
    </xdr:from>
    <xdr:to>
      <xdr:col>11</xdr:col>
      <xdr:colOff>600075</xdr:colOff>
      <xdr:row>9</xdr:row>
      <xdr:rowOff>142875</xdr:rowOff>
    </xdr:to>
    <xdr:sp macro="" textlink="">
      <xdr:nvSpPr>
        <xdr:cNvPr id="8220" name="Line 28">
          <a:extLst>
            <a:ext uri="{FF2B5EF4-FFF2-40B4-BE49-F238E27FC236}">
              <a16:creationId xmlns:a16="http://schemas.microsoft.com/office/drawing/2014/main" id="{00000000-0008-0000-0300-00001C200000}"/>
            </a:ext>
          </a:extLst>
        </xdr:cNvPr>
        <xdr:cNvSpPr>
          <a:spLocks noChangeShapeType="1"/>
        </xdr:cNvSpPr>
      </xdr:nvSpPr>
      <xdr:spPr bwMode="auto">
        <a:xfrm flipH="1" flipV="1">
          <a:off x="7648575" y="13811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0</xdr:colOff>
      <xdr:row>26</xdr:row>
      <xdr:rowOff>142875</xdr:rowOff>
    </xdr:from>
    <xdr:to>
      <xdr:col>11</xdr:col>
      <xdr:colOff>590550</xdr:colOff>
      <xdr:row>26</xdr:row>
      <xdr:rowOff>142875</xdr:rowOff>
    </xdr:to>
    <xdr:sp macro="" textlink="">
      <xdr:nvSpPr>
        <xdr:cNvPr id="8221" name="Line 29">
          <a:extLst>
            <a:ext uri="{FF2B5EF4-FFF2-40B4-BE49-F238E27FC236}">
              <a16:creationId xmlns:a16="http://schemas.microsoft.com/office/drawing/2014/main" id="{00000000-0008-0000-0300-00001D200000}"/>
            </a:ext>
          </a:extLst>
        </xdr:cNvPr>
        <xdr:cNvSpPr>
          <a:spLocks noChangeShapeType="1"/>
        </xdr:cNvSpPr>
      </xdr:nvSpPr>
      <xdr:spPr bwMode="auto">
        <a:xfrm>
          <a:off x="4610100" y="4124325"/>
          <a:ext cx="3028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581025</xdr:colOff>
      <xdr:row>26</xdr:row>
      <xdr:rowOff>28575</xdr:rowOff>
    </xdr:from>
    <xdr:to>
      <xdr:col>11</xdr:col>
      <xdr:colOff>590550</xdr:colOff>
      <xdr:row>26</xdr:row>
      <xdr:rowOff>133350</xdr:rowOff>
    </xdr:to>
    <xdr:sp macro="" textlink="">
      <xdr:nvSpPr>
        <xdr:cNvPr id="8222" name="Line 30">
          <a:extLst>
            <a:ext uri="{FF2B5EF4-FFF2-40B4-BE49-F238E27FC236}">
              <a16:creationId xmlns:a16="http://schemas.microsoft.com/office/drawing/2014/main" id="{00000000-0008-0000-0300-00001E200000}"/>
            </a:ext>
          </a:extLst>
        </xdr:cNvPr>
        <xdr:cNvSpPr>
          <a:spLocks noChangeShapeType="1"/>
        </xdr:cNvSpPr>
      </xdr:nvSpPr>
      <xdr:spPr bwMode="auto">
        <a:xfrm flipH="1" flipV="1">
          <a:off x="7629525" y="4010025"/>
          <a:ext cx="95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  <xdr:twoCellAnchor>
    <xdr:from>
      <xdr:col>10</xdr:col>
      <xdr:colOff>600075</xdr:colOff>
      <xdr:row>26</xdr:row>
      <xdr:rowOff>38100</xdr:rowOff>
    </xdr:from>
    <xdr:to>
      <xdr:col>11</xdr:col>
      <xdr:colOff>0</xdr:colOff>
      <xdr:row>26</xdr:row>
      <xdr:rowOff>142875</xdr:rowOff>
    </xdr:to>
    <xdr:sp macro="" textlink="">
      <xdr:nvSpPr>
        <xdr:cNvPr id="8223" name="Line 31">
          <a:extLst>
            <a:ext uri="{FF2B5EF4-FFF2-40B4-BE49-F238E27FC236}">
              <a16:creationId xmlns:a16="http://schemas.microsoft.com/office/drawing/2014/main" id="{00000000-0008-0000-0300-00001F200000}"/>
            </a:ext>
          </a:extLst>
        </xdr:cNvPr>
        <xdr:cNvSpPr>
          <a:spLocks noChangeShapeType="1"/>
        </xdr:cNvSpPr>
      </xdr:nvSpPr>
      <xdr:spPr bwMode="auto">
        <a:xfrm flipH="1" flipV="1">
          <a:off x="7038975" y="4019550"/>
          <a:ext cx="95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600075</xdr:colOff>
      <xdr:row>26</xdr:row>
      <xdr:rowOff>38100</xdr:rowOff>
    </xdr:from>
    <xdr:to>
      <xdr:col>10</xdr:col>
      <xdr:colOff>0</xdr:colOff>
      <xdr:row>26</xdr:row>
      <xdr:rowOff>142875</xdr:rowOff>
    </xdr:to>
    <xdr:sp macro="" textlink="">
      <xdr:nvSpPr>
        <xdr:cNvPr id="8224" name="Line 32">
          <a:extLst>
            <a:ext uri="{FF2B5EF4-FFF2-40B4-BE49-F238E27FC236}">
              <a16:creationId xmlns:a16="http://schemas.microsoft.com/office/drawing/2014/main" id="{00000000-0008-0000-0300-000020200000}"/>
            </a:ext>
          </a:extLst>
        </xdr:cNvPr>
        <xdr:cNvSpPr>
          <a:spLocks noChangeShapeType="1"/>
        </xdr:cNvSpPr>
      </xdr:nvSpPr>
      <xdr:spPr bwMode="auto">
        <a:xfrm flipH="1" flipV="1">
          <a:off x="6429375" y="4019550"/>
          <a:ext cx="95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  <xdr:twoCellAnchor>
    <xdr:from>
      <xdr:col>8</xdr:col>
      <xdr:colOff>600075</xdr:colOff>
      <xdr:row>26</xdr:row>
      <xdr:rowOff>38100</xdr:rowOff>
    </xdr:from>
    <xdr:to>
      <xdr:col>9</xdr:col>
      <xdr:colOff>0</xdr:colOff>
      <xdr:row>26</xdr:row>
      <xdr:rowOff>142875</xdr:rowOff>
    </xdr:to>
    <xdr:sp macro="" textlink="">
      <xdr:nvSpPr>
        <xdr:cNvPr id="8225" name="Line 33">
          <a:extLst>
            <a:ext uri="{FF2B5EF4-FFF2-40B4-BE49-F238E27FC236}">
              <a16:creationId xmlns:a16="http://schemas.microsoft.com/office/drawing/2014/main" id="{00000000-0008-0000-0300-000021200000}"/>
            </a:ext>
          </a:extLst>
        </xdr:cNvPr>
        <xdr:cNvSpPr>
          <a:spLocks noChangeShapeType="1"/>
        </xdr:cNvSpPr>
      </xdr:nvSpPr>
      <xdr:spPr bwMode="auto">
        <a:xfrm flipH="1" flipV="1">
          <a:off x="5819775" y="4019550"/>
          <a:ext cx="95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  <xdr:twoCellAnchor>
    <xdr:from>
      <xdr:col>8</xdr:col>
      <xdr:colOff>0</xdr:colOff>
      <xdr:row>26</xdr:row>
      <xdr:rowOff>38100</xdr:rowOff>
    </xdr:from>
    <xdr:to>
      <xdr:col>8</xdr:col>
      <xdr:colOff>9525</xdr:colOff>
      <xdr:row>26</xdr:row>
      <xdr:rowOff>142875</xdr:rowOff>
    </xdr:to>
    <xdr:sp macro="" textlink="">
      <xdr:nvSpPr>
        <xdr:cNvPr id="8226" name="Line 34">
          <a:extLst>
            <a:ext uri="{FF2B5EF4-FFF2-40B4-BE49-F238E27FC236}">
              <a16:creationId xmlns:a16="http://schemas.microsoft.com/office/drawing/2014/main" id="{00000000-0008-0000-0300-000022200000}"/>
            </a:ext>
          </a:extLst>
        </xdr:cNvPr>
        <xdr:cNvSpPr>
          <a:spLocks noChangeShapeType="1"/>
        </xdr:cNvSpPr>
      </xdr:nvSpPr>
      <xdr:spPr bwMode="auto">
        <a:xfrm flipH="1" flipV="1">
          <a:off x="5219700" y="4019550"/>
          <a:ext cx="95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sm" len="sm"/>
        </a:ln>
      </xdr:spPr>
    </xdr:sp>
    <xdr:clientData/>
  </xdr:twoCellAnchor>
  <xdr:twoCellAnchor>
    <xdr:from>
      <xdr:col>10</xdr:col>
      <xdr:colOff>95250</xdr:colOff>
      <xdr:row>16</xdr:row>
      <xdr:rowOff>104775</xdr:rowOff>
    </xdr:from>
    <xdr:to>
      <xdr:col>10</xdr:col>
      <xdr:colOff>323850</xdr:colOff>
      <xdr:row>23</xdr:row>
      <xdr:rowOff>85725</xdr:rowOff>
    </xdr:to>
    <xdr:sp macro="" textlink="">
      <xdr:nvSpPr>
        <xdr:cNvPr id="8227" name="AutoShape 35">
          <a:extLst>
            <a:ext uri="{FF2B5EF4-FFF2-40B4-BE49-F238E27FC236}">
              <a16:creationId xmlns:a16="http://schemas.microsoft.com/office/drawing/2014/main" id="{00000000-0008-0000-0300-000023200000}"/>
            </a:ext>
          </a:extLst>
        </xdr:cNvPr>
        <xdr:cNvSpPr>
          <a:spLocks noChangeArrowheads="1"/>
        </xdr:cNvSpPr>
      </xdr:nvSpPr>
      <xdr:spPr bwMode="auto">
        <a:xfrm>
          <a:off x="6534150" y="2562225"/>
          <a:ext cx="228600" cy="1047750"/>
        </a:xfrm>
        <a:prstGeom prst="downArrow">
          <a:avLst>
            <a:gd name="adj1" fmla="val 50000"/>
            <a:gd name="adj2" fmla="val 1145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27</xdr:row>
      <xdr:rowOff>57150</xdr:rowOff>
    </xdr:from>
    <xdr:to>
      <xdr:col>17</xdr:col>
      <xdr:colOff>485775</xdr:colOff>
      <xdr:row>55</xdr:row>
      <xdr:rowOff>85725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00000000-0008-0000-0400-000001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9525</xdr:rowOff>
    </xdr:from>
    <xdr:to>
      <xdr:col>11</xdr:col>
      <xdr:colOff>676275</xdr:colOff>
      <xdr:row>59</xdr:row>
      <xdr:rowOff>47625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00000000-0008-0000-0500-000001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nastava/eue/sullivan%20materijali/spreadsheet/Ch3/Simple_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8">
          <cell r="A8">
            <v>0</v>
          </cell>
          <cell r="B8">
            <v>1000</v>
          </cell>
          <cell r="C8">
            <v>1000</v>
          </cell>
        </row>
        <row r="9">
          <cell r="A9">
            <v>1</v>
          </cell>
          <cell r="B9">
            <v>1100</v>
          </cell>
          <cell r="C9">
            <v>1100</v>
          </cell>
        </row>
        <row r="10">
          <cell r="A10">
            <v>2</v>
          </cell>
          <cell r="B10">
            <v>1200</v>
          </cell>
          <cell r="C10">
            <v>1210.0000000000002</v>
          </cell>
        </row>
        <row r="11">
          <cell r="A11">
            <v>3</v>
          </cell>
          <cell r="B11">
            <v>1300</v>
          </cell>
          <cell r="C11">
            <v>1331.0000000000005</v>
          </cell>
        </row>
        <row r="12">
          <cell r="A12">
            <v>4</v>
          </cell>
          <cell r="B12">
            <v>1400</v>
          </cell>
          <cell r="C12">
            <v>1464.1000000000004</v>
          </cell>
        </row>
        <row r="13">
          <cell r="A13">
            <v>5</v>
          </cell>
          <cell r="B13">
            <v>1500</v>
          </cell>
          <cell r="C13">
            <v>1610.5100000000004</v>
          </cell>
        </row>
        <row r="14">
          <cell r="A14">
            <v>6</v>
          </cell>
          <cell r="B14">
            <v>1600</v>
          </cell>
          <cell r="C14">
            <v>1771.5610000000008</v>
          </cell>
        </row>
        <row r="15">
          <cell r="A15">
            <v>7</v>
          </cell>
          <cell r="B15">
            <v>1700</v>
          </cell>
          <cell r="C15">
            <v>1948.7171000000012</v>
          </cell>
        </row>
        <row r="16">
          <cell r="A16">
            <v>8</v>
          </cell>
          <cell r="B16">
            <v>1800</v>
          </cell>
          <cell r="C16">
            <v>2143.5888100000011</v>
          </cell>
        </row>
        <row r="17">
          <cell r="A17">
            <v>9</v>
          </cell>
          <cell r="B17">
            <v>1900</v>
          </cell>
          <cell r="C17">
            <v>2357.9476910000017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workbookViewId="0">
      <selection activeCell="H18" sqref="H18"/>
    </sheetView>
  </sheetViews>
  <sheetFormatPr defaultRowHeight="12"/>
  <cols>
    <col min="1" max="2" width="9.140625" style="22"/>
    <col min="3" max="3" width="26" style="22" customWidth="1"/>
    <col min="4" max="4" width="15.42578125" style="22" customWidth="1"/>
    <col min="5" max="5" width="14.42578125" style="22" customWidth="1"/>
    <col min="6" max="7" width="9.140625" style="22"/>
    <col min="8" max="8" width="10.140625" style="22" bestFit="1" customWidth="1"/>
    <col min="9" max="16384" width="9.140625" style="22"/>
  </cols>
  <sheetData>
    <row r="1" spans="1:14" s="14" customFormat="1">
      <c r="A1" s="79" t="s">
        <v>38</v>
      </c>
      <c r="B1" s="80"/>
      <c r="C1" s="80"/>
      <c r="D1" s="80"/>
      <c r="E1" s="80"/>
      <c r="F1" s="80"/>
      <c r="G1" s="80"/>
      <c r="H1" s="80"/>
      <c r="I1" s="81"/>
    </row>
    <row r="2" spans="1:14" s="14" customFormat="1">
      <c r="A2" s="82" t="s">
        <v>39</v>
      </c>
      <c r="B2" s="83"/>
      <c r="C2" s="83"/>
      <c r="D2" s="83"/>
      <c r="E2" s="83"/>
      <c r="F2" s="83"/>
      <c r="G2" s="83"/>
      <c r="H2" s="83"/>
      <c r="I2" s="84"/>
    </row>
    <row r="3" spans="1:14" s="14" customFormat="1">
      <c r="A3" s="85"/>
      <c r="B3" s="86"/>
      <c r="C3" s="86"/>
      <c r="D3" s="86"/>
      <c r="E3" s="86"/>
      <c r="F3" s="86"/>
      <c r="G3" s="86"/>
      <c r="H3" s="86"/>
      <c r="I3" s="87"/>
    </row>
    <row r="4" spans="1:14" s="14" customFormat="1">
      <c r="B4" s="15"/>
    </row>
    <row r="5" spans="1:14" s="14" customFormat="1">
      <c r="B5" s="15"/>
    </row>
    <row r="6" spans="1:14" s="14" customFormat="1">
      <c r="B6" s="15"/>
    </row>
    <row r="7" spans="1:14" s="19" customFormat="1">
      <c r="A7" s="16" t="s">
        <v>0</v>
      </c>
      <c r="B7" s="17"/>
      <c r="C7" s="23" t="s">
        <v>2</v>
      </c>
      <c r="D7" s="18"/>
      <c r="E7" s="18"/>
      <c r="F7" s="14"/>
      <c r="G7" s="14"/>
      <c r="H7" s="14"/>
      <c r="I7" s="14"/>
      <c r="J7" s="14"/>
    </row>
    <row r="8" spans="1:14" s="19" customFormat="1">
      <c r="A8" s="20"/>
      <c r="B8" s="21"/>
      <c r="C8" s="23" t="s">
        <v>1</v>
      </c>
      <c r="D8" s="18"/>
      <c r="F8" s="68"/>
      <c r="G8" s="14"/>
      <c r="H8" s="14"/>
      <c r="I8" s="14"/>
      <c r="J8" s="14"/>
    </row>
    <row r="9" spans="1:14">
      <c r="F9" s="14"/>
      <c r="G9" s="14"/>
      <c r="H9" s="14"/>
      <c r="I9" s="14"/>
      <c r="J9" s="14"/>
    </row>
    <row r="10" spans="1:14">
      <c r="F10" s="14"/>
      <c r="G10" s="14"/>
      <c r="H10" s="14"/>
      <c r="I10" s="14"/>
      <c r="J10" s="14"/>
    </row>
    <row r="11" spans="1:14">
      <c r="C11" s="25" t="s">
        <v>5</v>
      </c>
      <c r="D11" s="66">
        <v>0.1</v>
      </c>
      <c r="F11" s="14"/>
      <c r="G11" s="14">
        <v>1</v>
      </c>
      <c r="H11" s="69">
        <v>0</v>
      </c>
      <c r="I11" s="14"/>
      <c r="J11" s="14"/>
    </row>
    <row r="12" spans="1:14" s="19" customFormat="1">
      <c r="A12" s="25"/>
      <c r="B12" s="25"/>
      <c r="C12" s="25" t="s">
        <v>6</v>
      </c>
      <c r="D12" s="64">
        <v>-10000</v>
      </c>
      <c r="E12" s="25"/>
      <c r="F12" s="70"/>
      <c r="G12" s="70">
        <v>2</v>
      </c>
      <c r="H12" s="71">
        <v>0</v>
      </c>
      <c r="I12" s="70"/>
      <c r="J12" s="70"/>
      <c r="K12" s="25"/>
      <c r="L12" s="25"/>
      <c r="M12" s="25"/>
      <c r="N12" s="25"/>
    </row>
    <row r="13" spans="1:14" s="19" customFormat="1">
      <c r="A13" s="25"/>
      <c r="B13" s="25"/>
      <c r="C13" s="25" t="s">
        <v>4</v>
      </c>
      <c r="D13" s="67">
        <v>5</v>
      </c>
      <c r="E13" s="25"/>
      <c r="F13" s="70"/>
      <c r="G13" s="70">
        <v>3</v>
      </c>
      <c r="H13" s="71">
        <v>0</v>
      </c>
      <c r="I13" s="70"/>
      <c r="J13" s="70"/>
      <c r="K13" s="25"/>
      <c r="L13" s="25"/>
      <c r="M13" s="25"/>
      <c r="N13" s="25"/>
    </row>
    <row r="14" spans="1:14" s="19" customFormat="1">
      <c r="A14" s="25"/>
      <c r="B14" s="25"/>
      <c r="C14" s="35" t="s">
        <v>7</v>
      </c>
      <c r="D14" s="64">
        <v>2000</v>
      </c>
      <c r="E14" s="25"/>
      <c r="F14" s="70"/>
      <c r="G14" s="70">
        <v>4</v>
      </c>
      <c r="H14" s="71">
        <v>0</v>
      </c>
      <c r="I14" s="70"/>
      <c r="J14" s="70"/>
      <c r="K14" s="25"/>
      <c r="L14" s="25"/>
      <c r="M14" s="25"/>
      <c r="N14" s="25"/>
    </row>
    <row r="15" spans="1:14" s="19" customFormat="1">
      <c r="A15" s="25"/>
      <c r="B15" s="25"/>
      <c r="C15" s="26"/>
      <c r="D15" s="27"/>
      <c r="E15" s="25"/>
      <c r="F15" s="70"/>
      <c r="G15" s="70">
        <v>5</v>
      </c>
      <c r="H15" s="72">
        <v>2000</v>
      </c>
      <c r="I15" s="70"/>
      <c r="J15" s="70"/>
      <c r="K15" s="25"/>
      <c r="L15" s="25"/>
      <c r="M15" s="25"/>
      <c r="N15" s="25"/>
    </row>
    <row r="16" spans="1:14" s="19" customFormat="1">
      <c r="A16" s="25"/>
      <c r="B16" s="25"/>
      <c r="C16" s="25"/>
      <c r="D16" s="28"/>
      <c r="E16" s="25"/>
      <c r="F16" s="70"/>
      <c r="G16" s="70"/>
      <c r="H16" s="70"/>
      <c r="I16" s="70"/>
      <c r="J16" s="70"/>
      <c r="K16" s="25"/>
      <c r="L16" s="25"/>
      <c r="M16" s="25"/>
      <c r="N16" s="25"/>
    </row>
    <row r="17" spans="1:14" s="19" customFormat="1">
      <c r="A17" s="25"/>
      <c r="B17" s="25"/>
      <c r="C17" s="25"/>
      <c r="D17" s="36"/>
      <c r="E17" s="36"/>
      <c r="F17" s="70"/>
      <c r="G17" s="70"/>
      <c r="H17" s="73">
        <f>NPV(D11,H11:H15)</f>
        <v>1241.8426461183096</v>
      </c>
      <c r="I17" s="70"/>
      <c r="J17" s="70"/>
      <c r="K17" s="25"/>
      <c r="L17" s="25"/>
      <c r="M17" s="25"/>
      <c r="N17" s="25"/>
    </row>
    <row r="18" spans="1:14">
      <c r="B18" s="25"/>
      <c r="C18" s="25" t="s">
        <v>8</v>
      </c>
      <c r="D18" s="37">
        <f>PV(D11,D13,,-D14)</f>
        <v>1241.8426461183099</v>
      </c>
      <c r="E18" s="29"/>
      <c r="F18" s="70"/>
      <c r="G18" s="70"/>
      <c r="H18" s="70"/>
      <c r="I18" s="74"/>
      <c r="J18" s="70"/>
      <c r="K18" s="30"/>
      <c r="L18" s="30"/>
      <c r="M18" s="30"/>
      <c r="N18" s="30"/>
    </row>
    <row r="19" spans="1:14">
      <c r="A19" s="30"/>
      <c r="B19" s="30"/>
      <c r="C19" s="38" t="s">
        <v>9</v>
      </c>
      <c r="D19" s="101">
        <f>D12+D18</f>
        <v>-8758.1573538816901</v>
      </c>
      <c r="E19" s="32"/>
      <c r="F19" s="75"/>
      <c r="G19" s="70"/>
      <c r="H19" s="70"/>
      <c r="I19" s="70"/>
      <c r="J19" s="70"/>
      <c r="K19" s="30"/>
      <c r="L19" s="30"/>
      <c r="M19" s="30"/>
      <c r="N19" s="30"/>
    </row>
    <row r="20" spans="1:14">
      <c r="A20" s="30"/>
      <c r="B20" s="30"/>
      <c r="C20" s="38" t="s">
        <v>10</v>
      </c>
      <c r="D20" s="37">
        <f>PMT(D11,D13,-D19)</f>
        <v>-2310.3798463579637</v>
      </c>
      <c r="E20" s="32"/>
      <c r="F20" s="75"/>
      <c r="G20" s="70"/>
      <c r="H20" s="70"/>
      <c r="I20" s="76"/>
      <c r="J20" s="70"/>
      <c r="K20" s="30"/>
      <c r="L20" s="30"/>
      <c r="M20" s="30"/>
      <c r="N20" s="30"/>
    </row>
    <row r="21" spans="1:14">
      <c r="A21" s="30"/>
      <c r="B21" s="30"/>
      <c r="C21" s="31"/>
      <c r="D21" s="32"/>
      <c r="E21" s="32"/>
      <c r="F21" s="75"/>
      <c r="G21" s="70"/>
      <c r="H21" s="70"/>
      <c r="I21" s="77"/>
      <c r="J21" s="70"/>
      <c r="K21" s="30"/>
      <c r="L21" s="30"/>
      <c r="M21" s="30"/>
      <c r="N21" s="30"/>
    </row>
    <row r="22" spans="1:14">
      <c r="A22" s="30"/>
      <c r="B22" s="30"/>
      <c r="C22" s="31"/>
      <c r="D22" s="32"/>
      <c r="E22" s="32"/>
      <c r="F22" s="75"/>
      <c r="G22" s="70"/>
      <c r="H22" s="70"/>
      <c r="I22" s="78"/>
      <c r="J22" s="70"/>
      <c r="K22" s="30"/>
      <c r="L22" s="30"/>
      <c r="M22" s="30"/>
      <c r="N22" s="30"/>
    </row>
    <row r="23" spans="1:14">
      <c r="A23" s="30"/>
      <c r="B23" s="30"/>
      <c r="C23" s="31"/>
      <c r="D23" s="32"/>
      <c r="E23" s="32"/>
      <c r="F23" s="75"/>
      <c r="G23" s="70"/>
      <c r="H23" s="70"/>
      <c r="I23" s="14"/>
      <c r="J23" s="14"/>
      <c r="K23" s="30"/>
      <c r="L23" s="30"/>
      <c r="M23" s="30"/>
      <c r="N23" s="30"/>
    </row>
    <row r="24" spans="1:14">
      <c r="A24" s="30"/>
      <c r="B24" s="30"/>
      <c r="C24" s="31"/>
      <c r="D24" s="32"/>
      <c r="E24" s="32"/>
      <c r="F24" s="75"/>
      <c r="G24" s="70"/>
      <c r="H24" s="70"/>
      <c r="I24" s="78"/>
      <c r="J24" s="70"/>
      <c r="K24" s="30"/>
      <c r="L24" s="30"/>
      <c r="M24" s="30"/>
      <c r="N24" s="30"/>
    </row>
    <row r="25" spans="1:14">
      <c r="A25" s="30"/>
      <c r="B25" s="30"/>
      <c r="C25" s="31"/>
      <c r="D25" s="32"/>
      <c r="E25" s="32"/>
      <c r="F25" s="75"/>
      <c r="G25" s="70"/>
      <c r="H25" s="70"/>
      <c r="I25" s="78"/>
      <c r="J25" s="70"/>
      <c r="K25" s="30"/>
      <c r="L25" s="30"/>
      <c r="M25" s="30"/>
      <c r="N25" s="30"/>
    </row>
    <row r="26" spans="1:14">
      <c r="A26" s="30"/>
      <c r="B26" s="30"/>
      <c r="C26" s="31"/>
      <c r="D26" s="32"/>
      <c r="E26" s="32"/>
      <c r="F26" s="75"/>
      <c r="G26" s="70"/>
      <c r="H26" s="70"/>
      <c r="I26" s="78"/>
      <c r="J26" s="70"/>
      <c r="K26" s="30"/>
      <c r="L26" s="30"/>
      <c r="M26" s="30"/>
      <c r="N26" s="30"/>
    </row>
    <row r="27" spans="1:14">
      <c r="A27" s="30"/>
      <c r="B27" s="30"/>
      <c r="C27" s="31"/>
      <c r="D27" s="32"/>
      <c r="E27" s="32"/>
      <c r="F27" s="75"/>
      <c r="G27" s="70"/>
      <c r="H27" s="70"/>
      <c r="I27" s="78"/>
      <c r="J27" s="70"/>
      <c r="K27" s="30"/>
      <c r="L27" s="30"/>
      <c r="M27" s="30"/>
      <c r="N27" s="30"/>
    </row>
    <row r="28" spans="1:14">
      <c r="A28" s="30"/>
      <c r="B28" s="30"/>
      <c r="C28" s="31"/>
      <c r="D28" s="32"/>
      <c r="E28" s="14" t="s">
        <v>40</v>
      </c>
      <c r="F28" s="33"/>
      <c r="G28" s="30"/>
      <c r="I28" s="34"/>
      <c r="J28" s="30"/>
      <c r="K28" s="30"/>
      <c r="L28" s="30"/>
      <c r="M28" s="30"/>
      <c r="N28" s="30"/>
    </row>
    <row r="29" spans="1:14">
      <c r="A29" s="30"/>
      <c r="B29" s="30"/>
      <c r="C29" s="31"/>
      <c r="D29" s="32"/>
      <c r="E29" s="32"/>
      <c r="F29" s="33"/>
      <c r="G29" s="30"/>
      <c r="H29" s="30"/>
      <c r="I29" s="34"/>
      <c r="J29" s="30"/>
      <c r="K29" s="30"/>
      <c r="L29" s="30"/>
      <c r="M29" s="30"/>
      <c r="N29" s="30"/>
    </row>
    <row r="30" spans="1:14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1" spans="1:14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1:14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4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8" spans="1:14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</row>
    <row r="60" spans="1:14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 spans="1:14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 spans="1:14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1:14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1:14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</sheetData>
  <mergeCells count="3">
    <mergeCell ref="A1:I1"/>
    <mergeCell ref="A2:I2"/>
    <mergeCell ref="A3:I3"/>
  </mergeCells>
  <phoneticPr fontId="0" type="noConversion"/>
  <pageMargins left="0.54" right="0.43" top="1" bottom="1" header="0.5" footer="0.5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activeCell="D28" sqref="D28"/>
    </sheetView>
  </sheetViews>
  <sheetFormatPr defaultRowHeight="12"/>
  <cols>
    <col min="3" max="3" width="14.28515625" customWidth="1"/>
    <col min="4" max="4" width="11.140625" bestFit="1" customWidth="1"/>
  </cols>
  <sheetData>
    <row r="1" spans="1:13">
      <c r="A1" s="88" t="s">
        <v>11</v>
      </c>
      <c r="B1" s="89"/>
      <c r="C1" s="89"/>
      <c r="D1" s="89"/>
      <c r="E1" s="89"/>
      <c r="F1" s="89"/>
      <c r="G1" s="89"/>
      <c r="H1" s="89"/>
      <c r="I1" s="90"/>
    </row>
    <row r="2" spans="1:13">
      <c r="A2" s="91"/>
      <c r="B2" s="92"/>
      <c r="C2" s="92"/>
      <c r="D2" s="92"/>
      <c r="E2" s="92"/>
      <c r="F2" s="92"/>
      <c r="G2" s="92"/>
      <c r="H2" s="92"/>
      <c r="I2" s="93"/>
    </row>
    <row r="3" spans="1:13">
      <c r="A3" s="94"/>
      <c r="B3" s="95"/>
      <c r="C3" s="95"/>
      <c r="D3" s="95"/>
      <c r="E3" s="95"/>
      <c r="F3" s="95"/>
      <c r="G3" s="95"/>
      <c r="H3" s="95"/>
      <c r="I3" s="96"/>
    </row>
    <row r="4" spans="1:13">
      <c r="B4" s="1"/>
    </row>
    <row r="5" spans="1:13">
      <c r="B5" s="1"/>
    </row>
    <row r="6" spans="1:13">
      <c r="B6" s="1"/>
    </row>
    <row r="7" spans="1:13" ht="12.75">
      <c r="A7" s="3" t="s">
        <v>0</v>
      </c>
      <c r="B7" s="9"/>
      <c r="C7" s="4" t="s">
        <v>2</v>
      </c>
      <c r="D7" s="7"/>
      <c r="E7" s="2"/>
      <c r="I7" s="53">
        <v>3600</v>
      </c>
      <c r="J7" s="53">
        <v>3300</v>
      </c>
    </row>
    <row r="8" spans="1:13" ht="12.75">
      <c r="A8" s="5"/>
      <c r="B8" s="10"/>
      <c r="C8" s="6" t="s">
        <v>1</v>
      </c>
      <c r="D8" s="8"/>
      <c r="F8" s="2"/>
      <c r="K8" s="53">
        <v>2900</v>
      </c>
      <c r="L8" s="53">
        <v>2500</v>
      </c>
    </row>
    <row r="9" spans="1:13">
      <c r="G9" s="54">
        <v>507.3</v>
      </c>
      <c r="M9" s="53">
        <v>1000</v>
      </c>
    </row>
    <row r="10" spans="1:13">
      <c r="D10" t="s">
        <v>43</v>
      </c>
      <c r="E10" t="s">
        <v>44</v>
      </c>
      <c r="H10" s="53">
        <v>0</v>
      </c>
      <c r="I10" s="53">
        <v>1</v>
      </c>
      <c r="J10" s="53">
        <v>2</v>
      </c>
      <c r="K10" s="53">
        <v>3</v>
      </c>
      <c r="L10" s="53">
        <v>4</v>
      </c>
      <c r="M10" s="53">
        <v>5</v>
      </c>
    </row>
    <row r="11" spans="1:13">
      <c r="C11" t="s">
        <v>6</v>
      </c>
      <c r="D11" s="64">
        <v>-10000</v>
      </c>
    </row>
    <row r="12" spans="1:13">
      <c r="C12" s="1" t="s">
        <v>12</v>
      </c>
      <c r="D12" s="12">
        <v>0.1</v>
      </c>
    </row>
    <row r="13" spans="1:13">
      <c r="C13" s="1" t="s">
        <v>4</v>
      </c>
      <c r="D13" s="11">
        <v>5</v>
      </c>
    </row>
    <row r="14" spans="1:13">
      <c r="C14" s="1"/>
      <c r="D14" s="13"/>
    </row>
    <row r="15" spans="1:13">
      <c r="C15" s="97" t="s">
        <v>41</v>
      </c>
      <c r="D15" s="97"/>
    </row>
    <row r="16" spans="1:13">
      <c r="C16" s="1">
        <v>1</v>
      </c>
      <c r="D16" s="64">
        <v>3600</v>
      </c>
    </row>
    <row r="17" spans="2:8">
      <c r="C17" s="1">
        <v>2</v>
      </c>
      <c r="D17" s="64">
        <v>3300</v>
      </c>
    </row>
    <row r="18" spans="2:8">
      <c r="C18" s="1">
        <v>3</v>
      </c>
      <c r="D18" s="64">
        <v>2900</v>
      </c>
    </row>
    <row r="19" spans="2:8">
      <c r="C19" s="1">
        <v>4</v>
      </c>
      <c r="D19" s="64">
        <v>2500</v>
      </c>
    </row>
    <row r="20" spans="2:8">
      <c r="C20" s="1">
        <v>5</v>
      </c>
      <c r="D20" s="64">
        <v>1000</v>
      </c>
      <c r="G20" s="53">
        <v>-10000</v>
      </c>
    </row>
    <row r="21" spans="2:8">
      <c r="C21" s="1"/>
      <c r="D21" s="44"/>
    </row>
    <row r="22" spans="2:8">
      <c r="H22" s="24"/>
    </row>
    <row r="23" spans="2:8">
      <c r="B23" t="s">
        <v>14</v>
      </c>
      <c r="D23" s="40">
        <f>NPV(D12,D16:D20)+D11</f>
        <v>507.26788408640459</v>
      </c>
      <c r="H23" s="24"/>
    </row>
    <row r="24" spans="2:8">
      <c r="B24" t="s">
        <v>13</v>
      </c>
      <c r="D24" s="40">
        <f>NPV(D12,D11,D16:D20)*(1+D12)</f>
        <v>507.26788408640482</v>
      </c>
      <c r="E24" t="s">
        <v>15</v>
      </c>
    </row>
    <row r="25" spans="2:8">
      <c r="D25" s="41"/>
    </row>
    <row r="26" spans="2:8">
      <c r="D26" s="41"/>
    </row>
    <row r="27" spans="2:8">
      <c r="B27" t="s">
        <v>23</v>
      </c>
      <c r="D27" s="42">
        <f>D23/ABS(D11)+1</f>
        <v>1.0507267884086404</v>
      </c>
    </row>
    <row r="30" spans="2:8">
      <c r="D30" s="39"/>
    </row>
  </sheetData>
  <mergeCells count="4">
    <mergeCell ref="A1:I1"/>
    <mergeCell ref="A2:I2"/>
    <mergeCell ref="A3:I3"/>
    <mergeCell ref="C15:D15"/>
  </mergeCells>
  <phoneticPr fontId="0" type="noConversion"/>
  <pageMargins left="0.75" right="0.47" top="1" bottom="1" header="0.5" footer="0.5"/>
  <pageSetup scale="7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D24" sqref="D24"/>
    </sheetView>
  </sheetViews>
  <sheetFormatPr defaultRowHeight="12"/>
  <cols>
    <col min="3" max="3" width="14.28515625" customWidth="1"/>
    <col min="4" max="4" width="13" customWidth="1"/>
  </cols>
  <sheetData>
    <row r="1" spans="1:13">
      <c r="A1" s="88" t="s">
        <v>16</v>
      </c>
      <c r="B1" s="89"/>
      <c r="C1" s="89"/>
      <c r="D1" s="89"/>
      <c r="E1" s="89"/>
      <c r="F1" s="89"/>
      <c r="G1" s="89"/>
      <c r="H1" s="89"/>
      <c r="I1" s="90"/>
    </row>
    <row r="2" spans="1:13">
      <c r="A2" s="91"/>
      <c r="B2" s="92"/>
      <c r="C2" s="92"/>
      <c r="D2" s="92"/>
      <c r="E2" s="92"/>
      <c r="F2" s="92"/>
      <c r="G2" s="92"/>
      <c r="H2" s="92"/>
      <c r="I2" s="93"/>
    </row>
    <row r="3" spans="1:13">
      <c r="A3" s="94"/>
      <c r="B3" s="95"/>
      <c r="C3" s="95"/>
      <c r="D3" s="95"/>
      <c r="E3" s="95"/>
      <c r="F3" s="95"/>
      <c r="G3" s="95"/>
      <c r="H3" s="95"/>
      <c r="I3" s="96"/>
    </row>
    <row r="4" spans="1:13">
      <c r="B4" s="1"/>
    </row>
    <row r="5" spans="1:13">
      <c r="B5" s="1"/>
    </row>
    <row r="6" spans="1:13">
      <c r="B6" s="1"/>
    </row>
    <row r="7" spans="1:13" ht="12.75">
      <c r="A7" s="3" t="s">
        <v>0</v>
      </c>
      <c r="B7" s="9"/>
      <c r="C7" s="4" t="s">
        <v>2</v>
      </c>
      <c r="D7" s="7"/>
      <c r="E7" s="2"/>
      <c r="I7" s="53">
        <v>3600</v>
      </c>
      <c r="J7" s="53">
        <v>3300</v>
      </c>
    </row>
    <row r="8" spans="1:13" ht="12.75">
      <c r="A8" s="5"/>
      <c r="B8" s="10"/>
      <c r="C8" s="6" t="s">
        <v>1</v>
      </c>
      <c r="D8" s="8"/>
      <c r="F8" s="2"/>
      <c r="K8" s="53">
        <v>2900</v>
      </c>
      <c r="L8" s="53">
        <v>2500</v>
      </c>
    </row>
    <row r="9" spans="1:13">
      <c r="L9" s="54">
        <v>817</v>
      </c>
      <c r="M9" s="53">
        <v>1000</v>
      </c>
    </row>
    <row r="10" spans="1:13">
      <c r="H10" s="53">
        <v>0</v>
      </c>
      <c r="I10" s="53">
        <v>1</v>
      </c>
      <c r="J10" s="53">
        <v>2</v>
      </c>
      <c r="K10" s="53">
        <v>3</v>
      </c>
      <c r="L10" s="53">
        <v>4</v>
      </c>
      <c r="M10" s="53">
        <v>5</v>
      </c>
    </row>
    <row r="11" spans="1:13">
      <c r="C11" t="s">
        <v>6</v>
      </c>
      <c r="D11" s="64">
        <v>-10000</v>
      </c>
    </row>
    <row r="12" spans="1:13">
      <c r="C12" s="1" t="s">
        <v>12</v>
      </c>
      <c r="D12" s="12">
        <v>0.1</v>
      </c>
    </row>
    <row r="13" spans="1:13">
      <c r="C13" s="1" t="s">
        <v>4</v>
      </c>
      <c r="D13" s="11">
        <v>5</v>
      </c>
    </row>
    <row r="14" spans="1:13">
      <c r="C14" s="1"/>
      <c r="D14" s="13"/>
    </row>
    <row r="15" spans="1:13">
      <c r="C15" s="97" t="s">
        <v>41</v>
      </c>
      <c r="D15" s="97"/>
    </row>
    <row r="16" spans="1:13">
      <c r="C16" s="1">
        <v>1</v>
      </c>
      <c r="D16" s="64">
        <v>3600</v>
      </c>
    </row>
    <row r="17" spans="2:8">
      <c r="C17" s="1">
        <v>2</v>
      </c>
      <c r="D17" s="64">
        <v>3300</v>
      </c>
    </row>
    <row r="18" spans="2:8">
      <c r="C18" s="1">
        <v>3</v>
      </c>
      <c r="D18" s="64">
        <v>2900</v>
      </c>
    </row>
    <row r="19" spans="2:8">
      <c r="C19" s="1">
        <v>4</v>
      </c>
      <c r="D19" s="64">
        <v>2500</v>
      </c>
    </row>
    <row r="20" spans="2:8">
      <c r="C20" s="1">
        <v>5</v>
      </c>
      <c r="D20" s="64">
        <v>1000</v>
      </c>
      <c r="H20" s="53">
        <v>-10000</v>
      </c>
    </row>
    <row r="21" spans="2:8">
      <c r="C21" s="1"/>
      <c r="D21" s="13"/>
    </row>
    <row r="22" spans="2:8">
      <c r="H22" s="24"/>
    </row>
    <row r="23" spans="2:8">
      <c r="B23" t="s">
        <v>17</v>
      </c>
      <c r="D23" s="40">
        <f>(NPV(D12,D16:D20)+D11)*(1+D12)^D13</f>
        <v>816.95999999999572</v>
      </c>
      <c r="H23" s="24"/>
    </row>
    <row r="24" spans="2:8">
      <c r="B24" t="s">
        <v>18</v>
      </c>
      <c r="D24" s="40">
        <f>-FV(D12,D13,,NPV(D12,D16:D20)+D11)</f>
        <v>816.95999999999572</v>
      </c>
      <c r="E24" t="s">
        <v>15</v>
      </c>
    </row>
  </sheetData>
  <mergeCells count="4">
    <mergeCell ref="A1:I1"/>
    <mergeCell ref="A2:I2"/>
    <mergeCell ref="A3:I3"/>
    <mergeCell ref="C15:D15"/>
  </mergeCells>
  <phoneticPr fontId="0" type="noConversion"/>
  <pageMargins left="0.75" right="0.75" top="1" bottom="1" header="0.5" footer="0.5"/>
  <pageSetup scale="8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D23" sqref="D23"/>
    </sheetView>
  </sheetViews>
  <sheetFormatPr defaultRowHeight="12"/>
  <cols>
    <col min="3" max="3" width="14.28515625" customWidth="1"/>
    <col min="4" max="4" width="14.5703125" customWidth="1"/>
  </cols>
  <sheetData>
    <row r="1" spans="1:13">
      <c r="A1" s="88" t="s">
        <v>19</v>
      </c>
      <c r="B1" s="89"/>
      <c r="C1" s="89"/>
      <c r="D1" s="89"/>
      <c r="E1" s="89"/>
      <c r="F1" s="89"/>
      <c r="G1" s="89"/>
      <c r="H1" s="89"/>
      <c r="I1" s="90"/>
    </row>
    <row r="2" spans="1:13">
      <c r="A2" s="91"/>
      <c r="B2" s="92"/>
      <c r="C2" s="92"/>
      <c r="D2" s="92"/>
      <c r="E2" s="92"/>
      <c r="F2" s="92"/>
      <c r="G2" s="92"/>
      <c r="H2" s="92"/>
      <c r="I2" s="93"/>
    </row>
    <row r="3" spans="1:13">
      <c r="A3" s="94"/>
      <c r="B3" s="95"/>
      <c r="C3" s="95"/>
      <c r="D3" s="95"/>
      <c r="E3" s="95"/>
      <c r="F3" s="95"/>
      <c r="G3" s="95"/>
      <c r="H3" s="95"/>
      <c r="I3" s="96"/>
    </row>
    <row r="4" spans="1:13">
      <c r="B4" s="1"/>
    </row>
    <row r="5" spans="1:13">
      <c r="B5" s="1"/>
    </row>
    <row r="6" spans="1:13">
      <c r="B6" s="1"/>
    </row>
    <row r="7" spans="1:13" ht="12.75">
      <c r="A7" s="3" t="s">
        <v>0</v>
      </c>
      <c r="B7" s="9"/>
      <c r="C7" s="4" t="s">
        <v>2</v>
      </c>
      <c r="D7" s="7"/>
      <c r="E7" s="2"/>
      <c r="I7" s="53">
        <v>3600</v>
      </c>
      <c r="J7" s="53">
        <v>3300</v>
      </c>
    </row>
    <row r="8" spans="1:13" ht="12.75">
      <c r="A8" s="5"/>
      <c r="B8" s="10"/>
      <c r="C8" s="6" t="s">
        <v>1</v>
      </c>
      <c r="D8" s="8"/>
      <c r="F8" s="2"/>
      <c r="K8" s="53">
        <v>2900</v>
      </c>
      <c r="L8" s="53">
        <v>2500</v>
      </c>
    </row>
    <row r="9" spans="1:13">
      <c r="G9" s="54"/>
      <c r="M9" s="53">
        <v>1000</v>
      </c>
    </row>
    <row r="10" spans="1:13">
      <c r="H10" s="53">
        <v>0</v>
      </c>
      <c r="I10" s="53">
        <v>1</v>
      </c>
      <c r="J10" s="53">
        <v>2</v>
      </c>
      <c r="K10" s="53">
        <v>3</v>
      </c>
      <c r="L10" s="53">
        <v>4</v>
      </c>
      <c r="M10" s="53">
        <v>5</v>
      </c>
    </row>
    <row r="11" spans="1:13">
      <c r="C11" t="s">
        <v>6</v>
      </c>
      <c r="D11" s="64">
        <v>-10000</v>
      </c>
    </row>
    <row r="12" spans="1:13">
      <c r="C12" s="1" t="s">
        <v>12</v>
      </c>
      <c r="D12" s="12">
        <v>0.1</v>
      </c>
    </row>
    <row r="13" spans="1:13">
      <c r="C13" s="1" t="s">
        <v>4</v>
      </c>
      <c r="D13" s="11">
        <v>5</v>
      </c>
    </row>
    <row r="14" spans="1:13">
      <c r="C14" s="1"/>
      <c r="D14" s="13"/>
    </row>
    <row r="15" spans="1:13">
      <c r="C15" s="97" t="s">
        <v>41</v>
      </c>
      <c r="D15" s="97"/>
    </row>
    <row r="16" spans="1:13">
      <c r="C16" s="1">
        <v>1</v>
      </c>
      <c r="D16" s="64">
        <v>3600</v>
      </c>
    </row>
    <row r="17" spans="2:13">
      <c r="C17" s="1">
        <v>2</v>
      </c>
      <c r="D17" s="64">
        <v>3300</v>
      </c>
    </row>
    <row r="18" spans="2:13">
      <c r="C18" s="1">
        <v>3</v>
      </c>
      <c r="D18" s="64">
        <v>2900</v>
      </c>
    </row>
    <row r="19" spans="2:13">
      <c r="C19" s="1">
        <v>4</v>
      </c>
      <c r="D19" s="64">
        <v>2500</v>
      </c>
    </row>
    <row r="20" spans="2:13">
      <c r="C20" s="1">
        <v>5</v>
      </c>
      <c r="D20" s="64">
        <v>1000</v>
      </c>
      <c r="H20" s="53">
        <v>-10000</v>
      </c>
    </row>
    <row r="21" spans="2:13">
      <c r="C21" s="1"/>
      <c r="D21" s="13"/>
    </row>
    <row r="22" spans="2:13">
      <c r="H22" s="24"/>
    </row>
    <row r="23" spans="2:13">
      <c r="B23" t="s">
        <v>20</v>
      </c>
      <c r="D23" s="40">
        <f>PMT(D12,D13,-NPV(D12,D16:D20)-D11)</f>
        <v>133.81598991007445</v>
      </c>
      <c r="H23" s="24"/>
    </row>
    <row r="24" spans="2:13">
      <c r="I24" s="53"/>
      <c r="J24" s="53"/>
    </row>
    <row r="25" spans="2:13">
      <c r="K25" s="53"/>
      <c r="L25" s="53"/>
    </row>
    <row r="26" spans="2:13">
      <c r="G26" s="54"/>
      <c r="I26" s="55">
        <v>133.80000000000001</v>
      </c>
      <c r="J26" s="55">
        <v>133.80000000000001</v>
      </c>
      <c r="K26" s="55">
        <v>133.80000000000001</v>
      </c>
      <c r="L26" s="55">
        <v>133.80000000000001</v>
      </c>
      <c r="M26" s="55">
        <v>133.80000000000001</v>
      </c>
    </row>
    <row r="27" spans="2:13">
      <c r="H27" s="53">
        <v>0</v>
      </c>
      <c r="I27" s="53">
        <v>1</v>
      </c>
      <c r="J27" s="53">
        <v>2</v>
      </c>
      <c r="K27" s="53">
        <v>3</v>
      </c>
      <c r="L27" s="53">
        <v>4</v>
      </c>
      <c r="M27" s="53">
        <v>5</v>
      </c>
    </row>
    <row r="37" spans="8:8">
      <c r="H37" s="53"/>
    </row>
  </sheetData>
  <mergeCells count="4">
    <mergeCell ref="A1:I1"/>
    <mergeCell ref="A2:I2"/>
    <mergeCell ref="A3:I3"/>
    <mergeCell ref="C15:D15"/>
  </mergeCells>
  <phoneticPr fontId="0" type="noConversion"/>
  <pageMargins left="0.75" right="0.75" top="1" bottom="1" header="0.5" footer="0.5"/>
  <pageSetup scale="8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topLeftCell="A11" workbookViewId="0">
      <selection activeCell="H22" sqref="H22"/>
    </sheetView>
  </sheetViews>
  <sheetFormatPr defaultRowHeight="12"/>
  <cols>
    <col min="3" max="3" width="14.28515625" customWidth="1"/>
    <col min="12" max="12" width="8.5703125" customWidth="1"/>
    <col min="13" max="13" width="9.140625" hidden="1" customWidth="1"/>
    <col min="14" max="14" width="12.7109375" customWidth="1"/>
    <col min="16" max="16" width="14.42578125" customWidth="1"/>
  </cols>
  <sheetData>
    <row r="1" spans="1:17">
      <c r="A1" s="88" t="s">
        <v>21</v>
      </c>
      <c r="B1" s="89"/>
      <c r="C1" s="89"/>
      <c r="D1" s="89"/>
      <c r="E1" s="89"/>
      <c r="F1" s="89"/>
      <c r="G1" s="89"/>
      <c r="H1" s="89"/>
      <c r="I1" s="90"/>
    </row>
    <row r="2" spans="1:17">
      <c r="A2" s="91" t="s">
        <v>24</v>
      </c>
      <c r="B2" s="92"/>
      <c r="C2" s="92"/>
      <c r="D2" s="92"/>
      <c r="E2" s="92"/>
      <c r="F2" s="92"/>
      <c r="G2" s="92"/>
      <c r="H2" s="92"/>
      <c r="I2" s="93"/>
    </row>
    <row r="3" spans="1:17">
      <c r="A3" s="94" t="s">
        <v>25</v>
      </c>
      <c r="B3" s="95"/>
      <c r="C3" s="95"/>
      <c r="D3" s="95"/>
      <c r="E3" s="95"/>
      <c r="F3" s="95"/>
      <c r="G3" s="95"/>
      <c r="H3" s="95"/>
      <c r="I3" s="96"/>
    </row>
    <row r="4" spans="1:17">
      <c r="B4" s="1"/>
    </row>
    <row r="5" spans="1:17">
      <c r="B5" s="1"/>
    </row>
    <row r="6" spans="1:17">
      <c r="B6" s="1"/>
    </row>
    <row r="7" spans="1:17" ht="12.75">
      <c r="A7" s="3" t="s">
        <v>0</v>
      </c>
      <c r="B7" s="9"/>
      <c r="C7" s="4" t="s">
        <v>2</v>
      </c>
      <c r="D7" s="7"/>
      <c r="E7" s="2"/>
    </row>
    <row r="8" spans="1:17" ht="12.75">
      <c r="A8" s="5"/>
      <c r="B8" s="10"/>
      <c r="C8" s="6" t="s">
        <v>1</v>
      </c>
      <c r="D8" s="8"/>
      <c r="F8" s="2"/>
    </row>
    <row r="10" spans="1:17">
      <c r="P10" t="s">
        <v>37</v>
      </c>
    </row>
    <row r="11" spans="1:17">
      <c r="C11" t="s">
        <v>6</v>
      </c>
      <c r="D11" s="64">
        <v>-10000</v>
      </c>
      <c r="N11" t="s">
        <v>6</v>
      </c>
      <c r="O11" s="64">
        <v>-10000</v>
      </c>
      <c r="Q11" s="64">
        <v>-10000</v>
      </c>
    </row>
    <row r="12" spans="1:17">
      <c r="C12" s="1" t="s">
        <v>12</v>
      </c>
      <c r="D12" s="12">
        <v>0.1</v>
      </c>
      <c r="N12" s="1" t="s">
        <v>12</v>
      </c>
      <c r="O12" s="12">
        <v>0.1</v>
      </c>
      <c r="Q12" s="64">
        <v>3600</v>
      </c>
    </row>
    <row r="13" spans="1:17">
      <c r="C13" s="1" t="s">
        <v>4</v>
      </c>
      <c r="D13" s="11">
        <v>5</v>
      </c>
      <c r="N13" s="1" t="s">
        <v>4</v>
      </c>
      <c r="O13" s="11">
        <v>5</v>
      </c>
      <c r="Q13" s="64">
        <v>3300</v>
      </c>
    </row>
    <row r="14" spans="1:17">
      <c r="C14" s="1"/>
      <c r="D14" s="13"/>
      <c r="N14" s="1"/>
      <c r="O14" s="13"/>
      <c r="Q14" s="64">
        <v>2900</v>
      </c>
    </row>
    <row r="15" spans="1:17">
      <c r="C15" s="97" t="s">
        <v>41</v>
      </c>
      <c r="D15" s="97"/>
      <c r="N15" s="97" t="s">
        <v>41</v>
      </c>
      <c r="O15" s="97"/>
      <c r="Q15" s="64">
        <v>2500</v>
      </c>
    </row>
    <row r="16" spans="1:17">
      <c r="C16" s="1">
        <v>1</v>
      </c>
      <c r="D16" s="64">
        <v>3600</v>
      </c>
      <c r="N16" s="1">
        <v>1</v>
      </c>
      <c r="O16" s="64">
        <v>3600</v>
      </c>
      <c r="Q16" s="64">
        <v>1000</v>
      </c>
    </row>
    <row r="17" spans="2:19">
      <c r="C17" s="1">
        <v>2</v>
      </c>
      <c r="D17" s="64">
        <v>3300</v>
      </c>
      <c r="N17" s="1">
        <v>2</v>
      </c>
      <c r="O17" s="64">
        <v>3300</v>
      </c>
    </row>
    <row r="18" spans="2:19">
      <c r="C18" s="1">
        <v>3</v>
      </c>
      <c r="D18" s="64">
        <v>2900</v>
      </c>
      <c r="N18" s="1">
        <v>3</v>
      </c>
      <c r="O18" s="64">
        <v>2900</v>
      </c>
    </row>
    <row r="19" spans="2:19">
      <c r="C19" s="1">
        <v>4</v>
      </c>
      <c r="D19" s="64">
        <v>2500</v>
      </c>
      <c r="N19" s="1">
        <v>4</v>
      </c>
      <c r="O19" s="64">
        <v>2500</v>
      </c>
    </row>
    <row r="20" spans="2:19">
      <c r="C20" s="1">
        <v>5</v>
      </c>
      <c r="D20" s="64">
        <v>1000</v>
      </c>
      <c r="N20" s="1">
        <v>5</v>
      </c>
      <c r="O20" s="64">
        <v>1000</v>
      </c>
    </row>
    <row r="21" spans="2:19">
      <c r="N21" s="1"/>
      <c r="O21" s="13"/>
    </row>
    <row r="22" spans="2:19">
      <c r="S22" s="24"/>
    </row>
    <row r="23" spans="2:19">
      <c r="B23" t="s">
        <v>3</v>
      </c>
      <c r="C23" t="s">
        <v>26</v>
      </c>
      <c r="M23" t="s">
        <v>22</v>
      </c>
      <c r="O23" s="43">
        <f>IRR(Q11:Q16,O12)</f>
        <v>0.12308731410868479</v>
      </c>
      <c r="Q23" s="102">
        <f>NPV(O23,Q12:Q16)+Q11</f>
        <v>1.1168594937771559E-9</v>
      </c>
      <c r="S23" s="24"/>
    </row>
    <row r="24" spans="2:19">
      <c r="B24" s="45">
        <v>0</v>
      </c>
      <c r="C24" s="65">
        <f>NPV(B24,$D$16:$D$20)+$D$11</f>
        <v>3300</v>
      </c>
      <c r="M24" t="s">
        <v>22</v>
      </c>
      <c r="O24" s="43">
        <f>IRR(Q11:Q16)</f>
        <v>0.12308731410868479</v>
      </c>
    </row>
    <row r="25" spans="2:19">
      <c r="B25" s="45">
        <f>B24+1%</f>
        <v>0.01</v>
      </c>
      <c r="C25" s="65">
        <f t="shared" ref="C25:C49" si="0">NPV(B25,$D$16:$D$20)+$D$11</f>
        <v>2967.9613764903606</v>
      </c>
    </row>
    <row r="26" spans="2:19">
      <c r="B26" s="45">
        <f t="shared" ref="B26:B49" si="1">B25+1%</f>
        <v>0.02</v>
      </c>
      <c r="C26" s="65">
        <f t="shared" si="0"/>
        <v>2649.3478878738642</v>
      </c>
    </row>
    <row r="27" spans="2:19">
      <c r="B27" s="45">
        <f t="shared" si="1"/>
        <v>0.03</v>
      </c>
      <c r="C27" s="65">
        <f t="shared" si="0"/>
        <v>2343.4493475068994</v>
      </c>
    </row>
    <row r="28" spans="2:19">
      <c r="B28" s="45">
        <f t="shared" si="1"/>
        <v>0.04</v>
      </c>
      <c r="C28" s="65">
        <f t="shared" si="0"/>
        <v>2049.6009889763609</v>
      </c>
    </row>
    <row r="29" spans="2:19">
      <c r="B29" s="45">
        <f t="shared" si="1"/>
        <v>0.05</v>
      </c>
      <c r="C29" s="65">
        <f t="shared" si="0"/>
        <v>1767.1800966724386</v>
      </c>
    </row>
    <row r="30" spans="2:19">
      <c r="B30" s="45">
        <f t="shared" si="1"/>
        <v>6.0000000000000005E-2</v>
      </c>
      <c r="C30" s="65">
        <f t="shared" si="0"/>
        <v>1495.6029188961147</v>
      </c>
    </row>
    <row r="31" spans="2:19">
      <c r="B31" s="45">
        <f t="shared" si="1"/>
        <v>7.0000000000000007E-2</v>
      </c>
      <c r="C31" s="65">
        <f t="shared" si="0"/>
        <v>1234.3218371959629</v>
      </c>
    </row>
    <row r="32" spans="2:19">
      <c r="B32" s="45">
        <f t="shared" si="1"/>
        <v>0.08</v>
      </c>
      <c r="C32" s="65">
        <f t="shared" si="0"/>
        <v>982.82276831259514</v>
      </c>
    </row>
    <row r="33" spans="2:3">
      <c r="B33" s="45">
        <f t="shared" si="1"/>
        <v>0.09</v>
      </c>
      <c r="C33" s="65">
        <f t="shared" si="0"/>
        <v>740.62277749605164</v>
      </c>
    </row>
    <row r="34" spans="2:3">
      <c r="B34" s="45">
        <f t="shared" si="1"/>
        <v>9.9999999999999992E-2</v>
      </c>
      <c r="C34" s="65">
        <f t="shared" si="0"/>
        <v>507.26788408640459</v>
      </c>
    </row>
    <row r="35" spans="2:3">
      <c r="B35" s="45">
        <f t="shared" si="1"/>
        <v>0.10999999999999999</v>
      </c>
      <c r="C35" s="65">
        <f t="shared" si="0"/>
        <v>282.33104214244122</v>
      </c>
    </row>
    <row r="36" spans="2:3">
      <c r="B36" s="45">
        <f t="shared" si="1"/>
        <v>0.11999999999999998</v>
      </c>
      <c r="C36" s="65">
        <f t="shared" si="0"/>
        <v>65.410280593654534</v>
      </c>
    </row>
    <row r="37" spans="2:3">
      <c r="B37" s="45">
        <f t="shared" si="1"/>
        <v>0.12999999999999998</v>
      </c>
      <c r="C37" s="65">
        <f t="shared" si="0"/>
        <v>-143.87301109866166</v>
      </c>
    </row>
    <row r="38" spans="2:3">
      <c r="B38" s="45">
        <f t="shared" si="1"/>
        <v>0.13999999999999999</v>
      </c>
      <c r="C38" s="65">
        <f t="shared" si="0"/>
        <v>-345.87566443477044</v>
      </c>
    </row>
    <row r="39" spans="2:3">
      <c r="B39" s="45">
        <f t="shared" si="1"/>
        <v>0.15</v>
      </c>
      <c r="C39" s="65">
        <f t="shared" si="0"/>
        <v>-540.93419197826734</v>
      </c>
    </row>
    <row r="40" spans="2:3">
      <c r="B40" s="45">
        <f t="shared" si="1"/>
        <v>0.16</v>
      </c>
      <c r="C40" s="65">
        <f t="shared" si="0"/>
        <v>-729.36613643633427</v>
      </c>
    </row>
    <row r="41" spans="2:3">
      <c r="B41" s="45">
        <f t="shared" si="1"/>
        <v>0.17</v>
      </c>
      <c r="C41" s="65">
        <f t="shared" si="0"/>
        <v>-911.47131811585677</v>
      </c>
    </row>
    <row r="42" spans="2:3">
      <c r="B42" s="45">
        <f t="shared" si="1"/>
        <v>0.18000000000000002</v>
      </c>
      <c r="C42" s="65">
        <f t="shared" si="0"/>
        <v>-1087.5329892794689</v>
      </c>
    </row>
    <row r="43" spans="2:3">
      <c r="B43" s="45">
        <f t="shared" si="1"/>
        <v>0.19000000000000003</v>
      </c>
      <c r="C43" s="65">
        <f t="shared" si="0"/>
        <v>-1257.8189031401889</v>
      </c>
    </row>
    <row r="44" spans="2:3">
      <c r="B44" s="45">
        <f t="shared" si="1"/>
        <v>0.20000000000000004</v>
      </c>
      <c r="C44" s="65">
        <f t="shared" si="0"/>
        <v>-1422.5823045267498</v>
      </c>
    </row>
    <row r="45" spans="2:3">
      <c r="B45" s="45">
        <f t="shared" si="1"/>
        <v>0.21000000000000005</v>
      </c>
      <c r="C45" s="65">
        <f t="shared" si="0"/>
        <v>-1582.0628486151982</v>
      </c>
    </row>
    <row r="46" spans="2:3">
      <c r="B46" s="45">
        <f t="shared" si="1"/>
        <v>0.22000000000000006</v>
      </c>
      <c r="C46" s="65">
        <f t="shared" si="0"/>
        <v>-1736.4874535485324</v>
      </c>
    </row>
    <row r="47" spans="2:3">
      <c r="B47" s="45">
        <f t="shared" si="1"/>
        <v>0.23000000000000007</v>
      </c>
      <c r="C47" s="65">
        <f t="shared" si="0"/>
        <v>-1886.0710922481048</v>
      </c>
    </row>
    <row r="48" spans="2:3">
      <c r="B48" s="45">
        <f t="shared" si="1"/>
        <v>0.24000000000000007</v>
      </c>
      <c r="C48" s="65">
        <f t="shared" si="0"/>
        <v>-2031.0175282529317</v>
      </c>
    </row>
    <row r="49" spans="2:3">
      <c r="B49" s="45">
        <f t="shared" si="1"/>
        <v>0.25000000000000006</v>
      </c>
      <c r="C49" s="65">
        <f t="shared" si="0"/>
        <v>-2171.5199999999995</v>
      </c>
    </row>
  </sheetData>
  <mergeCells count="5">
    <mergeCell ref="A1:I1"/>
    <mergeCell ref="A2:I2"/>
    <mergeCell ref="A3:I3"/>
    <mergeCell ref="N15:O15"/>
    <mergeCell ref="C15:D15"/>
  </mergeCells>
  <phoneticPr fontId="0" type="noConversion"/>
  <pageMargins left="0.51181102362204722" right="0.43307086614173229" top="0.98425196850393704" bottom="0.98425196850393704" header="0.51181102362204722" footer="0.51181102362204722"/>
  <pageSetup scale="7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5536"/>
  <sheetViews>
    <sheetView tabSelected="1" topLeftCell="A18" workbookViewId="0">
      <selection activeCell="K35" sqref="K35"/>
    </sheetView>
  </sheetViews>
  <sheetFormatPr defaultRowHeight="12"/>
  <cols>
    <col min="3" max="3" width="14.28515625" customWidth="1"/>
    <col min="6" max="6" width="10.5703125" customWidth="1"/>
    <col min="7" max="7" width="11.28515625" customWidth="1"/>
    <col min="8" max="9" width="17" customWidth="1"/>
    <col min="10" max="10" width="13.42578125" customWidth="1"/>
    <col min="11" max="11" width="15.42578125" customWidth="1"/>
    <col min="12" max="12" width="16.28515625" customWidth="1"/>
  </cols>
  <sheetData>
    <row r="1" spans="1:17">
      <c r="A1" s="88" t="s">
        <v>27</v>
      </c>
      <c r="B1" s="89"/>
      <c r="C1" s="89"/>
      <c r="D1" s="89"/>
      <c r="E1" s="89"/>
      <c r="F1" s="89"/>
      <c r="G1" s="89"/>
      <c r="H1" s="89"/>
      <c r="I1" s="89"/>
      <c r="J1" s="90"/>
    </row>
    <row r="2" spans="1:17">
      <c r="A2" s="91" t="s">
        <v>28</v>
      </c>
      <c r="B2" s="92"/>
      <c r="C2" s="92"/>
      <c r="D2" s="92"/>
      <c r="E2" s="92"/>
      <c r="F2" s="92"/>
      <c r="G2" s="92"/>
      <c r="H2" s="92"/>
      <c r="I2" s="92"/>
      <c r="J2" s="93"/>
    </row>
    <row r="3" spans="1:17">
      <c r="A3" s="94" t="s">
        <v>29</v>
      </c>
      <c r="B3" s="95"/>
      <c r="C3" s="95"/>
      <c r="D3" s="95"/>
      <c r="E3" s="95"/>
      <c r="F3" s="95"/>
      <c r="G3" s="95"/>
      <c r="H3" s="95"/>
      <c r="I3" s="95"/>
      <c r="J3" s="96"/>
    </row>
    <row r="4" spans="1:17">
      <c r="B4" s="1"/>
    </row>
    <row r="5" spans="1:17">
      <c r="B5" s="1"/>
    </row>
    <row r="6" spans="1:17">
      <c r="B6" s="1"/>
      <c r="K6" s="103"/>
      <c r="L6" s="103"/>
      <c r="M6" s="103"/>
      <c r="N6" s="103"/>
      <c r="O6" s="103"/>
      <c r="P6" s="103"/>
      <c r="Q6" s="103"/>
    </row>
    <row r="7" spans="1:17" ht="12.75">
      <c r="A7" s="3" t="s">
        <v>0</v>
      </c>
      <c r="B7" s="9"/>
      <c r="C7" s="4" t="s">
        <v>2</v>
      </c>
      <c r="D7" s="7"/>
      <c r="E7" s="2"/>
      <c r="K7" s="103"/>
      <c r="L7" s="103"/>
      <c r="M7" s="103"/>
      <c r="N7" s="103"/>
      <c r="O7" s="103"/>
      <c r="P7" s="103"/>
      <c r="Q7" s="103"/>
    </row>
    <row r="8" spans="1:17" ht="12.75">
      <c r="A8" s="5"/>
      <c r="B8" s="10"/>
      <c r="C8" s="6" t="s">
        <v>1</v>
      </c>
      <c r="D8" s="8"/>
      <c r="F8" s="2"/>
      <c r="K8" s="103"/>
      <c r="L8" s="103"/>
      <c r="M8" s="103"/>
      <c r="N8" s="103"/>
      <c r="O8" s="103"/>
      <c r="P8" s="103"/>
      <c r="Q8" s="103"/>
    </row>
    <row r="11" spans="1:17">
      <c r="C11" t="s">
        <v>6</v>
      </c>
      <c r="D11" s="64">
        <v>-10000</v>
      </c>
    </row>
    <row r="12" spans="1:17">
      <c r="C12" s="1" t="s">
        <v>12</v>
      </c>
      <c r="D12" s="12">
        <v>0.1</v>
      </c>
    </row>
    <row r="13" spans="1:17" ht="12.75" thickBot="1">
      <c r="C13" s="1" t="s">
        <v>4</v>
      </c>
      <c r="D13" s="11">
        <v>5</v>
      </c>
    </row>
    <row r="14" spans="1:17">
      <c r="C14" s="1"/>
      <c r="D14" s="13"/>
      <c r="H14" s="98" t="s">
        <v>32</v>
      </c>
      <c r="I14" s="100"/>
      <c r="J14" s="98" t="s">
        <v>35</v>
      </c>
      <c r="K14" s="99"/>
      <c r="L14" s="100"/>
    </row>
    <row r="15" spans="1:17">
      <c r="C15" s="97" t="s">
        <v>41</v>
      </c>
      <c r="D15" s="97"/>
      <c r="F15" s="48" t="s">
        <v>34</v>
      </c>
      <c r="G15" s="51" t="s">
        <v>42</v>
      </c>
      <c r="H15" s="57" t="s">
        <v>31</v>
      </c>
      <c r="I15" s="58" t="s">
        <v>36</v>
      </c>
      <c r="J15" s="57" t="s">
        <v>33</v>
      </c>
      <c r="K15" s="56" t="s">
        <v>31</v>
      </c>
      <c r="L15" s="58" t="s">
        <v>36</v>
      </c>
    </row>
    <row r="16" spans="1:17">
      <c r="C16" s="1">
        <v>1</v>
      </c>
      <c r="D16" s="64">
        <v>3600</v>
      </c>
      <c r="F16" s="49">
        <v>0</v>
      </c>
      <c r="G16" s="104">
        <v>-10000</v>
      </c>
      <c r="H16" s="59">
        <f>SUM($G$16:G16)</f>
        <v>-10000</v>
      </c>
      <c r="I16" s="60" t="str">
        <f t="shared" ref="I16:I21" si="0">IF(AND(H16&gt;=0, H15&lt;0),+F16,"")</f>
        <v/>
      </c>
      <c r="J16" s="62">
        <f>PV($D$12,F16,,-G16)</f>
        <v>-10000</v>
      </c>
      <c r="K16" s="59">
        <f>SUM($J$16:$J16)</f>
        <v>-10000</v>
      </c>
      <c r="L16" s="60" t="str">
        <f t="shared" ref="L16:L21" si="1">IF(AND(K16&gt;=0, K15&lt;0),+F16,"")</f>
        <v/>
      </c>
    </row>
    <row r="17" spans="1:12">
      <c r="C17" s="1">
        <v>2</v>
      </c>
      <c r="D17" s="64">
        <v>3300</v>
      </c>
      <c r="F17" s="49">
        <v>1</v>
      </c>
      <c r="G17" s="104">
        <v>3600</v>
      </c>
      <c r="H17" s="59">
        <f>SUM($G$16:G17)</f>
        <v>-6400</v>
      </c>
      <c r="I17" s="60" t="str">
        <f t="shared" si="0"/>
        <v/>
      </c>
      <c r="J17" s="62">
        <f t="shared" ref="J17:J21" si="2">PV($D$12,F17,,-G17)</f>
        <v>3272.7272727272725</v>
      </c>
      <c r="K17" s="59">
        <f>SUM($J$16:$J17)</f>
        <v>-6727.2727272727279</v>
      </c>
      <c r="L17" s="60" t="str">
        <f t="shared" si="1"/>
        <v/>
      </c>
    </row>
    <row r="18" spans="1:12">
      <c r="C18" s="1">
        <v>3</v>
      </c>
      <c r="D18" s="64">
        <v>2900</v>
      </c>
      <c r="F18" s="49">
        <v>2</v>
      </c>
      <c r="G18" s="104">
        <v>3300</v>
      </c>
      <c r="H18" s="59">
        <f>SUM($G$16:G18)</f>
        <v>-3100</v>
      </c>
      <c r="I18" s="60" t="str">
        <f t="shared" si="0"/>
        <v/>
      </c>
      <c r="J18" s="62">
        <f t="shared" si="2"/>
        <v>2727.272727272727</v>
      </c>
      <c r="K18" s="59">
        <f>SUM($J$16:$J18)</f>
        <v>-4000.0000000000009</v>
      </c>
      <c r="L18" s="60" t="str">
        <f t="shared" si="1"/>
        <v/>
      </c>
    </row>
    <row r="19" spans="1:12">
      <c r="C19" s="1">
        <v>4</v>
      </c>
      <c r="D19" s="64">
        <v>2500</v>
      </c>
      <c r="F19" s="49">
        <v>3</v>
      </c>
      <c r="G19" s="104">
        <v>2900</v>
      </c>
      <c r="H19" s="59">
        <f>SUM($G$16:G19)</f>
        <v>-200</v>
      </c>
      <c r="I19" s="60" t="str">
        <f t="shared" si="0"/>
        <v/>
      </c>
      <c r="J19" s="62">
        <f t="shared" si="2"/>
        <v>2178.8129226145747</v>
      </c>
      <c r="K19" s="59">
        <f>SUM($J$16:$J19)</f>
        <v>-1821.1870773854262</v>
      </c>
      <c r="L19" s="60" t="str">
        <f t="shared" si="1"/>
        <v/>
      </c>
    </row>
    <row r="20" spans="1:12">
      <c r="C20" s="1">
        <v>5</v>
      </c>
      <c r="D20" s="64">
        <v>1000</v>
      </c>
      <c r="F20" s="49">
        <v>4</v>
      </c>
      <c r="G20" s="104">
        <v>2500</v>
      </c>
      <c r="H20" s="59">
        <f>SUM($G$16:G20)</f>
        <v>2300</v>
      </c>
      <c r="I20" s="60">
        <f t="shared" si="0"/>
        <v>4</v>
      </c>
      <c r="J20" s="62">
        <f t="shared" si="2"/>
        <v>1707.5336384126763</v>
      </c>
      <c r="K20" s="59">
        <f>SUM($J$16:$J20)</f>
        <v>-113.65343897274988</v>
      </c>
      <c r="L20" s="60" t="str">
        <f t="shared" si="1"/>
        <v/>
      </c>
    </row>
    <row r="21" spans="1:12" ht="12.75" thickBot="1">
      <c r="C21" s="1"/>
      <c r="D21" s="13"/>
      <c r="F21" s="49">
        <v>5</v>
      </c>
      <c r="G21" s="104">
        <v>1000</v>
      </c>
      <c r="H21" s="59">
        <f>SUM($G$16:G21)</f>
        <v>3300</v>
      </c>
      <c r="I21" s="61" t="str">
        <f t="shared" si="0"/>
        <v/>
      </c>
      <c r="J21" s="62">
        <f t="shared" si="2"/>
        <v>620.92132305915493</v>
      </c>
      <c r="K21" s="59">
        <f>SUM($J$16:$J21)</f>
        <v>507.26788408640505</v>
      </c>
      <c r="L21" s="61">
        <f t="shared" si="1"/>
        <v>5</v>
      </c>
    </row>
    <row r="22" spans="1:12">
      <c r="A22" s="13"/>
      <c r="B22" s="13"/>
      <c r="C22" s="13"/>
      <c r="D22" s="13"/>
      <c r="F22" s="50" t="s">
        <v>30</v>
      </c>
      <c r="G22" s="63">
        <f>SUM(G16:G21)</f>
        <v>3300</v>
      </c>
      <c r="H22" s="47"/>
      <c r="I22" s="47"/>
      <c r="K22" s="47"/>
    </row>
    <row r="23" spans="1:12">
      <c r="A23" s="13"/>
      <c r="B23" s="13"/>
      <c r="C23" s="13"/>
      <c r="D23" s="52"/>
    </row>
    <row r="24" spans="1:12">
      <c r="A24" s="13"/>
      <c r="B24" s="13"/>
      <c r="C24" s="13"/>
      <c r="D24" s="13"/>
    </row>
    <row r="25" spans="1:12">
      <c r="A25" s="13"/>
      <c r="B25" s="13"/>
      <c r="C25" s="13"/>
      <c r="D25" s="13"/>
    </row>
    <row r="26" spans="1:12">
      <c r="A26" s="13"/>
      <c r="B26" s="13"/>
      <c r="C26" s="13"/>
      <c r="D26" s="13"/>
    </row>
    <row r="65536" spans="8:9">
      <c r="H65536" s="46"/>
      <c r="I65536" s="46"/>
    </row>
  </sheetData>
  <mergeCells count="6">
    <mergeCell ref="A1:J1"/>
    <mergeCell ref="A2:J2"/>
    <mergeCell ref="A3:J3"/>
    <mergeCell ref="C15:D15"/>
    <mergeCell ref="J14:L14"/>
    <mergeCell ref="H14:I14"/>
  </mergeCells>
  <phoneticPr fontId="0" type="noConversion"/>
  <pageMargins left="0.45" right="0.46" top="1" bottom="0.6" header="0.5" footer="0.5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</vt:lpstr>
      <vt:lpstr>sad, IP</vt:lpstr>
      <vt:lpstr>bud</vt:lpstr>
      <vt:lpstr>god</vt:lpstr>
      <vt:lpstr>ISP</vt:lpstr>
      <vt:lpstr>vrijeme povrata</vt:lpstr>
    </vt:vector>
  </TitlesOfParts>
  <Company>etf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Super User</cp:lastModifiedBy>
  <cp:lastPrinted>2003-03-17T21:58:20Z</cp:lastPrinted>
  <dcterms:created xsi:type="dcterms:W3CDTF">1999-10-17T05:31:11Z</dcterms:created>
  <dcterms:modified xsi:type="dcterms:W3CDTF">2019-05-22T11:07:57Z</dcterms:modified>
</cp:coreProperties>
</file>