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W2008\luraschi$\WINDOWS\Desktop\"/>
    </mc:Choice>
  </mc:AlternateContent>
  <bookViews>
    <workbookView xWindow="0" yWindow="0" windowWidth="20400" windowHeight="7620" activeTab="1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" i="2" l="1"/>
  <c r="F5" i="2"/>
  <c r="F6" i="2"/>
  <c r="F7" i="2"/>
  <c r="F4" i="2"/>
  <c r="C18" i="2" l="1"/>
  <c r="G5" i="2"/>
  <c r="H5" i="2" s="1"/>
  <c r="G6" i="2"/>
  <c r="H6" i="2" s="1"/>
  <c r="G7" i="2"/>
  <c r="H7" i="2" s="1"/>
  <c r="G4" i="2"/>
  <c r="H4" i="2" s="1"/>
  <c r="E4" i="1"/>
  <c r="E5" i="1"/>
  <c r="E6" i="1"/>
  <c r="E3" i="1"/>
  <c r="D4" i="1"/>
  <c r="D5" i="1"/>
  <c r="D6" i="1"/>
  <c r="D3" i="1"/>
  <c r="E9" i="2" l="1" a="1"/>
  <c r="E9" i="2" s="1"/>
  <c r="F13" i="2" s="1"/>
  <c r="C9" i="1" a="1"/>
  <c r="C9" i="1" s="1"/>
  <c r="C4" i="2" s="1"/>
  <c r="E4" i="2" s="1"/>
  <c r="F11" i="2" l="1"/>
  <c r="F10" i="2"/>
  <c r="E11" i="2"/>
  <c r="E10" i="2"/>
  <c r="F9" i="2"/>
  <c r="F16" i="2"/>
  <c r="F14" i="2"/>
  <c r="C10" i="1"/>
  <c r="C14" i="2" s="1"/>
  <c r="C7" i="2"/>
  <c r="E7" i="2" s="1"/>
  <c r="D10" i="1"/>
  <c r="C13" i="2"/>
  <c r="C5" i="2"/>
  <c r="E5" i="2" s="1"/>
  <c r="D11" i="1"/>
  <c r="C6" i="2"/>
  <c r="E6" i="2" s="1"/>
  <c r="C11" i="1"/>
  <c r="D9" i="1"/>
</calcChain>
</file>

<file path=xl/sharedStrings.xml><?xml version="1.0" encoding="utf-8"?>
<sst xmlns="http://schemas.openxmlformats.org/spreadsheetml/2006/main" count="17" uniqueCount="17">
  <si>
    <t>m</t>
  </si>
  <si>
    <t>K_statico</t>
  </si>
  <si>
    <t>T</t>
  </si>
  <si>
    <t>T^2</t>
  </si>
  <si>
    <t>mo</t>
  </si>
  <si>
    <t>massa_molla</t>
  </si>
  <si>
    <t>m (g)</t>
  </si>
  <si>
    <t>x (mm)</t>
  </si>
  <si>
    <t>delta_l (mm)</t>
  </si>
  <si>
    <t>Fg (mN)</t>
  </si>
  <si>
    <t>omega calcolato</t>
  </si>
  <si>
    <t>omega misurato</t>
  </si>
  <si>
    <t>m_cor</t>
  </si>
  <si>
    <t>1/3*mo</t>
  </si>
  <si>
    <t>k_statico</t>
  </si>
  <si>
    <t>k_din</t>
  </si>
  <si>
    <t>k_din calcolato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</si>
</sst>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0.000"/>
    <numFmt numFmtId="166" formatCode="0.0"/>
    <numFmt numFmtId="167" formatCode="0.0000"/>
    <numFmt numFmtId="168" formatCode="0.000000"/>
  </numFmts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4" xfId="0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/>
    </xf>
    <xf numFmtId="165" fontId="2" fillId="0" borderId="7" xfId="0" applyNumberFormat="1" applyFont="1" applyBorder="1" applyAlignment="1">
      <alignment horizontal="center" vertical="center"/>
    </xf>
    <xf numFmtId="165" fontId="2" fillId="0" borderId="8" xfId="0" applyNumberFormat="1" applyFont="1" applyBorder="1" applyAlignment="1">
      <alignment horizontal="center" vertical="center"/>
    </xf>
    <xf numFmtId="165" fontId="2" fillId="0" borderId="9" xfId="0" applyNumberFormat="1" applyFont="1" applyBorder="1" applyAlignment="1">
      <alignment horizontal="center" vertical="center"/>
    </xf>
    <xf numFmtId="165" fontId="2" fillId="0" borderId="10" xfId="0" applyNumberFormat="1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165" fontId="2" fillId="0" borderId="12" xfId="0" applyNumberFormat="1" applyFont="1" applyBorder="1" applyAlignment="1">
      <alignment horizontal="center" vertical="center"/>
    </xf>
    <xf numFmtId="168" fontId="0" fillId="0" borderId="0" xfId="0" applyNumberFormat="1"/>
    <xf numFmtId="167" fontId="2" fillId="0" borderId="0" xfId="0" applyNumberFormat="1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1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0"/>
            <c:dispRSqr val="0"/>
            <c:dispEq val="0"/>
          </c:trendline>
          <c:xVal>
            <c:numRef>
              <c:f>Foglio1!$D$3:$D$6</c:f>
              <c:numCache>
                <c:formatCode>General</c:formatCode>
                <c:ptCount val="4"/>
                <c:pt idx="0">
                  <c:v>0</c:v>
                </c:pt>
                <c:pt idx="1">
                  <c:v>158</c:v>
                </c:pt>
                <c:pt idx="2">
                  <c:v>319</c:v>
                </c:pt>
                <c:pt idx="3">
                  <c:v>475</c:v>
                </c:pt>
              </c:numCache>
            </c:numRef>
          </c:xVal>
          <c:yVal>
            <c:numRef>
              <c:f>Foglio1!$E$3:$E$6</c:f>
              <c:numCache>
                <c:formatCode>General</c:formatCode>
                <c:ptCount val="4"/>
                <c:pt idx="0">
                  <c:v>0</c:v>
                </c:pt>
                <c:pt idx="1">
                  <c:v>490.00000000000006</c:v>
                </c:pt>
                <c:pt idx="2">
                  <c:v>980.00000000000011</c:v>
                </c:pt>
                <c:pt idx="3">
                  <c:v>1470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C5-4C8F-ACBF-236C90FF5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047128"/>
        <c:axId val="405047456"/>
      </c:scatterChart>
      <c:valAx>
        <c:axId val="405047128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5047456"/>
        <c:crosses val="autoZero"/>
        <c:crossBetween val="midCat"/>
      </c:valAx>
      <c:valAx>
        <c:axId val="405047456"/>
        <c:scaling>
          <c:orientation val="minMax"/>
          <c:max val="1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05047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.0000000000000002E-2"/>
            <c:backward val="2.9000000000000005E-2"/>
            <c:dispRSqr val="0"/>
            <c:dispEq val="0"/>
          </c:trendline>
          <c:xVal>
            <c:numRef>
              <c:f>Foglio2!$B$4:$B$7</c:f>
              <c:numCache>
                <c:formatCode>0.000</c:formatCode>
                <c:ptCount val="4"/>
                <c:pt idx="0">
                  <c:v>0.16</c:v>
                </c:pt>
                <c:pt idx="1">
                  <c:v>0.1</c:v>
                </c:pt>
                <c:pt idx="2">
                  <c:v>0.06</c:v>
                </c:pt>
                <c:pt idx="3">
                  <c:v>0.03</c:v>
                </c:pt>
              </c:numCache>
            </c:numRef>
          </c:xVal>
          <c:yVal>
            <c:numRef>
              <c:f>Foglio2!$H$4:$H$7</c:f>
              <c:numCache>
                <c:formatCode>0.000</c:formatCode>
                <c:ptCount val="4"/>
                <c:pt idx="0">
                  <c:v>2.2380055331268385</c:v>
                </c:pt>
                <c:pt idx="1">
                  <c:v>1.4712965520921515</c:v>
                </c:pt>
                <c:pt idx="2">
                  <c:v>0.96382855479388263</c:v>
                </c:pt>
                <c:pt idx="3">
                  <c:v>0.58569757039048698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54-4D56-B8CE-DEA035C718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6808360"/>
        <c:axId val="396802784"/>
      </c:scatterChart>
      <c:valAx>
        <c:axId val="396808360"/>
        <c:scaling>
          <c:orientation val="minMax"/>
          <c:max val="0.1800000000000000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cross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6802784"/>
        <c:crosses val="autoZero"/>
        <c:crossBetween val="midCat"/>
        <c:majorUnit val="5.000000000000001E-2"/>
      </c:valAx>
      <c:valAx>
        <c:axId val="39680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cross"/>
        <c:minorTickMark val="out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6808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204788</xdr:colOff>
      <xdr:row>1</xdr:row>
      <xdr:rowOff>31749</xdr:rowOff>
    </xdr:from>
    <xdr:to>
      <xdr:col>12</xdr:col>
      <xdr:colOff>511176</xdr:colOff>
      <xdr:row>21</xdr:row>
      <xdr:rowOff>174624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0</xdr:row>
      <xdr:rowOff>152400</xdr:rowOff>
    </xdr:from>
    <xdr:to>
      <xdr:col>16</xdr:col>
      <xdr:colOff>47625</xdr:colOff>
      <xdr:row>20</xdr:row>
      <xdr:rowOff>152400</xdr:rowOff>
    </xdr:to>
    <xdr:graphicFrame macro="">
      <xdr:nvGraphicFramePr>
        <xdr:cNvPr id="2" name="Gra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zoomScale="120" zoomScaleNormal="120" workbookViewId="0">
      <selection activeCell="E23" sqref="E23"/>
    </sheetView>
  </sheetViews>
  <sheetFormatPr defaultRowHeight="15" x14ac:dyDescent="0.25"/>
  <cols>
    <col min="1" max="1" width="4.7109375" customWidth="1"/>
    <col min="2" max="2" width="11.140625" bestFit="1" customWidth="1"/>
    <col min="3" max="3" width="11.42578125" bestFit="1" customWidth="1"/>
    <col min="4" max="4" width="13.5703125" customWidth="1"/>
  </cols>
  <sheetData>
    <row r="1" spans="2:5" ht="15.75" thickBot="1" x14ac:dyDescent="0.3"/>
    <row r="2" spans="2:5" x14ac:dyDescent="0.25">
      <c r="B2" s="6" t="s">
        <v>6</v>
      </c>
      <c r="C2" s="7" t="s">
        <v>7</v>
      </c>
      <c r="D2" s="7" t="s">
        <v>8</v>
      </c>
      <c r="E2" s="8" t="s">
        <v>9</v>
      </c>
    </row>
    <row r="3" spans="2:5" ht="18.75" x14ac:dyDescent="0.25">
      <c r="B3" s="9">
        <v>0</v>
      </c>
      <c r="C3" s="4">
        <v>857</v>
      </c>
      <c r="D3" s="45">
        <f>$C$3-C3</f>
        <v>0</v>
      </c>
      <c r="E3" s="42">
        <f>B3*9.8</f>
        <v>0</v>
      </c>
    </row>
    <row r="4" spans="2:5" ht="18.75" x14ac:dyDescent="0.25">
      <c r="B4" s="10">
        <v>50</v>
      </c>
      <c r="C4" s="5">
        <v>699</v>
      </c>
      <c r="D4" s="46">
        <f t="shared" ref="D4:D6" si="0">$C$3-C4</f>
        <v>158</v>
      </c>
      <c r="E4" s="43">
        <f>B4*9.8</f>
        <v>490.00000000000006</v>
      </c>
    </row>
    <row r="5" spans="2:5" ht="18.75" x14ac:dyDescent="0.25">
      <c r="B5" s="10">
        <v>100</v>
      </c>
      <c r="C5" s="5">
        <v>538</v>
      </c>
      <c r="D5" s="46">
        <f t="shared" si="0"/>
        <v>319</v>
      </c>
      <c r="E5" s="43">
        <f>B5*9.8</f>
        <v>980.00000000000011</v>
      </c>
    </row>
    <row r="6" spans="2:5" ht="19.5" thickBot="1" x14ac:dyDescent="0.3">
      <c r="B6" s="11">
        <v>150</v>
      </c>
      <c r="C6" s="12">
        <v>382</v>
      </c>
      <c r="D6" s="47">
        <f t="shared" si="0"/>
        <v>475</v>
      </c>
      <c r="E6" s="44">
        <f>B6*9.8</f>
        <v>1470</v>
      </c>
    </row>
    <row r="9" spans="2:5" ht="18.75" x14ac:dyDescent="0.25">
      <c r="B9" s="3" t="s">
        <v>1</v>
      </c>
      <c r="C9" s="18">
        <f t="array" ref="C9:D11">LINEST(E3:E6,D3:D6,1,1)</f>
        <v>3.0894302479049727</v>
      </c>
      <c r="D9" s="48">
        <v>-0.28439900138346275</v>
      </c>
    </row>
    <row r="10" spans="2:5" ht="18.75" x14ac:dyDescent="0.25">
      <c r="C10" s="18">
        <v>1.2624083444192831E-2</v>
      </c>
      <c r="D10" s="48">
        <v>3.7467696942390987</v>
      </c>
    </row>
    <row r="11" spans="2:5" ht="18.75" x14ac:dyDescent="0.25">
      <c r="C11" s="49">
        <v>0.99996660677087479</v>
      </c>
      <c r="D11" s="48">
        <v>4.4770845181250198</v>
      </c>
    </row>
    <row r="14" spans="2:5" ht="21" x14ac:dyDescent="0.25">
      <c r="C14" s="15"/>
      <c r="D14" s="13"/>
    </row>
    <row r="15" spans="2:5" ht="21" x14ac:dyDescent="0.25">
      <c r="C15" s="15"/>
      <c r="D15" s="16"/>
    </row>
    <row r="16" spans="2:5" ht="21" x14ac:dyDescent="0.25">
      <c r="C16" s="15"/>
      <c r="D16" s="15"/>
    </row>
    <row r="17" spans="3:4" ht="21" x14ac:dyDescent="0.25">
      <c r="C17" s="17"/>
      <c r="D17" s="1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zoomScale="120" zoomScaleNormal="120" workbookViewId="0">
      <selection activeCell="S11" sqref="S11"/>
    </sheetView>
  </sheetViews>
  <sheetFormatPr defaultRowHeight="15" x14ac:dyDescent="0.25"/>
  <cols>
    <col min="1" max="1" width="12.42578125" bestFit="1" customWidth="1"/>
    <col min="6" max="6" width="9.7109375" customWidth="1"/>
    <col min="8" max="8" width="8.42578125" customWidth="1"/>
  </cols>
  <sheetData>
    <row r="1" spans="1:8" ht="15.75" thickBot="1" x14ac:dyDescent="0.3"/>
    <row r="2" spans="1:8" ht="30.75" customHeight="1" x14ac:dyDescent="0.25">
      <c r="B2" s="6" t="s">
        <v>0</v>
      </c>
      <c r="C2" s="23" t="s">
        <v>10</v>
      </c>
      <c r="D2" s="23" t="s">
        <v>11</v>
      </c>
      <c r="E2" s="7"/>
      <c r="F2" s="23" t="s">
        <v>16</v>
      </c>
      <c r="G2" s="7" t="s">
        <v>2</v>
      </c>
      <c r="H2" s="8" t="s">
        <v>3</v>
      </c>
    </row>
    <row r="3" spans="1:8" x14ac:dyDescent="0.25">
      <c r="B3" s="24"/>
      <c r="C3" s="25"/>
      <c r="D3" s="25"/>
      <c r="E3" s="25"/>
      <c r="F3" s="26"/>
      <c r="G3" s="25"/>
      <c r="H3" s="27"/>
    </row>
    <row r="4" spans="1:8" ht="18.75" x14ac:dyDescent="0.25">
      <c r="B4" s="28">
        <v>0.16</v>
      </c>
      <c r="C4" s="19">
        <f>SQRT(Foglio1!$C$9/Foglio2!B4)</f>
        <v>4.3941937883309237</v>
      </c>
      <c r="D4" s="38">
        <v>4.2</v>
      </c>
      <c r="E4" s="19">
        <f>(D4-C4)/C4</f>
        <v>-4.4193269046672021E-2</v>
      </c>
      <c r="F4" s="19">
        <f>D4^2*B4</f>
        <v>2.8224</v>
      </c>
      <c r="G4" s="20">
        <f>2*PI()/D4</f>
        <v>1.4959965017094252</v>
      </c>
      <c r="H4" s="29">
        <f>G4^2</f>
        <v>2.2380055331268385</v>
      </c>
    </row>
    <row r="5" spans="1:8" ht="18.75" x14ac:dyDescent="0.25">
      <c r="B5" s="30">
        <v>0.1</v>
      </c>
      <c r="C5" s="21">
        <f>SQRT(Foglio1!$C$9/Foglio2!B5)</f>
        <v>5.5582643405158167</v>
      </c>
      <c r="D5" s="39">
        <v>5.18</v>
      </c>
      <c r="E5" s="21">
        <f t="shared" ref="E5:E7" si="0">(D5-C5)/C5</f>
        <v>-6.8054399240881275E-2</v>
      </c>
      <c r="F5" s="21">
        <f t="shared" ref="F5:F7" si="1">D5^2*B5</f>
        <v>2.6832399999999996</v>
      </c>
      <c r="G5" s="22">
        <f t="shared" ref="G5:G7" si="2">2*PI()/D5</f>
        <v>1.2129701365211558</v>
      </c>
      <c r="H5" s="31">
        <f t="shared" ref="H5:H7" si="3">G5^2</f>
        <v>1.4712965520921515</v>
      </c>
    </row>
    <row r="6" spans="1:8" ht="18.75" x14ac:dyDescent="0.25">
      <c r="B6" s="30">
        <v>0.06</v>
      </c>
      <c r="C6" s="21">
        <f>SQRT(Foglio1!$C$9/Foglio2!B6)</f>
        <v>7.1756884082121033</v>
      </c>
      <c r="D6" s="39">
        <v>6.4</v>
      </c>
      <c r="E6" s="21">
        <f t="shared" si="0"/>
        <v>-0.10809951102731531</v>
      </c>
      <c r="F6" s="21">
        <f t="shared" si="1"/>
        <v>2.4576000000000002</v>
      </c>
      <c r="G6" s="22">
        <f t="shared" si="2"/>
        <v>0.98174770424681035</v>
      </c>
      <c r="H6" s="31">
        <f t="shared" si="3"/>
        <v>0.96382855479388263</v>
      </c>
    </row>
    <row r="7" spans="1:8" ht="19.5" thickBot="1" x14ac:dyDescent="0.3">
      <c r="B7" s="32">
        <v>0.03</v>
      </c>
      <c r="C7" s="33">
        <f>SQRT(Foglio1!$C$9/Foglio2!B7)</f>
        <v>10.147955866256963</v>
      </c>
      <c r="D7" s="40">
        <v>8.2100000000000009</v>
      </c>
      <c r="E7" s="33">
        <f t="shared" si="0"/>
        <v>-0.19097007237692787</v>
      </c>
      <c r="F7" s="33">
        <f t="shared" si="1"/>
        <v>2.0221230000000006</v>
      </c>
      <c r="G7" s="34">
        <f t="shared" si="2"/>
        <v>0.76530880720823213</v>
      </c>
      <c r="H7" s="35">
        <f t="shared" si="3"/>
        <v>0.58569757039048698</v>
      </c>
    </row>
    <row r="9" spans="1:8" x14ac:dyDescent="0.25">
      <c r="E9" s="2">
        <f t="array" ref="E9:F11">LINEST(H4:H7,B4:B7,1,1)</f>
        <v>12.713848284808753</v>
      </c>
      <c r="F9" s="1">
        <v>0.20224532768007419</v>
      </c>
    </row>
    <row r="10" spans="1:8" x14ac:dyDescent="0.25">
      <c r="E10" s="2">
        <v>2.6726738839613556E-2</v>
      </c>
      <c r="F10" s="1">
        <v>2.6760126408957976E-3</v>
      </c>
    </row>
    <row r="11" spans="1:8" x14ac:dyDescent="0.25">
      <c r="E11" s="36">
        <v>0.99999116179546454</v>
      </c>
      <c r="F11" s="1">
        <v>2.6015703798443744E-3</v>
      </c>
    </row>
    <row r="13" spans="1:8" ht="18.75" x14ac:dyDescent="0.25">
      <c r="B13" s="3" t="s">
        <v>14</v>
      </c>
      <c r="C13" s="18">
        <f>Foglio1!C9</f>
        <v>3.0894302479049727</v>
      </c>
      <c r="E13" s="3" t="s">
        <v>15</v>
      </c>
      <c r="F13" s="18">
        <f>(2*PI())^2/E9</f>
        <v>3.105150912609878</v>
      </c>
    </row>
    <row r="14" spans="1:8" ht="18.75" x14ac:dyDescent="0.25">
      <c r="B14" s="3"/>
      <c r="C14" s="18">
        <f>Foglio1!C10</f>
        <v>1.2624083444192831E-2</v>
      </c>
      <c r="F14" s="18">
        <f>F13*E10/E9</f>
        <v>6.5275717972876754E-3</v>
      </c>
    </row>
    <row r="16" spans="1:8" ht="18.75" x14ac:dyDescent="0.25">
      <c r="A16" s="41" t="s">
        <v>5</v>
      </c>
      <c r="B16" s="3" t="s">
        <v>4</v>
      </c>
      <c r="C16" s="3">
        <v>4.3999999999999997E-2</v>
      </c>
      <c r="D16" s="3"/>
      <c r="E16" s="3" t="s">
        <v>12</v>
      </c>
      <c r="F16" s="37">
        <f>F13*F9/(2*PI())^2</f>
        <v>1.5907483174998138E-2</v>
      </c>
    </row>
    <row r="17" spans="2:6" ht="18.75" x14ac:dyDescent="0.25">
      <c r="B17" s="3"/>
      <c r="E17" s="3"/>
      <c r="F17" s="37">
        <f>F16*(F10/F9+F14/F13)</f>
        <v>2.4392046529412933E-4</v>
      </c>
    </row>
    <row r="18" spans="2:6" x14ac:dyDescent="0.25">
      <c r="B18" s="3" t="s">
        <v>13</v>
      </c>
      <c r="C18" s="14">
        <f>C16/3</f>
        <v>1.4666666666666666E-2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2021-02-25T10:06:18Z</dcterms:created>
  <dcterms:modified xsi:type="dcterms:W3CDTF">2021-02-25T11:55:11Z</dcterms:modified>
</cp:coreProperties>
</file>