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<sst xmlns="http://schemas.openxmlformats.org/spreadsheetml/2006/main" count="32" uniqueCount="25">
  <si>
    <t xml:space="preserve">Ticker </t>
  </si>
  <si>
    <t>Security Type</t>
  </si>
  <si>
    <t>Price</t>
  </si>
  <si>
    <t>Shares</t>
  </si>
  <si>
    <t xml:space="preserve">Value </t>
  </si>
  <si>
    <t>Purshace Price</t>
  </si>
  <si>
    <t xml:space="preserve">Cost Basis </t>
  </si>
  <si>
    <t>Total Return %</t>
  </si>
  <si>
    <t>AAPL</t>
  </si>
  <si>
    <t>Stocks</t>
  </si>
  <si>
    <t>MSFT</t>
  </si>
  <si>
    <t>MMM</t>
  </si>
  <si>
    <t>PG</t>
  </si>
  <si>
    <t>SPY</t>
  </si>
  <si>
    <t>ETFs</t>
  </si>
  <si>
    <t>QQQ</t>
  </si>
  <si>
    <t>VTI</t>
  </si>
  <si>
    <t>VXUS</t>
  </si>
  <si>
    <t>International</t>
  </si>
  <si>
    <t>BTCUSD</t>
  </si>
  <si>
    <t>Crypto Currency</t>
  </si>
  <si>
    <t>TLT</t>
  </si>
  <si>
    <t>Bonds</t>
  </si>
  <si>
    <t>MA</t>
  </si>
  <si>
    <t>SCHD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</si>
</sst>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.00"/>
    <numFmt numFmtId="165" formatCode="#,##0.00\ [$€-1]"/>
  </numFmts>
  <fonts count="3">
    <font>
      <sz val="10.0"/>
      <color rgb="FF000000"/>
      <name val="Arial"/>
      <scheme val="minor"/>
    </font>
    <font>
      <color theme="1"/>
      <name val="Poppins"/>
    </font>
    <font>
      <b/>
      <color rgb="FFFFFFFF"/>
      <name val="Poppins"/>
    </font>
  </fonts>
  <fills count="4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left" readingOrder="0"/>
    </xf>
    <xf borderId="0" fillId="3" fontId="1" numFmtId="164" xfId="0" applyAlignment="1" applyFont="1" applyNumberFormat="1">
      <alignment horizontal="left"/>
    </xf>
    <xf borderId="0" fillId="3" fontId="1" numFmtId="164" xfId="0" applyAlignment="1" applyFont="1" applyNumberFormat="1">
      <alignment horizontal="left" readingOrder="0"/>
    </xf>
    <xf borderId="0" fillId="3" fontId="1" numFmtId="164" xfId="0" applyAlignment="1" applyFont="1" applyNumberFormat="1">
      <alignment horizontal="left"/>
    </xf>
    <xf borderId="0" fillId="3" fontId="1" numFmtId="10" xfId="0" applyAlignment="1" applyFont="1" applyNumberFormat="1">
      <alignment horizontal="left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Arial black"/>
              </a:defRPr>
            </a:pPr>
            <a:r>
              <a:rPr b="1">
                <a:solidFill>
                  <a:schemeClr val="dk1"/>
                </a:solidFill>
                <a:latin typeface="Arial black"/>
              </a:rPr>
              <a:t>Portfolio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'Feuille 1'!$E$13</c:f>
            </c:strRef>
          </c:tx>
          <c:spPr>
            <a:solidFill>
              <a:srgbClr val="6AA84F"/>
            </a:solidFill>
            <a:ln cmpd="sng">
              <a:solidFill>
                <a:srgbClr val="6AA84F">
                  <a:alpha val="100000"/>
                </a:srgbClr>
              </a:solidFill>
            </a:ln>
          </c:spPr>
          <c:dPt>
            <c:idx val="7"/>
          </c:dPt>
          <c:cat>
            <c:strRef>
              <c:f>'Feuille 1'!$A$14:$A$100</c:f>
            </c:strRef>
          </c:cat>
          <c:val>
            <c:numRef>
              <c:f>'Feuille 1'!$E$14:$E$40</c:f>
              <c:numCache/>
            </c:numRef>
          </c:val>
        </c:ser>
        <c:axId val="84735864"/>
        <c:axId val="923296768"/>
      </c:bar3DChart>
      <c:catAx>
        <c:axId val="84735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</a:p>
        </c:txPr>
        <c:crossAx val="923296768"/>
      </c:catAx>
      <c:valAx>
        <c:axId val="923296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</a:p>
        </c:txPr>
        <c:crossAx val="847358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9D9D9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chemeClr val="dk1"/>
                </a:solidFill>
                <a:latin typeface="Arial black"/>
              </a:defRPr>
            </a:pPr>
            <a:r>
              <a:rPr b="1" i="0">
                <a:solidFill>
                  <a:schemeClr val="dk1"/>
                </a:solidFill>
                <a:latin typeface="Arial black"/>
              </a:rPr>
              <a:t>Portfolio Returns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'Feuille 1'!$H$13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'Feuille 1'!$A$14:$A$40</c:f>
            </c:strRef>
          </c:cat>
          <c:val>
            <c:numRef>
              <c:f>'Feuille 1'!$H$14:$H$40</c:f>
              <c:numCache/>
            </c:numRef>
          </c:val>
        </c:ser>
        <c:axId val="394460062"/>
        <c:axId val="175653287"/>
      </c:bar3DChart>
      <c:catAx>
        <c:axId val="39446006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chemeClr val="dk1"/>
                </a:solidFill>
                <a:latin typeface="Arial"/>
              </a:defRPr>
            </a:pPr>
          </a:p>
        </c:txPr>
        <c:crossAx val="175653287"/>
      </c:catAx>
      <c:valAx>
        <c:axId val="1756532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</a:p>
        </c:txPr>
        <c:crossAx val="39446006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9D9D9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667625" cy="237172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933450</xdr:colOff>
      <xdr:row>11</xdr:row>
      <xdr:rowOff>171450</xdr:rowOff>
    </xdr:from>
    <xdr:ext cx="4819650" cy="2609850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F13" s="2" t="s">
        <v>5</v>
      </c>
      <c r="G13" s="2" t="s">
        <v>6</v>
      </c>
      <c r="H13" s="2" t="s">
        <v>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 t="s">
        <v>8</v>
      </c>
      <c r="B14" s="3" t="s">
        <v>9</v>
      </c>
      <c r="C14" s="4">
        <f>IFERROR(__xludf.DUMMYFUNCTION("IF(ISBLANK(A14),"""",GOOGLEFINANCE(A14))"),189.7)</f>
        <v>189.7</v>
      </c>
      <c r="D14" s="3">
        <v>33.0</v>
      </c>
      <c r="E14" s="4">
        <f t="shared" ref="E14:E29" si="1">IF(ISBLANK(A14),"",C14*D14)</f>
        <v>6260.1</v>
      </c>
      <c r="F14" s="5">
        <v>154.23</v>
      </c>
      <c r="G14" s="6">
        <f t="shared" ref="G14:G25" si="2">IF(ISBLANK(A14),"",D14*F14)</f>
        <v>5089.59</v>
      </c>
      <c r="H14" s="7">
        <f t="shared" ref="H14:H25" si="3">IF(ISBLANK(A14),"",(E14-G14)/G14)</f>
        <v>0.2299811969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 t="s">
        <v>10</v>
      </c>
      <c r="B15" s="3" t="s">
        <v>9</v>
      </c>
      <c r="C15" s="4">
        <f>IFERROR(__xludf.DUMMYFUNCTION("IF(ISBLANK(A15),"""",GOOGLEFINANCE(A15))"),419.29)</f>
        <v>419.29</v>
      </c>
      <c r="D15" s="3">
        <v>12.0</v>
      </c>
      <c r="E15" s="4">
        <f t="shared" si="1"/>
        <v>5031.48</v>
      </c>
      <c r="F15" s="5">
        <v>224.98</v>
      </c>
      <c r="G15" s="6">
        <f t="shared" si="2"/>
        <v>2699.76</v>
      </c>
      <c r="H15" s="7">
        <f t="shared" si="3"/>
        <v>0.8636767713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 t="s">
        <v>11</v>
      </c>
      <c r="B16" s="3" t="s">
        <v>9</v>
      </c>
      <c r="C16" s="4">
        <f>IFERROR(__xludf.DUMMYFUNCTION("IF(ISBLANK(A16),"""",GOOGLEFINANCE(A16))"),105.29)</f>
        <v>105.29</v>
      </c>
      <c r="D16" s="3">
        <v>47.0</v>
      </c>
      <c r="E16" s="4">
        <f t="shared" si="1"/>
        <v>4948.63</v>
      </c>
      <c r="F16" s="5">
        <v>107.93</v>
      </c>
      <c r="G16" s="6">
        <f t="shared" si="2"/>
        <v>5072.71</v>
      </c>
      <c r="H16" s="7">
        <f t="shared" si="3"/>
        <v>-0.02446029834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 t="s">
        <v>12</v>
      </c>
      <c r="B17" s="3" t="s">
        <v>9</v>
      </c>
      <c r="C17" s="4">
        <f>IFERROR(__xludf.DUMMYFUNCTION("IF(ISBLANK(A17),"""",GOOGLEFINANCE(A17))"),167.39)</f>
        <v>167.39</v>
      </c>
      <c r="D17" s="3">
        <v>15.0</v>
      </c>
      <c r="E17" s="4">
        <f t="shared" si="1"/>
        <v>2510.85</v>
      </c>
      <c r="F17" s="5">
        <v>143.67</v>
      </c>
      <c r="G17" s="6">
        <f t="shared" si="2"/>
        <v>2155.05</v>
      </c>
      <c r="H17" s="7">
        <f t="shared" si="3"/>
        <v>0.1651005777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 t="s">
        <v>13</v>
      </c>
      <c r="B18" s="3" t="s">
        <v>14</v>
      </c>
      <c r="C18" s="4">
        <f>IFERROR(__xludf.DUMMYFUNCTION("IF(ISBLANK(A18),"""",GOOGLEFINANCE(A18))"),528.29)</f>
        <v>528.29</v>
      </c>
      <c r="D18" s="3">
        <v>8.0</v>
      </c>
      <c r="E18" s="4">
        <f t="shared" si="1"/>
        <v>4226.32</v>
      </c>
      <c r="F18" s="5">
        <v>504.38</v>
      </c>
      <c r="G18" s="6">
        <f t="shared" si="2"/>
        <v>4035.04</v>
      </c>
      <c r="H18" s="7">
        <f t="shared" si="3"/>
        <v>0.04740473453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 t="s">
        <v>15</v>
      </c>
      <c r="B19" s="3" t="s">
        <v>14</v>
      </c>
      <c r="C19" s="4">
        <f>IFERROR(__xludf.DUMMYFUNCTION("IF(ISBLANK(A19),"""",GOOGLEFINANCE(A19))"),450.79)</f>
        <v>450.79</v>
      </c>
      <c r="D19" s="3">
        <v>20.0</v>
      </c>
      <c r="E19" s="4">
        <f t="shared" si="1"/>
        <v>9015.8</v>
      </c>
      <c r="F19" s="5">
        <v>459.37</v>
      </c>
      <c r="G19" s="6">
        <f t="shared" si="2"/>
        <v>9187.4</v>
      </c>
      <c r="H19" s="7">
        <f t="shared" si="3"/>
        <v>-0.01867775432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 t="s">
        <v>16</v>
      </c>
      <c r="B20" s="3" t="s">
        <v>14</v>
      </c>
      <c r="C20" s="4">
        <f>IFERROR(__xludf.DUMMYFUNCTION("IF(ISBLANK(A20),"""",GOOGLEFINANCE(A20))"),261.78)</f>
        <v>261.78</v>
      </c>
      <c r="D20" s="3">
        <v>35.0</v>
      </c>
      <c r="E20" s="4">
        <f t="shared" si="1"/>
        <v>9162.3</v>
      </c>
      <c r="F20" s="5">
        <v>181.71</v>
      </c>
      <c r="G20" s="6">
        <f t="shared" si="2"/>
        <v>6359.85</v>
      </c>
      <c r="H20" s="7">
        <f t="shared" si="3"/>
        <v>0.4406471851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 t="s">
        <v>17</v>
      </c>
      <c r="B21" s="3" t="s">
        <v>18</v>
      </c>
      <c r="C21" s="4">
        <f>IFERROR(__xludf.DUMMYFUNCTION("IF(ISBLANK(A21),"""",GOOGLEFINANCE(A21))"),62.16)</f>
        <v>62.16</v>
      </c>
      <c r="D21" s="3">
        <v>200.0</v>
      </c>
      <c r="E21" s="4">
        <f t="shared" si="1"/>
        <v>12432</v>
      </c>
      <c r="F21" s="5">
        <v>60.0</v>
      </c>
      <c r="G21" s="6">
        <f t="shared" si="2"/>
        <v>12000</v>
      </c>
      <c r="H21" s="7">
        <f t="shared" si="3"/>
        <v>0.036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 t="s">
        <v>19</v>
      </c>
      <c r="B22" s="3" t="s">
        <v>20</v>
      </c>
      <c r="C22" s="4">
        <f>IFERROR(__xludf.DUMMYFUNCTION("IF(ISBLANK(A22),"""",GOOGLEFINANCE(A22))"),66501.6)</f>
        <v>66501.6</v>
      </c>
      <c r="D22" s="3">
        <v>0.087</v>
      </c>
      <c r="E22" s="4">
        <f t="shared" si="1"/>
        <v>5785.6392</v>
      </c>
      <c r="F22" s="5">
        <v>72124.46</v>
      </c>
      <c r="G22" s="6">
        <f t="shared" si="2"/>
        <v>6274.82802</v>
      </c>
      <c r="H22" s="7">
        <f t="shared" si="3"/>
        <v>-0.07796051437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 t="s">
        <v>21</v>
      </c>
      <c r="B23" s="3" t="s">
        <v>22</v>
      </c>
      <c r="C23" s="4">
        <f>IFERROR(__xludf.DUMMYFUNCTION("IF(ISBLANK(A23),"""",GOOGLEFINANCE(A23))"),91.4)</f>
        <v>91.4</v>
      </c>
      <c r="D23" s="3">
        <v>45.0</v>
      </c>
      <c r="E23" s="4">
        <f t="shared" si="1"/>
        <v>4113</v>
      </c>
      <c r="F23" s="5">
        <v>87.63</v>
      </c>
      <c r="G23" s="6">
        <f t="shared" si="2"/>
        <v>3943.35</v>
      </c>
      <c r="H23" s="7">
        <f t="shared" si="3"/>
        <v>0.04302179619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 t="s">
        <v>23</v>
      </c>
      <c r="B24" s="3" t="s">
        <v>9</v>
      </c>
      <c r="C24" s="4">
        <f>IFERROR(__xludf.DUMMYFUNCTION("IF(ISBLANK(A24),"""",GOOGLEFINANCE(A24))"),460.4)</f>
        <v>460.4</v>
      </c>
      <c r="D24" s="3">
        <v>10.0</v>
      </c>
      <c r="E24" s="4">
        <f t="shared" si="1"/>
        <v>4604</v>
      </c>
      <c r="F24" s="5">
        <v>447.14</v>
      </c>
      <c r="G24" s="6">
        <f t="shared" si="2"/>
        <v>4471.4</v>
      </c>
      <c r="H24" s="7">
        <f t="shared" si="3"/>
        <v>0.02965514157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 t="s">
        <v>24</v>
      </c>
      <c r="B25" s="3" t="s">
        <v>14</v>
      </c>
      <c r="C25" s="4">
        <f>IFERROR(__xludf.DUMMYFUNCTION("IF(ISBLANK(A25),"""",GOOGLEFINANCE(A25))"),79.97)</f>
        <v>79.97</v>
      </c>
      <c r="D25" s="3">
        <v>11.0</v>
      </c>
      <c r="E25" s="4">
        <f t="shared" si="1"/>
        <v>879.67</v>
      </c>
      <c r="F25" s="5">
        <v>83.27</v>
      </c>
      <c r="G25" s="6">
        <f t="shared" si="2"/>
        <v>915.97</v>
      </c>
      <c r="H25" s="7">
        <f t="shared" si="3"/>
        <v>-0.03963011889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8"/>
      <c r="D26" s="1"/>
      <c r="E26" s="1" t="str">
        <f t="shared" si="1"/>
        <v/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8"/>
      <c r="D27" s="1"/>
      <c r="E27" s="1" t="str">
        <f t="shared" si="1"/>
        <v/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8"/>
      <c r="D28" s="1"/>
      <c r="E28" s="1" t="str">
        <f t="shared" si="1"/>
        <v/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 t="str">
        <f t="shared" si="1"/>
        <v/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ataValidations>
    <dataValidation type="list" allowBlank="1" showErrorMessage="1" sqref="B14:B25">
      <formula1>"Stocks,ETFs,Bonds,Crypto Currency,International"</formula1>
    </dataValidation>
  </dataValidations>
  <drawing r:id="rId1"/>
</worksheet>
</file>