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inchangseob/Documents/gamebusdriver/plan/"/>
    </mc:Choice>
  </mc:AlternateContent>
  <bookViews>
    <workbookView xWindow="0" yWindow="0" windowWidth="38400" windowHeight="2160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J18" i="1"/>
  <c r="J20" i="1"/>
  <c r="J32" i="1"/>
  <c r="J34" i="1"/>
  <c r="J29" i="1"/>
  <c r="L28" i="1"/>
  <c r="J23" i="1"/>
  <c r="L17" i="1"/>
  <c r="J36" i="1"/>
  <c r="J25" i="1"/>
  <c r="J22" i="1"/>
  <c r="J35" i="1"/>
  <c r="O18" i="1"/>
  <c r="O19" i="1"/>
  <c r="O20" i="1"/>
  <c r="O21" i="1"/>
  <c r="O22" i="1"/>
  <c r="O23" i="1"/>
  <c r="O24" i="1"/>
  <c r="O25" i="1"/>
  <c r="O26" i="1"/>
  <c r="K29" i="1"/>
  <c r="G83" i="1"/>
  <c r="H83" i="1"/>
  <c r="G84" i="1"/>
  <c r="H84" i="1"/>
  <c r="G85" i="1"/>
  <c r="H85" i="1"/>
  <c r="G86" i="1"/>
  <c r="H86" i="1"/>
  <c r="G87" i="1"/>
  <c r="H87" i="1"/>
  <c r="G88" i="1"/>
  <c r="H88" i="1"/>
  <c r="G82" i="1"/>
  <c r="H82" i="1"/>
  <c r="K18" i="1"/>
  <c r="J24" i="1"/>
  <c r="J33" i="1"/>
  <c r="J31" i="1"/>
  <c r="J30" i="1"/>
  <c r="J28" i="1"/>
  <c r="J17" i="1"/>
  <c r="J19" i="1"/>
  <c r="P7" i="1"/>
  <c r="P4" i="1"/>
  <c r="AD43" i="1"/>
  <c r="AD44" i="1"/>
  <c r="AD45" i="1"/>
  <c r="AD42" i="1"/>
  <c r="AC42" i="1"/>
  <c r="AC43" i="1"/>
  <c r="AC44" i="1"/>
  <c r="AC45" i="1"/>
  <c r="AD41" i="1"/>
  <c r="AC41" i="1"/>
  <c r="W44" i="1"/>
  <c r="W45" i="1"/>
  <c r="W43" i="1"/>
  <c r="X44" i="1"/>
  <c r="X45" i="1"/>
  <c r="X43" i="1"/>
  <c r="W46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39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9" i="1"/>
  <c r="M13" i="1"/>
  <c r="M12" i="1"/>
  <c r="M11" i="1"/>
  <c r="M10" i="1"/>
  <c r="M9" i="1"/>
  <c r="M8" i="1"/>
  <c r="M7" i="1"/>
  <c r="M6" i="1"/>
  <c r="M5" i="1"/>
  <c r="M4" i="1"/>
  <c r="M3" i="1"/>
  <c r="N3" i="1"/>
  <c r="G3" i="1"/>
  <c r="F3" i="1"/>
  <c r="F8" i="1"/>
  <c r="F4" i="1"/>
  <c r="F9" i="1"/>
  <c r="F6" i="1"/>
  <c r="F5" i="1"/>
  <c r="F7" i="1"/>
  <c r="F10" i="1"/>
  <c r="F11" i="1"/>
</calcChain>
</file>

<file path=xl/sharedStrings.xml><?xml version="1.0" encoding="utf-8"?>
<sst xmlns="http://schemas.openxmlformats.org/spreadsheetml/2006/main" count="109" uniqueCount="84">
  <si>
    <t>플레이어 이름</t>
    <phoneticPr fontId="2" type="noConversion"/>
  </si>
  <si>
    <t>신창섭</t>
    <phoneticPr fontId="2" type="noConversion"/>
  </si>
  <si>
    <t>hp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</si>
  <si>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</si>
  <si>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</si>
  <si>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</si>
  <si>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</si>
  <si>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  <phoneticPr fontId="2" type="noConversion"/>
  </si>
  <si>
    <t>크리율</t>
    <phoneticPr fontId="2" type="noConversion"/>
  </si>
  <si>
    <t>마법공격력</t>
    <phoneticPr fontId="2" type="noConversion"/>
  </si>
  <si>
    <t>방어력</t>
    <phoneticPr fontId="2" type="noConversion"/>
  </si>
  <si>
    <t>마법방어력</t>
    <phoneticPr fontId="2" type="noConversion"/>
  </si>
  <si>
    <t>스탯에 따른 추가 hp</t>
    <phoneticPr fontId="2" type="noConversion"/>
  </si>
  <si>
    <t>최종 hp</t>
    <phoneticPr fontId="2" type="noConversion"/>
  </si>
  <si>
    <t>어질이 50렙에 기본 200정도 될 예정이다.</t>
    <phoneticPr fontId="2" type="noConversion"/>
  </si>
  <si>
    <t>크리저항율</t>
    <phoneticPr fontId="2" type="noConversion"/>
  </si>
  <si>
    <t>적 레벨</t>
    <phoneticPr fontId="2" type="noConversion"/>
  </si>
  <si>
    <t>레벨</t>
    <phoneticPr fontId="2" type="noConversion"/>
  </si>
  <si>
    <t>최소 공격력</t>
    <phoneticPr fontId="2" type="noConversion"/>
  </si>
  <si>
    <t>최대 공격력</t>
    <phoneticPr fontId="2" type="noConversion"/>
  </si>
  <si>
    <t>힘</t>
    <phoneticPr fontId="2" type="noConversion"/>
  </si>
  <si>
    <t>지능</t>
    <phoneticPr fontId="2" type="noConversion"/>
  </si>
  <si>
    <t>어질</t>
    <phoneticPr fontId="2" type="noConversion"/>
  </si>
  <si>
    <t>건강</t>
    <phoneticPr fontId="2" type="noConversion"/>
  </si>
  <si>
    <t>치명타</t>
    <phoneticPr fontId="2" type="noConversion"/>
  </si>
  <si>
    <t>보정값</t>
    <phoneticPr fontId="2" type="noConversion"/>
  </si>
  <si>
    <t>제공 경험치</t>
    <phoneticPr fontId="2" type="noConversion"/>
  </si>
  <si>
    <t>기준치</t>
    <phoneticPr fontId="2" type="noConversion"/>
  </si>
  <si>
    <t>제공 경험치</t>
  </si>
  <si>
    <t>사냥</t>
    <phoneticPr fontId="2" type="noConversion"/>
  </si>
  <si>
    <t>퀘스트</t>
    <phoneticPr fontId="2" type="noConversion"/>
  </si>
  <si>
    <t>기타</t>
    <phoneticPr fontId="2" type="noConversion"/>
  </si>
  <si>
    <t>레벨</t>
  </si>
  <si>
    <t>사냥 경험치</t>
  </si>
  <si>
    <t>일반</t>
  </si>
  <si>
    <t>정예</t>
  </si>
  <si>
    <t>퀘스트 경험치</t>
  </si>
  <si>
    <t>메인</t>
  </si>
  <si>
    <t>서브</t>
  </si>
  <si>
    <t>효과저항</t>
    <phoneticPr fontId="2" type="noConversion"/>
  </si>
  <si>
    <t>힘</t>
    <phoneticPr fontId="2" type="noConversion"/>
  </si>
  <si>
    <t>내 레벨</t>
    <phoneticPr fontId="2" type="noConversion"/>
  </si>
  <si>
    <t>몬스터 레벨</t>
    <phoneticPr fontId="2" type="noConversion"/>
  </si>
  <si>
    <t>치명타 회피</t>
    <phoneticPr fontId="2" type="noConversion"/>
  </si>
  <si>
    <t>민첩</t>
    <phoneticPr fontId="2" type="noConversion"/>
  </si>
  <si>
    <t>내 레벨</t>
    <phoneticPr fontId="2" type="noConversion"/>
  </si>
  <si>
    <t>몬스터 레벨</t>
    <phoneticPr fontId="2" type="noConversion"/>
  </si>
  <si>
    <t>10+(((R7-S7)/10000)*Q7)</t>
  </si>
  <si>
    <t>10 + ( ( ( 내 레벨 - 상대 레벨 ) / 10000 ) * 민첩)</t>
    <phoneticPr fontId="2" type="noConversion"/>
  </si>
  <si>
    <t>뉴뉴뉴뉴 스테이터스</t>
    <phoneticPr fontId="2" type="noConversion"/>
  </si>
  <si>
    <t>지능</t>
    <phoneticPr fontId="2" type="noConversion"/>
  </si>
  <si>
    <t>체력</t>
    <phoneticPr fontId="2" type="noConversion"/>
  </si>
  <si>
    <t>힘</t>
    <phoneticPr fontId="2" type="noConversion"/>
  </si>
  <si>
    <t>효과 저항</t>
    <phoneticPr fontId="2" type="noConversion"/>
  </si>
  <si>
    <t>공격력</t>
    <phoneticPr fontId="2" type="noConversion"/>
  </si>
  <si>
    <t>관통률</t>
    <phoneticPr fontId="2" type="noConversion"/>
  </si>
  <si>
    <t>마법 방어력</t>
    <phoneticPr fontId="2" type="noConversion"/>
  </si>
  <si>
    <t>HP</t>
    <phoneticPr fontId="2" type="noConversion"/>
  </si>
  <si>
    <t>HP회복</t>
    <phoneticPr fontId="2" type="noConversion"/>
  </si>
  <si>
    <t>방어력</t>
    <phoneticPr fontId="2" type="noConversion"/>
  </si>
  <si>
    <t>레벨</t>
    <phoneticPr fontId="2" type="noConversion"/>
  </si>
  <si>
    <t>상대레벨</t>
    <phoneticPr fontId="2" type="noConversion"/>
  </si>
  <si>
    <t>1차</t>
    <phoneticPr fontId="2" type="noConversion"/>
  </si>
  <si>
    <t>2차</t>
    <phoneticPr fontId="2" type="noConversion"/>
  </si>
  <si>
    <t>무기 공격력</t>
    <phoneticPr fontId="2" type="noConversion"/>
  </si>
  <si>
    <t>무기등급</t>
    <phoneticPr fontId="2" type="noConversion"/>
  </si>
  <si>
    <t>고렙</t>
    <phoneticPr fontId="2" type="noConversion"/>
  </si>
  <si>
    <t>저렙</t>
    <phoneticPr fontId="2" type="noConversion"/>
  </si>
  <si>
    <t>상대 공격력</t>
    <phoneticPr fontId="2" type="noConversion"/>
  </si>
  <si>
    <t>상대 마법 공격력</t>
    <phoneticPr fontId="2" type="noConversion"/>
  </si>
  <si>
    <t>장비 방어력</t>
    <phoneticPr fontId="2" type="noConversion"/>
  </si>
  <si>
    <t>장비 마법 방어력</t>
    <phoneticPr fontId="2" type="noConversion"/>
  </si>
  <si>
    <t>초기 HP</t>
    <phoneticPr fontId="2" type="noConversion"/>
  </si>
  <si>
    <t>초기 HP회복</t>
    <phoneticPr fontId="2" type="noConversion"/>
  </si>
  <si>
    <t>3차</t>
    <phoneticPr fontId="2" type="noConversion"/>
  </si>
  <si>
    <t>치명타</t>
    <phoneticPr fontId="2" type="noConversion"/>
  </si>
  <si>
    <t>장비 치명타 수치</t>
    <phoneticPr fontId="2" type="noConversion"/>
  </si>
  <si>
    <t>2^1</t>
    <phoneticPr fontId="2" type="noConversion"/>
  </si>
  <si>
    <t>2^2</t>
    <phoneticPr fontId="2" type="noConversion"/>
  </si>
  <si>
    <t>2^3</t>
    <phoneticPr fontId="2" type="noConversion"/>
  </si>
  <si>
    <t>2^4</t>
    <phoneticPr fontId="2" type="noConversion"/>
  </si>
  <si>
    <t>몇대 쳐야죽나</t>
    <phoneticPr fontId="2" type="noConversion"/>
  </si>
  <si>
    <t>마력</t>
    <phoneticPr fontId="2" type="noConversion"/>
  </si>
  <si>
    <t>무기 마력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</si>
</sst>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5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7" applyNumberFormat="1" applyFon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8">
    <cellStyle name="기본" xfId="0" builtinId="0"/>
    <cellStyle name="백분율" xfId="7" builtinId="5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하이퍼링크" xfId="1" builtinId="8" hidden="1"/>
    <cellStyle name="하이퍼링크" xfId="3" builtinId="8" hidden="1"/>
    <cellStyle name="하이퍼링크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시트1!$F$38</c:f>
              <c:strCache>
                <c:ptCount val="1"/>
                <c:pt idx="0">
                  <c:v>레벨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시트1!$F$39:$F$78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시트1!$G$38</c:f>
              <c:strCache>
                <c:ptCount val="1"/>
                <c:pt idx="0">
                  <c:v>제공 경험치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시트1!$G$39:$G$78</c:f>
              <c:numCache>
                <c:formatCode>General</c:formatCode>
                <c:ptCount val="40"/>
                <c:pt idx="0">
                  <c:v>100.0</c:v>
                </c:pt>
                <c:pt idx="1">
                  <c:v>220.0</c:v>
                </c:pt>
                <c:pt idx="2">
                  <c:v>360.0</c:v>
                </c:pt>
                <c:pt idx="3">
                  <c:v>520.0</c:v>
                </c:pt>
                <c:pt idx="4">
                  <c:v>700.0</c:v>
                </c:pt>
                <c:pt idx="5">
                  <c:v>900.0</c:v>
                </c:pt>
                <c:pt idx="6">
                  <c:v>1120.0</c:v>
                </c:pt>
                <c:pt idx="7">
                  <c:v>1360.0</c:v>
                </c:pt>
                <c:pt idx="8">
                  <c:v>1620.0</c:v>
                </c:pt>
                <c:pt idx="9">
                  <c:v>2000.0</c:v>
                </c:pt>
                <c:pt idx="10">
                  <c:v>1100.0</c:v>
                </c:pt>
                <c:pt idx="11">
                  <c:v>1320.0</c:v>
                </c:pt>
                <c:pt idx="12">
                  <c:v>1560.0</c:v>
                </c:pt>
                <c:pt idx="13">
                  <c:v>1820.0</c:v>
                </c:pt>
                <c:pt idx="14">
                  <c:v>2100.0</c:v>
                </c:pt>
                <c:pt idx="15">
                  <c:v>2400.0</c:v>
                </c:pt>
                <c:pt idx="16">
                  <c:v>2720.0</c:v>
                </c:pt>
                <c:pt idx="17">
                  <c:v>3060.0</c:v>
                </c:pt>
                <c:pt idx="18">
                  <c:v>3420.0</c:v>
                </c:pt>
                <c:pt idx="19">
                  <c:v>4000.0</c:v>
                </c:pt>
                <c:pt idx="20">
                  <c:v>2100.0</c:v>
                </c:pt>
                <c:pt idx="21">
                  <c:v>2420.0</c:v>
                </c:pt>
                <c:pt idx="22">
                  <c:v>2760.0</c:v>
                </c:pt>
                <c:pt idx="23">
                  <c:v>3120.0</c:v>
                </c:pt>
                <c:pt idx="24">
                  <c:v>3500.0</c:v>
                </c:pt>
                <c:pt idx="25">
                  <c:v>3900.0</c:v>
                </c:pt>
                <c:pt idx="26">
                  <c:v>4320.0</c:v>
                </c:pt>
                <c:pt idx="27">
                  <c:v>4760.0</c:v>
                </c:pt>
                <c:pt idx="28">
                  <c:v>5220.0</c:v>
                </c:pt>
                <c:pt idx="29">
                  <c:v>6000.0</c:v>
                </c:pt>
                <c:pt idx="30">
                  <c:v>3100.0</c:v>
                </c:pt>
                <c:pt idx="31">
                  <c:v>3520.0</c:v>
                </c:pt>
                <c:pt idx="32">
                  <c:v>3960.0</c:v>
                </c:pt>
                <c:pt idx="33">
                  <c:v>4420.0</c:v>
                </c:pt>
                <c:pt idx="34">
                  <c:v>4900.0</c:v>
                </c:pt>
                <c:pt idx="35">
                  <c:v>5400.0</c:v>
                </c:pt>
                <c:pt idx="36">
                  <c:v>5920.0</c:v>
                </c:pt>
                <c:pt idx="37">
                  <c:v>6460.0</c:v>
                </c:pt>
                <c:pt idx="38">
                  <c:v>7020.0</c:v>
                </c:pt>
                <c:pt idx="39">
                  <c:v>8000.0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46928"/>
        <c:axId val="672049248"/>
      </c:lineChart>
      <c:catAx>
        <c:axId val="6720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049248"/>
        <c:crosses val="autoZero"/>
        <c:auto val="1"/>
        <c:lblAlgn val="ctr"/>
        <c:lblOffset val="100"/>
        <c:noMultiLvlLbl val="0"/>
      </c:catAx>
      <c:valAx>
        <c:axId val="6720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0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147321</xdr:colOff>
      <xdr:row>39</xdr:row>
      <xdr:rowOff>116841</xdr:rowOff>
    </xdr:from>
    <xdr:to>
      <xdr:col>12</xdr:col>
      <xdr:colOff>857522</xdr:colOff>
      <xdr:row>48</xdr:row>
      <xdr:rowOff>173676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8"/>
  <sheetViews>
    <sheetView tabSelected="1" topLeftCell="B1" zoomScale="118" workbookViewId="0">
      <selection activeCell="O15" sqref="O15"/>
    </sheetView>
  </sheetViews>
  <sheetFormatPr baseColWidth="10" defaultRowHeight="18" x14ac:dyDescent="0.25"/>
  <cols>
    <col min="1" max="1" width="2.85546875" customWidth="1"/>
    <col min="4" max="4" width="1.42578125" customWidth="1"/>
    <col min="5" max="5" width="17" bestFit="1" customWidth="1"/>
    <col min="6" max="6" width="17.28515625" bestFit="1" customWidth="1"/>
    <col min="10" max="12" width="10.85546875" bestFit="1" customWidth="1"/>
  </cols>
  <sheetData>
    <row r="2" spans="2:19" x14ac:dyDescent="0.25">
      <c r="B2" t="s">
        <v>0</v>
      </c>
      <c r="C2" t="s">
        <v>1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</row>
    <row r="3" spans="2:19" x14ac:dyDescent="0.25">
      <c r="B3" t="s">
        <v>17</v>
      </c>
      <c r="C3">
        <v>10</v>
      </c>
      <c r="E3" t="s">
        <v>8</v>
      </c>
      <c r="F3">
        <f>SQRT(SQRT(C7*500))*3</f>
        <v>21.213203435596427</v>
      </c>
      <c r="G3">
        <f>SQRT(SQRT(C7+(C6+C8)/2*500/C9))*3</f>
        <v>14.221457220981193</v>
      </c>
      <c r="I3" s="2">
        <v>200</v>
      </c>
      <c r="J3" s="2">
        <v>200</v>
      </c>
      <c r="K3" s="2">
        <v>200</v>
      </c>
      <c r="L3" s="2">
        <v>200</v>
      </c>
      <c r="M3" s="3">
        <f>SQRT(SQRT((K3+(I3+J3)/5)*500/L3))*3</f>
        <v>15.431060170831206</v>
      </c>
      <c r="N3">
        <f>SQRT(SQRT((K3+(I3+J3)/3)*500/L3))*3</f>
        <v>16.118548977353129</v>
      </c>
      <c r="P3" t="s">
        <v>39</v>
      </c>
      <c r="Q3" t="s">
        <v>40</v>
      </c>
      <c r="R3" t="s">
        <v>41</v>
      </c>
      <c r="S3" t="s">
        <v>42</v>
      </c>
    </row>
    <row r="4" spans="2:19" x14ac:dyDescent="0.25">
      <c r="B4" t="s">
        <v>2</v>
      </c>
      <c r="C4">
        <v>5</v>
      </c>
      <c r="E4" t="s">
        <v>18</v>
      </c>
      <c r="F4">
        <f>C6*0.8</f>
        <v>4</v>
      </c>
      <c r="I4" s="4">
        <v>200</v>
      </c>
      <c r="J4" s="2">
        <v>5</v>
      </c>
      <c r="K4" s="2">
        <v>5</v>
      </c>
      <c r="L4" s="2">
        <v>5</v>
      </c>
      <c r="M4" s="3">
        <f t="shared" ref="M4:M13" si="0">SQRT(SQRT((K4+(I4+J4)/5)*500/L4))*3</f>
        <v>24.706470781584208</v>
      </c>
      <c r="P4" s="16">
        <f>Q4*((R4-S4)/10000)</f>
        <v>30</v>
      </c>
      <c r="Q4">
        <v>15000</v>
      </c>
      <c r="R4">
        <v>50</v>
      </c>
      <c r="S4">
        <v>30</v>
      </c>
    </row>
    <row r="5" spans="2:19" x14ac:dyDescent="0.25">
      <c r="B5" t="s">
        <v>3</v>
      </c>
      <c r="C5">
        <v>5</v>
      </c>
      <c r="E5" t="s">
        <v>19</v>
      </c>
      <c r="F5">
        <f>C6*1.2</f>
        <v>6</v>
      </c>
      <c r="I5" s="2">
        <v>5</v>
      </c>
      <c r="J5" s="4">
        <v>200</v>
      </c>
      <c r="K5" s="2">
        <v>5</v>
      </c>
      <c r="L5" s="2">
        <v>5</v>
      </c>
      <c r="M5" s="3">
        <f t="shared" si="0"/>
        <v>24.706470781584208</v>
      </c>
    </row>
    <row r="6" spans="2:19" x14ac:dyDescent="0.25">
      <c r="B6" t="s">
        <v>4</v>
      </c>
      <c r="C6">
        <v>5</v>
      </c>
      <c r="E6" t="s">
        <v>9</v>
      </c>
      <c r="F6">
        <f>C8*1.5</f>
        <v>7.5</v>
      </c>
      <c r="I6" s="5">
        <v>5</v>
      </c>
      <c r="J6" s="5">
        <v>5</v>
      </c>
      <c r="K6" s="4">
        <v>200</v>
      </c>
      <c r="L6" s="5">
        <v>5</v>
      </c>
      <c r="M6" s="3">
        <f t="shared" si="0"/>
        <v>35.765071456935054</v>
      </c>
      <c r="P6" t="s">
        <v>43</v>
      </c>
      <c r="Q6" t="s">
        <v>44</v>
      </c>
      <c r="R6" t="s">
        <v>45</v>
      </c>
      <c r="S6" t="s">
        <v>46</v>
      </c>
    </row>
    <row r="7" spans="2:19" x14ac:dyDescent="0.25">
      <c r="B7" t="s">
        <v>5</v>
      </c>
      <c r="C7">
        <v>5</v>
      </c>
      <c r="E7" t="s">
        <v>10</v>
      </c>
      <c r="F7">
        <f>C5</f>
        <v>5</v>
      </c>
      <c r="I7" s="2">
        <v>5</v>
      </c>
      <c r="J7" s="2">
        <v>5</v>
      </c>
      <c r="K7" s="2">
        <v>5</v>
      </c>
      <c r="L7" s="4">
        <v>200</v>
      </c>
      <c r="M7" s="3">
        <f t="shared" si="0"/>
        <v>6.135935233852571</v>
      </c>
      <c r="P7">
        <f>10+(((R7-S7)/10000)*Q7)</f>
        <v>0</v>
      </c>
      <c r="Q7">
        <v>10000</v>
      </c>
      <c r="R7">
        <v>10</v>
      </c>
      <c r="S7">
        <v>20</v>
      </c>
    </row>
    <row r="8" spans="2:19" x14ac:dyDescent="0.25">
      <c r="B8" t="s">
        <v>6</v>
      </c>
      <c r="C8">
        <v>5</v>
      </c>
      <c r="E8" t="s">
        <v>11</v>
      </c>
      <c r="F8">
        <f>(C5*0.3)+(C9*0.7)</f>
        <v>5</v>
      </c>
      <c r="I8" s="6">
        <v>100</v>
      </c>
      <c r="J8" s="6">
        <v>100</v>
      </c>
      <c r="K8" s="2">
        <v>5</v>
      </c>
      <c r="L8" s="5">
        <v>5</v>
      </c>
      <c r="M8" s="3">
        <f t="shared" si="0"/>
        <v>24.571087764381602</v>
      </c>
      <c r="P8" t="s">
        <v>47</v>
      </c>
    </row>
    <row r="9" spans="2:19" x14ac:dyDescent="0.25">
      <c r="B9" t="s">
        <v>7</v>
      </c>
      <c r="C9">
        <v>5</v>
      </c>
      <c r="E9" t="s">
        <v>15</v>
      </c>
      <c r="F9">
        <f>SQRT(SQRT(C5*500))</f>
        <v>7.0710678118654755</v>
      </c>
      <c r="I9" s="2">
        <v>5</v>
      </c>
      <c r="J9" s="6">
        <v>100</v>
      </c>
      <c r="K9" s="6">
        <v>100</v>
      </c>
      <c r="L9" s="5">
        <v>5</v>
      </c>
      <c r="M9" s="3">
        <f t="shared" si="0"/>
        <v>31.464265445104544</v>
      </c>
      <c r="P9" t="s">
        <v>48</v>
      </c>
    </row>
    <row r="10" spans="2:19" x14ac:dyDescent="0.25">
      <c r="B10" s="1" t="s">
        <v>16</v>
      </c>
      <c r="C10" s="1">
        <v>15</v>
      </c>
      <c r="E10" t="s">
        <v>12</v>
      </c>
      <c r="F10">
        <f>(C6*10)+(C9*10)</f>
        <v>100</v>
      </c>
      <c r="I10" s="2">
        <v>5</v>
      </c>
      <c r="J10" s="2">
        <v>5</v>
      </c>
      <c r="K10" s="6">
        <v>100</v>
      </c>
      <c r="L10" s="6">
        <v>100</v>
      </c>
      <c r="M10" s="3">
        <f t="shared" si="0"/>
        <v>14.256528898418853</v>
      </c>
    </row>
    <row r="11" spans="2:19" x14ac:dyDescent="0.25">
      <c r="E11" t="s">
        <v>13</v>
      </c>
      <c r="F11">
        <f>C4+F10</f>
        <v>105</v>
      </c>
      <c r="I11" s="6">
        <v>100</v>
      </c>
      <c r="J11" s="2">
        <v>5</v>
      </c>
      <c r="K11" s="6">
        <v>100</v>
      </c>
      <c r="L11" s="5">
        <v>5</v>
      </c>
      <c r="M11" s="3">
        <f t="shared" si="0"/>
        <v>31.464265445104544</v>
      </c>
    </row>
    <row r="12" spans="2:19" x14ac:dyDescent="0.25">
      <c r="I12" s="2">
        <v>5</v>
      </c>
      <c r="J12" s="6">
        <v>100</v>
      </c>
      <c r="K12" s="2">
        <v>5</v>
      </c>
      <c r="L12" s="6">
        <v>100</v>
      </c>
      <c r="M12" s="3">
        <f t="shared" si="0"/>
        <v>10.129945126155542</v>
      </c>
    </row>
    <row r="13" spans="2:19" x14ac:dyDescent="0.25">
      <c r="B13" t="s">
        <v>14</v>
      </c>
      <c r="I13" s="6">
        <v>100</v>
      </c>
      <c r="J13" s="2">
        <v>5</v>
      </c>
      <c r="K13" s="2">
        <v>5</v>
      </c>
      <c r="L13" s="6">
        <v>100</v>
      </c>
      <c r="M13" s="3">
        <f t="shared" si="0"/>
        <v>10.129945126155542</v>
      </c>
    </row>
    <row r="15" spans="2:19" x14ac:dyDescent="0.25">
      <c r="F15" t="s">
        <v>49</v>
      </c>
      <c r="H15" t="s">
        <v>67</v>
      </c>
    </row>
    <row r="16" spans="2:19" x14ac:dyDescent="0.25">
      <c r="E16" t="s">
        <v>60</v>
      </c>
      <c r="F16" t="s">
        <v>61</v>
      </c>
      <c r="G16" s="17" t="s">
        <v>62</v>
      </c>
      <c r="H16" s="17"/>
      <c r="I16" s="18" t="s">
        <v>63</v>
      </c>
      <c r="J16" s="18"/>
      <c r="K16" t="s">
        <v>74</v>
      </c>
      <c r="L16" t="s">
        <v>81</v>
      </c>
    </row>
    <row r="17" spans="5:17" x14ac:dyDescent="0.25">
      <c r="E17">
        <v>110</v>
      </c>
      <c r="F17">
        <v>100</v>
      </c>
      <c r="G17" s="17" t="s">
        <v>52</v>
      </c>
      <c r="H17" s="17">
        <v>100</v>
      </c>
      <c r="I17" s="18" t="s">
        <v>53</v>
      </c>
      <c r="J17" s="18">
        <f>H17*((E17-F17)/100)</f>
        <v>10</v>
      </c>
      <c r="K17" t="s">
        <v>75</v>
      </c>
      <c r="L17">
        <f>J23/J18</f>
        <v>47.234042553191486</v>
      </c>
      <c r="N17">
        <v>2</v>
      </c>
      <c r="O17">
        <v>1000</v>
      </c>
    </row>
    <row r="18" spans="5:17" x14ac:dyDescent="0.25">
      <c r="E18" t="s">
        <v>64</v>
      </c>
      <c r="F18" t="s">
        <v>65</v>
      </c>
      <c r="G18" s="17" t="s">
        <v>44</v>
      </c>
      <c r="H18" s="17">
        <v>100</v>
      </c>
      <c r="I18" s="18" t="s">
        <v>54</v>
      </c>
      <c r="J18" s="18">
        <f>((H17*0.3)+E19)*F19</f>
        <v>235</v>
      </c>
      <c r="K18">
        <f>LN(E31)*5</f>
        <v>23.025850929940461</v>
      </c>
      <c r="O18">
        <f>N$17*O17</f>
        <v>2000</v>
      </c>
      <c r="P18">
        <v>2</v>
      </c>
      <c r="Q18" t="s">
        <v>77</v>
      </c>
    </row>
    <row r="19" spans="5:17" x14ac:dyDescent="0.25">
      <c r="E19">
        <v>205</v>
      </c>
      <c r="F19">
        <v>1</v>
      </c>
      <c r="G19" s="17" t="s">
        <v>50</v>
      </c>
      <c r="H19" s="17">
        <v>100</v>
      </c>
      <c r="I19" s="18" t="s">
        <v>43</v>
      </c>
      <c r="J19" s="18">
        <f>10+(((E17-F17)/10000)*H18)</f>
        <v>10.1</v>
      </c>
      <c r="O19">
        <f t="shared" ref="O19:O26" si="1">N$17*O18</f>
        <v>4000</v>
      </c>
      <c r="P19">
        <v>4</v>
      </c>
      <c r="Q19" t="s">
        <v>78</v>
      </c>
    </row>
    <row r="20" spans="5:17" x14ac:dyDescent="0.25">
      <c r="G20" s="17" t="s">
        <v>51</v>
      </c>
      <c r="H20" s="17">
        <v>100</v>
      </c>
      <c r="I20" s="18" t="s">
        <v>55</v>
      </c>
      <c r="J20" s="18">
        <f>10+(((F17-E17)/10000)*H19)</f>
        <v>9.9</v>
      </c>
      <c r="O20">
        <f t="shared" si="1"/>
        <v>8000</v>
      </c>
      <c r="P20">
        <v>8</v>
      </c>
      <c r="Q20" t="s">
        <v>79</v>
      </c>
    </row>
    <row r="21" spans="5:17" x14ac:dyDescent="0.25">
      <c r="E21" t="s">
        <v>68</v>
      </c>
      <c r="F21" t="s">
        <v>69</v>
      </c>
      <c r="I21" s="18" t="s">
        <v>82</v>
      </c>
      <c r="J21" s="18">
        <f>(F31)+(H19/10)</f>
        <v>110</v>
      </c>
      <c r="O21">
        <f t="shared" si="1"/>
        <v>16000</v>
      </c>
      <c r="P21">
        <v>16</v>
      </c>
      <c r="Q21" t="s">
        <v>80</v>
      </c>
    </row>
    <row r="22" spans="5:17" x14ac:dyDescent="0.25">
      <c r="E22">
        <v>100</v>
      </c>
      <c r="F22">
        <v>100</v>
      </c>
      <c r="I22" s="18" t="s">
        <v>56</v>
      </c>
      <c r="J22" s="18">
        <f>(LN(H20)+LN(F25))*2</f>
        <v>18.420680743952367</v>
      </c>
      <c r="O22">
        <f t="shared" si="1"/>
        <v>32000</v>
      </c>
      <c r="P22">
        <v>32</v>
      </c>
    </row>
    <row r="23" spans="5:17" x14ac:dyDescent="0.25">
      <c r="I23" s="18" t="s">
        <v>57</v>
      </c>
      <c r="J23" s="18">
        <f>E28+(E17*H20)</f>
        <v>11100</v>
      </c>
      <c r="O23">
        <f t="shared" si="1"/>
        <v>64000</v>
      </c>
    </row>
    <row r="24" spans="5:17" x14ac:dyDescent="0.25">
      <c r="E24" t="s">
        <v>70</v>
      </c>
      <c r="F24" t="s">
        <v>71</v>
      </c>
      <c r="I24" s="18" t="s">
        <v>58</v>
      </c>
      <c r="J24" s="18">
        <f>F28+(J23/30)</f>
        <v>375</v>
      </c>
      <c r="O24">
        <f t="shared" si="1"/>
        <v>128000</v>
      </c>
    </row>
    <row r="25" spans="5:17" x14ac:dyDescent="0.25">
      <c r="E25">
        <v>100</v>
      </c>
      <c r="F25">
        <v>100</v>
      </c>
      <c r="I25" s="18" t="s">
        <v>59</v>
      </c>
      <c r="J25" s="18">
        <f>(LN(H20)+LN(F25))*2</f>
        <v>18.420680743952367</v>
      </c>
      <c r="O25">
        <f t="shared" si="1"/>
        <v>256000</v>
      </c>
    </row>
    <row r="26" spans="5:17" x14ac:dyDescent="0.25">
      <c r="H26" t="s">
        <v>66</v>
      </c>
      <c r="O26">
        <f t="shared" si="1"/>
        <v>512000</v>
      </c>
    </row>
    <row r="27" spans="5:17" x14ac:dyDescent="0.25">
      <c r="E27" t="s">
        <v>72</v>
      </c>
      <c r="F27" t="s">
        <v>73</v>
      </c>
      <c r="G27" s="17" t="s">
        <v>62</v>
      </c>
      <c r="H27" s="17"/>
      <c r="I27" s="18" t="s">
        <v>63</v>
      </c>
      <c r="J27" s="18"/>
      <c r="K27" t="s">
        <v>74</v>
      </c>
      <c r="L27" t="s">
        <v>81</v>
      </c>
    </row>
    <row r="28" spans="5:17" x14ac:dyDescent="0.25">
      <c r="E28">
        <v>100</v>
      </c>
      <c r="F28">
        <v>5</v>
      </c>
      <c r="G28" s="17" t="s">
        <v>52</v>
      </c>
      <c r="H28" s="17">
        <v>20000</v>
      </c>
      <c r="I28" s="18" t="s">
        <v>53</v>
      </c>
      <c r="J28" s="18">
        <f>H28*((E17-F17)/100)</f>
        <v>2000</v>
      </c>
      <c r="K28" t="s">
        <v>24</v>
      </c>
      <c r="L28">
        <f>J34/J29</f>
        <v>354.5688960515713</v>
      </c>
    </row>
    <row r="29" spans="5:17" x14ac:dyDescent="0.25">
      <c r="G29" s="17" t="s">
        <v>44</v>
      </c>
      <c r="H29" s="17">
        <v>20000</v>
      </c>
      <c r="I29" s="18" t="s">
        <v>54</v>
      </c>
      <c r="J29" s="18">
        <f>((H28*0.3)+E19)*F19</f>
        <v>6205</v>
      </c>
      <c r="K29">
        <f>LN(E31)*5</f>
        <v>23.025850929940461</v>
      </c>
    </row>
    <row r="30" spans="5:17" x14ac:dyDescent="0.25">
      <c r="E30" t="s">
        <v>76</v>
      </c>
      <c r="F30" t="s">
        <v>83</v>
      </c>
      <c r="G30" s="17" t="s">
        <v>50</v>
      </c>
      <c r="H30" s="17">
        <v>20000</v>
      </c>
      <c r="I30" s="18" t="s">
        <v>43</v>
      </c>
      <c r="J30" s="18">
        <f>10+(((E17-F17)/10000)*H29)</f>
        <v>30</v>
      </c>
    </row>
    <row r="31" spans="5:17" x14ac:dyDescent="0.25">
      <c r="E31">
        <v>100</v>
      </c>
      <c r="F31">
        <v>100</v>
      </c>
      <c r="G31" s="17" t="s">
        <v>51</v>
      </c>
      <c r="H31" s="17">
        <v>20000</v>
      </c>
      <c r="I31" s="18" t="s">
        <v>55</v>
      </c>
      <c r="J31" s="18">
        <f>10+(((F17-E17)/10000)*H30)</f>
        <v>-10</v>
      </c>
    </row>
    <row r="32" spans="5:17" x14ac:dyDescent="0.25">
      <c r="I32" s="18" t="s">
        <v>82</v>
      </c>
      <c r="J32" s="18">
        <f>(E17*10)+(H30/10)</f>
        <v>3100</v>
      </c>
    </row>
    <row r="33" spans="6:30" x14ac:dyDescent="0.25">
      <c r="I33" s="18" t="s">
        <v>56</v>
      </c>
      <c r="J33" s="18">
        <f>(LN(H31)+LN(F25))*2</f>
        <v>29.017315477048438</v>
      </c>
    </row>
    <row r="34" spans="6:30" x14ac:dyDescent="0.25">
      <c r="I34" s="18" t="s">
        <v>57</v>
      </c>
      <c r="J34" s="18">
        <f>E28+(E17*H31)</f>
        <v>2200100</v>
      </c>
    </row>
    <row r="35" spans="6:30" x14ac:dyDescent="0.25">
      <c r="I35" s="18" t="s">
        <v>58</v>
      </c>
      <c r="J35" s="18">
        <f>F28+(J34/30)</f>
        <v>73341.666666666672</v>
      </c>
    </row>
    <row r="36" spans="6:30" x14ac:dyDescent="0.25">
      <c r="I36" s="18" t="s">
        <v>59</v>
      </c>
      <c r="J36" s="18">
        <f>(LN(H31)+LN(F25))*2</f>
        <v>29.017315477048438</v>
      </c>
    </row>
    <row r="37" spans="6:30" ht="19" thickBot="1" x14ac:dyDescent="0.3"/>
    <row r="38" spans="6:30" ht="19" thickBot="1" x14ac:dyDescent="0.3">
      <c r="F38" s="7" t="s">
        <v>17</v>
      </c>
      <c r="G38" s="7" t="s">
        <v>26</v>
      </c>
      <c r="H38" s="7" t="s">
        <v>27</v>
      </c>
      <c r="I38" s="7" t="s">
        <v>25</v>
      </c>
      <c r="N38" t="s">
        <v>17</v>
      </c>
      <c r="O38" t="s">
        <v>26</v>
      </c>
      <c r="P38" t="s">
        <v>29</v>
      </c>
      <c r="Q38" t="s">
        <v>30</v>
      </c>
      <c r="R38" t="s">
        <v>31</v>
      </c>
      <c r="T38" s="9" t="s">
        <v>32</v>
      </c>
      <c r="U38" s="10" t="s">
        <v>28</v>
      </c>
      <c r="V38" s="10" t="s">
        <v>33</v>
      </c>
      <c r="W38" s="10" t="s">
        <v>34</v>
      </c>
      <c r="X38" s="10" t="s">
        <v>35</v>
      </c>
      <c r="Z38" s="14" t="s">
        <v>32</v>
      </c>
      <c r="AA38" s="15" t="s">
        <v>28</v>
      </c>
      <c r="AB38" s="15" t="s">
        <v>36</v>
      </c>
      <c r="AC38" s="15" t="s">
        <v>37</v>
      </c>
      <c r="AD38" s="15" t="s">
        <v>38</v>
      </c>
    </row>
    <row r="39" spans="6:30" ht="19" thickBot="1" x14ac:dyDescent="0.3">
      <c r="F39" s="7">
        <v>1</v>
      </c>
      <c r="G39" s="7">
        <f>F39*H39*I39</f>
        <v>100</v>
      </c>
      <c r="H39" s="7">
        <v>100</v>
      </c>
      <c r="I39" s="7">
        <v>1</v>
      </c>
      <c r="N39">
        <v>1</v>
      </c>
      <c r="O39" s="7">
        <f>F39*H39*I39</f>
        <v>100</v>
      </c>
      <c r="P39">
        <v>0</v>
      </c>
      <c r="Q39">
        <v>100</v>
      </c>
      <c r="R39">
        <v>0</v>
      </c>
      <c r="T39" s="11">
        <v>1</v>
      </c>
      <c r="U39" s="12">
        <v>100</v>
      </c>
      <c r="V39" s="12">
        <v>0</v>
      </c>
      <c r="W39" s="12">
        <v>0</v>
      </c>
      <c r="X39" s="12">
        <v>0</v>
      </c>
      <c r="Z39" s="11">
        <v>1</v>
      </c>
      <c r="AA39" s="12">
        <v>100</v>
      </c>
      <c r="AB39" s="12">
        <v>100</v>
      </c>
      <c r="AC39" s="12">
        <v>100</v>
      </c>
      <c r="AD39" s="12">
        <v>0</v>
      </c>
    </row>
    <row r="40" spans="6:30" ht="19" thickBot="1" x14ac:dyDescent="0.3">
      <c r="F40" s="7">
        <v>2</v>
      </c>
      <c r="G40" s="7">
        <f t="shared" ref="G40:G78" si="2">F40*H40*I40</f>
        <v>220.00000000000003</v>
      </c>
      <c r="H40" s="7">
        <v>100</v>
      </c>
      <c r="I40" s="7">
        <v>1.1000000000000001</v>
      </c>
      <c r="N40">
        <v>2</v>
      </c>
      <c r="O40" s="7">
        <f t="shared" ref="O40:O78" si="3">F40*H40*I40</f>
        <v>220.00000000000003</v>
      </c>
      <c r="P40">
        <f t="shared" ref="P40:P78" si="4">O40*0.2</f>
        <v>44.000000000000007</v>
      </c>
      <c r="Q40">
        <f t="shared" ref="Q40:Q78" si="5">O40*0.7</f>
        <v>154</v>
      </c>
      <c r="R40">
        <f t="shared" ref="R40:R78" si="6">O40*0.1</f>
        <v>22.000000000000004</v>
      </c>
      <c r="T40" s="11">
        <v>2</v>
      </c>
      <c r="U40" s="12">
        <v>220</v>
      </c>
      <c r="V40" s="12">
        <v>44</v>
      </c>
      <c r="W40" s="12">
        <v>0</v>
      </c>
      <c r="X40" s="12">
        <v>0</v>
      </c>
      <c r="Z40" s="11">
        <v>2</v>
      </c>
      <c r="AA40" s="12">
        <v>220</v>
      </c>
      <c r="AB40" s="12">
        <v>154</v>
      </c>
      <c r="AC40" s="12">
        <v>154</v>
      </c>
      <c r="AD40" s="12">
        <v>0</v>
      </c>
    </row>
    <row r="41" spans="6:30" ht="19" thickBot="1" x14ac:dyDescent="0.3">
      <c r="F41" s="7">
        <v>3</v>
      </c>
      <c r="G41" s="7">
        <f t="shared" si="2"/>
        <v>360</v>
      </c>
      <c r="H41" s="7">
        <v>100</v>
      </c>
      <c r="I41" s="7">
        <v>1.2</v>
      </c>
      <c r="N41">
        <v>3</v>
      </c>
      <c r="O41" s="7">
        <f t="shared" si="3"/>
        <v>360</v>
      </c>
      <c r="P41">
        <f t="shared" si="4"/>
        <v>72</v>
      </c>
      <c r="Q41">
        <f t="shared" si="5"/>
        <v>251.99999999999997</v>
      </c>
      <c r="R41">
        <f t="shared" si="6"/>
        <v>36</v>
      </c>
      <c r="T41" s="11">
        <v>3</v>
      </c>
      <c r="U41" s="12">
        <v>360</v>
      </c>
      <c r="V41" s="12">
        <v>72</v>
      </c>
      <c r="W41" s="12">
        <v>0</v>
      </c>
      <c r="X41" s="12">
        <v>0</v>
      </c>
      <c r="Z41" s="11">
        <v>3</v>
      </c>
      <c r="AA41" s="12">
        <v>360</v>
      </c>
      <c r="AB41" s="12">
        <v>252</v>
      </c>
      <c r="AC41" s="13">
        <f>AB41*0.2</f>
        <v>50.400000000000006</v>
      </c>
      <c r="AD41" s="12">
        <f>AB41*0.8</f>
        <v>201.60000000000002</v>
      </c>
    </row>
    <row r="42" spans="6:30" ht="19" thickBot="1" x14ac:dyDescent="0.3">
      <c r="F42" s="7">
        <v>4</v>
      </c>
      <c r="G42" s="7">
        <f t="shared" si="2"/>
        <v>520</v>
      </c>
      <c r="H42" s="7">
        <v>100</v>
      </c>
      <c r="I42" s="7">
        <v>1.3</v>
      </c>
      <c r="N42">
        <v>4</v>
      </c>
      <c r="O42" s="7">
        <f t="shared" si="3"/>
        <v>520</v>
      </c>
      <c r="P42">
        <f t="shared" si="4"/>
        <v>104</v>
      </c>
      <c r="Q42">
        <f t="shared" si="5"/>
        <v>364</v>
      </c>
      <c r="R42">
        <f t="shared" si="6"/>
        <v>52</v>
      </c>
      <c r="T42" s="11">
        <v>4</v>
      </c>
      <c r="U42" s="12">
        <v>520</v>
      </c>
      <c r="V42" s="12">
        <v>104</v>
      </c>
      <c r="W42" s="12">
        <v>0</v>
      </c>
      <c r="X42" s="12">
        <v>0</v>
      </c>
      <c r="Z42" s="11">
        <v>4</v>
      </c>
      <c r="AA42" s="12">
        <v>520</v>
      </c>
      <c r="AB42" s="12">
        <v>364</v>
      </c>
      <c r="AC42" s="13">
        <f t="shared" ref="AC42:AC45" si="7">AB42*0.2</f>
        <v>72.8</v>
      </c>
      <c r="AD42" s="12">
        <f>AB42*0.8</f>
        <v>291.2</v>
      </c>
    </row>
    <row r="43" spans="6:30" ht="19" thickBot="1" x14ac:dyDescent="0.3">
      <c r="F43" s="7">
        <v>5</v>
      </c>
      <c r="G43" s="7">
        <f t="shared" si="2"/>
        <v>700</v>
      </c>
      <c r="H43" s="7">
        <v>100</v>
      </c>
      <c r="I43" s="7">
        <v>1.4</v>
      </c>
      <c r="N43">
        <v>5</v>
      </c>
      <c r="O43" s="7">
        <f t="shared" si="3"/>
        <v>700</v>
      </c>
      <c r="P43">
        <f t="shared" si="4"/>
        <v>140</v>
      </c>
      <c r="Q43">
        <f t="shared" si="5"/>
        <v>489.99999999999994</v>
      </c>
      <c r="R43">
        <f t="shared" si="6"/>
        <v>70</v>
      </c>
      <c r="T43" s="11">
        <v>5</v>
      </c>
      <c r="U43" s="12">
        <v>700</v>
      </c>
      <c r="V43" s="12">
        <v>140</v>
      </c>
      <c r="W43" s="13">
        <f>V43*0.8</f>
        <v>112</v>
      </c>
      <c r="X43" s="12">
        <f>V43*0.2</f>
        <v>28</v>
      </c>
      <c r="Z43" s="11">
        <v>5</v>
      </c>
      <c r="AA43" s="12">
        <v>700</v>
      </c>
      <c r="AB43" s="12">
        <v>490</v>
      </c>
      <c r="AC43" s="13">
        <f t="shared" si="7"/>
        <v>98</v>
      </c>
      <c r="AD43" s="12">
        <f t="shared" ref="AD43:AD45" si="8">AB43*0.8</f>
        <v>392</v>
      </c>
    </row>
    <row r="44" spans="6:30" ht="19" thickBot="1" x14ac:dyDescent="0.3">
      <c r="F44" s="7">
        <v>6</v>
      </c>
      <c r="G44" s="7">
        <f t="shared" si="2"/>
        <v>900</v>
      </c>
      <c r="H44" s="7">
        <v>100</v>
      </c>
      <c r="I44" s="7">
        <v>1.5</v>
      </c>
      <c r="N44">
        <v>6</v>
      </c>
      <c r="O44" s="7">
        <f t="shared" si="3"/>
        <v>900</v>
      </c>
      <c r="P44">
        <f t="shared" si="4"/>
        <v>180</v>
      </c>
      <c r="Q44">
        <f t="shared" si="5"/>
        <v>630</v>
      </c>
      <c r="R44">
        <f t="shared" si="6"/>
        <v>90</v>
      </c>
      <c r="T44" s="11">
        <v>6</v>
      </c>
      <c r="U44" s="12">
        <v>900</v>
      </c>
      <c r="V44" s="12">
        <v>180</v>
      </c>
      <c r="W44" s="13">
        <f t="shared" ref="W44:W45" si="9">V44*0.8</f>
        <v>144</v>
      </c>
      <c r="X44" s="12">
        <f t="shared" ref="X44:X45" si="10">V44*0.2</f>
        <v>36</v>
      </c>
      <c r="Z44" s="11">
        <v>6</v>
      </c>
      <c r="AA44" s="12">
        <v>900</v>
      </c>
      <c r="AB44" s="12">
        <v>630</v>
      </c>
      <c r="AC44" s="13">
        <f t="shared" si="7"/>
        <v>126</v>
      </c>
      <c r="AD44" s="12">
        <f t="shared" si="8"/>
        <v>504</v>
      </c>
    </row>
    <row r="45" spans="6:30" ht="19" thickBot="1" x14ac:dyDescent="0.3">
      <c r="F45" s="7">
        <v>7</v>
      </c>
      <c r="G45" s="7">
        <f t="shared" si="2"/>
        <v>1120</v>
      </c>
      <c r="H45" s="7">
        <v>100</v>
      </c>
      <c r="I45" s="7">
        <v>1.6</v>
      </c>
      <c r="N45">
        <v>7</v>
      </c>
      <c r="O45" s="7">
        <f t="shared" si="3"/>
        <v>1120</v>
      </c>
      <c r="P45">
        <f t="shared" si="4"/>
        <v>224</v>
      </c>
      <c r="Q45">
        <f t="shared" si="5"/>
        <v>784</v>
      </c>
      <c r="R45">
        <f t="shared" si="6"/>
        <v>112</v>
      </c>
      <c r="T45" s="11">
        <v>7</v>
      </c>
      <c r="U45" s="12">
        <v>1120</v>
      </c>
      <c r="V45" s="12">
        <v>224</v>
      </c>
      <c r="W45" s="13">
        <f t="shared" si="9"/>
        <v>179.20000000000002</v>
      </c>
      <c r="X45" s="12">
        <f t="shared" si="10"/>
        <v>44.800000000000004</v>
      </c>
      <c r="Z45" s="11">
        <v>7</v>
      </c>
      <c r="AA45" s="12">
        <v>1120</v>
      </c>
      <c r="AB45" s="12">
        <v>784</v>
      </c>
      <c r="AC45" s="13">
        <f t="shared" si="7"/>
        <v>156.80000000000001</v>
      </c>
      <c r="AD45" s="12">
        <f t="shared" si="8"/>
        <v>627.20000000000005</v>
      </c>
    </row>
    <row r="46" spans="6:30" ht="19" thickBot="1" x14ac:dyDescent="0.3">
      <c r="F46" s="7">
        <v>8</v>
      </c>
      <c r="G46" s="7">
        <f t="shared" si="2"/>
        <v>1360</v>
      </c>
      <c r="H46" s="7">
        <v>100</v>
      </c>
      <c r="I46" s="7">
        <v>1.7</v>
      </c>
      <c r="N46">
        <v>8</v>
      </c>
      <c r="O46" s="7">
        <f t="shared" si="3"/>
        <v>1360</v>
      </c>
      <c r="P46">
        <f t="shared" si="4"/>
        <v>272</v>
      </c>
      <c r="Q46">
        <f t="shared" si="5"/>
        <v>951.99999999999989</v>
      </c>
      <c r="R46">
        <f t="shared" si="6"/>
        <v>136</v>
      </c>
      <c r="T46" s="11">
        <v>8</v>
      </c>
      <c r="W46">
        <f>W45+X45</f>
        <v>224.00000000000003</v>
      </c>
    </row>
    <row r="47" spans="6:30" ht="19" thickBot="1" x14ac:dyDescent="0.3">
      <c r="F47" s="7">
        <v>9</v>
      </c>
      <c r="G47" s="7">
        <f t="shared" si="2"/>
        <v>1620</v>
      </c>
      <c r="H47" s="7">
        <v>100</v>
      </c>
      <c r="I47" s="7">
        <v>1.8</v>
      </c>
      <c r="N47">
        <v>9</v>
      </c>
      <c r="O47" s="7">
        <f t="shared" si="3"/>
        <v>1620</v>
      </c>
      <c r="P47">
        <f t="shared" si="4"/>
        <v>324</v>
      </c>
      <c r="Q47">
        <f t="shared" si="5"/>
        <v>1134</v>
      </c>
      <c r="R47">
        <f t="shared" si="6"/>
        <v>162</v>
      </c>
      <c r="T47" s="11">
        <v>9</v>
      </c>
    </row>
    <row r="48" spans="6:30" ht="19" thickBot="1" x14ac:dyDescent="0.3">
      <c r="F48" s="7">
        <v>10</v>
      </c>
      <c r="G48" s="7">
        <f t="shared" si="2"/>
        <v>2000</v>
      </c>
      <c r="H48" s="7">
        <v>100</v>
      </c>
      <c r="I48" s="7">
        <v>2</v>
      </c>
      <c r="N48">
        <v>10</v>
      </c>
      <c r="O48" s="7">
        <f t="shared" si="3"/>
        <v>2000</v>
      </c>
      <c r="P48">
        <f t="shared" si="4"/>
        <v>400</v>
      </c>
      <c r="Q48">
        <f t="shared" si="5"/>
        <v>1400</v>
      </c>
      <c r="R48">
        <f t="shared" si="6"/>
        <v>200</v>
      </c>
      <c r="T48" s="11">
        <v>10</v>
      </c>
    </row>
    <row r="49" spans="6:20" ht="19" thickBot="1" x14ac:dyDescent="0.3">
      <c r="F49" s="8">
        <v>11</v>
      </c>
      <c r="G49" s="8">
        <f t="shared" si="2"/>
        <v>1100</v>
      </c>
      <c r="H49" s="7">
        <v>100</v>
      </c>
      <c r="I49" s="8">
        <v>1</v>
      </c>
      <c r="N49">
        <v>11</v>
      </c>
      <c r="O49" s="7">
        <f t="shared" si="3"/>
        <v>1100</v>
      </c>
      <c r="P49">
        <f t="shared" si="4"/>
        <v>220</v>
      </c>
      <c r="Q49">
        <f t="shared" si="5"/>
        <v>770</v>
      </c>
      <c r="R49">
        <f t="shared" si="6"/>
        <v>110</v>
      </c>
      <c r="T49" s="11">
        <v>11</v>
      </c>
    </row>
    <row r="50" spans="6:20" ht="19" thickBot="1" x14ac:dyDescent="0.3">
      <c r="F50" s="7">
        <v>12</v>
      </c>
      <c r="G50" s="7">
        <f t="shared" si="2"/>
        <v>1320</v>
      </c>
      <c r="H50" s="7">
        <v>100</v>
      </c>
      <c r="I50" s="7">
        <v>1.1000000000000001</v>
      </c>
      <c r="N50">
        <v>12</v>
      </c>
      <c r="O50" s="7">
        <f t="shared" si="3"/>
        <v>1320</v>
      </c>
      <c r="P50">
        <f t="shared" si="4"/>
        <v>264</v>
      </c>
      <c r="Q50">
        <f t="shared" si="5"/>
        <v>923.99999999999989</v>
      </c>
      <c r="R50">
        <f t="shared" si="6"/>
        <v>132</v>
      </c>
      <c r="T50" s="11">
        <v>12</v>
      </c>
    </row>
    <row r="51" spans="6:20" ht="19" thickBot="1" x14ac:dyDescent="0.3">
      <c r="F51" s="7">
        <v>13</v>
      </c>
      <c r="G51" s="7">
        <f t="shared" si="2"/>
        <v>1560</v>
      </c>
      <c r="H51" s="7">
        <v>100</v>
      </c>
      <c r="I51" s="7">
        <v>1.2</v>
      </c>
      <c r="N51">
        <v>13</v>
      </c>
      <c r="O51" s="7">
        <f t="shared" si="3"/>
        <v>1560</v>
      </c>
      <c r="P51">
        <f t="shared" si="4"/>
        <v>312</v>
      </c>
      <c r="Q51">
        <f t="shared" si="5"/>
        <v>1092</v>
      </c>
      <c r="R51">
        <f t="shared" si="6"/>
        <v>156</v>
      </c>
      <c r="T51" s="11">
        <v>13</v>
      </c>
    </row>
    <row r="52" spans="6:20" ht="19" thickBot="1" x14ac:dyDescent="0.3">
      <c r="F52" s="7">
        <v>14</v>
      </c>
      <c r="G52" s="7">
        <f t="shared" si="2"/>
        <v>1820</v>
      </c>
      <c r="H52" s="7">
        <v>100</v>
      </c>
      <c r="I52" s="7">
        <v>1.3</v>
      </c>
      <c r="N52">
        <v>14</v>
      </c>
      <c r="O52" s="7">
        <f t="shared" si="3"/>
        <v>1820</v>
      </c>
      <c r="P52">
        <f t="shared" si="4"/>
        <v>364</v>
      </c>
      <c r="Q52">
        <f t="shared" si="5"/>
        <v>1274</v>
      </c>
      <c r="R52">
        <f t="shared" si="6"/>
        <v>182</v>
      </c>
      <c r="T52" s="11">
        <v>14</v>
      </c>
    </row>
    <row r="53" spans="6:20" ht="19" thickBot="1" x14ac:dyDescent="0.3">
      <c r="F53" s="7">
        <v>15</v>
      </c>
      <c r="G53" s="7">
        <f t="shared" si="2"/>
        <v>2100</v>
      </c>
      <c r="H53" s="7">
        <v>100</v>
      </c>
      <c r="I53" s="7">
        <v>1.4</v>
      </c>
      <c r="N53">
        <v>15</v>
      </c>
      <c r="O53" s="7">
        <f t="shared" si="3"/>
        <v>2100</v>
      </c>
      <c r="P53">
        <f t="shared" si="4"/>
        <v>420</v>
      </c>
      <c r="Q53">
        <f t="shared" si="5"/>
        <v>1470</v>
      </c>
      <c r="R53">
        <f t="shared" si="6"/>
        <v>210</v>
      </c>
      <c r="T53" s="11">
        <v>15</v>
      </c>
    </row>
    <row r="54" spans="6:20" ht="19" thickBot="1" x14ac:dyDescent="0.3">
      <c r="F54" s="7">
        <v>16</v>
      </c>
      <c r="G54" s="7">
        <f t="shared" si="2"/>
        <v>2400</v>
      </c>
      <c r="H54" s="7">
        <v>100</v>
      </c>
      <c r="I54" s="7">
        <v>1.5</v>
      </c>
      <c r="N54">
        <v>16</v>
      </c>
      <c r="O54" s="7">
        <f t="shared" si="3"/>
        <v>2400</v>
      </c>
      <c r="P54">
        <f t="shared" si="4"/>
        <v>480</v>
      </c>
      <c r="Q54">
        <f t="shared" si="5"/>
        <v>1680</v>
      </c>
      <c r="R54">
        <f t="shared" si="6"/>
        <v>240</v>
      </c>
      <c r="T54" s="11">
        <v>16</v>
      </c>
    </row>
    <row r="55" spans="6:20" ht="19" thickBot="1" x14ac:dyDescent="0.3">
      <c r="F55" s="7">
        <v>17</v>
      </c>
      <c r="G55" s="7">
        <f t="shared" si="2"/>
        <v>2720</v>
      </c>
      <c r="H55" s="7">
        <v>100</v>
      </c>
      <c r="I55" s="7">
        <v>1.6</v>
      </c>
      <c r="N55">
        <v>17</v>
      </c>
      <c r="O55" s="7">
        <f t="shared" si="3"/>
        <v>2720</v>
      </c>
      <c r="P55">
        <f t="shared" si="4"/>
        <v>544</v>
      </c>
      <c r="Q55">
        <f t="shared" si="5"/>
        <v>1903.9999999999998</v>
      </c>
      <c r="R55">
        <f t="shared" si="6"/>
        <v>272</v>
      </c>
      <c r="T55" s="11">
        <v>17</v>
      </c>
    </row>
    <row r="56" spans="6:20" ht="19" thickBot="1" x14ac:dyDescent="0.3">
      <c r="F56" s="7">
        <v>18</v>
      </c>
      <c r="G56" s="7">
        <f t="shared" si="2"/>
        <v>3060</v>
      </c>
      <c r="H56" s="7">
        <v>100</v>
      </c>
      <c r="I56" s="7">
        <v>1.7</v>
      </c>
      <c r="N56">
        <v>18</v>
      </c>
      <c r="O56" s="7">
        <f t="shared" si="3"/>
        <v>3060</v>
      </c>
      <c r="P56">
        <f t="shared" si="4"/>
        <v>612</v>
      </c>
      <c r="Q56">
        <f t="shared" si="5"/>
        <v>2142</v>
      </c>
      <c r="R56">
        <f t="shared" si="6"/>
        <v>306</v>
      </c>
      <c r="T56" s="11">
        <v>18</v>
      </c>
    </row>
    <row r="57" spans="6:20" ht="19" thickBot="1" x14ac:dyDescent="0.3">
      <c r="F57" s="7">
        <v>19</v>
      </c>
      <c r="G57" s="7">
        <f t="shared" si="2"/>
        <v>3420</v>
      </c>
      <c r="H57" s="7">
        <v>100</v>
      </c>
      <c r="I57" s="7">
        <v>1.8</v>
      </c>
      <c r="N57">
        <v>19</v>
      </c>
      <c r="O57" s="7">
        <f t="shared" si="3"/>
        <v>3420</v>
      </c>
      <c r="P57">
        <f t="shared" si="4"/>
        <v>684</v>
      </c>
      <c r="Q57">
        <f t="shared" si="5"/>
        <v>2394</v>
      </c>
      <c r="R57">
        <f t="shared" si="6"/>
        <v>342</v>
      </c>
      <c r="T57" s="11">
        <v>19</v>
      </c>
    </row>
    <row r="58" spans="6:20" ht="19" thickBot="1" x14ac:dyDescent="0.3">
      <c r="F58" s="7">
        <v>20</v>
      </c>
      <c r="G58" s="7">
        <f t="shared" si="2"/>
        <v>4000</v>
      </c>
      <c r="H58" s="7">
        <v>100</v>
      </c>
      <c r="I58" s="7">
        <v>2</v>
      </c>
      <c r="N58">
        <v>20</v>
      </c>
      <c r="O58" s="7">
        <f t="shared" si="3"/>
        <v>4000</v>
      </c>
      <c r="P58">
        <f t="shared" si="4"/>
        <v>800</v>
      </c>
      <c r="Q58">
        <f t="shared" si="5"/>
        <v>2800</v>
      </c>
      <c r="R58">
        <f t="shared" si="6"/>
        <v>400</v>
      </c>
      <c r="T58" s="11">
        <v>20</v>
      </c>
    </row>
    <row r="59" spans="6:20" ht="19" thickBot="1" x14ac:dyDescent="0.3">
      <c r="F59" s="8">
        <v>21</v>
      </c>
      <c r="G59" s="8">
        <f t="shared" si="2"/>
        <v>2100</v>
      </c>
      <c r="H59" s="7">
        <v>100</v>
      </c>
      <c r="I59" s="8">
        <v>1</v>
      </c>
      <c r="N59">
        <v>21</v>
      </c>
      <c r="O59" s="7">
        <f t="shared" si="3"/>
        <v>2100</v>
      </c>
      <c r="P59">
        <f t="shared" si="4"/>
        <v>420</v>
      </c>
      <c r="Q59">
        <f t="shared" si="5"/>
        <v>1470</v>
      </c>
      <c r="R59">
        <f t="shared" si="6"/>
        <v>210</v>
      </c>
      <c r="T59" s="11">
        <v>21</v>
      </c>
    </row>
    <row r="60" spans="6:20" x14ac:dyDescent="0.25">
      <c r="F60" s="7">
        <v>22</v>
      </c>
      <c r="G60" s="7">
        <f t="shared" si="2"/>
        <v>2420</v>
      </c>
      <c r="H60" s="7">
        <v>100</v>
      </c>
      <c r="I60" s="7">
        <v>1.1000000000000001</v>
      </c>
      <c r="N60">
        <v>22</v>
      </c>
      <c r="O60" s="7">
        <f t="shared" si="3"/>
        <v>2420</v>
      </c>
      <c r="P60">
        <f t="shared" si="4"/>
        <v>484</v>
      </c>
      <c r="Q60">
        <f t="shared" si="5"/>
        <v>1694</v>
      </c>
      <c r="R60">
        <f t="shared" si="6"/>
        <v>242</v>
      </c>
    </row>
    <row r="61" spans="6:20" x14ac:dyDescent="0.25">
      <c r="F61" s="7">
        <v>23</v>
      </c>
      <c r="G61" s="7">
        <f t="shared" si="2"/>
        <v>2760</v>
      </c>
      <c r="H61" s="7">
        <v>100</v>
      </c>
      <c r="I61" s="7">
        <v>1.2</v>
      </c>
      <c r="N61">
        <v>23</v>
      </c>
      <c r="O61" s="7">
        <f t="shared" si="3"/>
        <v>2760</v>
      </c>
      <c r="P61">
        <f t="shared" si="4"/>
        <v>552</v>
      </c>
      <c r="Q61">
        <f t="shared" si="5"/>
        <v>1931.9999999999998</v>
      </c>
      <c r="R61">
        <f t="shared" si="6"/>
        <v>276</v>
      </c>
    </row>
    <row r="62" spans="6:20" x14ac:dyDescent="0.25">
      <c r="F62" s="7">
        <v>24</v>
      </c>
      <c r="G62" s="7">
        <f t="shared" si="2"/>
        <v>3120</v>
      </c>
      <c r="H62" s="7">
        <v>100</v>
      </c>
      <c r="I62" s="7">
        <v>1.3</v>
      </c>
      <c r="N62">
        <v>24</v>
      </c>
      <c r="O62" s="7">
        <f t="shared" si="3"/>
        <v>3120</v>
      </c>
      <c r="P62">
        <f t="shared" si="4"/>
        <v>624</v>
      </c>
      <c r="Q62">
        <f t="shared" si="5"/>
        <v>2184</v>
      </c>
      <c r="R62">
        <f t="shared" si="6"/>
        <v>312</v>
      </c>
    </row>
    <row r="63" spans="6:20" x14ac:dyDescent="0.25">
      <c r="F63" s="7">
        <v>25</v>
      </c>
      <c r="G63" s="7">
        <f t="shared" si="2"/>
        <v>3500</v>
      </c>
      <c r="H63" s="7">
        <v>100</v>
      </c>
      <c r="I63" s="7">
        <v>1.4</v>
      </c>
      <c r="N63">
        <v>25</v>
      </c>
      <c r="O63" s="7">
        <f t="shared" si="3"/>
        <v>3500</v>
      </c>
      <c r="P63">
        <f t="shared" si="4"/>
        <v>700</v>
      </c>
      <c r="Q63">
        <f t="shared" si="5"/>
        <v>2450</v>
      </c>
      <c r="R63">
        <f t="shared" si="6"/>
        <v>350</v>
      </c>
    </row>
    <row r="64" spans="6:20" x14ac:dyDescent="0.25">
      <c r="F64" s="7">
        <v>26</v>
      </c>
      <c r="G64" s="7">
        <f t="shared" si="2"/>
        <v>3900</v>
      </c>
      <c r="H64" s="7">
        <v>100</v>
      </c>
      <c r="I64" s="7">
        <v>1.5</v>
      </c>
      <c r="N64">
        <v>26</v>
      </c>
      <c r="O64" s="7">
        <f t="shared" si="3"/>
        <v>3900</v>
      </c>
      <c r="P64">
        <f t="shared" si="4"/>
        <v>780</v>
      </c>
      <c r="Q64">
        <f t="shared" si="5"/>
        <v>2730</v>
      </c>
      <c r="R64">
        <f t="shared" si="6"/>
        <v>390</v>
      </c>
    </row>
    <row r="65" spans="6:18" x14ac:dyDescent="0.25">
      <c r="F65" s="7">
        <v>27</v>
      </c>
      <c r="G65" s="7">
        <f t="shared" si="2"/>
        <v>4320</v>
      </c>
      <c r="H65" s="7">
        <v>100</v>
      </c>
      <c r="I65" s="7">
        <v>1.6</v>
      </c>
      <c r="N65">
        <v>27</v>
      </c>
      <c r="O65" s="7">
        <f t="shared" si="3"/>
        <v>4320</v>
      </c>
      <c r="P65">
        <f t="shared" si="4"/>
        <v>864</v>
      </c>
      <c r="Q65">
        <f t="shared" si="5"/>
        <v>3024</v>
      </c>
      <c r="R65">
        <f t="shared" si="6"/>
        <v>432</v>
      </c>
    </row>
    <row r="66" spans="6:18" x14ac:dyDescent="0.25">
      <c r="F66" s="7">
        <v>28</v>
      </c>
      <c r="G66" s="7">
        <f t="shared" si="2"/>
        <v>4760</v>
      </c>
      <c r="H66" s="7">
        <v>100</v>
      </c>
      <c r="I66" s="7">
        <v>1.7</v>
      </c>
      <c r="N66">
        <v>28</v>
      </c>
      <c r="O66" s="7">
        <f t="shared" si="3"/>
        <v>4760</v>
      </c>
      <c r="P66">
        <f t="shared" si="4"/>
        <v>952</v>
      </c>
      <c r="Q66">
        <f t="shared" si="5"/>
        <v>3332</v>
      </c>
      <c r="R66">
        <f t="shared" si="6"/>
        <v>476</v>
      </c>
    </row>
    <row r="67" spans="6:18" x14ac:dyDescent="0.25">
      <c r="F67" s="7">
        <v>29</v>
      </c>
      <c r="G67" s="7">
        <f t="shared" si="2"/>
        <v>5220</v>
      </c>
      <c r="H67" s="7">
        <v>100</v>
      </c>
      <c r="I67" s="7">
        <v>1.8</v>
      </c>
      <c r="K67" s="7">
        <v>112</v>
      </c>
      <c r="N67">
        <v>29</v>
      </c>
      <c r="O67" s="7">
        <f t="shared" si="3"/>
        <v>5220</v>
      </c>
      <c r="P67">
        <f t="shared" si="4"/>
        <v>1044</v>
      </c>
      <c r="Q67">
        <f t="shared" si="5"/>
        <v>3653.9999999999995</v>
      </c>
      <c r="R67">
        <f t="shared" si="6"/>
        <v>522</v>
      </c>
    </row>
    <row r="68" spans="6:18" x14ac:dyDescent="0.25">
      <c r="F68" s="7">
        <v>30</v>
      </c>
      <c r="G68" s="7">
        <f t="shared" si="2"/>
        <v>6000</v>
      </c>
      <c r="H68" s="7">
        <v>100</v>
      </c>
      <c r="I68" s="7">
        <v>2</v>
      </c>
      <c r="N68">
        <v>30</v>
      </c>
      <c r="O68" s="7">
        <f t="shared" si="3"/>
        <v>6000</v>
      </c>
      <c r="P68">
        <f t="shared" si="4"/>
        <v>1200</v>
      </c>
      <c r="Q68">
        <f t="shared" si="5"/>
        <v>4200</v>
      </c>
      <c r="R68">
        <f t="shared" si="6"/>
        <v>600</v>
      </c>
    </row>
    <row r="69" spans="6:18" x14ac:dyDescent="0.25">
      <c r="F69" s="7">
        <v>31</v>
      </c>
      <c r="G69" s="7">
        <f t="shared" si="2"/>
        <v>3100</v>
      </c>
      <c r="H69" s="7">
        <v>100</v>
      </c>
      <c r="I69" s="7">
        <v>1</v>
      </c>
      <c r="N69">
        <v>31</v>
      </c>
      <c r="O69" s="7">
        <f t="shared" si="3"/>
        <v>3100</v>
      </c>
      <c r="P69">
        <f t="shared" si="4"/>
        <v>620</v>
      </c>
      <c r="Q69">
        <f t="shared" si="5"/>
        <v>2170</v>
      </c>
      <c r="R69">
        <f t="shared" si="6"/>
        <v>310</v>
      </c>
    </row>
    <row r="70" spans="6:18" x14ac:dyDescent="0.25">
      <c r="F70" s="7">
        <v>32</v>
      </c>
      <c r="G70" s="7">
        <f t="shared" si="2"/>
        <v>3520.0000000000005</v>
      </c>
      <c r="H70" s="7">
        <v>100</v>
      </c>
      <c r="I70" s="7">
        <v>1.1000000000000001</v>
      </c>
      <c r="N70">
        <v>32</v>
      </c>
      <c r="O70" s="7">
        <f t="shared" si="3"/>
        <v>3520.0000000000005</v>
      </c>
      <c r="P70">
        <f t="shared" si="4"/>
        <v>704.00000000000011</v>
      </c>
      <c r="Q70">
        <f t="shared" si="5"/>
        <v>2464</v>
      </c>
      <c r="R70">
        <f t="shared" si="6"/>
        <v>352.00000000000006</v>
      </c>
    </row>
    <row r="71" spans="6:18" x14ac:dyDescent="0.25">
      <c r="F71" s="7">
        <v>33</v>
      </c>
      <c r="G71" s="7">
        <f t="shared" si="2"/>
        <v>3960</v>
      </c>
      <c r="H71" s="7">
        <v>100</v>
      </c>
      <c r="I71" s="7">
        <v>1.2</v>
      </c>
      <c r="N71">
        <v>33</v>
      </c>
      <c r="O71" s="7">
        <f t="shared" si="3"/>
        <v>3960</v>
      </c>
      <c r="P71">
        <f t="shared" si="4"/>
        <v>792</v>
      </c>
      <c r="Q71">
        <f t="shared" si="5"/>
        <v>2772</v>
      </c>
      <c r="R71">
        <f t="shared" si="6"/>
        <v>396</v>
      </c>
    </row>
    <row r="72" spans="6:18" x14ac:dyDescent="0.25">
      <c r="F72" s="7">
        <v>34</v>
      </c>
      <c r="G72" s="7">
        <f t="shared" si="2"/>
        <v>4420</v>
      </c>
      <c r="H72" s="7">
        <v>100</v>
      </c>
      <c r="I72" s="7">
        <v>1.3</v>
      </c>
      <c r="N72">
        <v>34</v>
      </c>
      <c r="O72" s="7">
        <f t="shared" si="3"/>
        <v>4420</v>
      </c>
      <c r="P72">
        <f t="shared" si="4"/>
        <v>884</v>
      </c>
      <c r="Q72">
        <f t="shared" si="5"/>
        <v>3094</v>
      </c>
      <c r="R72">
        <f t="shared" si="6"/>
        <v>442</v>
      </c>
    </row>
    <row r="73" spans="6:18" x14ac:dyDescent="0.25">
      <c r="F73" s="7">
        <v>35</v>
      </c>
      <c r="G73" s="7">
        <f t="shared" si="2"/>
        <v>4900</v>
      </c>
      <c r="H73" s="7">
        <v>100</v>
      </c>
      <c r="I73" s="7">
        <v>1.4</v>
      </c>
      <c r="N73">
        <v>35</v>
      </c>
      <c r="O73" s="7">
        <f t="shared" si="3"/>
        <v>4900</v>
      </c>
      <c r="P73">
        <f t="shared" si="4"/>
        <v>980</v>
      </c>
      <c r="Q73">
        <f t="shared" si="5"/>
        <v>3430</v>
      </c>
      <c r="R73">
        <f t="shared" si="6"/>
        <v>490</v>
      </c>
    </row>
    <row r="74" spans="6:18" x14ac:dyDescent="0.25">
      <c r="F74" s="7">
        <v>36</v>
      </c>
      <c r="G74" s="7">
        <f t="shared" si="2"/>
        <v>5400</v>
      </c>
      <c r="H74" s="7">
        <v>100</v>
      </c>
      <c r="I74" s="7">
        <v>1.5</v>
      </c>
      <c r="N74">
        <v>36</v>
      </c>
      <c r="O74" s="7">
        <f t="shared" si="3"/>
        <v>5400</v>
      </c>
      <c r="P74">
        <f t="shared" si="4"/>
        <v>1080</v>
      </c>
      <c r="Q74">
        <f t="shared" si="5"/>
        <v>3779.9999999999995</v>
      </c>
      <c r="R74">
        <f t="shared" si="6"/>
        <v>540</v>
      </c>
    </row>
    <row r="75" spans="6:18" x14ac:dyDescent="0.25">
      <c r="F75" s="7">
        <v>37</v>
      </c>
      <c r="G75" s="7">
        <f t="shared" si="2"/>
        <v>5920</v>
      </c>
      <c r="H75" s="7">
        <v>100</v>
      </c>
      <c r="I75" s="7">
        <v>1.6</v>
      </c>
      <c r="N75">
        <v>37</v>
      </c>
      <c r="O75" s="7">
        <f t="shared" si="3"/>
        <v>5920</v>
      </c>
      <c r="P75">
        <f t="shared" si="4"/>
        <v>1184</v>
      </c>
      <c r="Q75">
        <f t="shared" si="5"/>
        <v>4144</v>
      </c>
      <c r="R75">
        <f t="shared" si="6"/>
        <v>592</v>
      </c>
    </row>
    <row r="76" spans="6:18" x14ac:dyDescent="0.25">
      <c r="F76" s="7">
        <v>38</v>
      </c>
      <c r="G76" s="7">
        <f t="shared" si="2"/>
        <v>6460</v>
      </c>
      <c r="H76" s="7">
        <v>100</v>
      </c>
      <c r="I76" s="7">
        <v>1.7</v>
      </c>
      <c r="N76">
        <v>38</v>
      </c>
      <c r="O76" s="7">
        <f t="shared" si="3"/>
        <v>6460</v>
      </c>
      <c r="P76">
        <f t="shared" si="4"/>
        <v>1292</v>
      </c>
      <c r="Q76">
        <f t="shared" si="5"/>
        <v>4522</v>
      </c>
      <c r="R76">
        <f t="shared" si="6"/>
        <v>646</v>
      </c>
    </row>
    <row r="77" spans="6:18" x14ac:dyDescent="0.25">
      <c r="F77" s="7">
        <v>39</v>
      </c>
      <c r="G77" s="7">
        <f t="shared" si="2"/>
        <v>7020</v>
      </c>
      <c r="H77" s="7">
        <v>100</v>
      </c>
      <c r="I77" s="7">
        <v>1.8</v>
      </c>
      <c r="N77">
        <v>39</v>
      </c>
      <c r="O77" s="7">
        <f t="shared" si="3"/>
        <v>7020</v>
      </c>
      <c r="P77">
        <f t="shared" si="4"/>
        <v>1404</v>
      </c>
      <c r="Q77">
        <f t="shared" si="5"/>
        <v>4914</v>
      </c>
      <c r="R77">
        <f t="shared" si="6"/>
        <v>702</v>
      </c>
    </row>
    <row r="78" spans="6:18" x14ac:dyDescent="0.25">
      <c r="F78" s="7">
        <v>40</v>
      </c>
      <c r="G78" s="7">
        <f t="shared" si="2"/>
        <v>8000</v>
      </c>
      <c r="H78" s="7">
        <v>100</v>
      </c>
      <c r="I78" s="7">
        <v>2</v>
      </c>
      <c r="N78">
        <v>40</v>
      </c>
      <c r="O78" s="7">
        <f t="shared" si="3"/>
        <v>8000</v>
      </c>
      <c r="P78">
        <f t="shared" si="4"/>
        <v>1600</v>
      </c>
      <c r="Q78">
        <f t="shared" si="5"/>
        <v>5600</v>
      </c>
      <c r="R78">
        <f t="shared" si="6"/>
        <v>800</v>
      </c>
    </row>
    <row r="81" spans="6:8" ht="19" thickBot="1" x14ac:dyDescent="0.3"/>
    <row r="82" spans="6:8" ht="19" thickBot="1" x14ac:dyDescent="0.3">
      <c r="F82" s="9">
        <v>100</v>
      </c>
      <c r="G82">
        <f>F82*0.7</f>
        <v>70</v>
      </c>
      <c r="H82">
        <f>F82-G82</f>
        <v>30</v>
      </c>
    </row>
    <row r="83" spans="6:8" ht="19" thickBot="1" x14ac:dyDescent="0.3">
      <c r="F83" s="11">
        <v>220</v>
      </c>
      <c r="G83">
        <f t="shared" ref="G83:G88" si="11">F83*0.7</f>
        <v>154</v>
      </c>
      <c r="H83">
        <f t="shared" ref="H83:H88" si="12">F83-G83</f>
        <v>66</v>
      </c>
    </row>
    <row r="84" spans="6:8" ht="19" thickBot="1" x14ac:dyDescent="0.3">
      <c r="F84" s="11">
        <v>360</v>
      </c>
      <c r="G84">
        <f t="shared" si="11"/>
        <v>251.99999999999997</v>
      </c>
      <c r="H84">
        <f t="shared" si="12"/>
        <v>108.00000000000003</v>
      </c>
    </row>
    <row r="85" spans="6:8" ht="19" thickBot="1" x14ac:dyDescent="0.3">
      <c r="F85" s="11">
        <v>520</v>
      </c>
      <c r="G85">
        <f t="shared" si="11"/>
        <v>364</v>
      </c>
      <c r="H85">
        <f t="shared" si="12"/>
        <v>156</v>
      </c>
    </row>
    <row r="86" spans="6:8" ht="19" thickBot="1" x14ac:dyDescent="0.3">
      <c r="F86" s="11">
        <v>700</v>
      </c>
      <c r="G86">
        <f t="shared" si="11"/>
        <v>489.99999999999994</v>
      </c>
      <c r="H86">
        <f t="shared" si="12"/>
        <v>210.00000000000006</v>
      </c>
    </row>
    <row r="87" spans="6:8" ht="19" thickBot="1" x14ac:dyDescent="0.3">
      <c r="F87" s="11">
        <v>900</v>
      </c>
      <c r="G87">
        <f t="shared" si="11"/>
        <v>630</v>
      </c>
      <c r="H87">
        <f t="shared" si="12"/>
        <v>270</v>
      </c>
    </row>
    <row r="88" spans="6:8" ht="19" thickBot="1" x14ac:dyDescent="0.3">
      <c r="F88" s="11">
        <v>1120</v>
      </c>
      <c r="G88">
        <f t="shared" si="11"/>
        <v>784</v>
      </c>
      <c r="H88">
        <f t="shared" si="12"/>
        <v>336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신창섭</dc:creator>
  <cp:lastModifiedBy>Microsoft Office 사용자</cp:lastModifiedBy>
  <dcterms:created xsi:type="dcterms:W3CDTF">2016-08-20T07:02:38Z</dcterms:created>
  <dcterms:modified xsi:type="dcterms:W3CDTF">2016-11-28T15:02:23Z</dcterms:modified>
</cp:coreProperties>
</file>