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8_{67D14489-5F35-4C67-9CC6-9F22CEC61588}" xr6:coauthVersionLast="47" xr6:coauthVersionMax="47" xr10:uidLastSave="{00000000-0000-0000-0000-000000000000}"/>
  <bookViews>
    <workbookView xWindow="14400" yWindow="0" windowWidth="14400" windowHeight="15600" xr2:uid="{0183FCB0-91AA-46CA-91C4-12E73337AC75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9" l="1"/>
  <c r="D17" i="9"/>
  <c r="D19" i="9"/>
  <c r="D28" i="8"/>
  <c r="D24" i="8"/>
  <c r="D22" i="8"/>
  <c r="D20" i="8"/>
  <c r="D26" i="8" s="1"/>
  <c r="E26" i="8" s="1"/>
  <c r="E25" i="7"/>
  <c r="D25" i="7"/>
  <c r="E17" i="7"/>
  <c r="D17" i="7"/>
  <c r="D23" i="7"/>
  <c r="D21" i="7"/>
  <c r="D19" i="7"/>
  <c r="D22" i="6"/>
  <c r="D20" i="6"/>
  <c r="D18" i="6"/>
  <c r="D16" i="6"/>
  <c r="C14" i="6"/>
  <c r="C11" i="6"/>
  <c r="D22" i="5"/>
  <c r="D20" i="5"/>
  <c r="D18" i="5"/>
  <c r="D16" i="5"/>
  <c r="F30" i="4"/>
  <c r="C19" i="4"/>
  <c r="E26" i="4" s="1"/>
  <c r="E24" i="4" s="1"/>
  <c r="C41" i="3"/>
  <c r="C36" i="3"/>
  <c r="C20" i="3"/>
  <c r="C39" i="3" s="1"/>
  <c r="K24" i="2"/>
  <c r="K26" i="2" s="1"/>
  <c r="I32" i="2"/>
  <c r="I33" i="2"/>
  <c r="I34" i="2"/>
  <c r="I31" i="2"/>
  <c r="J18" i="2"/>
  <c r="C34" i="2"/>
  <c r="C31" i="2"/>
  <c r="D18" i="2"/>
  <c r="C32" i="2" s="1"/>
  <c r="E25" i="1"/>
  <c r="D25" i="1"/>
  <c r="D23" i="1"/>
  <c r="D21" i="1"/>
  <c r="D19" i="1"/>
  <c r="E20" i="8" l="1"/>
  <c r="D28" i="4"/>
  <c r="D21" i="4"/>
  <c r="C38" i="3"/>
  <c r="C37" i="3"/>
  <c r="C40" i="3"/>
  <c r="K20" i="2"/>
  <c r="C33" i="2"/>
  <c r="E20" i="2" s="1"/>
  <c r="E24" i="2" s="1"/>
  <c r="E26" i="2" s="1"/>
  <c r="E22" i="3" l="1"/>
  <c r="E25" i="3" s="1"/>
  <c r="E31" i="3" l="1"/>
  <c r="D27" i="3" s="1"/>
  <c r="D29" i="3" s="1"/>
  <c r="F22" i="3"/>
</calcChain>
</file>

<file path=xl/sharedStrings.xml><?xml version="1.0" encoding="utf-8"?>
<sst xmlns="http://schemas.openxmlformats.org/spreadsheetml/2006/main" count="139" uniqueCount="53">
  <si>
    <t>λ</t>
  </si>
  <si>
    <t>μ</t>
  </si>
  <si>
    <t>Clientes por hora</t>
  </si>
  <si>
    <t>15 clientes por hora</t>
  </si>
  <si>
    <t>A)</t>
  </si>
  <si>
    <t>A) Ls =</t>
  </si>
  <si>
    <t>Minutos por cliente =</t>
  </si>
  <si>
    <t>clientes</t>
  </si>
  <si>
    <t>B) Wq =</t>
  </si>
  <si>
    <t>horas</t>
  </si>
  <si>
    <t>B) Ws =</t>
  </si>
  <si>
    <t>C) Po =</t>
  </si>
  <si>
    <t>operarios</t>
  </si>
  <si>
    <t>Operarios</t>
  </si>
  <si>
    <t>PARA N1</t>
  </si>
  <si>
    <t>n inicial</t>
  </si>
  <si>
    <t>n final</t>
  </si>
  <si>
    <t xml:space="preserve">P = </t>
  </si>
  <si>
    <t xml:space="preserve">N1 = </t>
  </si>
  <si>
    <t>N2 =</t>
  </si>
  <si>
    <t>A) Lq =</t>
  </si>
  <si>
    <t>Po =</t>
  </si>
  <si>
    <t>Operarios por hora</t>
  </si>
  <si>
    <t>B) Ls =</t>
  </si>
  <si>
    <t>llamada cada 10 minutos</t>
  </si>
  <si>
    <t>llamada cada 4 minutos</t>
  </si>
  <si>
    <t>llamadas por minuto</t>
  </si>
  <si>
    <t>n =</t>
  </si>
  <si>
    <t>De que no haya cola</t>
  </si>
  <si>
    <t>personas</t>
  </si>
  <si>
    <t>D)</t>
  </si>
  <si>
    <t xml:space="preserve">B) </t>
  </si>
  <si>
    <t>C)</t>
  </si>
  <si>
    <t>E)</t>
  </si>
  <si>
    <t>Minutos</t>
  </si>
  <si>
    <t>Personas</t>
  </si>
  <si>
    <t>elementos por hora</t>
  </si>
  <si>
    <t>M =</t>
  </si>
  <si>
    <t>k =</t>
  </si>
  <si>
    <t>elementos</t>
  </si>
  <si>
    <t>clientes por hora</t>
  </si>
  <si>
    <t>ordenes por minuto</t>
  </si>
  <si>
    <t>σ =</t>
  </si>
  <si>
    <t>minutos</t>
  </si>
  <si>
    <t xml:space="preserve">A) </t>
  </si>
  <si>
    <t>B)</t>
  </si>
  <si>
    <t xml:space="preserve">C) </t>
  </si>
  <si>
    <t>de que no hayan clientes</t>
  </si>
  <si>
    <t>de que tengan que esperar</t>
  </si>
  <si>
    <t>clientes por minuto</t>
  </si>
  <si>
    <t>Wq =</t>
  </si>
  <si>
    <t>3 minutos en la cola =</t>
  </si>
  <si>
    <t>horas de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</si>
</sst>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%"/>
    <numFmt numFmtId="171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Fill="1" applyBorder="1"/>
    <xf numFmtId="10" fontId="0" fillId="0" borderId="0" xfId="1" applyNumberFormat="1" applyFont="1"/>
    <xf numFmtId="170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0" borderId="1" xfId="0" applyBorder="1"/>
    <xf numFmtId="171" fontId="0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2" fontId="0" fillId="0" borderId="1" xfId="0" applyNumberFormat="1" applyBorder="1"/>
    <xf numFmtId="1" fontId="0" fillId="0" borderId="1" xfId="0" applyNumberFormat="1" applyBorder="1"/>
    <xf numFmtId="0" fontId="3" fillId="0" borderId="0" xfId="0" applyFont="1" applyFill="1" applyBorder="1"/>
    <xf numFmtId="2" fontId="0" fillId="0" borderId="0" xfId="0" applyNumberFormat="1" applyBorder="1"/>
    <xf numFmtId="0" fontId="4" fillId="0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21.png"/><Relationship Id="rId2" Type="http://schemas.openxmlformats.org/officeDocument/2006/relationships/image" Target="../media/image5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23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37.png"/><Relationship Id="rId2" Type="http://schemas.openxmlformats.org/officeDocument/2006/relationships/image" Target="../media/image5.png"/><Relationship Id="rId1" Type="http://schemas.openxmlformats.org/officeDocument/2006/relationships/image" Target="../media/image35.png"/><Relationship Id="rId6" Type="http://schemas.openxmlformats.org/officeDocument/2006/relationships/image" Target="../media/image36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37.png"/><Relationship Id="rId2" Type="http://schemas.openxmlformats.org/officeDocument/2006/relationships/image" Target="../media/image5.png"/><Relationship Id="rId1" Type="http://schemas.openxmlformats.org/officeDocument/2006/relationships/image" Target="../media/image38.png"/><Relationship Id="rId6" Type="http://schemas.openxmlformats.org/officeDocument/2006/relationships/image" Target="../media/image36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24.png"/><Relationship Id="rId1" Type="http://schemas.openxmlformats.org/officeDocument/2006/relationships/image" Target="../media/image39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76200</xdr:rowOff>
    </xdr:from>
    <xdr:to>
      <xdr:col>7</xdr:col>
      <xdr:colOff>182880</xdr:colOff>
      <xdr:row>12</xdr:row>
      <xdr:rowOff>133985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461C286D-D3B8-0194-EB1B-C99785FF6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6200"/>
          <a:ext cx="5612130" cy="2343785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17</xdr:row>
      <xdr:rowOff>152400</xdr:rowOff>
    </xdr:from>
    <xdr:to>
      <xdr:col>2</xdr:col>
      <xdr:colOff>723900</xdr:colOff>
      <xdr:row>20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7F4C575-5B9E-7EFD-919C-3C875FF2C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3390900"/>
          <a:ext cx="5905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55561</xdr:colOff>
      <xdr:row>20</xdr:row>
      <xdr:rowOff>9525</xdr:rowOff>
    </xdr:from>
    <xdr:to>
      <xdr:col>3</xdr:col>
      <xdr:colOff>9524</xdr:colOff>
      <xdr:row>22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74DAB00-1D6E-50A8-3F6E-C485F44FE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561" y="3829050"/>
          <a:ext cx="715963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174085</xdr:colOff>
      <xdr:row>22</xdr:row>
      <xdr:rowOff>0</xdr:rowOff>
    </xdr:from>
    <xdr:to>
      <xdr:col>2</xdr:col>
      <xdr:colOff>714375</xdr:colOff>
      <xdr:row>24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67958DE-BEF1-EF4A-BE53-1A541D19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085" y="4200525"/>
          <a:ext cx="54029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96837</xdr:colOff>
      <xdr:row>23</xdr:row>
      <xdr:rowOff>171450</xdr:rowOff>
    </xdr:from>
    <xdr:to>
      <xdr:col>2</xdr:col>
      <xdr:colOff>638175</xdr:colOff>
      <xdr:row>26</xdr:row>
      <xdr:rowOff>19050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581EF53-21CA-2D6F-D0D2-BB54CAD7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4562475"/>
          <a:ext cx="541338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161925</xdr:rowOff>
    </xdr:from>
    <xdr:to>
      <xdr:col>8</xdr:col>
      <xdr:colOff>40005</xdr:colOff>
      <xdr:row>9</xdr:row>
      <xdr:rowOff>40005</xdr:rowOff>
    </xdr:to>
    <xdr:pic>
      <xdr:nvPicPr>
        <xdr:cNvPr id="2" name="Imagen 1" descr="Texto&#10;&#10;Descripción generada automáticamente con confianza media">
          <a:extLst>
            <a:ext uri="{FF2B5EF4-FFF2-40B4-BE49-F238E27FC236}">
              <a16:creationId xmlns:a16="http://schemas.microsoft.com/office/drawing/2014/main" id="{9AD20D85-3CE6-961E-715B-28192916D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161925"/>
          <a:ext cx="5612130" cy="1592580"/>
        </a:xfrm>
        <a:prstGeom prst="rect">
          <a:avLst/>
        </a:prstGeom>
      </xdr:spPr>
    </xdr:pic>
    <xdr:clientData/>
  </xdr:twoCellAnchor>
  <xdr:twoCellAnchor>
    <xdr:from>
      <xdr:col>2</xdr:col>
      <xdr:colOff>96837</xdr:colOff>
      <xdr:row>26</xdr:row>
      <xdr:rowOff>171450</xdr:rowOff>
    </xdr:from>
    <xdr:to>
      <xdr:col>2</xdr:col>
      <xdr:colOff>638175</xdr:colOff>
      <xdr:row>27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207FC31-0FA9-412E-8E59-65830D3CE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4562475"/>
          <a:ext cx="541338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285750</xdr:colOff>
      <xdr:row>16</xdr:row>
      <xdr:rowOff>142875</xdr:rowOff>
    </xdr:from>
    <xdr:to>
      <xdr:col>2</xdr:col>
      <xdr:colOff>552450</xdr:colOff>
      <xdr:row>18</xdr:row>
      <xdr:rowOff>188595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0B8088F-7046-A961-7988-873808CD6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3190875"/>
          <a:ext cx="26670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676275</xdr:colOff>
      <xdr:row>23</xdr:row>
      <xdr:rowOff>9525</xdr:rowOff>
    </xdr:from>
    <xdr:to>
      <xdr:col>3</xdr:col>
      <xdr:colOff>752475</xdr:colOff>
      <xdr:row>24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8027E7D-7442-CDAE-AAE2-0934152BD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4391025"/>
          <a:ext cx="1600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609324</xdr:colOff>
      <xdr:row>18</xdr:row>
      <xdr:rowOff>171450</xdr:rowOff>
    </xdr:from>
    <xdr:to>
      <xdr:col>3</xdr:col>
      <xdr:colOff>628650</xdr:colOff>
      <xdr:row>22</xdr:row>
      <xdr:rowOff>28575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4530187-494A-EA15-1073-ACEC7A4A9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324" y="3600450"/>
          <a:ext cx="1543326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619125</xdr:colOff>
      <xdr:row>25</xdr:row>
      <xdr:rowOff>66675</xdr:rowOff>
    </xdr:from>
    <xdr:to>
      <xdr:col>3</xdr:col>
      <xdr:colOff>304800</xdr:colOff>
      <xdr:row>26</xdr:row>
      <xdr:rowOff>123825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FF5A257-834D-46B5-3B32-5F2051DBB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829175"/>
          <a:ext cx="12096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285750</xdr:colOff>
      <xdr:row>16</xdr:row>
      <xdr:rowOff>142875</xdr:rowOff>
    </xdr:from>
    <xdr:to>
      <xdr:col>8</xdr:col>
      <xdr:colOff>552450</xdr:colOff>
      <xdr:row>18</xdr:row>
      <xdr:rowOff>188595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34C6A021-513F-4EB5-89AE-4DD44AE7B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3190875"/>
          <a:ext cx="26670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609324</xdr:colOff>
      <xdr:row>18</xdr:row>
      <xdr:rowOff>171450</xdr:rowOff>
    </xdr:from>
    <xdr:to>
      <xdr:col>9</xdr:col>
      <xdr:colOff>628650</xdr:colOff>
      <xdr:row>22</xdr:row>
      <xdr:rowOff>28575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39726EBA-687A-4DB0-9BD5-28FDAAD8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324" y="3600450"/>
          <a:ext cx="1543326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96837</xdr:colOff>
      <xdr:row>26</xdr:row>
      <xdr:rowOff>171450</xdr:rowOff>
    </xdr:from>
    <xdr:to>
      <xdr:col>8</xdr:col>
      <xdr:colOff>638175</xdr:colOff>
      <xdr:row>27</xdr:row>
      <xdr:rowOff>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D655912D-B07A-405C-8757-B3646FAB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5124450"/>
          <a:ext cx="541338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676275</xdr:colOff>
      <xdr:row>23</xdr:row>
      <xdr:rowOff>9525</xdr:rowOff>
    </xdr:from>
    <xdr:to>
      <xdr:col>9</xdr:col>
      <xdr:colOff>752475</xdr:colOff>
      <xdr:row>24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1A412C8D-0115-4A8A-98E0-5B05B2D3F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4391025"/>
          <a:ext cx="1600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619125</xdr:colOff>
      <xdr:row>25</xdr:row>
      <xdr:rowOff>66675</xdr:rowOff>
    </xdr:from>
    <xdr:to>
      <xdr:col>9</xdr:col>
      <xdr:colOff>304800</xdr:colOff>
      <xdr:row>26</xdr:row>
      <xdr:rowOff>123825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A83D4C8E-69AC-49D3-B2DC-DD7676646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829175"/>
          <a:ext cx="12096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57150</xdr:rowOff>
    </xdr:from>
    <xdr:to>
      <xdr:col>7</xdr:col>
      <xdr:colOff>716280</xdr:colOff>
      <xdr:row>11</xdr:row>
      <xdr:rowOff>107315</xdr:rowOff>
    </xdr:to>
    <xdr:pic>
      <xdr:nvPicPr>
        <xdr:cNvPr id="2" name="Imagen 1" descr="Texto&#10;&#10;Descripción generada automáticamente con confianza media">
          <a:extLst>
            <a:ext uri="{FF2B5EF4-FFF2-40B4-BE49-F238E27FC236}">
              <a16:creationId xmlns:a16="http://schemas.microsoft.com/office/drawing/2014/main" id="{D51F5E39-7537-1C03-C379-88B9B8999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47650"/>
          <a:ext cx="5612130" cy="1955165"/>
        </a:xfrm>
        <a:prstGeom prst="rect">
          <a:avLst/>
        </a:prstGeom>
      </xdr:spPr>
    </xdr:pic>
    <xdr:clientData/>
  </xdr:twoCellAnchor>
  <xdr:twoCellAnchor>
    <xdr:from>
      <xdr:col>2</xdr:col>
      <xdr:colOff>96837</xdr:colOff>
      <xdr:row>27</xdr:row>
      <xdr:rowOff>171450</xdr:rowOff>
    </xdr:from>
    <xdr:to>
      <xdr:col>2</xdr:col>
      <xdr:colOff>638175</xdr:colOff>
      <xdr:row>28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45DA56-F238-4261-A1F0-587C5C35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5124450"/>
          <a:ext cx="541338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400050</xdr:colOff>
      <xdr:row>18</xdr:row>
      <xdr:rowOff>142875</xdr:rowOff>
    </xdr:from>
    <xdr:to>
      <xdr:col>1</xdr:col>
      <xdr:colOff>666750</xdr:colOff>
      <xdr:row>20</xdr:row>
      <xdr:rowOff>188595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29EE5F-BBC1-4A2E-9905-29F82D4F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3571875"/>
          <a:ext cx="26670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259381</xdr:colOff>
      <xdr:row>20</xdr:row>
      <xdr:rowOff>190499</xdr:rowOff>
    </xdr:from>
    <xdr:to>
      <xdr:col>3</xdr:col>
      <xdr:colOff>456787</xdr:colOff>
      <xdr:row>23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F6B9CF1-25D2-FB6B-0BC3-F0933A51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381" y="4000499"/>
          <a:ext cx="1721406" cy="552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314325</xdr:colOff>
      <xdr:row>24</xdr:row>
      <xdr:rowOff>0</xdr:rowOff>
    </xdr:from>
    <xdr:to>
      <xdr:col>3</xdr:col>
      <xdr:colOff>723900</xdr:colOff>
      <xdr:row>25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C082442-BD0A-3690-9E71-9B31DAA33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4730765"/>
          <a:ext cx="1933575" cy="403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268684</xdr:colOff>
      <xdr:row>25</xdr:row>
      <xdr:rowOff>190499</xdr:rowOff>
    </xdr:from>
    <xdr:to>
      <xdr:col>2</xdr:col>
      <xdr:colOff>666749</xdr:colOff>
      <xdr:row>28</xdr:row>
      <xdr:rowOff>390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C2AC113-A36A-E0F2-9858-F1CF8EC7A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84" y="5143499"/>
          <a:ext cx="1160065" cy="381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309056</xdr:colOff>
      <xdr:row>28</xdr:row>
      <xdr:rowOff>9525</xdr:rowOff>
    </xdr:from>
    <xdr:to>
      <xdr:col>2</xdr:col>
      <xdr:colOff>552450</xdr:colOff>
      <xdr:row>30</xdr:row>
      <xdr:rowOff>19050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9C23D76-ADF8-1194-B83D-8E298BD4E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056" y="5534025"/>
          <a:ext cx="100539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302559</xdr:colOff>
      <xdr:row>30</xdr:row>
      <xdr:rowOff>33617</xdr:rowOff>
    </xdr:from>
    <xdr:to>
      <xdr:col>3</xdr:col>
      <xdr:colOff>388284</xdr:colOff>
      <xdr:row>31</xdr:row>
      <xdr:rowOff>90767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C99AB45-EDED-C1AC-A0F9-23E41EDA7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559" y="5748617"/>
          <a:ext cx="16097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278130</xdr:colOff>
      <xdr:row>10</xdr:row>
      <xdr:rowOff>89535</xdr:rowOff>
    </xdr:to>
    <xdr:pic>
      <xdr:nvPicPr>
        <xdr:cNvPr id="2" name="Imagen 1" descr="Texto&#10;&#10;Descripción generada automáticamente con confianza media">
          <a:extLst>
            <a:ext uri="{FF2B5EF4-FFF2-40B4-BE49-F238E27FC236}">
              <a16:creationId xmlns:a16="http://schemas.microsoft.com/office/drawing/2014/main" id="{2D43E764-3174-A95D-0DA9-2BAA8A5FA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612130" cy="1804035"/>
        </a:xfrm>
        <a:prstGeom prst="rect">
          <a:avLst/>
        </a:prstGeom>
      </xdr:spPr>
    </xdr:pic>
    <xdr:clientData/>
  </xdr:twoCellAnchor>
  <xdr:twoCellAnchor>
    <xdr:from>
      <xdr:col>2</xdr:col>
      <xdr:colOff>96837</xdr:colOff>
      <xdr:row>26</xdr:row>
      <xdr:rowOff>171450</xdr:rowOff>
    </xdr:from>
    <xdr:to>
      <xdr:col>2</xdr:col>
      <xdr:colOff>638175</xdr:colOff>
      <xdr:row>27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D2403A-880B-4BE9-AD3E-242FAD4A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5314950"/>
          <a:ext cx="541338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447675</xdr:colOff>
      <xdr:row>17</xdr:row>
      <xdr:rowOff>133350</xdr:rowOff>
    </xdr:from>
    <xdr:to>
      <xdr:col>1</xdr:col>
      <xdr:colOff>714375</xdr:colOff>
      <xdr:row>19</xdr:row>
      <xdr:rowOff>179070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4194D6-5C9F-433B-A0E1-BD7BAC2FA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371850"/>
          <a:ext cx="26670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219075</xdr:colOff>
      <xdr:row>20</xdr:row>
      <xdr:rowOff>19050</xdr:rowOff>
    </xdr:from>
    <xdr:to>
      <xdr:col>2</xdr:col>
      <xdr:colOff>714375</xdr:colOff>
      <xdr:row>22</xdr:row>
      <xdr:rowOff>95250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7481E00-5168-5D2C-00D9-66B18976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29050"/>
          <a:ext cx="12573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22</xdr:row>
      <xdr:rowOff>85725</xdr:rowOff>
    </xdr:from>
    <xdr:to>
      <xdr:col>3</xdr:col>
      <xdr:colOff>466725</xdr:colOff>
      <xdr:row>25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9D00972-B0D1-B37C-8DE4-0F8B6550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276725"/>
          <a:ext cx="1724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323851</xdr:colOff>
      <xdr:row>24</xdr:row>
      <xdr:rowOff>161925</xdr:rowOff>
    </xdr:from>
    <xdr:to>
      <xdr:col>3</xdr:col>
      <xdr:colOff>609601</xdr:colOff>
      <xdr:row>27</xdr:row>
      <xdr:rowOff>4314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DFBDDCB-93D1-D44F-B2BF-B3255C9E3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1" y="4733925"/>
          <a:ext cx="1809750" cy="413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409575</xdr:colOff>
      <xdr:row>27</xdr:row>
      <xdr:rowOff>1</xdr:rowOff>
    </xdr:from>
    <xdr:to>
      <xdr:col>2</xdr:col>
      <xdr:colOff>647700</xdr:colOff>
      <xdr:row>29</xdr:row>
      <xdr:rowOff>7479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9CAFDAD-4251-4368-E929-4460282B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5143501"/>
          <a:ext cx="1000125" cy="388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400050</xdr:colOff>
      <xdr:row>28</xdr:row>
      <xdr:rowOff>133350</xdr:rowOff>
    </xdr:from>
    <xdr:to>
      <xdr:col>4</xdr:col>
      <xdr:colOff>495300</xdr:colOff>
      <xdr:row>32</xdr:row>
      <xdr:rowOff>38100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C15D9FA-67EB-2FC7-D640-8192B9541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467350"/>
          <a:ext cx="23812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9525</xdr:rowOff>
    </xdr:from>
    <xdr:to>
      <xdr:col>8</xdr:col>
      <xdr:colOff>20955</xdr:colOff>
      <xdr:row>9</xdr:row>
      <xdr:rowOff>111760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190E5E9B-7B20-B6BA-FD2B-8A3E45C0E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200025"/>
          <a:ext cx="5612130" cy="1626235"/>
        </a:xfrm>
        <a:prstGeom prst="rect">
          <a:avLst/>
        </a:prstGeom>
      </xdr:spPr>
    </xdr:pic>
    <xdr:clientData/>
  </xdr:twoCellAnchor>
  <xdr:twoCellAnchor>
    <xdr:from>
      <xdr:col>2</xdr:col>
      <xdr:colOff>96837</xdr:colOff>
      <xdr:row>20</xdr:row>
      <xdr:rowOff>171450</xdr:rowOff>
    </xdr:from>
    <xdr:to>
      <xdr:col>2</xdr:col>
      <xdr:colOff>638175</xdr:colOff>
      <xdr:row>21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9FE75C-EC2D-4D0B-A6A0-88753E3DB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5124450"/>
          <a:ext cx="541338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247650</xdr:colOff>
      <xdr:row>15</xdr:row>
      <xdr:rowOff>0</xdr:rowOff>
    </xdr:from>
    <xdr:to>
      <xdr:col>2</xdr:col>
      <xdr:colOff>742950</xdr:colOff>
      <xdr:row>17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28C5F78-22C6-043E-A321-04CEA914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200400"/>
          <a:ext cx="12573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371475</xdr:colOff>
      <xdr:row>16</xdr:row>
      <xdr:rowOff>174811</xdr:rowOff>
    </xdr:from>
    <xdr:to>
      <xdr:col>2</xdr:col>
      <xdr:colOff>733424</xdr:colOff>
      <xdr:row>18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EFFD5E5-EB53-35D5-5F39-16955CC97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3222811"/>
          <a:ext cx="1123949" cy="39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361949</xdr:colOff>
      <xdr:row>19</xdr:row>
      <xdr:rowOff>10848</xdr:rowOff>
    </xdr:from>
    <xdr:to>
      <xdr:col>2</xdr:col>
      <xdr:colOff>428624</xdr:colOff>
      <xdr:row>20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5D6A03A-CB3C-0D06-C0AF-14EA83EA3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49" y="3630348"/>
          <a:ext cx="828675" cy="360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352425</xdr:colOff>
      <xdr:row>20</xdr:row>
      <xdr:rowOff>175846</xdr:rowOff>
    </xdr:from>
    <xdr:to>
      <xdr:col>2</xdr:col>
      <xdr:colOff>447675</xdr:colOff>
      <xdr:row>23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FC0AA3A-279A-0887-5B2B-C2A1F71CC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985846"/>
          <a:ext cx="857250" cy="39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0</xdr:rowOff>
    </xdr:from>
    <xdr:to>
      <xdr:col>7</xdr:col>
      <xdr:colOff>544830</xdr:colOff>
      <xdr:row>3</xdr:row>
      <xdr:rowOff>128270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FA5408-70F8-B8FC-71EA-C749527A7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5612130" cy="50927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12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B2BE63-844E-A10F-0117-B55A00A3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0"/>
          <a:ext cx="762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12</xdr:row>
      <xdr:rowOff>114300</xdr:rowOff>
    </xdr:from>
    <xdr:to>
      <xdr:col>2</xdr:col>
      <xdr:colOff>123825</xdr:colOff>
      <xdr:row>15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3092D84-1AE8-44FC-DB1F-0F4982B00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0300"/>
          <a:ext cx="6572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285750</xdr:colOff>
      <xdr:row>14</xdr:row>
      <xdr:rowOff>152400</xdr:rowOff>
    </xdr:from>
    <xdr:to>
      <xdr:col>3</xdr:col>
      <xdr:colOff>14859</xdr:colOff>
      <xdr:row>17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D4E012-DF03-B63F-437F-EF57A0203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2819400"/>
          <a:ext cx="1253109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323850</xdr:colOff>
      <xdr:row>17</xdr:row>
      <xdr:rowOff>0</xdr:rowOff>
    </xdr:from>
    <xdr:to>
      <xdr:col>2</xdr:col>
      <xdr:colOff>514350</xdr:colOff>
      <xdr:row>19</xdr:row>
      <xdr:rowOff>23602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992B569-557A-5955-4661-01F4801DD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3238500"/>
          <a:ext cx="952500" cy="404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438150</xdr:colOff>
      <xdr:row>18</xdr:row>
      <xdr:rowOff>177389</xdr:rowOff>
    </xdr:from>
    <xdr:to>
      <xdr:col>2</xdr:col>
      <xdr:colOff>419100</xdr:colOff>
      <xdr:row>20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07EC984-710D-6D4B-6F7E-3039E219C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3606389"/>
          <a:ext cx="742950" cy="384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466724</xdr:colOff>
      <xdr:row>20</xdr:row>
      <xdr:rowOff>159601</xdr:rowOff>
    </xdr:from>
    <xdr:to>
      <xdr:col>2</xdr:col>
      <xdr:colOff>419099</xdr:colOff>
      <xdr:row>22</xdr:row>
      <xdr:rowOff>161924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C8ADA2-4DF8-4106-E6AB-C857A4CB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4" y="3969601"/>
          <a:ext cx="714375" cy="383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123825</xdr:rowOff>
    </xdr:from>
    <xdr:to>
      <xdr:col>7</xdr:col>
      <xdr:colOff>754380</xdr:colOff>
      <xdr:row>10</xdr:row>
      <xdr:rowOff>153035</xdr:rowOff>
    </xdr:to>
    <xdr:pic>
      <xdr:nvPicPr>
        <xdr:cNvPr id="2" name="Imagen 1" descr="Texto&#10;&#10;Descripción generada automáticamente con confianza media">
          <a:extLst>
            <a:ext uri="{FF2B5EF4-FFF2-40B4-BE49-F238E27FC236}">
              <a16:creationId xmlns:a16="http://schemas.microsoft.com/office/drawing/2014/main" id="{8C8F9A00-2E25-4870-6C88-FE9B91170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23825"/>
          <a:ext cx="5612130" cy="1934210"/>
        </a:xfrm>
        <a:prstGeom prst="rect">
          <a:avLst/>
        </a:prstGeom>
      </xdr:spPr>
    </xdr:pic>
    <xdr:clientData/>
  </xdr:twoCellAnchor>
  <xdr:twoCellAnchor>
    <xdr:from>
      <xdr:col>2</xdr:col>
      <xdr:colOff>96837</xdr:colOff>
      <xdr:row>23</xdr:row>
      <xdr:rowOff>171450</xdr:rowOff>
    </xdr:from>
    <xdr:to>
      <xdr:col>2</xdr:col>
      <xdr:colOff>638175</xdr:colOff>
      <xdr:row>24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E97934-508F-421D-B28E-59C21EE38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3981450"/>
          <a:ext cx="541338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247650</xdr:colOff>
      <xdr:row>18</xdr:row>
      <xdr:rowOff>0</xdr:rowOff>
    </xdr:from>
    <xdr:to>
      <xdr:col>2</xdr:col>
      <xdr:colOff>742950</xdr:colOff>
      <xdr:row>20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4D178B-8E22-4686-8E6A-54269F3E7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0"/>
          <a:ext cx="12573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371475</xdr:colOff>
      <xdr:row>19</xdr:row>
      <xdr:rowOff>174811</xdr:rowOff>
    </xdr:from>
    <xdr:to>
      <xdr:col>2</xdr:col>
      <xdr:colOff>733424</xdr:colOff>
      <xdr:row>21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E737B67-2223-4C7A-A306-8E04022DA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3222811"/>
          <a:ext cx="1123949" cy="39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361949</xdr:colOff>
      <xdr:row>22</xdr:row>
      <xdr:rowOff>10848</xdr:rowOff>
    </xdr:from>
    <xdr:to>
      <xdr:col>2</xdr:col>
      <xdr:colOff>428624</xdr:colOff>
      <xdr:row>23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CE7E5E5-FD6C-4777-B281-41CE2784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49" y="3630348"/>
          <a:ext cx="828675" cy="360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353616</xdr:colOff>
      <xdr:row>15</xdr:row>
      <xdr:rowOff>180975</xdr:rowOff>
    </xdr:from>
    <xdr:to>
      <xdr:col>2</xdr:col>
      <xdr:colOff>466725</xdr:colOff>
      <xdr:row>18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F03751-DEFB-799F-8B8B-DFDB46C50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16" y="3038475"/>
          <a:ext cx="875109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276225</xdr:colOff>
      <xdr:row>24</xdr:row>
      <xdr:rowOff>57149</xdr:rowOff>
    </xdr:from>
    <xdr:to>
      <xdr:col>2</xdr:col>
      <xdr:colOff>645319</xdr:colOff>
      <xdr:row>25</xdr:row>
      <xdr:rowOff>104774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4996C2A-0CF9-9510-45C9-668FD2238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4629149"/>
          <a:ext cx="113109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152400</xdr:rowOff>
    </xdr:from>
    <xdr:to>
      <xdr:col>7</xdr:col>
      <xdr:colOff>697230</xdr:colOff>
      <xdr:row>13</xdr:row>
      <xdr:rowOff>78105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CBE63988-DF0A-B0C1-8CBD-CBB5E5D6B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52400"/>
          <a:ext cx="5612130" cy="2402205"/>
        </a:xfrm>
        <a:prstGeom prst="rect">
          <a:avLst/>
        </a:prstGeom>
      </xdr:spPr>
    </xdr:pic>
    <xdr:clientData/>
  </xdr:twoCellAnchor>
  <xdr:twoCellAnchor>
    <xdr:from>
      <xdr:col>2</xdr:col>
      <xdr:colOff>96837</xdr:colOff>
      <xdr:row>28</xdr:row>
      <xdr:rowOff>171450</xdr:rowOff>
    </xdr:from>
    <xdr:to>
      <xdr:col>2</xdr:col>
      <xdr:colOff>638175</xdr:colOff>
      <xdr:row>29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41272D-74DC-4B54-9BB9-3D851E6B2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4552950"/>
          <a:ext cx="541338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247650</xdr:colOff>
      <xdr:row>21</xdr:row>
      <xdr:rowOff>0</xdr:rowOff>
    </xdr:from>
    <xdr:to>
      <xdr:col>2</xdr:col>
      <xdr:colOff>742950</xdr:colOff>
      <xdr:row>23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52D62D2-7116-4D03-924A-ACCB5EF77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429000"/>
          <a:ext cx="12573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371475</xdr:colOff>
      <xdr:row>22</xdr:row>
      <xdr:rowOff>174811</xdr:rowOff>
    </xdr:from>
    <xdr:to>
      <xdr:col>2</xdr:col>
      <xdr:colOff>733424</xdr:colOff>
      <xdr:row>24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31F418-3F16-4D4D-B814-4F593FBA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3794311"/>
          <a:ext cx="1123949" cy="39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361949</xdr:colOff>
      <xdr:row>27</xdr:row>
      <xdr:rowOff>10848</xdr:rowOff>
    </xdr:from>
    <xdr:to>
      <xdr:col>2</xdr:col>
      <xdr:colOff>428624</xdr:colOff>
      <xdr:row>28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5E5B36C-B752-4F3D-9C09-B5F90FA9D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49" y="4201848"/>
          <a:ext cx="828675" cy="360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353616</xdr:colOff>
      <xdr:row>18</xdr:row>
      <xdr:rowOff>180975</xdr:rowOff>
    </xdr:from>
    <xdr:to>
      <xdr:col>2</xdr:col>
      <xdr:colOff>466725</xdr:colOff>
      <xdr:row>21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81B923D-A20B-4940-8F6F-FB9D82F6A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16" y="3038475"/>
          <a:ext cx="875109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276225</xdr:colOff>
      <xdr:row>25</xdr:row>
      <xdr:rowOff>57149</xdr:rowOff>
    </xdr:from>
    <xdr:to>
      <xdr:col>2</xdr:col>
      <xdr:colOff>645319</xdr:colOff>
      <xdr:row>26</xdr:row>
      <xdr:rowOff>104774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85092D8-371D-4982-B1EF-BEBB70EF4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4629149"/>
          <a:ext cx="113109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0</xdr:rowOff>
    </xdr:from>
    <xdr:to>
      <xdr:col>7</xdr:col>
      <xdr:colOff>744855</xdr:colOff>
      <xdr:row>9</xdr:row>
      <xdr:rowOff>118745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60A86F-A338-AAC2-BC1B-89285F2CA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90500"/>
          <a:ext cx="5612130" cy="1642745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18</xdr:row>
      <xdr:rowOff>0</xdr:rowOff>
    </xdr:from>
    <xdr:to>
      <xdr:col>2</xdr:col>
      <xdr:colOff>742950</xdr:colOff>
      <xdr:row>20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0EA913-2914-4A2F-929F-ACD9BC96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4000500"/>
          <a:ext cx="12573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353616</xdr:colOff>
      <xdr:row>17</xdr:row>
      <xdr:rowOff>180975</xdr:rowOff>
    </xdr:from>
    <xdr:to>
      <xdr:col>2</xdr:col>
      <xdr:colOff>466725</xdr:colOff>
      <xdr:row>18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6C5ACEE-DFF3-4D9D-BF9D-52A4206BC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16" y="3609975"/>
          <a:ext cx="875109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96837</xdr:colOff>
      <xdr:row>17</xdr:row>
      <xdr:rowOff>171450</xdr:rowOff>
    </xdr:from>
    <xdr:to>
      <xdr:col>2</xdr:col>
      <xdr:colOff>638175</xdr:colOff>
      <xdr:row>18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A042133-95FA-450C-A866-57F1A7480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837" y="5314950"/>
          <a:ext cx="541338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361949</xdr:colOff>
      <xdr:row>16</xdr:row>
      <xdr:rowOff>10848</xdr:rowOff>
    </xdr:from>
    <xdr:to>
      <xdr:col>2</xdr:col>
      <xdr:colOff>428624</xdr:colOff>
      <xdr:row>17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22E8B8B-BECD-46A2-836E-F85412BBC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49" y="4963848"/>
          <a:ext cx="828675" cy="360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352425</xdr:colOff>
      <xdr:row>19</xdr:row>
      <xdr:rowOff>175846</xdr:rowOff>
    </xdr:from>
    <xdr:to>
      <xdr:col>2</xdr:col>
      <xdr:colOff>447675</xdr:colOff>
      <xdr:row>22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579B1B0-116D-4E61-9CD3-FA8497AA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985846"/>
          <a:ext cx="857250" cy="39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9AE2-6EB5-4E07-A7F2-F6645C9A4099}">
  <dimension ref="B15:E25"/>
  <sheetViews>
    <sheetView tabSelected="1" topLeftCell="A7" workbookViewId="0">
      <selection activeCell="C42" sqref="C42"/>
    </sheetView>
  </sheetViews>
  <sheetFormatPr baseColWidth="10" defaultRowHeight="15" x14ac:dyDescent="0.25"/>
  <cols>
    <col min="4" max="4" width="19.85546875" bestFit="1" customWidth="1"/>
  </cols>
  <sheetData>
    <row r="15" spans="2:5" x14ac:dyDescent="0.25">
      <c r="B15" s="1" t="s">
        <v>0</v>
      </c>
      <c r="C15" s="10">
        <v>10</v>
      </c>
      <c r="D15" t="s">
        <v>2</v>
      </c>
    </row>
    <row r="16" spans="2:5" x14ac:dyDescent="0.25">
      <c r="B16" s="1" t="s">
        <v>1</v>
      </c>
      <c r="C16" s="10">
        <v>4</v>
      </c>
      <c r="D16" t="s">
        <v>6</v>
      </c>
      <c r="E16" t="s">
        <v>3</v>
      </c>
    </row>
    <row r="19" spans="2:5" x14ac:dyDescent="0.25">
      <c r="B19" t="s">
        <v>5</v>
      </c>
      <c r="D19">
        <f>C15/(15-C15)</f>
        <v>2</v>
      </c>
      <c r="E19" t="s">
        <v>7</v>
      </c>
    </row>
    <row r="20" spans="2:5" ht="15.75" customHeight="1" x14ac:dyDescent="0.25"/>
    <row r="21" spans="2:5" x14ac:dyDescent="0.25">
      <c r="B21" t="s">
        <v>8</v>
      </c>
      <c r="D21">
        <f>C15/(15*(15-C15))</f>
        <v>0.13333333333333333</v>
      </c>
      <c r="E21" t="s">
        <v>9</v>
      </c>
    </row>
    <row r="23" spans="2:5" x14ac:dyDescent="0.25">
      <c r="B23" t="s">
        <v>10</v>
      </c>
      <c r="D23">
        <f>1/(15-C15)</f>
        <v>0.2</v>
      </c>
      <c r="E23" t="s">
        <v>9</v>
      </c>
    </row>
    <row r="25" spans="2:5" x14ac:dyDescent="0.25">
      <c r="B25" t="s">
        <v>11</v>
      </c>
      <c r="D25">
        <f>1-C15/15</f>
        <v>0.33333333333333337</v>
      </c>
      <c r="E25" s="3">
        <f>D25</f>
        <v>0.33333333333333337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356F-14C9-4E2F-A49C-2DA2705A0C69}">
  <dimension ref="B11:L34"/>
  <sheetViews>
    <sheetView workbookViewId="0">
      <selection activeCell="C11" sqref="C11:C12"/>
    </sheetView>
  </sheetViews>
  <sheetFormatPr baseColWidth="10" defaultRowHeight="15" x14ac:dyDescent="0.25"/>
  <sheetData>
    <row r="11" spans="2:10" x14ac:dyDescent="0.25">
      <c r="B11" s="1" t="s">
        <v>0</v>
      </c>
      <c r="C11" s="10">
        <v>35</v>
      </c>
      <c r="D11" t="s">
        <v>22</v>
      </c>
    </row>
    <row r="12" spans="2:10" x14ac:dyDescent="0.25">
      <c r="B12" s="1" t="s">
        <v>1</v>
      </c>
      <c r="C12" s="10">
        <v>50</v>
      </c>
      <c r="D12" t="s">
        <v>22</v>
      </c>
    </row>
    <row r="14" spans="2:10" x14ac:dyDescent="0.25">
      <c r="B14" t="s">
        <v>18</v>
      </c>
      <c r="C14">
        <v>2</v>
      </c>
      <c r="D14" t="s">
        <v>12</v>
      </c>
      <c r="H14" t="s">
        <v>19</v>
      </c>
      <c r="I14">
        <v>3</v>
      </c>
      <c r="J14" t="s">
        <v>13</v>
      </c>
    </row>
    <row r="16" spans="2:10" x14ac:dyDescent="0.25">
      <c r="B16" s="4" t="s">
        <v>14</v>
      </c>
      <c r="C16" s="4"/>
      <c r="H16" s="4" t="s">
        <v>14</v>
      </c>
      <c r="I16" s="4"/>
    </row>
    <row r="18" spans="2:12" x14ac:dyDescent="0.25">
      <c r="B18" t="s">
        <v>17</v>
      </c>
      <c r="D18">
        <f>C11/C12</f>
        <v>0.7</v>
      </c>
      <c r="H18" t="s">
        <v>17</v>
      </c>
      <c r="J18">
        <f>C11/C12</f>
        <v>0.7</v>
      </c>
    </row>
    <row r="20" spans="2:12" x14ac:dyDescent="0.25">
      <c r="B20" t="s">
        <v>21</v>
      </c>
      <c r="E20">
        <f>1/SUM(C31:C33)</f>
        <v>0.29585798816568049</v>
      </c>
      <c r="H20" t="s">
        <v>21</v>
      </c>
      <c r="K20">
        <f>1/SUM(I31:I34)</f>
        <v>0.12348728081007658</v>
      </c>
    </row>
    <row r="24" spans="2:12" x14ac:dyDescent="0.25">
      <c r="B24" t="s">
        <v>20</v>
      </c>
      <c r="E24">
        <f>C14-(C11+C12)*(1-E20)/C11</f>
        <v>0.28994082840236679</v>
      </c>
      <c r="F24" t="s">
        <v>13</v>
      </c>
      <c r="H24" t="s">
        <v>20</v>
      </c>
      <c r="K24">
        <f>I14-(C11+C12)*(1-K20)/C11</f>
        <v>0.87132625339590009</v>
      </c>
      <c r="L24" t="s">
        <v>13</v>
      </c>
    </row>
    <row r="26" spans="2:12" x14ac:dyDescent="0.25">
      <c r="B26" t="s">
        <v>23</v>
      </c>
      <c r="E26">
        <f>E24+1-E20</f>
        <v>0.99408284023668636</v>
      </c>
      <c r="F26" t="s">
        <v>13</v>
      </c>
      <c r="H26" t="s">
        <v>23</v>
      </c>
      <c r="K26">
        <f>K24+1-K20</f>
        <v>1.7478389725858234</v>
      </c>
      <c r="L26" t="s">
        <v>13</v>
      </c>
    </row>
    <row r="30" spans="2:12" x14ac:dyDescent="0.25">
      <c r="B30" s="5" t="s">
        <v>15</v>
      </c>
      <c r="C30" s="5" t="s">
        <v>16</v>
      </c>
      <c r="H30" s="5" t="s">
        <v>15</v>
      </c>
      <c r="I30" s="5" t="s">
        <v>16</v>
      </c>
    </row>
    <row r="31" spans="2:12" x14ac:dyDescent="0.25">
      <c r="B31" s="5">
        <v>0</v>
      </c>
      <c r="C31" s="5">
        <f>IF(B31&lt;=$C$14,(FACT($C$14)/(FACT($C$14-B31))*($D$18^B31)),0)</f>
        <v>1</v>
      </c>
      <c r="H31" s="5">
        <v>0</v>
      </c>
      <c r="I31" s="5">
        <f>IF(H31&lt;=$I$14,(FACT($I$14)/(FACT($I$14-H31))*($D$18^H31)),0)</f>
        <v>1</v>
      </c>
    </row>
    <row r="32" spans="2:12" x14ac:dyDescent="0.25">
      <c r="B32" s="5">
        <v>1</v>
      </c>
      <c r="C32" s="5">
        <f t="shared" ref="C32:C34" si="0">IF(B32&lt;=$C$14,(FACT($C$14)/(FACT($C$14-B32))*($D$18^B32)),0)</f>
        <v>1.4</v>
      </c>
      <c r="H32" s="5">
        <v>1</v>
      </c>
      <c r="I32" s="5">
        <f t="shared" ref="I32:I34" si="1">IF(H32&lt;=$I$14,(FACT($I$14)/(FACT($I$14-H32))*($D$18^H32)),0)</f>
        <v>2.0999999999999996</v>
      </c>
    </row>
    <row r="33" spans="2:9" x14ac:dyDescent="0.25">
      <c r="B33" s="5">
        <v>2</v>
      </c>
      <c r="C33" s="5">
        <f t="shared" si="0"/>
        <v>0.97999999999999987</v>
      </c>
      <c r="H33" s="5">
        <v>2</v>
      </c>
      <c r="I33" s="5">
        <f t="shared" si="1"/>
        <v>2.9399999999999995</v>
      </c>
    </row>
    <row r="34" spans="2:9" x14ac:dyDescent="0.25">
      <c r="B34" s="5">
        <v>3</v>
      </c>
      <c r="C34" s="5">
        <f t="shared" si="0"/>
        <v>0</v>
      </c>
      <c r="H34" s="5">
        <v>3</v>
      </c>
      <c r="I34" s="5">
        <f t="shared" si="1"/>
        <v>2.0579999999999994</v>
      </c>
    </row>
  </sheetData>
  <mergeCells count="2">
    <mergeCell ref="B16:C16"/>
    <mergeCell ref="H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6C1C-32F2-4969-AF52-89F61FE96450}">
  <dimension ref="B14:G41"/>
  <sheetViews>
    <sheetView topLeftCell="A7" zoomScaleNormal="100" workbookViewId="0">
      <selection activeCell="C20" sqref="C20"/>
    </sheetView>
  </sheetViews>
  <sheetFormatPr baseColWidth="10" defaultRowHeight="15" x14ac:dyDescent="0.25"/>
  <sheetData>
    <row r="14" spans="2:7" x14ac:dyDescent="0.25">
      <c r="B14" s="1" t="s">
        <v>0</v>
      </c>
      <c r="C14" s="10">
        <v>1</v>
      </c>
      <c r="D14" t="s">
        <v>24</v>
      </c>
      <c r="F14">
        <v>0.1</v>
      </c>
      <c r="G14" t="s">
        <v>26</v>
      </c>
    </row>
    <row r="15" spans="2:7" x14ac:dyDescent="0.25">
      <c r="B15" s="1" t="s">
        <v>1</v>
      </c>
      <c r="C15" s="10">
        <v>1</v>
      </c>
      <c r="D15" t="s">
        <v>25</v>
      </c>
      <c r="F15">
        <v>0.25</v>
      </c>
      <c r="G15" t="s">
        <v>26</v>
      </c>
    </row>
    <row r="17" spans="2:7" x14ac:dyDescent="0.25">
      <c r="B17" t="s">
        <v>27</v>
      </c>
      <c r="C17">
        <v>5</v>
      </c>
    </row>
    <row r="20" spans="2:7" x14ac:dyDescent="0.25">
      <c r="B20" t="s">
        <v>17</v>
      </c>
      <c r="C20">
        <f>F14/F15</f>
        <v>0.4</v>
      </c>
    </row>
    <row r="22" spans="2:7" x14ac:dyDescent="0.25">
      <c r="B22" s="8" t="s">
        <v>4</v>
      </c>
      <c r="E22">
        <f>1/SUM(C36:C41)</f>
        <v>6.9731116813566862E-2</v>
      </c>
      <c r="F22" s="6">
        <f>E22</f>
        <v>6.9731116813566862E-2</v>
      </c>
      <c r="G22" t="s">
        <v>28</v>
      </c>
    </row>
    <row r="23" spans="2:7" x14ac:dyDescent="0.25">
      <c r="B23" s="8"/>
    </row>
    <row r="24" spans="2:7" x14ac:dyDescent="0.25">
      <c r="B24" s="8"/>
    </row>
    <row r="25" spans="2:7" x14ac:dyDescent="0.25">
      <c r="B25" s="7" t="s">
        <v>31</v>
      </c>
      <c r="E25">
        <f>C17-(F14+F15)*(1-E22)/F14</f>
        <v>1.7440589088474843</v>
      </c>
      <c r="F25" t="s">
        <v>29</v>
      </c>
    </row>
    <row r="26" spans="2:7" x14ac:dyDescent="0.25">
      <c r="B26" s="7"/>
    </row>
    <row r="27" spans="2:7" x14ac:dyDescent="0.25">
      <c r="B27" s="7" t="s">
        <v>32</v>
      </c>
      <c r="D27">
        <f>E25/((C17-E31)*F14)</f>
        <v>7.499160470136724</v>
      </c>
      <c r="E27" t="s">
        <v>34</v>
      </c>
    </row>
    <row r="28" spans="2:7" x14ac:dyDescent="0.25">
      <c r="B28" s="7"/>
    </row>
    <row r="29" spans="2:7" x14ac:dyDescent="0.25">
      <c r="B29" s="7" t="s">
        <v>30</v>
      </c>
      <c r="D29">
        <f>D27+1/F15</f>
        <v>11.499160470136724</v>
      </c>
      <c r="E29" t="s">
        <v>34</v>
      </c>
    </row>
    <row r="30" spans="2:7" x14ac:dyDescent="0.25">
      <c r="B30" s="7"/>
    </row>
    <row r="31" spans="2:7" x14ac:dyDescent="0.25">
      <c r="B31" s="7" t="s">
        <v>33</v>
      </c>
      <c r="E31">
        <f>E25+1-E22</f>
        <v>2.6743277920339175</v>
      </c>
      <c r="F31" t="s">
        <v>35</v>
      </c>
    </row>
    <row r="32" spans="2:7" x14ac:dyDescent="0.25">
      <c r="B32" s="7"/>
    </row>
    <row r="35" spans="2:3" x14ac:dyDescent="0.25">
      <c r="B35" s="5" t="s">
        <v>15</v>
      </c>
      <c r="C35" s="5" t="s">
        <v>16</v>
      </c>
    </row>
    <row r="36" spans="2:3" x14ac:dyDescent="0.25">
      <c r="B36" s="5">
        <v>0</v>
      </c>
      <c r="C36" s="5">
        <f>IF(B36&lt;=$C$17,(FACT($C$17)/(FACT($C$17-B36))*($C$20^B36)),0)</f>
        <v>1</v>
      </c>
    </row>
    <row r="37" spans="2:3" x14ac:dyDescent="0.25">
      <c r="B37" s="5">
        <v>1</v>
      </c>
      <c r="C37" s="5">
        <f>IF(B37&lt;=$C$17,(FACT($C$17)/(FACT($C$17-B37))*($C$20^B37)),0)</f>
        <v>2</v>
      </c>
    </row>
    <row r="38" spans="2:3" x14ac:dyDescent="0.25">
      <c r="B38" s="5">
        <v>2</v>
      </c>
      <c r="C38" s="5">
        <f>IF(B38&lt;=$C$17,(FACT($C$17)/(FACT($C$17-B38))*($C$20^B38)),0)</f>
        <v>3.2000000000000006</v>
      </c>
    </row>
    <row r="39" spans="2:3" x14ac:dyDescent="0.25">
      <c r="B39" s="5">
        <v>3</v>
      </c>
      <c r="C39" s="5">
        <f>IF(B39&lt;=$C$17,(FACT($C$17)/(FACT($C$17-B39))*($C$20^B39)),0)</f>
        <v>3.8400000000000007</v>
      </c>
    </row>
    <row r="40" spans="2:3" x14ac:dyDescent="0.25">
      <c r="B40" s="5">
        <v>4</v>
      </c>
      <c r="C40" s="5">
        <f>IF(B40&lt;=$C$17,(FACT($C$17)/(FACT($C$17-B40))*($C$20^B40)),0)</f>
        <v>3.0720000000000014</v>
      </c>
    </row>
    <row r="41" spans="2:3" x14ac:dyDescent="0.25">
      <c r="B41" s="5">
        <v>5</v>
      </c>
      <c r="C41" s="5">
        <f>IF(B41&lt;=$C$17,(FACT($C$17)/(FACT($C$17-B41))*($C$20^B41)),0)</f>
        <v>1.2288000000000008</v>
      </c>
    </row>
  </sheetData>
  <mergeCells count="5">
    <mergeCell ref="B22:B24"/>
    <mergeCell ref="B25:B26"/>
    <mergeCell ref="B27:B28"/>
    <mergeCell ref="B29:B30"/>
    <mergeCell ref="B31:B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0DFB-62EB-4CAA-B9ED-3B014D7372FA}">
  <dimension ref="B13:G31"/>
  <sheetViews>
    <sheetView topLeftCell="A10" workbookViewId="0">
      <selection activeCell="B13" sqref="B13:D16"/>
    </sheetView>
  </sheetViews>
  <sheetFormatPr baseColWidth="10" defaultRowHeight="15" x14ac:dyDescent="0.25"/>
  <sheetData>
    <row r="13" spans="2:6" x14ac:dyDescent="0.25">
      <c r="B13" s="1" t="s">
        <v>0</v>
      </c>
      <c r="C13" s="10">
        <v>24</v>
      </c>
      <c r="D13" t="s">
        <v>36</v>
      </c>
    </row>
    <row r="14" spans="2:6" x14ac:dyDescent="0.25">
      <c r="B14" s="1" t="s">
        <v>1</v>
      </c>
      <c r="C14" s="10">
        <v>10</v>
      </c>
      <c r="D14" t="s">
        <v>36</v>
      </c>
    </row>
    <row r="16" spans="2:6" x14ac:dyDescent="0.25">
      <c r="B16" t="s">
        <v>37</v>
      </c>
      <c r="C16">
        <v>3</v>
      </c>
      <c r="E16" t="s">
        <v>38</v>
      </c>
      <c r="F16">
        <v>8</v>
      </c>
    </row>
    <row r="19" spans="2:7" x14ac:dyDescent="0.25">
      <c r="B19" t="s">
        <v>17</v>
      </c>
      <c r="C19">
        <f>C13/C14</f>
        <v>2.4</v>
      </c>
    </row>
    <row r="21" spans="2:7" x14ac:dyDescent="0.25">
      <c r="B21" s="8" t="s">
        <v>4</v>
      </c>
      <c r="D21">
        <f>(1-C19)/(1-C19^(F16+1))</f>
        <v>5.3014086739590588E-4</v>
      </c>
      <c r="F21" t="s">
        <v>28</v>
      </c>
    </row>
    <row r="22" spans="2:7" x14ac:dyDescent="0.25">
      <c r="B22" s="8"/>
    </row>
    <row r="23" spans="2:7" x14ac:dyDescent="0.25">
      <c r="B23" s="8"/>
    </row>
    <row r="24" spans="2:7" x14ac:dyDescent="0.25">
      <c r="B24" s="7" t="s">
        <v>31</v>
      </c>
      <c r="E24">
        <f>E26-(1-C19^F16)*C19/(1-C19^(F16+1))</f>
        <v>6.2896524750149414</v>
      </c>
      <c r="F24" t="s">
        <v>39</v>
      </c>
    </row>
    <row r="25" spans="2:7" x14ac:dyDescent="0.25">
      <c r="B25" s="7"/>
    </row>
    <row r="26" spans="2:7" x14ac:dyDescent="0.25">
      <c r="B26" s="7" t="s">
        <v>32</v>
      </c>
      <c r="E26">
        <f>C19/(1-C19)-((F16+1)*C19^(F16+1))/(1-C19^(F16+1))</f>
        <v>7.2891223341475451</v>
      </c>
      <c r="F26" t="s">
        <v>39</v>
      </c>
    </row>
    <row r="27" spans="2:7" x14ac:dyDescent="0.25">
      <c r="B27" s="7"/>
    </row>
    <row r="28" spans="2:7" x14ac:dyDescent="0.25">
      <c r="B28" s="7" t="s">
        <v>30</v>
      </c>
      <c r="D28">
        <f>F30-1/C14</f>
        <v>0.5292988645473965</v>
      </c>
      <c r="E28" t="s">
        <v>34</v>
      </c>
    </row>
    <row r="29" spans="2:7" x14ac:dyDescent="0.25">
      <c r="B29" s="7"/>
    </row>
    <row r="30" spans="2:7" x14ac:dyDescent="0.25">
      <c r="B30" s="7" t="s">
        <v>33</v>
      </c>
      <c r="F30">
        <f>E24/(C13*(1-((1-C19)*C19^F16)/(1-C19^(F16+1))))</f>
        <v>0.62929886454739647</v>
      </c>
      <c r="G30" t="s">
        <v>35</v>
      </c>
    </row>
    <row r="31" spans="2:7" x14ac:dyDescent="0.25">
      <c r="B31" s="7"/>
    </row>
  </sheetData>
  <mergeCells count="5">
    <mergeCell ref="B21:B23"/>
    <mergeCell ref="B24:B25"/>
    <mergeCell ref="B26:B27"/>
    <mergeCell ref="B28:B29"/>
    <mergeCell ref="B30:B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6D0-3DCE-437B-B577-98EF18E6718E}">
  <dimension ref="B12:E23"/>
  <sheetViews>
    <sheetView workbookViewId="0">
      <selection activeCell="B22" sqref="B22:E23"/>
    </sheetView>
  </sheetViews>
  <sheetFormatPr baseColWidth="10" defaultRowHeight="15" x14ac:dyDescent="0.25"/>
  <sheetData>
    <row r="12" spans="2:5" x14ac:dyDescent="0.25">
      <c r="B12" s="1" t="s">
        <v>0</v>
      </c>
      <c r="C12" s="10">
        <v>15</v>
      </c>
      <c r="D12" t="s">
        <v>40</v>
      </c>
    </row>
    <row r="13" spans="2:5" x14ac:dyDescent="0.25">
      <c r="B13" s="1" t="s">
        <v>1</v>
      </c>
      <c r="C13" s="10">
        <v>18</v>
      </c>
      <c r="D13" t="s">
        <v>40</v>
      </c>
    </row>
    <row r="16" spans="2:5" x14ac:dyDescent="0.25">
      <c r="B16" s="8" t="s">
        <v>4</v>
      </c>
      <c r="D16">
        <f>C12^2/(C13*(C13-C12))</f>
        <v>4.166666666666667</v>
      </c>
      <c r="E16" t="s">
        <v>29</v>
      </c>
    </row>
    <row r="17" spans="2:5" x14ac:dyDescent="0.25">
      <c r="B17" s="8"/>
    </row>
    <row r="18" spans="2:5" x14ac:dyDescent="0.25">
      <c r="B18" s="7" t="s">
        <v>31</v>
      </c>
      <c r="D18">
        <f>C12/(C13*(C13-C12))</f>
        <v>0.27777777777777779</v>
      </c>
      <c r="E18" t="s">
        <v>9</v>
      </c>
    </row>
    <row r="19" spans="2:5" x14ac:dyDescent="0.25">
      <c r="B19" s="7"/>
    </row>
    <row r="20" spans="2:5" x14ac:dyDescent="0.25">
      <c r="B20" s="7" t="s">
        <v>32</v>
      </c>
      <c r="D20">
        <f>1/(C13-C12)</f>
        <v>0.33333333333333331</v>
      </c>
      <c r="E20" t="s">
        <v>9</v>
      </c>
    </row>
    <row r="21" spans="2:5" x14ac:dyDescent="0.25">
      <c r="B21" s="7"/>
    </row>
    <row r="22" spans="2:5" x14ac:dyDescent="0.25">
      <c r="B22" s="7" t="s">
        <v>30</v>
      </c>
      <c r="D22">
        <f>C12/((C13-C12))</f>
        <v>5</v>
      </c>
      <c r="E22" t="s">
        <v>29</v>
      </c>
    </row>
    <row r="23" spans="2:5" x14ac:dyDescent="0.25">
      <c r="B23" s="7"/>
    </row>
  </sheetData>
  <mergeCells count="4">
    <mergeCell ref="B16:B17"/>
    <mergeCell ref="B18:B19"/>
    <mergeCell ref="B20:B21"/>
    <mergeCell ref="B22:B2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DDA3-FB8E-47A4-948F-DC27469A7E57}">
  <dimension ref="B6:D23"/>
  <sheetViews>
    <sheetView workbookViewId="0">
      <selection activeCell="B6" sqref="B6:E7"/>
    </sheetView>
  </sheetViews>
  <sheetFormatPr baseColWidth="10" defaultRowHeight="15" x14ac:dyDescent="0.25"/>
  <sheetData>
    <row r="6" spans="2:4" x14ac:dyDescent="0.25">
      <c r="B6" s="1" t="s">
        <v>0</v>
      </c>
      <c r="C6" s="9">
        <v>0.13</v>
      </c>
      <c r="D6" t="s">
        <v>41</v>
      </c>
    </row>
    <row r="7" spans="2:4" x14ac:dyDescent="0.25">
      <c r="B7" s="1" t="s">
        <v>1</v>
      </c>
      <c r="C7" s="9">
        <v>0.2</v>
      </c>
      <c r="D7" t="s">
        <v>41</v>
      </c>
    </row>
    <row r="9" spans="2:4" x14ac:dyDescent="0.25">
      <c r="B9" t="s">
        <v>42</v>
      </c>
      <c r="C9">
        <v>2</v>
      </c>
      <c r="D9" t="s">
        <v>43</v>
      </c>
    </row>
    <row r="11" spans="2:4" x14ac:dyDescent="0.25">
      <c r="C11">
        <f>1/(C7^2*C9^2)</f>
        <v>6.2499999999999991</v>
      </c>
    </row>
    <row r="14" spans="2:4" x14ac:dyDescent="0.25">
      <c r="B14" s="8" t="s">
        <v>44</v>
      </c>
      <c r="C14">
        <f>C6/C7</f>
        <v>0.65</v>
      </c>
    </row>
    <row r="15" spans="2:4" x14ac:dyDescent="0.25">
      <c r="B15" s="8"/>
    </row>
    <row r="16" spans="2:4" x14ac:dyDescent="0.25">
      <c r="B16" s="7" t="s">
        <v>45</v>
      </c>
      <c r="D16">
        <f>(C14^2*(1+C11))/(2*C11*(1-C14))</f>
        <v>0.70014285714285729</v>
      </c>
    </row>
    <row r="17" spans="2:4" x14ac:dyDescent="0.25">
      <c r="B17" s="7"/>
    </row>
    <row r="18" spans="2:4" x14ac:dyDescent="0.25">
      <c r="B18" s="7" t="s">
        <v>32</v>
      </c>
      <c r="D18">
        <f>D16+C6/C7</f>
        <v>1.3501428571428573</v>
      </c>
    </row>
    <row r="19" spans="2:4" x14ac:dyDescent="0.25">
      <c r="B19" s="7"/>
    </row>
    <row r="20" spans="2:4" x14ac:dyDescent="0.25">
      <c r="B20" s="7" t="s">
        <v>30</v>
      </c>
      <c r="D20">
        <f>D16/C6</f>
        <v>5.385714285714287</v>
      </c>
    </row>
    <row r="21" spans="2:4" x14ac:dyDescent="0.25">
      <c r="B21" s="7"/>
    </row>
    <row r="22" spans="2:4" x14ac:dyDescent="0.25">
      <c r="B22" s="7" t="s">
        <v>33</v>
      </c>
      <c r="D22">
        <f>D18/C6</f>
        <v>10.385714285714286</v>
      </c>
    </row>
    <row r="23" spans="2:4" x14ac:dyDescent="0.25">
      <c r="B23" s="7"/>
    </row>
  </sheetData>
  <mergeCells count="5">
    <mergeCell ref="B14:B15"/>
    <mergeCell ref="B18:B19"/>
    <mergeCell ref="B16:B17"/>
    <mergeCell ref="B20:B21"/>
    <mergeCell ref="B22:B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C368-8A92-427C-B171-91480C941D0B}">
  <dimension ref="B13:F26"/>
  <sheetViews>
    <sheetView workbookViewId="0">
      <selection activeCell="A12" sqref="A12:G26"/>
    </sheetView>
  </sheetViews>
  <sheetFormatPr baseColWidth="10" defaultRowHeight="15" x14ac:dyDescent="0.25"/>
  <sheetData>
    <row r="13" spans="2:4" x14ac:dyDescent="0.25">
      <c r="B13" s="1" t="s">
        <v>0</v>
      </c>
      <c r="C13" s="9">
        <v>24</v>
      </c>
      <c r="D13" t="s">
        <v>40</v>
      </c>
    </row>
    <row r="14" spans="2:4" x14ac:dyDescent="0.25">
      <c r="B14" s="1" t="s">
        <v>1</v>
      </c>
      <c r="C14" s="9">
        <v>35</v>
      </c>
      <c r="D14" t="s">
        <v>40</v>
      </c>
    </row>
    <row r="15" spans="2:4" x14ac:dyDescent="0.25">
      <c r="B15" s="11"/>
      <c r="C15" s="12"/>
    </row>
    <row r="17" spans="2:6" x14ac:dyDescent="0.25">
      <c r="B17" s="7" t="s">
        <v>4</v>
      </c>
      <c r="D17">
        <f>1-C13/C14</f>
        <v>0.31428571428571428</v>
      </c>
      <c r="E17" s="2">
        <f>D17</f>
        <v>0.31428571428571428</v>
      </c>
      <c r="F17" t="s">
        <v>47</v>
      </c>
    </row>
    <row r="18" spans="2:6" x14ac:dyDescent="0.25">
      <c r="B18" s="7"/>
    </row>
    <row r="19" spans="2:6" x14ac:dyDescent="0.25">
      <c r="B19" s="7" t="s">
        <v>45</v>
      </c>
      <c r="D19">
        <f>C13^2/(C14*(C14-C13))</f>
        <v>1.4961038961038962</v>
      </c>
      <c r="E19" t="s">
        <v>29</v>
      </c>
    </row>
    <row r="20" spans="2:6" x14ac:dyDescent="0.25">
      <c r="B20" s="7"/>
    </row>
    <row r="21" spans="2:6" x14ac:dyDescent="0.25">
      <c r="B21" s="7" t="s">
        <v>46</v>
      </c>
      <c r="D21">
        <f>C13/(C14*(C14-C13))</f>
        <v>6.2337662337662338E-2</v>
      </c>
      <c r="E21" t="s">
        <v>9</v>
      </c>
    </row>
    <row r="22" spans="2:6" x14ac:dyDescent="0.25">
      <c r="B22" s="7"/>
    </row>
    <row r="23" spans="2:6" x14ac:dyDescent="0.25">
      <c r="B23" s="7" t="s">
        <v>30</v>
      </c>
      <c r="D23">
        <f>1/(C14-C13)</f>
        <v>9.0909090909090912E-2</v>
      </c>
      <c r="E23" t="s">
        <v>9</v>
      </c>
    </row>
    <row r="24" spans="2:6" x14ac:dyDescent="0.25">
      <c r="B24" s="7"/>
    </row>
    <row r="25" spans="2:6" x14ac:dyDescent="0.25">
      <c r="B25" s="7" t="s">
        <v>33</v>
      </c>
      <c r="D25">
        <f>1-D17</f>
        <v>0.68571428571428572</v>
      </c>
      <c r="E25" s="2">
        <f>D25</f>
        <v>0.68571428571428572</v>
      </c>
      <c r="F25" t="s">
        <v>48</v>
      </c>
    </row>
    <row r="26" spans="2:6" x14ac:dyDescent="0.25">
      <c r="B26" s="7"/>
    </row>
  </sheetData>
  <mergeCells count="5">
    <mergeCell ref="B19:B20"/>
    <mergeCell ref="B21:B22"/>
    <mergeCell ref="B23:B24"/>
    <mergeCell ref="B25:B26"/>
    <mergeCell ref="B17:B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D6B8-2036-4B7C-9969-085B219405AD}">
  <dimension ref="B16:F29"/>
  <sheetViews>
    <sheetView workbookViewId="0">
      <selection activeCell="A16" sqref="A16:F29"/>
    </sheetView>
  </sheetViews>
  <sheetFormatPr baseColWidth="10" defaultRowHeight="15" x14ac:dyDescent="0.25"/>
  <sheetData>
    <row r="16" spans="2:4" x14ac:dyDescent="0.25">
      <c r="B16" s="1" t="s">
        <v>0</v>
      </c>
      <c r="C16" s="9">
        <v>1.25</v>
      </c>
      <c r="D16" t="s">
        <v>49</v>
      </c>
    </row>
    <row r="17" spans="2:6" x14ac:dyDescent="0.25">
      <c r="B17" s="1" t="s">
        <v>1</v>
      </c>
      <c r="C17" s="9">
        <v>2</v>
      </c>
      <c r="D17" t="s">
        <v>49</v>
      </c>
    </row>
    <row r="18" spans="2:6" x14ac:dyDescent="0.25">
      <c r="B18" s="11"/>
      <c r="C18" s="12"/>
    </row>
    <row r="20" spans="2:6" x14ac:dyDescent="0.25">
      <c r="B20" s="7" t="s">
        <v>4</v>
      </c>
      <c r="D20">
        <f>1-C16/C17</f>
        <v>0.375</v>
      </c>
      <c r="E20" s="2">
        <f>D20</f>
        <v>0.375</v>
      </c>
      <c r="F20" t="s">
        <v>47</v>
      </c>
    </row>
    <row r="21" spans="2:6" x14ac:dyDescent="0.25">
      <c r="B21" s="7"/>
    </row>
    <row r="22" spans="2:6" x14ac:dyDescent="0.25">
      <c r="B22" s="7" t="s">
        <v>45</v>
      </c>
      <c r="D22">
        <f>C16^2/(C17*(C17-C16))</f>
        <v>1.0416666666666667</v>
      </c>
      <c r="E22" t="s">
        <v>29</v>
      </c>
    </row>
    <row r="23" spans="2:6" x14ac:dyDescent="0.25">
      <c r="B23" s="7"/>
    </row>
    <row r="24" spans="2:6" x14ac:dyDescent="0.25">
      <c r="B24" s="7" t="s">
        <v>46</v>
      </c>
      <c r="D24">
        <f>C16/(C17*(C17-C16))</f>
        <v>0.83333333333333337</v>
      </c>
      <c r="E24" t="s">
        <v>9</v>
      </c>
    </row>
    <row r="25" spans="2:6" x14ac:dyDescent="0.25">
      <c r="B25" s="7"/>
    </row>
    <row r="26" spans="2:6" x14ac:dyDescent="0.25">
      <c r="B26" s="7" t="s">
        <v>30</v>
      </c>
      <c r="D26">
        <f>1-D20</f>
        <v>0.625</v>
      </c>
      <c r="E26" s="2">
        <f>D26</f>
        <v>0.625</v>
      </c>
      <c r="F26" t="s">
        <v>48</v>
      </c>
    </row>
    <row r="27" spans="2:6" x14ac:dyDescent="0.25">
      <c r="B27" s="7"/>
    </row>
    <row r="28" spans="2:6" x14ac:dyDescent="0.25">
      <c r="B28" s="7" t="s">
        <v>33</v>
      </c>
      <c r="D28">
        <f>1/(C17-C16)</f>
        <v>1.3333333333333333</v>
      </c>
      <c r="E28" t="s">
        <v>9</v>
      </c>
    </row>
    <row r="29" spans="2:6" x14ac:dyDescent="0.25">
      <c r="B29" s="7"/>
    </row>
  </sheetData>
  <mergeCells count="5">
    <mergeCell ref="B20:B21"/>
    <mergeCell ref="B22:B23"/>
    <mergeCell ref="B24:B25"/>
    <mergeCell ref="B28:B29"/>
    <mergeCell ref="B26:B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BD4B-F801-4323-9215-21A68F5C67C0}">
  <dimension ref="B12:F22"/>
  <sheetViews>
    <sheetView workbookViewId="0">
      <selection activeCell="C28" sqref="C28"/>
    </sheetView>
  </sheetViews>
  <sheetFormatPr baseColWidth="10" defaultRowHeight="15" x14ac:dyDescent="0.25"/>
  <sheetData>
    <row r="12" spans="2:6" x14ac:dyDescent="0.25">
      <c r="B12" s="1" t="s">
        <v>0</v>
      </c>
      <c r="C12" s="9">
        <v>45</v>
      </c>
      <c r="D12" t="s">
        <v>40</v>
      </c>
    </row>
    <row r="13" spans="2:6" x14ac:dyDescent="0.25">
      <c r="B13" s="1" t="s">
        <v>1</v>
      </c>
      <c r="C13" s="9">
        <v>60</v>
      </c>
      <c r="D13" t="s">
        <v>40</v>
      </c>
    </row>
    <row r="14" spans="2:6" x14ac:dyDescent="0.25">
      <c r="B14" s="11"/>
      <c r="C14" s="12"/>
    </row>
    <row r="15" spans="2:6" x14ac:dyDescent="0.25">
      <c r="B15" s="13" t="s">
        <v>50</v>
      </c>
      <c r="C15" s="12" t="s">
        <v>51</v>
      </c>
      <c r="E15">
        <v>0.05</v>
      </c>
      <c r="F15" t="s">
        <v>52</v>
      </c>
    </row>
    <row r="16" spans="2:6" x14ac:dyDescent="0.25">
      <c r="B16" s="11"/>
      <c r="C16" s="12"/>
    </row>
    <row r="17" spans="2:5" x14ac:dyDescent="0.25">
      <c r="B17" s="7" t="s">
        <v>4</v>
      </c>
      <c r="D17">
        <f>1/(C13-C12)</f>
        <v>6.6666666666666666E-2</v>
      </c>
      <c r="E17" t="s">
        <v>9</v>
      </c>
    </row>
    <row r="18" spans="2:5" x14ac:dyDescent="0.25">
      <c r="B18" s="7"/>
    </row>
    <row r="19" spans="2:5" x14ac:dyDescent="0.25">
      <c r="B19" s="7" t="s">
        <v>45</v>
      </c>
      <c r="D19">
        <f>C12^2/(C13*(C13-C12))</f>
        <v>2.25</v>
      </c>
      <c r="E19" t="s">
        <v>29</v>
      </c>
    </row>
    <row r="20" spans="2:5" x14ac:dyDescent="0.25">
      <c r="B20" s="7"/>
    </row>
    <row r="21" spans="2:5" x14ac:dyDescent="0.25">
      <c r="B21" s="7" t="s">
        <v>32</v>
      </c>
      <c r="D21">
        <f>C12/((C13-C12))</f>
        <v>3</v>
      </c>
      <c r="E21" t="s">
        <v>29</v>
      </c>
    </row>
    <row r="22" spans="2:5" x14ac:dyDescent="0.25">
      <c r="B22" s="7"/>
    </row>
  </sheetData>
  <mergeCells count="3">
    <mergeCell ref="B19:B20"/>
    <mergeCell ref="B21:B22"/>
    <mergeCell ref="B17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2023-02-14T18:31:19Z</dcterms:created>
  <dcterms:modified xsi:type="dcterms:W3CDTF">2023-02-14T22:25:20Z</dcterms:modified>
</cp:coreProperties>
</file>