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\Documents\USAC\INDUSTRIAL\IO 2\"/>
    </mc:Choice>
  </mc:AlternateContent>
  <xr:revisionPtr revIDLastSave="0" documentId="13_ncr:1_{FFD37EFB-E7F6-451C-981B-9A8E860E779D}" xr6:coauthVersionLast="47" xr6:coauthVersionMax="47" xr10:uidLastSave="{00000000-0000-0000-0000-000000000000}"/>
  <bookViews>
    <workbookView xWindow="0" yWindow="0" windowWidth="14400" windowHeight="15600" activeTab="3" xr2:uid="{024896A9-7A96-4FB2-A3E0-4EA9316AB9B2}"/>
  </bookViews>
  <sheets>
    <sheet name="Términos" sheetId="2" r:id="rId1"/>
    <sheet name="MM1" sheetId="1" r:id="rId2"/>
    <sheet name="Hoja1" sheetId="7" r:id="rId3"/>
    <sheet name="MM1 FINITO" sheetId="5" r:id="rId4"/>
    <sheet name="MMK" sheetId="4" r:id="rId5"/>
    <sheet name="MG1" sheetId="3" r:id="rId6"/>
    <sheet name="MGK BLOQUEADO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4" i="5" l="1"/>
  <c r="E9" i="5"/>
  <c r="E9" i="4"/>
  <c r="I9" i="7"/>
  <c r="I10" i="7"/>
  <c r="D12" i="7"/>
  <c r="P3" i="7"/>
  <c r="I7" i="7"/>
  <c r="N10" i="7"/>
  <c r="N9" i="7"/>
  <c r="N8" i="7"/>
  <c r="N7" i="7"/>
  <c r="I8" i="7"/>
  <c r="E8" i="1"/>
  <c r="E9" i="1" s="1"/>
  <c r="E15" i="1" s="1"/>
  <c r="I6" i="7"/>
  <c r="D13" i="7"/>
  <c r="D11" i="7"/>
  <c r="D10" i="7"/>
  <c r="D9" i="7"/>
  <c r="D8" i="7"/>
  <c r="D6" i="7"/>
  <c r="D7" i="7" s="1"/>
  <c r="E10" i="1" l="1"/>
  <c r="E12" i="1" s="1"/>
  <c r="F28" i="4"/>
  <c r="C150" i="6" l="1"/>
  <c r="C146" i="6"/>
  <c r="C147" i="6"/>
  <c r="C148" i="6"/>
  <c r="C149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51" i="6"/>
  <c r="C52" i="6"/>
  <c r="C53" i="6"/>
  <c r="C54" i="6"/>
  <c r="C55" i="6"/>
  <c r="C56" i="6"/>
  <c r="C57" i="6"/>
  <c r="C58" i="6"/>
  <c r="C50" i="6"/>
  <c r="E9" i="6"/>
  <c r="E50" i="4"/>
  <c r="D54" i="4" s="1"/>
  <c r="C71" i="5"/>
  <c r="C103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60" i="5"/>
  <c r="C154" i="4"/>
  <c r="G154" i="4" s="1"/>
  <c r="C152" i="4"/>
  <c r="G152" i="4" s="1"/>
  <c r="C153" i="4"/>
  <c r="G153" i="4" s="1"/>
  <c r="C148" i="4"/>
  <c r="G148" i="4" s="1"/>
  <c r="C149" i="4"/>
  <c r="G149" i="4" s="1"/>
  <c r="C150" i="4"/>
  <c r="G150" i="4" s="1"/>
  <c r="C151" i="4"/>
  <c r="G151" i="4" s="1"/>
  <c r="C60" i="4"/>
  <c r="C61" i="4"/>
  <c r="C62" i="4"/>
  <c r="G62" i="4" s="1"/>
  <c r="C63" i="4"/>
  <c r="G63" i="4" s="1"/>
  <c r="C64" i="4"/>
  <c r="G64" i="4" s="1"/>
  <c r="C65" i="4"/>
  <c r="G65" i="4" s="1"/>
  <c r="C66" i="4"/>
  <c r="G66" i="4" s="1"/>
  <c r="C67" i="4"/>
  <c r="G67" i="4" s="1"/>
  <c r="C68" i="4"/>
  <c r="G68" i="4" s="1"/>
  <c r="C69" i="4"/>
  <c r="G69" i="4" s="1"/>
  <c r="C70" i="4"/>
  <c r="G70" i="4" s="1"/>
  <c r="C71" i="4"/>
  <c r="G71" i="4" s="1"/>
  <c r="C72" i="4"/>
  <c r="G72" i="4" s="1"/>
  <c r="C73" i="4"/>
  <c r="G73" i="4" s="1"/>
  <c r="C74" i="4"/>
  <c r="G74" i="4" s="1"/>
  <c r="C75" i="4"/>
  <c r="G75" i="4" s="1"/>
  <c r="C76" i="4"/>
  <c r="G76" i="4" s="1"/>
  <c r="C77" i="4"/>
  <c r="G77" i="4" s="1"/>
  <c r="C78" i="4"/>
  <c r="G78" i="4" s="1"/>
  <c r="C79" i="4"/>
  <c r="G79" i="4" s="1"/>
  <c r="C80" i="4"/>
  <c r="G80" i="4" s="1"/>
  <c r="C81" i="4"/>
  <c r="G81" i="4" s="1"/>
  <c r="C82" i="4"/>
  <c r="G82" i="4" s="1"/>
  <c r="C83" i="4"/>
  <c r="G83" i="4" s="1"/>
  <c r="C84" i="4"/>
  <c r="G84" i="4" s="1"/>
  <c r="C85" i="4"/>
  <c r="G85" i="4" s="1"/>
  <c r="C86" i="4"/>
  <c r="G86" i="4" s="1"/>
  <c r="C87" i="4"/>
  <c r="G87" i="4" s="1"/>
  <c r="C88" i="4"/>
  <c r="G88" i="4" s="1"/>
  <c r="C89" i="4"/>
  <c r="G89" i="4" s="1"/>
  <c r="C90" i="4"/>
  <c r="G90" i="4" s="1"/>
  <c r="C91" i="4"/>
  <c r="G91" i="4" s="1"/>
  <c r="C92" i="4"/>
  <c r="G92" i="4" s="1"/>
  <c r="C93" i="4"/>
  <c r="G93" i="4" s="1"/>
  <c r="C94" i="4"/>
  <c r="G94" i="4" s="1"/>
  <c r="C95" i="4"/>
  <c r="G95" i="4" s="1"/>
  <c r="C96" i="4"/>
  <c r="G96" i="4" s="1"/>
  <c r="C97" i="4"/>
  <c r="G97" i="4" s="1"/>
  <c r="C98" i="4"/>
  <c r="G98" i="4" s="1"/>
  <c r="C99" i="4"/>
  <c r="G99" i="4" s="1"/>
  <c r="C100" i="4"/>
  <c r="G100" i="4" s="1"/>
  <c r="C101" i="4"/>
  <c r="G101" i="4" s="1"/>
  <c r="C102" i="4"/>
  <c r="G102" i="4" s="1"/>
  <c r="C103" i="4"/>
  <c r="G103" i="4" s="1"/>
  <c r="C104" i="4"/>
  <c r="G104" i="4" s="1"/>
  <c r="C105" i="4"/>
  <c r="G105" i="4" s="1"/>
  <c r="C106" i="4"/>
  <c r="G106" i="4" s="1"/>
  <c r="C107" i="4"/>
  <c r="G107" i="4" s="1"/>
  <c r="C108" i="4"/>
  <c r="G108" i="4" s="1"/>
  <c r="C109" i="4"/>
  <c r="G109" i="4" s="1"/>
  <c r="C110" i="4"/>
  <c r="G110" i="4" s="1"/>
  <c r="C111" i="4"/>
  <c r="G111" i="4" s="1"/>
  <c r="C112" i="4"/>
  <c r="G112" i="4" s="1"/>
  <c r="C113" i="4"/>
  <c r="G113" i="4" s="1"/>
  <c r="C114" i="4"/>
  <c r="G114" i="4" s="1"/>
  <c r="C115" i="4"/>
  <c r="G115" i="4" s="1"/>
  <c r="C116" i="4"/>
  <c r="G116" i="4" s="1"/>
  <c r="C117" i="4"/>
  <c r="G117" i="4" s="1"/>
  <c r="C118" i="4"/>
  <c r="G118" i="4" s="1"/>
  <c r="C119" i="4"/>
  <c r="G119" i="4" s="1"/>
  <c r="C120" i="4"/>
  <c r="G120" i="4" s="1"/>
  <c r="C121" i="4"/>
  <c r="G121" i="4" s="1"/>
  <c r="C122" i="4"/>
  <c r="G122" i="4" s="1"/>
  <c r="C123" i="4"/>
  <c r="G123" i="4" s="1"/>
  <c r="C124" i="4"/>
  <c r="G124" i="4" s="1"/>
  <c r="C125" i="4"/>
  <c r="G125" i="4" s="1"/>
  <c r="C126" i="4"/>
  <c r="G126" i="4" s="1"/>
  <c r="C127" i="4"/>
  <c r="G127" i="4" s="1"/>
  <c r="C128" i="4"/>
  <c r="G128" i="4" s="1"/>
  <c r="C129" i="4"/>
  <c r="G129" i="4" s="1"/>
  <c r="C130" i="4"/>
  <c r="G130" i="4" s="1"/>
  <c r="C131" i="4"/>
  <c r="G131" i="4" s="1"/>
  <c r="C132" i="4"/>
  <c r="G132" i="4" s="1"/>
  <c r="C133" i="4"/>
  <c r="G133" i="4" s="1"/>
  <c r="C134" i="4"/>
  <c r="G134" i="4" s="1"/>
  <c r="C135" i="4"/>
  <c r="G135" i="4" s="1"/>
  <c r="C136" i="4"/>
  <c r="G136" i="4" s="1"/>
  <c r="C137" i="4"/>
  <c r="G137" i="4" s="1"/>
  <c r="C138" i="4"/>
  <c r="G138" i="4" s="1"/>
  <c r="C139" i="4"/>
  <c r="G139" i="4" s="1"/>
  <c r="C140" i="4"/>
  <c r="G140" i="4" s="1"/>
  <c r="C141" i="4"/>
  <c r="G141" i="4" s="1"/>
  <c r="C142" i="4"/>
  <c r="G142" i="4" s="1"/>
  <c r="C143" i="4"/>
  <c r="G143" i="4" s="1"/>
  <c r="C144" i="4"/>
  <c r="G144" i="4" s="1"/>
  <c r="C145" i="4"/>
  <c r="G145" i="4" s="1"/>
  <c r="C146" i="4"/>
  <c r="G146" i="4" s="1"/>
  <c r="C147" i="4"/>
  <c r="G147" i="4" s="1"/>
  <c r="C58" i="4"/>
  <c r="C59" i="4"/>
  <c r="C55" i="4"/>
  <c r="C56" i="4"/>
  <c r="C57" i="4"/>
  <c r="C54" i="4"/>
  <c r="E9" i="3"/>
  <c r="E19" i="3" s="1"/>
  <c r="E13" i="1"/>
  <c r="E14" i="1"/>
  <c r="E54" i="4" l="1"/>
  <c r="E12" i="3"/>
  <c r="E14" i="3" s="1"/>
  <c r="E15" i="3" s="1"/>
  <c r="C96" i="5"/>
  <c r="C95" i="5"/>
  <c r="C88" i="5"/>
  <c r="C87" i="5"/>
  <c r="C112" i="5"/>
  <c r="C80" i="5"/>
  <c r="C111" i="5"/>
  <c r="C79" i="5"/>
  <c r="C104" i="5"/>
  <c r="C72" i="5"/>
  <c r="C113" i="5"/>
  <c r="C105" i="5"/>
  <c r="C97" i="5"/>
  <c r="C89" i="5"/>
  <c r="C81" i="5"/>
  <c r="C73" i="5"/>
  <c r="C63" i="5"/>
  <c r="C110" i="5"/>
  <c r="C102" i="5"/>
  <c r="C94" i="5"/>
  <c r="C86" i="5"/>
  <c r="C78" i="5"/>
  <c r="C70" i="5"/>
  <c r="C109" i="5"/>
  <c r="C101" i="5"/>
  <c r="C93" i="5"/>
  <c r="C85" i="5"/>
  <c r="C77" i="5"/>
  <c r="C69" i="5"/>
  <c r="C108" i="5"/>
  <c r="C100" i="5"/>
  <c r="C92" i="5"/>
  <c r="C84" i="5"/>
  <c r="C76" i="5"/>
  <c r="C68" i="5"/>
  <c r="C107" i="5"/>
  <c r="C99" i="5"/>
  <c r="C91" i="5"/>
  <c r="C83" i="5"/>
  <c r="C75" i="5"/>
  <c r="C67" i="5"/>
  <c r="C114" i="5"/>
  <c r="C106" i="5"/>
  <c r="C98" i="5"/>
  <c r="C90" i="5"/>
  <c r="C82" i="5"/>
  <c r="C74" i="5"/>
  <c r="C66" i="5"/>
  <c r="C59" i="5"/>
  <c r="C55" i="5"/>
  <c r="C62" i="5"/>
  <c r="C65" i="5"/>
  <c r="C61" i="5"/>
  <c r="C57" i="5"/>
  <c r="C58" i="5"/>
  <c r="C56" i="5"/>
  <c r="C64" i="5"/>
  <c r="E11" i="1"/>
  <c r="E18" i="1" s="1"/>
  <c r="E11" i="6"/>
  <c r="D145" i="4"/>
  <c r="E145" i="4" s="1"/>
  <c r="D129" i="4"/>
  <c r="E129" i="4" s="1"/>
  <c r="D113" i="4"/>
  <c r="E113" i="4" s="1"/>
  <c r="D97" i="4"/>
  <c r="E97" i="4" s="1"/>
  <c r="D81" i="4"/>
  <c r="E81" i="4" s="1"/>
  <c r="D69" i="4"/>
  <c r="E69" i="4" s="1"/>
  <c r="D141" i="4"/>
  <c r="E141" i="4" s="1"/>
  <c r="D125" i="4"/>
  <c r="E125" i="4" s="1"/>
  <c r="D109" i="4"/>
  <c r="E109" i="4" s="1"/>
  <c r="D93" i="4"/>
  <c r="E93" i="4" s="1"/>
  <c r="D77" i="4"/>
  <c r="E77" i="4" s="1"/>
  <c r="D65" i="4"/>
  <c r="E65" i="4" s="1"/>
  <c r="D153" i="4"/>
  <c r="E153" i="4" s="1"/>
  <c r="D137" i="4"/>
  <c r="E137" i="4" s="1"/>
  <c r="D121" i="4"/>
  <c r="E121" i="4" s="1"/>
  <c r="D105" i="4"/>
  <c r="E105" i="4" s="1"/>
  <c r="D89" i="4"/>
  <c r="E89" i="4" s="1"/>
  <c r="D75" i="4"/>
  <c r="E75" i="4" s="1"/>
  <c r="D61" i="4"/>
  <c r="E61" i="4" s="1"/>
  <c r="D149" i="4"/>
  <c r="E149" i="4" s="1"/>
  <c r="D133" i="4"/>
  <c r="E133" i="4" s="1"/>
  <c r="D117" i="4"/>
  <c r="E117" i="4" s="1"/>
  <c r="D101" i="4"/>
  <c r="E101" i="4" s="1"/>
  <c r="D85" i="4"/>
  <c r="E85" i="4" s="1"/>
  <c r="D73" i="4"/>
  <c r="E73" i="4" s="1"/>
  <c r="D57" i="4"/>
  <c r="E57" i="4" s="1"/>
  <c r="D152" i="4"/>
  <c r="E152" i="4" s="1"/>
  <c r="D148" i="4"/>
  <c r="E148" i="4" s="1"/>
  <c r="D144" i="4"/>
  <c r="E144" i="4" s="1"/>
  <c r="D140" i="4"/>
  <c r="E140" i="4" s="1"/>
  <c r="D136" i="4"/>
  <c r="E136" i="4" s="1"/>
  <c r="D132" i="4"/>
  <c r="E132" i="4" s="1"/>
  <c r="D128" i="4"/>
  <c r="E128" i="4" s="1"/>
  <c r="D124" i="4"/>
  <c r="E124" i="4" s="1"/>
  <c r="D120" i="4"/>
  <c r="E120" i="4" s="1"/>
  <c r="D116" i="4"/>
  <c r="E116" i="4" s="1"/>
  <c r="D112" i="4"/>
  <c r="E112" i="4" s="1"/>
  <c r="D108" i="4"/>
  <c r="E108" i="4" s="1"/>
  <c r="D104" i="4"/>
  <c r="E104" i="4" s="1"/>
  <c r="D100" i="4"/>
  <c r="E100" i="4" s="1"/>
  <c r="D96" i="4"/>
  <c r="E96" i="4" s="1"/>
  <c r="D92" i="4"/>
  <c r="E92" i="4" s="1"/>
  <c r="D88" i="4"/>
  <c r="E88" i="4" s="1"/>
  <c r="D84" i="4"/>
  <c r="E84" i="4" s="1"/>
  <c r="D80" i="4"/>
  <c r="E80" i="4" s="1"/>
  <c r="D76" i="4"/>
  <c r="E76" i="4" s="1"/>
  <c r="D72" i="4"/>
  <c r="E72" i="4" s="1"/>
  <c r="D68" i="4"/>
  <c r="E68" i="4" s="1"/>
  <c r="D64" i="4"/>
  <c r="E64" i="4" s="1"/>
  <c r="D60" i="4"/>
  <c r="E60" i="4" s="1"/>
  <c r="D56" i="4"/>
  <c r="E56" i="4" s="1"/>
  <c r="D71" i="4"/>
  <c r="E71" i="4" s="1"/>
  <c r="D67" i="4"/>
  <c r="E67" i="4" s="1"/>
  <c r="D63" i="4"/>
  <c r="E63" i="4" s="1"/>
  <c r="D59" i="4"/>
  <c r="E59" i="4" s="1"/>
  <c r="D55" i="4"/>
  <c r="E55" i="4" s="1"/>
  <c r="D151" i="4"/>
  <c r="E151" i="4" s="1"/>
  <c r="D147" i="4"/>
  <c r="E147" i="4" s="1"/>
  <c r="D143" i="4"/>
  <c r="E143" i="4" s="1"/>
  <c r="D139" i="4"/>
  <c r="E139" i="4" s="1"/>
  <c r="D135" i="4"/>
  <c r="E135" i="4" s="1"/>
  <c r="D131" i="4"/>
  <c r="E131" i="4" s="1"/>
  <c r="D127" i="4"/>
  <c r="E127" i="4" s="1"/>
  <c r="D123" i="4"/>
  <c r="E123" i="4" s="1"/>
  <c r="D119" i="4"/>
  <c r="E119" i="4" s="1"/>
  <c r="D115" i="4"/>
  <c r="E115" i="4" s="1"/>
  <c r="D111" i="4"/>
  <c r="E111" i="4" s="1"/>
  <c r="D107" i="4"/>
  <c r="E107" i="4" s="1"/>
  <c r="D103" i="4"/>
  <c r="E103" i="4" s="1"/>
  <c r="D99" i="4"/>
  <c r="E99" i="4" s="1"/>
  <c r="D95" i="4"/>
  <c r="E95" i="4" s="1"/>
  <c r="D91" i="4"/>
  <c r="E91" i="4" s="1"/>
  <c r="D87" i="4"/>
  <c r="E87" i="4" s="1"/>
  <c r="D83" i="4"/>
  <c r="E83" i="4" s="1"/>
  <c r="D79" i="4"/>
  <c r="E79" i="4" s="1"/>
  <c r="D154" i="4"/>
  <c r="E154" i="4" s="1"/>
  <c r="D150" i="4"/>
  <c r="E150" i="4" s="1"/>
  <c r="D146" i="4"/>
  <c r="E146" i="4" s="1"/>
  <c r="D142" i="4"/>
  <c r="E142" i="4" s="1"/>
  <c r="D138" i="4"/>
  <c r="E138" i="4" s="1"/>
  <c r="D134" i="4"/>
  <c r="E134" i="4" s="1"/>
  <c r="D130" i="4"/>
  <c r="E130" i="4" s="1"/>
  <c r="D126" i="4"/>
  <c r="E126" i="4" s="1"/>
  <c r="D122" i="4"/>
  <c r="E122" i="4" s="1"/>
  <c r="D118" i="4"/>
  <c r="E118" i="4" s="1"/>
  <c r="D114" i="4"/>
  <c r="E114" i="4" s="1"/>
  <c r="D110" i="4"/>
  <c r="E110" i="4" s="1"/>
  <c r="D106" i="4"/>
  <c r="E106" i="4" s="1"/>
  <c r="D102" i="4"/>
  <c r="E102" i="4" s="1"/>
  <c r="D98" i="4"/>
  <c r="E98" i="4" s="1"/>
  <c r="D94" i="4"/>
  <c r="E94" i="4" s="1"/>
  <c r="D90" i="4"/>
  <c r="E90" i="4" s="1"/>
  <c r="D86" i="4"/>
  <c r="E86" i="4" s="1"/>
  <c r="D82" i="4"/>
  <c r="E82" i="4" s="1"/>
  <c r="D78" i="4"/>
  <c r="E78" i="4" s="1"/>
  <c r="D74" i="4"/>
  <c r="E74" i="4" s="1"/>
  <c r="D70" i="4"/>
  <c r="E70" i="4" s="1"/>
  <c r="D66" i="4"/>
  <c r="E66" i="4" s="1"/>
  <c r="D62" i="4"/>
  <c r="E62" i="4" s="1"/>
  <c r="D58" i="4"/>
  <c r="E58" i="4" s="1"/>
  <c r="E11" i="3"/>
  <c r="E16" i="3"/>
  <c r="E18" i="3"/>
  <c r="E17" i="3"/>
  <c r="E17" i="1"/>
  <c r="E16" i="1" s="1"/>
  <c r="E13" i="3" l="1"/>
  <c r="E20" i="3" s="1"/>
  <c r="E11" i="5"/>
  <c r="E17" i="5" s="1"/>
  <c r="E13" i="6"/>
  <c r="E12" i="6"/>
  <c r="E11" i="4"/>
  <c r="G61" i="4" l="1"/>
  <c r="G60" i="4"/>
  <c r="E21" i="4"/>
  <c r="E18" i="4"/>
  <c r="E12" i="5"/>
  <c r="E13" i="5" s="1"/>
  <c r="E16" i="5"/>
  <c r="G59" i="4"/>
  <c r="E17" i="4"/>
  <c r="G56" i="4"/>
  <c r="G54" i="4"/>
  <c r="E12" i="4"/>
  <c r="E13" i="4" s="1"/>
  <c r="E22" i="4" s="1"/>
  <c r="G55" i="4"/>
  <c r="E16" i="4"/>
  <c r="G57" i="4"/>
  <c r="G58" i="4"/>
  <c r="E14" i="5" l="1"/>
  <c r="E15" i="5" s="1"/>
  <c r="E20" i="5"/>
  <c r="E14" i="4"/>
  <c r="E15" i="4" s="1"/>
  <c r="E19" i="4"/>
  <c r="E20" i="4" s="1"/>
</calcChain>
</file>

<file path=xl/sharedStrings.xml><?xml version="1.0" encoding="utf-8"?>
<sst xmlns="http://schemas.openxmlformats.org/spreadsheetml/2006/main" count="319" uniqueCount="95">
  <si>
    <t>μ</t>
  </si>
  <si>
    <t>λ</t>
  </si>
  <si>
    <t>Tasa de atención o servicio</t>
  </si>
  <si>
    <t>Probabilidad de que no hayan unidades en el sistema</t>
  </si>
  <si>
    <t>No. Promedio de unidades en fila</t>
  </si>
  <si>
    <t>No. Promedio de unidades en el sistema</t>
  </si>
  <si>
    <t>Tiempo promedio de espera en la fila</t>
  </si>
  <si>
    <t>Tiempo promedio de espera en el sistema</t>
  </si>
  <si>
    <t>Probabilidad de que un cliente que llega tenga que esperar</t>
  </si>
  <si>
    <t>Probabilidad de que haya n clientes en el sistema</t>
  </si>
  <si>
    <t>Factor de utilizacion</t>
  </si>
  <si>
    <t>Número de servidores</t>
  </si>
  <si>
    <t>Tamaño de la poblacion</t>
  </si>
  <si>
    <t>Varianza de un modelo general</t>
  </si>
  <si>
    <t>Costo total</t>
  </si>
  <si>
    <t>Costo del servidor</t>
  </si>
  <si>
    <t>Tasa de llegadas</t>
  </si>
  <si>
    <t>Po</t>
  </si>
  <si>
    <t>Lq</t>
  </si>
  <si>
    <t>Wq</t>
  </si>
  <si>
    <t>Pw</t>
  </si>
  <si>
    <t>Pn</t>
  </si>
  <si>
    <t>ρ</t>
  </si>
  <si>
    <t>K - S</t>
  </si>
  <si>
    <t>N</t>
  </si>
  <si>
    <t>σ^2</t>
  </si>
  <si>
    <t>C</t>
  </si>
  <si>
    <t>Cwq</t>
  </si>
  <si>
    <t>Cs</t>
  </si>
  <si>
    <t>Símbolo</t>
  </si>
  <si>
    <t>Descripción</t>
  </si>
  <si>
    <t>W</t>
  </si>
  <si>
    <t>L</t>
  </si>
  <si>
    <t>n</t>
  </si>
  <si>
    <t>t</t>
  </si>
  <si>
    <t>Probabilidad de que tenga que esperar mas de t en cola</t>
  </si>
  <si>
    <t>Probabilidad de que tenga que esperar mas de t en el sistema</t>
  </si>
  <si>
    <t>M/M/1</t>
  </si>
  <si>
    <t>Probabilidad de que esté mas de t en el sistema</t>
  </si>
  <si>
    <t>Probabilidad de que esté mas de t en cola</t>
  </si>
  <si>
    <t>σ</t>
  </si>
  <si>
    <t>Devisacio estandar</t>
  </si>
  <si>
    <t>M/G/1</t>
  </si>
  <si>
    <t>M/M/K</t>
  </si>
  <si>
    <t>Test para P0</t>
  </si>
  <si>
    <t>n inicial</t>
  </si>
  <si>
    <t>n final</t>
  </si>
  <si>
    <t>resultado final</t>
  </si>
  <si>
    <t>resultado alpha</t>
  </si>
  <si>
    <t>n &lt;= k</t>
  </si>
  <si>
    <t>n &gt; k</t>
  </si>
  <si>
    <t>M/M/1 - Población finita</t>
  </si>
  <si>
    <t>Tamaño de la población</t>
  </si>
  <si>
    <t>?</t>
  </si>
  <si>
    <t>0 &lt;= n &lt;= N</t>
  </si>
  <si>
    <t>p</t>
  </si>
  <si>
    <t>Cw</t>
  </si>
  <si>
    <t>Costo de espera o del cliente (de penalización)</t>
  </si>
  <si>
    <t>K</t>
  </si>
  <si>
    <t>i</t>
  </si>
  <si>
    <t>ecuacion</t>
  </si>
  <si>
    <t>Cantidad de clientes en el sistema</t>
  </si>
  <si>
    <t>Probabiliad de que el sistema tenga n clientes</t>
  </si>
  <si>
    <t>Pj</t>
  </si>
  <si>
    <t>j</t>
  </si>
  <si>
    <t>M/G/K - BLOQUEADO</t>
  </si>
  <si>
    <t>% atencion</t>
  </si>
  <si>
    <t>Ws</t>
  </si>
  <si>
    <t>Ls</t>
  </si>
  <si>
    <t>λ =</t>
  </si>
  <si>
    <t>clientes/hora</t>
  </si>
  <si>
    <t>μ =</t>
  </si>
  <si>
    <t>a)</t>
  </si>
  <si>
    <t>ρ = λ/μ =</t>
  </si>
  <si>
    <t>b)</t>
  </si>
  <si>
    <t>Po = 1 - λ/μ =</t>
  </si>
  <si>
    <t>c)</t>
  </si>
  <si>
    <t>Lq = (λ^2)/(μ(μ-λ))=</t>
  </si>
  <si>
    <t>d)</t>
  </si>
  <si>
    <t>Ls = λ/(μ-λ) =</t>
  </si>
  <si>
    <t>e)</t>
  </si>
  <si>
    <t>f)</t>
  </si>
  <si>
    <t>g)</t>
  </si>
  <si>
    <t>h)</t>
  </si>
  <si>
    <t>Pn = (λ/μ)^(k+1) =</t>
  </si>
  <si>
    <t>Ws = 1/(μ-λ) =</t>
  </si>
  <si>
    <t>Wq = λ/(μ(μ-λ)) =</t>
  </si>
  <si>
    <t>N =</t>
  </si>
  <si>
    <t xml:space="preserve">Po = </t>
  </si>
  <si>
    <t>Lq = N - ((λ+μ)/λ)*(1-Po) =</t>
  </si>
  <si>
    <t>Ls = Lq + (1 - Po) =</t>
  </si>
  <si>
    <t>Wq = Lq/(λ(N-L))</t>
  </si>
  <si>
    <t>Ws = Wq + 1/μ =</t>
  </si>
  <si>
    <t>Lq= (λ^2)/(μ(μ-λ)) =</t>
  </si>
  <si>
    <t>Pn&gt;k = (λ/μ)^(k+1)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</si>
</sst>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Q&quot;* #,##0.00_-;\-&quot;Q&quot;* #,##0.00_-;_-&quot;Q&quot;* &quot;-&quot;??_-;_-@_-"/>
    <numFmt numFmtId="164" formatCode="0.0000"/>
    <numFmt numFmtId="165" formatCode="0.000000000000000"/>
    <numFmt numFmtId="166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i/>
      <u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2" fillId="3" borderId="1" xfId="0" applyFont="1" applyFill="1" applyBorder="1"/>
    <xf numFmtId="0" fontId="1" fillId="3" borderId="1" xfId="0" applyFont="1" applyFill="1" applyBorder="1"/>
    <xf numFmtId="0" fontId="3" fillId="2" borderId="1" xfId="0" applyFont="1" applyFill="1" applyBorder="1"/>
    <xf numFmtId="164" fontId="0" fillId="0" borderId="1" xfId="0" applyNumberFormat="1" applyBorder="1"/>
    <xf numFmtId="0" fontId="0" fillId="4" borderId="1" xfId="0" applyFill="1" applyBorder="1"/>
    <xf numFmtId="0" fontId="1" fillId="4" borderId="1" xfId="0" applyFont="1" applyFill="1" applyBorder="1"/>
    <xf numFmtId="0" fontId="2" fillId="2" borderId="1" xfId="0" applyFont="1" applyFill="1" applyBorder="1"/>
    <xf numFmtId="0" fontId="2" fillId="5" borderId="1" xfId="0" applyFont="1" applyFill="1" applyBorder="1"/>
    <xf numFmtId="0" fontId="0" fillId="7" borderId="0" xfId="0" applyFill="1"/>
    <xf numFmtId="164" fontId="0" fillId="7" borderId="0" xfId="0" applyNumberFormat="1" applyFill="1"/>
    <xf numFmtId="165" fontId="0" fillId="0" borderId="1" xfId="0" applyNumberFormat="1" applyBorder="1"/>
    <xf numFmtId="0" fontId="2" fillId="6" borderId="1" xfId="0" applyFont="1" applyFill="1" applyBorder="1"/>
    <xf numFmtId="166" fontId="0" fillId="0" borderId="1" xfId="1" applyNumberFormat="1" applyFont="1" applyBorder="1"/>
    <xf numFmtId="0" fontId="0" fillId="7" borderId="1" xfId="0" applyFill="1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6" borderId="2" xfId="0" applyFont="1" applyFill="1" applyBorder="1" applyAlignment="1">
      <alignment horizontal="center" wrapText="1"/>
    </xf>
    <xf numFmtId="0" fontId="4" fillId="6" borderId="3" xfId="0" applyFont="1" applyFill="1" applyBorder="1" applyAlignment="1">
      <alignment horizontal="center" wrapText="1"/>
    </xf>
    <xf numFmtId="0" fontId="4" fillId="6" borderId="4" xfId="0" applyFont="1" applyFill="1" applyBorder="1" applyAlignment="1">
      <alignment horizontal="center" wrapText="1"/>
    </xf>
    <xf numFmtId="0" fontId="4" fillId="6" borderId="5" xfId="0" applyFont="1" applyFill="1" applyBorder="1" applyAlignment="1">
      <alignment horizontal="center" wrapText="1"/>
    </xf>
    <xf numFmtId="0" fontId="4" fillId="6" borderId="6" xfId="0" applyFont="1" applyFill="1" applyBorder="1" applyAlignment="1">
      <alignment horizontal="center" wrapText="1"/>
    </xf>
    <xf numFmtId="0" fontId="4" fillId="6" borderId="7" xfId="0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28575</xdr:colOff>
      <xdr:row>20</xdr:row>
      <xdr:rowOff>23812</xdr:rowOff>
    </xdr:from>
    <xdr:ext cx="651781" cy="1965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761B160A-4F70-45DD-A83F-6BF484BD88B0}"/>
                </a:ext>
              </a:extLst>
            </xdr:cNvPr>
            <xdr:cNvSpPr txBox="1"/>
          </xdr:nvSpPr>
          <xdr:spPr>
            <a:xfrm>
              <a:off x="1685925" y="2881312"/>
              <a:ext cx="651781" cy="1965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b="1">
                  <a:solidFill>
                    <a:sysClr val="windowText" lastClr="000000"/>
                  </a:solidFill>
                </a:rPr>
                <a:t>P</a:t>
              </a:r>
              <a14:m>
                <m:oMath xmlns:m="http://schemas.openxmlformats.org/officeDocument/2006/math">
                  <m:d>
                    <m:dPr>
                      <m:ctrlPr>
                        <a:rPr lang="es-419" sz="1100" b="1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sSubSup>
                        <m:sSubSupPr>
                          <m:ctrlPr>
                            <a:rPr lang="es-419" sz="1100" b="1" i="1">
                              <a:solidFill>
                                <a:srgbClr val="836967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es-GT" sz="1100" b="1" i="1">
                              <a:latin typeface="Cambria Math" panose="02040503050406030204" pitchFamily="18" charset="0"/>
                            </a:rPr>
                            <m:t>𝑾</m:t>
                          </m:r>
                        </m:e>
                        <m:sub>
                          <m:r>
                            <a:rPr lang="es-419" sz="1100" b="1" i="1">
                              <a:latin typeface="Cambria Math" panose="02040503050406030204" pitchFamily="18" charset="0"/>
                            </a:rPr>
                            <m:t>𝒒</m:t>
                          </m:r>
                        </m:sub>
                        <m:sup>
                          <m:r>
                            <a:rPr lang="es-419" sz="1100" b="1" i="0">
                              <a:latin typeface="Cambria Math" panose="02040503050406030204" pitchFamily="18" charset="0"/>
                            </a:rPr>
                            <m:t>𝟎</m:t>
                          </m:r>
                        </m:sup>
                      </m:sSubSup>
                      <m:r>
                        <a:rPr lang="es-419" sz="1100" b="1" i="0">
                          <a:latin typeface="Cambria Math" panose="02040503050406030204" pitchFamily="18" charset="0"/>
                        </a:rPr>
                        <m:t>&gt;</m:t>
                      </m:r>
                      <m:r>
                        <a:rPr lang="es-419" sz="11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</m:d>
                </m:oMath>
              </a14:m>
              <a:endParaRPr lang="es-419" sz="1100" b="1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761B160A-4F70-45DD-A83F-6BF484BD88B0}"/>
                </a:ext>
              </a:extLst>
            </xdr:cNvPr>
            <xdr:cNvSpPr txBox="1"/>
          </xdr:nvSpPr>
          <xdr:spPr>
            <a:xfrm>
              <a:off x="1685925" y="2881312"/>
              <a:ext cx="651781" cy="1965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b="1">
                  <a:solidFill>
                    <a:sysClr val="windowText" lastClr="000000"/>
                  </a:solidFill>
                </a:rPr>
                <a:t>P</a:t>
              </a:r>
              <a:r>
                <a:rPr lang="es-419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GT" sz="1100" b="1" i="0">
                  <a:latin typeface="Cambria Math" panose="02040503050406030204" pitchFamily="18" charset="0"/>
                </a:rPr>
                <a:t>𝑾</a:t>
              </a:r>
              <a:r>
                <a:rPr lang="es-419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419" sz="1100" b="1" i="0">
                  <a:latin typeface="Cambria Math" panose="02040503050406030204" pitchFamily="18" charset="0"/>
                </a:rPr>
                <a:t>𝒒^𝟎&gt;𝒕)</a:t>
              </a:r>
              <a:endParaRPr lang="es-419" sz="1100" b="1"/>
            </a:p>
          </xdr:txBody>
        </xdr:sp>
      </mc:Fallback>
    </mc:AlternateContent>
    <xdr:clientData/>
  </xdr:oneCellAnchor>
  <xdr:oneCellAnchor>
    <xdr:from>
      <xdr:col>4</xdr:col>
      <xdr:colOff>38100</xdr:colOff>
      <xdr:row>21</xdr:row>
      <xdr:rowOff>4762</xdr:rowOff>
    </xdr:from>
    <xdr:ext cx="651140" cy="191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84AEDDA5-BC1C-4FB8-8AD0-93FC36FBB66E}"/>
                </a:ext>
              </a:extLst>
            </xdr:cNvPr>
            <xdr:cNvSpPr txBox="1"/>
          </xdr:nvSpPr>
          <xdr:spPr>
            <a:xfrm>
              <a:off x="1695450" y="3090862"/>
              <a:ext cx="651140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b="1">
                  <a:solidFill>
                    <a:sysClr val="windowText" lastClr="000000"/>
                  </a:solidFill>
                </a:rPr>
                <a:t>P</a:t>
              </a:r>
              <a14:m>
                <m:oMath xmlns:m="http://schemas.openxmlformats.org/officeDocument/2006/math">
                  <m:d>
                    <m:dPr>
                      <m:ctrlPr>
                        <a:rPr lang="es-419" sz="1100" b="1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sSup>
                        <m:sSupPr>
                          <m:ctrlPr>
                            <a:rPr lang="es-419" sz="1100" b="1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GT" sz="1100" b="1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𝑾</m:t>
                          </m:r>
                        </m:e>
                        <m:sup>
                          <m:r>
                            <a:rPr lang="es-GT" sz="1100" b="1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𝟎</m:t>
                          </m:r>
                        </m:sup>
                      </m:sSup>
                      <m:r>
                        <a:rPr lang="es-419" sz="1100" b="1" i="0">
                          <a:latin typeface="Cambria Math" panose="02040503050406030204" pitchFamily="18" charset="0"/>
                        </a:rPr>
                        <m:t>&gt;</m:t>
                      </m:r>
                      <m:r>
                        <a:rPr lang="es-419" sz="11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</m:d>
                </m:oMath>
              </a14:m>
              <a:endParaRPr lang="es-419" sz="1100" b="1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84AEDDA5-BC1C-4FB8-8AD0-93FC36FBB66E}"/>
                </a:ext>
              </a:extLst>
            </xdr:cNvPr>
            <xdr:cNvSpPr txBox="1"/>
          </xdr:nvSpPr>
          <xdr:spPr>
            <a:xfrm>
              <a:off x="1695450" y="3090862"/>
              <a:ext cx="651140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b="1">
                  <a:solidFill>
                    <a:sysClr val="windowText" lastClr="000000"/>
                  </a:solidFill>
                </a:rPr>
                <a:t>P</a:t>
              </a:r>
              <a:r>
                <a:rPr lang="es-419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GT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𝑾</a:t>
              </a:r>
              <a:r>
                <a:rPr lang="es-419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^</a:t>
              </a:r>
              <a:r>
                <a:rPr lang="es-GT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𝟎</a:t>
              </a:r>
              <a:r>
                <a:rPr lang="es-419" sz="1100" b="1" i="0">
                  <a:latin typeface="Cambria Math" panose="02040503050406030204" pitchFamily="18" charset="0"/>
                </a:rPr>
                <a:t>&gt;𝒕)</a:t>
              </a:r>
              <a:endParaRPr lang="es-419" sz="11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28575</xdr:colOff>
      <xdr:row>15</xdr:row>
      <xdr:rowOff>23812</xdr:rowOff>
    </xdr:from>
    <xdr:ext cx="651781" cy="1965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1C42DFE4-3E96-4693-A359-5522824F299D}"/>
                </a:ext>
              </a:extLst>
            </xdr:cNvPr>
            <xdr:cNvSpPr txBox="1"/>
          </xdr:nvSpPr>
          <xdr:spPr>
            <a:xfrm>
              <a:off x="1685925" y="2881312"/>
              <a:ext cx="651781" cy="1965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b="1">
                  <a:solidFill>
                    <a:sysClr val="windowText" lastClr="000000"/>
                  </a:solidFill>
                </a:rPr>
                <a:t>P</a:t>
              </a:r>
              <a14:m>
                <m:oMath xmlns:m="http://schemas.openxmlformats.org/officeDocument/2006/math">
                  <m:d>
                    <m:dPr>
                      <m:ctrlPr>
                        <a:rPr lang="es-419" sz="1100" b="1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sSubSup>
                        <m:sSubSupPr>
                          <m:ctrlPr>
                            <a:rPr lang="es-419" sz="1100" b="1" i="1">
                              <a:solidFill>
                                <a:srgbClr val="836967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es-GT" sz="1100" b="1" i="1">
                              <a:latin typeface="Cambria Math" panose="02040503050406030204" pitchFamily="18" charset="0"/>
                            </a:rPr>
                            <m:t>𝑾</m:t>
                          </m:r>
                        </m:e>
                        <m:sub>
                          <m:r>
                            <a:rPr lang="es-419" sz="1100" b="1" i="1">
                              <a:latin typeface="Cambria Math" panose="02040503050406030204" pitchFamily="18" charset="0"/>
                            </a:rPr>
                            <m:t>𝒒</m:t>
                          </m:r>
                        </m:sub>
                        <m:sup>
                          <m:r>
                            <a:rPr lang="es-419" sz="1100" b="1" i="0">
                              <a:latin typeface="Cambria Math" panose="02040503050406030204" pitchFamily="18" charset="0"/>
                            </a:rPr>
                            <m:t>𝟎</m:t>
                          </m:r>
                        </m:sup>
                      </m:sSubSup>
                      <m:r>
                        <a:rPr lang="es-419" sz="1100" b="1" i="0">
                          <a:latin typeface="Cambria Math" panose="02040503050406030204" pitchFamily="18" charset="0"/>
                        </a:rPr>
                        <m:t>&gt;</m:t>
                      </m:r>
                      <m:r>
                        <a:rPr lang="es-419" sz="11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</m:d>
                </m:oMath>
              </a14:m>
              <a:endParaRPr lang="es-419" sz="1100" b="1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1C42DFE4-3E96-4693-A359-5522824F299D}"/>
                </a:ext>
              </a:extLst>
            </xdr:cNvPr>
            <xdr:cNvSpPr txBox="1"/>
          </xdr:nvSpPr>
          <xdr:spPr>
            <a:xfrm>
              <a:off x="1685925" y="2881312"/>
              <a:ext cx="651781" cy="1965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b="1">
                  <a:solidFill>
                    <a:sysClr val="windowText" lastClr="000000"/>
                  </a:solidFill>
                </a:rPr>
                <a:t>P</a:t>
              </a:r>
              <a:r>
                <a:rPr lang="es-419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GT" sz="1100" b="1" i="0">
                  <a:latin typeface="Cambria Math" panose="02040503050406030204" pitchFamily="18" charset="0"/>
                </a:rPr>
                <a:t>𝑾</a:t>
              </a:r>
              <a:r>
                <a:rPr lang="es-419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419" sz="1100" b="1" i="0">
                  <a:latin typeface="Cambria Math" panose="02040503050406030204" pitchFamily="18" charset="0"/>
                </a:rPr>
                <a:t>𝒒^𝟎&gt;𝒕)</a:t>
              </a:r>
              <a:endParaRPr lang="es-419" sz="1100" b="1"/>
            </a:p>
          </xdr:txBody>
        </xdr:sp>
      </mc:Fallback>
    </mc:AlternateContent>
    <xdr:clientData/>
  </xdr:oneCellAnchor>
  <xdr:oneCellAnchor>
    <xdr:from>
      <xdr:col>3</xdr:col>
      <xdr:colOff>38100</xdr:colOff>
      <xdr:row>16</xdr:row>
      <xdr:rowOff>4762</xdr:rowOff>
    </xdr:from>
    <xdr:ext cx="651140" cy="191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4033EBF9-38E9-46BE-A070-23A7B50AF75A}"/>
                </a:ext>
              </a:extLst>
            </xdr:cNvPr>
            <xdr:cNvSpPr txBox="1"/>
          </xdr:nvSpPr>
          <xdr:spPr>
            <a:xfrm>
              <a:off x="1695450" y="3090862"/>
              <a:ext cx="651140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b="1">
                  <a:solidFill>
                    <a:sysClr val="windowText" lastClr="000000"/>
                  </a:solidFill>
                </a:rPr>
                <a:t>P</a:t>
              </a:r>
              <a14:m>
                <m:oMath xmlns:m="http://schemas.openxmlformats.org/officeDocument/2006/math">
                  <m:d>
                    <m:dPr>
                      <m:ctrlPr>
                        <a:rPr lang="es-419" sz="1100" b="1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sSup>
                        <m:sSupPr>
                          <m:ctrlPr>
                            <a:rPr lang="es-419" sz="1100" b="1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GT" sz="1100" b="1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𝑾</m:t>
                          </m:r>
                        </m:e>
                        <m:sup>
                          <m:r>
                            <a:rPr lang="es-GT" sz="1100" b="1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𝟎</m:t>
                          </m:r>
                        </m:sup>
                      </m:sSup>
                      <m:r>
                        <a:rPr lang="es-419" sz="1100" b="1" i="0">
                          <a:latin typeface="Cambria Math" panose="02040503050406030204" pitchFamily="18" charset="0"/>
                        </a:rPr>
                        <m:t>&gt;</m:t>
                      </m:r>
                      <m:r>
                        <a:rPr lang="es-419" sz="11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</m:d>
                </m:oMath>
              </a14:m>
              <a:endParaRPr lang="es-419" sz="1100" b="1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4033EBF9-38E9-46BE-A070-23A7B50AF75A}"/>
                </a:ext>
              </a:extLst>
            </xdr:cNvPr>
            <xdr:cNvSpPr txBox="1"/>
          </xdr:nvSpPr>
          <xdr:spPr>
            <a:xfrm>
              <a:off x="1695450" y="3090862"/>
              <a:ext cx="651140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b="1">
                  <a:solidFill>
                    <a:sysClr val="windowText" lastClr="000000"/>
                  </a:solidFill>
                </a:rPr>
                <a:t>P</a:t>
              </a:r>
              <a:r>
                <a:rPr lang="es-419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GT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𝑾</a:t>
              </a:r>
              <a:r>
                <a:rPr lang="es-419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^</a:t>
              </a:r>
              <a:r>
                <a:rPr lang="es-GT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𝟎</a:t>
              </a:r>
              <a:r>
                <a:rPr lang="es-419" sz="1100" b="1" i="0">
                  <a:latin typeface="Cambria Math" panose="02040503050406030204" pitchFamily="18" charset="0"/>
                </a:rPr>
                <a:t>&gt;𝒕)</a:t>
              </a:r>
              <a:endParaRPr lang="es-419" sz="1100" b="1"/>
            </a:p>
          </xdr:txBody>
        </xdr:sp>
      </mc:Fallback>
    </mc:AlternateContent>
    <xdr:clientData/>
  </xdr:oneCellAnchor>
  <xdr:oneCellAnchor>
    <xdr:from>
      <xdr:col>7</xdr:col>
      <xdr:colOff>28575</xdr:colOff>
      <xdr:row>15</xdr:row>
      <xdr:rowOff>23812</xdr:rowOff>
    </xdr:from>
    <xdr:ext cx="651781" cy="1965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CA98DD6A-1965-4E25-ACC2-A53C855F705E}"/>
                </a:ext>
              </a:extLst>
            </xdr:cNvPr>
            <xdr:cNvSpPr txBox="1"/>
          </xdr:nvSpPr>
          <xdr:spPr>
            <a:xfrm>
              <a:off x="3076575" y="3833812"/>
              <a:ext cx="651781" cy="1965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b="1">
                  <a:solidFill>
                    <a:sysClr val="windowText" lastClr="000000"/>
                  </a:solidFill>
                </a:rPr>
                <a:t>P</a:t>
              </a:r>
              <a14:m>
                <m:oMath xmlns:m="http://schemas.openxmlformats.org/officeDocument/2006/math">
                  <m:d>
                    <m:dPr>
                      <m:ctrlPr>
                        <a:rPr lang="es-419" sz="1100" b="1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sSubSup>
                        <m:sSubSupPr>
                          <m:ctrlPr>
                            <a:rPr lang="es-419" sz="1100" b="1" i="1">
                              <a:solidFill>
                                <a:srgbClr val="836967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es-GT" sz="1100" b="1" i="1">
                              <a:latin typeface="Cambria Math" panose="02040503050406030204" pitchFamily="18" charset="0"/>
                            </a:rPr>
                            <m:t>𝑾</m:t>
                          </m:r>
                        </m:e>
                        <m:sub>
                          <m:r>
                            <a:rPr lang="es-419" sz="1100" b="1" i="1">
                              <a:latin typeface="Cambria Math" panose="02040503050406030204" pitchFamily="18" charset="0"/>
                            </a:rPr>
                            <m:t>𝒒</m:t>
                          </m:r>
                        </m:sub>
                        <m:sup>
                          <m:r>
                            <a:rPr lang="es-419" sz="1100" b="1" i="0">
                              <a:latin typeface="Cambria Math" panose="02040503050406030204" pitchFamily="18" charset="0"/>
                            </a:rPr>
                            <m:t>𝟎</m:t>
                          </m:r>
                        </m:sup>
                      </m:sSubSup>
                      <m:r>
                        <a:rPr lang="es-419" sz="1100" b="1" i="0">
                          <a:latin typeface="Cambria Math" panose="02040503050406030204" pitchFamily="18" charset="0"/>
                        </a:rPr>
                        <m:t>&gt;</m:t>
                      </m:r>
                      <m:r>
                        <a:rPr lang="es-419" sz="11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</m:d>
                </m:oMath>
              </a14:m>
              <a:endParaRPr lang="es-419" sz="1100" b="1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CA98DD6A-1965-4E25-ACC2-A53C855F705E}"/>
                </a:ext>
              </a:extLst>
            </xdr:cNvPr>
            <xdr:cNvSpPr txBox="1"/>
          </xdr:nvSpPr>
          <xdr:spPr>
            <a:xfrm>
              <a:off x="3076575" y="3833812"/>
              <a:ext cx="651781" cy="1965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b="1">
                  <a:solidFill>
                    <a:sysClr val="windowText" lastClr="000000"/>
                  </a:solidFill>
                </a:rPr>
                <a:t>P</a:t>
              </a:r>
              <a:r>
                <a:rPr lang="es-419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GT" sz="1100" b="1" i="0">
                  <a:latin typeface="Cambria Math" panose="02040503050406030204" pitchFamily="18" charset="0"/>
                </a:rPr>
                <a:t>𝑾</a:t>
              </a:r>
              <a:r>
                <a:rPr lang="es-419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419" sz="1100" b="1" i="0">
                  <a:latin typeface="Cambria Math" panose="02040503050406030204" pitchFamily="18" charset="0"/>
                </a:rPr>
                <a:t>𝒒^𝟎&gt;𝒕)</a:t>
              </a:r>
              <a:endParaRPr lang="es-419" sz="1100" b="1"/>
            </a:p>
          </xdr:txBody>
        </xdr:sp>
      </mc:Fallback>
    </mc:AlternateContent>
    <xdr:clientData/>
  </xdr:oneCellAnchor>
  <xdr:oneCellAnchor>
    <xdr:from>
      <xdr:col>7</xdr:col>
      <xdr:colOff>38100</xdr:colOff>
      <xdr:row>16</xdr:row>
      <xdr:rowOff>4762</xdr:rowOff>
    </xdr:from>
    <xdr:ext cx="651140" cy="191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7E986D4F-C295-4049-8305-4632F7D9C0F5}"/>
                </a:ext>
              </a:extLst>
            </xdr:cNvPr>
            <xdr:cNvSpPr txBox="1"/>
          </xdr:nvSpPr>
          <xdr:spPr>
            <a:xfrm>
              <a:off x="4800600" y="3090862"/>
              <a:ext cx="651140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b="1">
                  <a:solidFill>
                    <a:sysClr val="windowText" lastClr="000000"/>
                  </a:solidFill>
                </a:rPr>
                <a:t>P</a:t>
              </a:r>
              <a14:m>
                <m:oMath xmlns:m="http://schemas.openxmlformats.org/officeDocument/2006/math">
                  <m:d>
                    <m:dPr>
                      <m:ctrlPr>
                        <a:rPr lang="es-419" sz="1100" b="1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sSup>
                        <m:sSupPr>
                          <m:ctrlPr>
                            <a:rPr lang="es-419" sz="1100" b="1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GT" sz="1100" b="1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𝑾</m:t>
                          </m:r>
                        </m:e>
                        <m:sup>
                          <m:r>
                            <a:rPr lang="es-GT" sz="1100" b="1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𝟎</m:t>
                          </m:r>
                        </m:sup>
                      </m:sSup>
                      <m:r>
                        <a:rPr lang="es-419" sz="1100" b="1" i="0">
                          <a:latin typeface="Cambria Math" panose="02040503050406030204" pitchFamily="18" charset="0"/>
                        </a:rPr>
                        <m:t>&gt;</m:t>
                      </m:r>
                      <m:r>
                        <a:rPr lang="es-419" sz="11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</m:d>
                </m:oMath>
              </a14:m>
              <a:endParaRPr lang="es-419" sz="1100" b="1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7E986D4F-C295-4049-8305-4632F7D9C0F5}"/>
                </a:ext>
              </a:extLst>
            </xdr:cNvPr>
            <xdr:cNvSpPr txBox="1"/>
          </xdr:nvSpPr>
          <xdr:spPr>
            <a:xfrm>
              <a:off x="4800600" y="3090862"/>
              <a:ext cx="651140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b="1">
                  <a:solidFill>
                    <a:sysClr val="windowText" lastClr="000000"/>
                  </a:solidFill>
                </a:rPr>
                <a:t>P</a:t>
              </a:r>
              <a:r>
                <a:rPr lang="es-419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GT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𝑾</a:t>
              </a:r>
              <a:r>
                <a:rPr lang="es-419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^</a:t>
              </a:r>
              <a:r>
                <a:rPr lang="es-GT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𝟎</a:t>
              </a:r>
              <a:r>
                <a:rPr lang="es-419" sz="1100" b="1" i="0">
                  <a:latin typeface="Cambria Math" panose="02040503050406030204" pitchFamily="18" charset="0"/>
                </a:rPr>
                <a:t>&gt;𝒕)</a:t>
              </a:r>
              <a:endParaRPr lang="es-419" sz="1100" b="1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28575</xdr:colOff>
      <xdr:row>17</xdr:row>
      <xdr:rowOff>23812</xdr:rowOff>
    </xdr:from>
    <xdr:ext cx="651781" cy="1965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C3370090-9297-4004-A721-E846D8E69A52}"/>
                </a:ext>
              </a:extLst>
            </xdr:cNvPr>
            <xdr:cNvSpPr txBox="1"/>
          </xdr:nvSpPr>
          <xdr:spPr>
            <a:xfrm>
              <a:off x="2314575" y="3262312"/>
              <a:ext cx="651781" cy="1965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b="1">
                  <a:solidFill>
                    <a:sysClr val="windowText" lastClr="000000"/>
                  </a:solidFill>
                </a:rPr>
                <a:t>P</a:t>
              </a:r>
              <a14:m>
                <m:oMath xmlns:m="http://schemas.openxmlformats.org/officeDocument/2006/math">
                  <m:d>
                    <m:dPr>
                      <m:ctrlPr>
                        <a:rPr lang="es-419" sz="1100" b="1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sSubSup>
                        <m:sSubSupPr>
                          <m:ctrlPr>
                            <a:rPr lang="es-419" sz="1100" b="1" i="1">
                              <a:solidFill>
                                <a:srgbClr val="836967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es-GT" sz="1100" b="1" i="1">
                              <a:latin typeface="Cambria Math" panose="02040503050406030204" pitchFamily="18" charset="0"/>
                            </a:rPr>
                            <m:t>𝑾</m:t>
                          </m:r>
                        </m:e>
                        <m:sub>
                          <m:r>
                            <a:rPr lang="es-419" sz="1100" b="1" i="1">
                              <a:latin typeface="Cambria Math" panose="02040503050406030204" pitchFamily="18" charset="0"/>
                            </a:rPr>
                            <m:t>𝒒</m:t>
                          </m:r>
                        </m:sub>
                        <m:sup>
                          <m:r>
                            <a:rPr lang="es-419" sz="1100" b="1" i="0">
                              <a:latin typeface="Cambria Math" panose="02040503050406030204" pitchFamily="18" charset="0"/>
                            </a:rPr>
                            <m:t>𝟎</m:t>
                          </m:r>
                        </m:sup>
                      </m:sSubSup>
                      <m:r>
                        <a:rPr lang="es-419" sz="1100" b="1" i="0">
                          <a:latin typeface="Cambria Math" panose="02040503050406030204" pitchFamily="18" charset="0"/>
                        </a:rPr>
                        <m:t>&gt;</m:t>
                      </m:r>
                      <m:r>
                        <a:rPr lang="es-419" sz="11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</m:d>
                </m:oMath>
              </a14:m>
              <a:endParaRPr lang="es-419" sz="1100" b="1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C3370090-9297-4004-A721-E846D8E69A52}"/>
                </a:ext>
              </a:extLst>
            </xdr:cNvPr>
            <xdr:cNvSpPr txBox="1"/>
          </xdr:nvSpPr>
          <xdr:spPr>
            <a:xfrm>
              <a:off x="2314575" y="3262312"/>
              <a:ext cx="651781" cy="1965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b="1">
                  <a:solidFill>
                    <a:sysClr val="windowText" lastClr="000000"/>
                  </a:solidFill>
                </a:rPr>
                <a:t>P</a:t>
              </a:r>
              <a:r>
                <a:rPr lang="es-419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GT" sz="1100" b="1" i="0">
                  <a:latin typeface="Cambria Math" panose="02040503050406030204" pitchFamily="18" charset="0"/>
                </a:rPr>
                <a:t>𝑾</a:t>
              </a:r>
              <a:r>
                <a:rPr lang="es-419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419" sz="1100" b="1" i="0">
                  <a:latin typeface="Cambria Math" panose="02040503050406030204" pitchFamily="18" charset="0"/>
                </a:rPr>
                <a:t>𝒒^𝟎&gt;𝒕)</a:t>
              </a:r>
              <a:endParaRPr lang="es-419" sz="1100" b="1"/>
            </a:p>
          </xdr:txBody>
        </xdr:sp>
      </mc:Fallback>
    </mc:AlternateContent>
    <xdr:clientData/>
  </xdr:oneCellAnchor>
  <xdr:oneCellAnchor>
    <xdr:from>
      <xdr:col>3</xdr:col>
      <xdr:colOff>38100</xdr:colOff>
      <xdr:row>18</xdr:row>
      <xdr:rowOff>4762</xdr:rowOff>
    </xdr:from>
    <xdr:ext cx="651140" cy="191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14779710-608B-4F05-93F4-E98CC5F92464}"/>
                </a:ext>
              </a:extLst>
            </xdr:cNvPr>
            <xdr:cNvSpPr txBox="1"/>
          </xdr:nvSpPr>
          <xdr:spPr>
            <a:xfrm>
              <a:off x="2324100" y="3433762"/>
              <a:ext cx="651140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b="1">
                  <a:solidFill>
                    <a:sysClr val="windowText" lastClr="000000"/>
                  </a:solidFill>
                </a:rPr>
                <a:t>P</a:t>
              </a:r>
              <a14:m>
                <m:oMath xmlns:m="http://schemas.openxmlformats.org/officeDocument/2006/math">
                  <m:d>
                    <m:dPr>
                      <m:ctrlPr>
                        <a:rPr lang="es-419" sz="1100" b="1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sSup>
                        <m:sSupPr>
                          <m:ctrlPr>
                            <a:rPr lang="es-419" sz="1100" b="1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GT" sz="1100" b="1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𝑾</m:t>
                          </m:r>
                        </m:e>
                        <m:sup>
                          <m:r>
                            <a:rPr lang="es-GT" sz="1100" b="1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𝟎</m:t>
                          </m:r>
                        </m:sup>
                      </m:sSup>
                      <m:r>
                        <a:rPr lang="es-419" sz="1100" b="1" i="0">
                          <a:latin typeface="Cambria Math" panose="02040503050406030204" pitchFamily="18" charset="0"/>
                        </a:rPr>
                        <m:t>&gt;</m:t>
                      </m:r>
                      <m:r>
                        <a:rPr lang="es-419" sz="11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</m:d>
                </m:oMath>
              </a14:m>
              <a:endParaRPr lang="es-419" sz="1100" b="1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14779710-608B-4F05-93F4-E98CC5F92464}"/>
                </a:ext>
              </a:extLst>
            </xdr:cNvPr>
            <xdr:cNvSpPr txBox="1"/>
          </xdr:nvSpPr>
          <xdr:spPr>
            <a:xfrm>
              <a:off x="2324100" y="3433762"/>
              <a:ext cx="651140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b="1">
                  <a:solidFill>
                    <a:sysClr val="windowText" lastClr="000000"/>
                  </a:solidFill>
                </a:rPr>
                <a:t>P</a:t>
              </a:r>
              <a:r>
                <a:rPr lang="es-419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GT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𝑾</a:t>
              </a:r>
              <a:r>
                <a:rPr lang="es-419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^</a:t>
              </a:r>
              <a:r>
                <a:rPr lang="es-GT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𝟎</a:t>
              </a:r>
              <a:r>
                <a:rPr lang="es-419" sz="1100" b="1" i="0">
                  <a:latin typeface="Cambria Math" panose="02040503050406030204" pitchFamily="18" charset="0"/>
                </a:rPr>
                <a:t>&gt;𝒕)</a:t>
              </a:r>
              <a:endParaRPr lang="es-419" sz="1100" b="1"/>
            </a:p>
          </xdr:txBody>
        </xdr:sp>
      </mc:Fallback>
    </mc:AlternateContent>
    <xdr:clientData/>
  </xdr:oneCellAnchor>
  <xdr:oneCellAnchor>
    <xdr:from>
      <xdr:col>7</xdr:col>
      <xdr:colOff>28575</xdr:colOff>
      <xdr:row>17</xdr:row>
      <xdr:rowOff>23812</xdr:rowOff>
    </xdr:from>
    <xdr:ext cx="651781" cy="1965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F684B217-A400-4F07-B190-C293FA8BBC16}"/>
                </a:ext>
              </a:extLst>
            </xdr:cNvPr>
            <xdr:cNvSpPr txBox="1"/>
          </xdr:nvSpPr>
          <xdr:spPr>
            <a:xfrm>
              <a:off x="5362575" y="3262312"/>
              <a:ext cx="651781" cy="1965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b="1">
                  <a:solidFill>
                    <a:sysClr val="windowText" lastClr="000000"/>
                  </a:solidFill>
                </a:rPr>
                <a:t>P</a:t>
              </a:r>
              <a14:m>
                <m:oMath xmlns:m="http://schemas.openxmlformats.org/officeDocument/2006/math">
                  <m:d>
                    <m:dPr>
                      <m:ctrlPr>
                        <a:rPr lang="es-419" sz="1100" b="1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sSubSup>
                        <m:sSubSupPr>
                          <m:ctrlPr>
                            <a:rPr lang="es-419" sz="1100" b="1" i="1">
                              <a:solidFill>
                                <a:srgbClr val="836967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es-GT" sz="1100" b="1" i="1">
                              <a:latin typeface="Cambria Math" panose="02040503050406030204" pitchFamily="18" charset="0"/>
                            </a:rPr>
                            <m:t>𝑾</m:t>
                          </m:r>
                        </m:e>
                        <m:sub>
                          <m:r>
                            <a:rPr lang="es-419" sz="1100" b="1" i="1">
                              <a:latin typeface="Cambria Math" panose="02040503050406030204" pitchFamily="18" charset="0"/>
                            </a:rPr>
                            <m:t>𝒒</m:t>
                          </m:r>
                        </m:sub>
                        <m:sup>
                          <m:r>
                            <a:rPr lang="es-419" sz="1100" b="1" i="0">
                              <a:latin typeface="Cambria Math" panose="02040503050406030204" pitchFamily="18" charset="0"/>
                            </a:rPr>
                            <m:t>𝟎</m:t>
                          </m:r>
                        </m:sup>
                      </m:sSubSup>
                      <m:r>
                        <a:rPr lang="es-419" sz="1100" b="1" i="0">
                          <a:latin typeface="Cambria Math" panose="02040503050406030204" pitchFamily="18" charset="0"/>
                        </a:rPr>
                        <m:t>&gt;</m:t>
                      </m:r>
                      <m:r>
                        <a:rPr lang="es-419" sz="11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</m:d>
                </m:oMath>
              </a14:m>
              <a:endParaRPr lang="es-419" sz="1100" b="1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F684B217-A400-4F07-B190-C293FA8BBC16}"/>
                </a:ext>
              </a:extLst>
            </xdr:cNvPr>
            <xdr:cNvSpPr txBox="1"/>
          </xdr:nvSpPr>
          <xdr:spPr>
            <a:xfrm>
              <a:off x="5362575" y="3262312"/>
              <a:ext cx="651781" cy="1965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b="1">
                  <a:solidFill>
                    <a:sysClr val="windowText" lastClr="000000"/>
                  </a:solidFill>
                </a:rPr>
                <a:t>P</a:t>
              </a:r>
              <a:r>
                <a:rPr lang="es-419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GT" sz="1100" b="1" i="0">
                  <a:latin typeface="Cambria Math" panose="02040503050406030204" pitchFamily="18" charset="0"/>
                </a:rPr>
                <a:t>𝑾</a:t>
              </a:r>
              <a:r>
                <a:rPr lang="es-419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419" sz="1100" b="1" i="0">
                  <a:latin typeface="Cambria Math" panose="02040503050406030204" pitchFamily="18" charset="0"/>
                </a:rPr>
                <a:t>𝒒^𝟎&gt;𝒕)</a:t>
              </a:r>
              <a:endParaRPr lang="es-419" sz="1100" b="1"/>
            </a:p>
          </xdr:txBody>
        </xdr:sp>
      </mc:Fallback>
    </mc:AlternateContent>
    <xdr:clientData/>
  </xdr:oneCellAnchor>
  <xdr:oneCellAnchor>
    <xdr:from>
      <xdr:col>7</xdr:col>
      <xdr:colOff>38100</xdr:colOff>
      <xdr:row>18</xdr:row>
      <xdr:rowOff>4762</xdr:rowOff>
    </xdr:from>
    <xdr:ext cx="651140" cy="191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B46B03C5-730C-4E86-9281-ABE0859F28DE}"/>
                </a:ext>
              </a:extLst>
            </xdr:cNvPr>
            <xdr:cNvSpPr txBox="1"/>
          </xdr:nvSpPr>
          <xdr:spPr>
            <a:xfrm>
              <a:off x="5372100" y="3433762"/>
              <a:ext cx="651140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b="1">
                  <a:solidFill>
                    <a:sysClr val="windowText" lastClr="000000"/>
                  </a:solidFill>
                </a:rPr>
                <a:t>P</a:t>
              </a:r>
              <a14:m>
                <m:oMath xmlns:m="http://schemas.openxmlformats.org/officeDocument/2006/math">
                  <m:d>
                    <m:dPr>
                      <m:ctrlPr>
                        <a:rPr lang="es-419" sz="1100" b="1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sSup>
                        <m:sSupPr>
                          <m:ctrlPr>
                            <a:rPr lang="es-419" sz="1100" b="1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GT" sz="1100" b="1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𝑾</m:t>
                          </m:r>
                        </m:e>
                        <m:sup>
                          <m:r>
                            <a:rPr lang="es-GT" sz="1100" b="1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𝟎</m:t>
                          </m:r>
                        </m:sup>
                      </m:sSup>
                      <m:r>
                        <a:rPr lang="es-419" sz="1100" b="1" i="0">
                          <a:latin typeface="Cambria Math" panose="02040503050406030204" pitchFamily="18" charset="0"/>
                        </a:rPr>
                        <m:t>&gt;</m:t>
                      </m:r>
                      <m:r>
                        <a:rPr lang="es-419" sz="11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</m:d>
                </m:oMath>
              </a14:m>
              <a:endParaRPr lang="es-419" sz="1100" b="1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B46B03C5-730C-4E86-9281-ABE0859F28DE}"/>
                </a:ext>
              </a:extLst>
            </xdr:cNvPr>
            <xdr:cNvSpPr txBox="1"/>
          </xdr:nvSpPr>
          <xdr:spPr>
            <a:xfrm>
              <a:off x="5372100" y="3433762"/>
              <a:ext cx="651140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b="1">
                  <a:solidFill>
                    <a:sysClr val="windowText" lastClr="000000"/>
                  </a:solidFill>
                </a:rPr>
                <a:t>P</a:t>
              </a:r>
              <a:r>
                <a:rPr lang="es-419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GT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𝑾</a:t>
              </a:r>
              <a:r>
                <a:rPr lang="es-419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^</a:t>
              </a:r>
              <a:r>
                <a:rPr lang="es-GT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𝟎</a:t>
              </a:r>
              <a:r>
                <a:rPr lang="es-419" sz="1100" b="1" i="0">
                  <a:latin typeface="Cambria Math" panose="02040503050406030204" pitchFamily="18" charset="0"/>
                </a:rPr>
                <a:t>&gt;𝒕)</a:t>
              </a:r>
              <a:endParaRPr lang="es-419" sz="1100" b="1"/>
            </a:p>
          </xdr:txBody>
        </xdr:sp>
      </mc:Fallback>
    </mc:AlternateContent>
    <xdr:clientData/>
  </xdr:oneCellAnchor>
  <xdr:oneCellAnchor>
    <xdr:from>
      <xdr:col>7</xdr:col>
      <xdr:colOff>38100</xdr:colOff>
      <xdr:row>18</xdr:row>
      <xdr:rowOff>4762</xdr:rowOff>
    </xdr:from>
    <xdr:ext cx="651140" cy="191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91476169-0A9F-4F89-B0A3-08E3BE0B9EE5}"/>
                </a:ext>
              </a:extLst>
            </xdr:cNvPr>
            <xdr:cNvSpPr txBox="1"/>
          </xdr:nvSpPr>
          <xdr:spPr>
            <a:xfrm>
              <a:off x="5829300" y="3433762"/>
              <a:ext cx="651140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b="1">
                  <a:solidFill>
                    <a:sysClr val="windowText" lastClr="000000"/>
                  </a:solidFill>
                </a:rPr>
                <a:t>P</a:t>
              </a:r>
              <a14:m>
                <m:oMath xmlns:m="http://schemas.openxmlformats.org/officeDocument/2006/math">
                  <m:d>
                    <m:dPr>
                      <m:ctrlPr>
                        <a:rPr lang="es-419" sz="1100" b="1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sSup>
                        <m:sSupPr>
                          <m:ctrlPr>
                            <a:rPr lang="es-419" sz="1100" b="1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GT" sz="1100" b="1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𝑾</m:t>
                          </m:r>
                        </m:e>
                        <m:sup>
                          <m:r>
                            <a:rPr lang="es-GT" sz="1100" b="1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𝟎</m:t>
                          </m:r>
                        </m:sup>
                      </m:sSup>
                      <m:r>
                        <a:rPr lang="es-419" sz="1100" b="1" i="0">
                          <a:latin typeface="Cambria Math" panose="02040503050406030204" pitchFamily="18" charset="0"/>
                        </a:rPr>
                        <m:t>&gt;</m:t>
                      </m:r>
                      <m:r>
                        <a:rPr lang="es-419" sz="11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</m:d>
                </m:oMath>
              </a14:m>
              <a:endParaRPr lang="es-419" sz="1100" b="1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91476169-0A9F-4F89-B0A3-08E3BE0B9EE5}"/>
                </a:ext>
              </a:extLst>
            </xdr:cNvPr>
            <xdr:cNvSpPr txBox="1"/>
          </xdr:nvSpPr>
          <xdr:spPr>
            <a:xfrm>
              <a:off x="5829300" y="3433762"/>
              <a:ext cx="651140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b="1">
                  <a:solidFill>
                    <a:sysClr val="windowText" lastClr="000000"/>
                  </a:solidFill>
                </a:rPr>
                <a:t>P</a:t>
              </a:r>
              <a:r>
                <a:rPr lang="es-419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GT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𝑾</a:t>
              </a:r>
              <a:r>
                <a:rPr lang="es-419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^</a:t>
              </a:r>
              <a:r>
                <a:rPr lang="es-GT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𝟎</a:t>
              </a:r>
              <a:r>
                <a:rPr lang="es-419" sz="1100" b="1" i="0">
                  <a:latin typeface="Cambria Math" panose="02040503050406030204" pitchFamily="18" charset="0"/>
                </a:rPr>
                <a:t>&gt;𝒕)</a:t>
              </a:r>
              <a:endParaRPr lang="es-419" sz="1100" b="1"/>
            </a:p>
          </xdr:txBody>
        </xdr:sp>
      </mc:Fallback>
    </mc:AlternateContent>
    <xdr:clientData/>
  </xdr:oneCellAnchor>
  <xdr:oneCellAnchor>
    <xdr:from>
      <xdr:col>3</xdr:col>
      <xdr:colOff>38100</xdr:colOff>
      <xdr:row>18</xdr:row>
      <xdr:rowOff>4762</xdr:rowOff>
    </xdr:from>
    <xdr:ext cx="651140" cy="191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67E932D-7DCA-46AF-831F-947A9526088B}"/>
                </a:ext>
              </a:extLst>
            </xdr:cNvPr>
            <xdr:cNvSpPr txBox="1"/>
          </xdr:nvSpPr>
          <xdr:spPr>
            <a:xfrm>
              <a:off x="2324100" y="3814762"/>
              <a:ext cx="651140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b="1">
                  <a:solidFill>
                    <a:sysClr val="windowText" lastClr="000000"/>
                  </a:solidFill>
                </a:rPr>
                <a:t>P</a:t>
              </a:r>
              <a14:m>
                <m:oMath xmlns:m="http://schemas.openxmlformats.org/officeDocument/2006/math">
                  <m:d>
                    <m:dPr>
                      <m:ctrlPr>
                        <a:rPr lang="es-419" sz="1100" b="1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sSup>
                        <m:sSupPr>
                          <m:ctrlPr>
                            <a:rPr lang="es-419" sz="1100" b="1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GT" sz="1100" b="1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𝑾</m:t>
                          </m:r>
                        </m:e>
                        <m:sup>
                          <m:r>
                            <a:rPr lang="es-GT" sz="1100" b="1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𝟎</m:t>
                          </m:r>
                        </m:sup>
                      </m:sSup>
                      <m:r>
                        <a:rPr lang="es-419" sz="1100" b="1" i="0">
                          <a:latin typeface="Cambria Math" panose="02040503050406030204" pitchFamily="18" charset="0"/>
                        </a:rPr>
                        <m:t>&gt;</m:t>
                      </m:r>
                      <m:r>
                        <a:rPr lang="es-419" sz="11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</m:d>
                </m:oMath>
              </a14:m>
              <a:endParaRPr lang="es-419" sz="1100" b="1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67E932D-7DCA-46AF-831F-947A9526088B}"/>
                </a:ext>
              </a:extLst>
            </xdr:cNvPr>
            <xdr:cNvSpPr txBox="1"/>
          </xdr:nvSpPr>
          <xdr:spPr>
            <a:xfrm>
              <a:off x="2324100" y="3814762"/>
              <a:ext cx="651140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b="1">
                  <a:solidFill>
                    <a:sysClr val="windowText" lastClr="000000"/>
                  </a:solidFill>
                </a:rPr>
                <a:t>P</a:t>
              </a:r>
              <a:r>
                <a:rPr lang="es-419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GT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𝑾</a:t>
              </a:r>
              <a:r>
                <a:rPr lang="es-419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^</a:t>
              </a:r>
              <a:r>
                <a:rPr lang="es-GT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𝟎</a:t>
              </a:r>
              <a:r>
                <a:rPr lang="es-419" sz="1100" b="1" i="0">
                  <a:latin typeface="Cambria Math" panose="02040503050406030204" pitchFamily="18" charset="0"/>
                </a:rPr>
                <a:t>&gt;𝒕)</a:t>
              </a:r>
              <a:endParaRPr lang="es-419" sz="1100" b="1"/>
            </a:p>
          </xdr:txBody>
        </xdr:sp>
      </mc:Fallback>
    </mc:AlternateContent>
    <xdr:clientData/>
  </xdr:oneCellAnchor>
  <xdr:oneCellAnchor>
    <xdr:from>
      <xdr:col>3</xdr:col>
      <xdr:colOff>38100</xdr:colOff>
      <xdr:row>18</xdr:row>
      <xdr:rowOff>4762</xdr:rowOff>
    </xdr:from>
    <xdr:ext cx="651140" cy="191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5321F1D6-8501-427E-AB79-FBEB07868B8D}"/>
                </a:ext>
              </a:extLst>
            </xdr:cNvPr>
            <xdr:cNvSpPr txBox="1"/>
          </xdr:nvSpPr>
          <xdr:spPr>
            <a:xfrm>
              <a:off x="2324100" y="3814762"/>
              <a:ext cx="651140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b="1">
                  <a:solidFill>
                    <a:sysClr val="windowText" lastClr="000000"/>
                  </a:solidFill>
                </a:rPr>
                <a:t>P</a:t>
              </a:r>
              <a14:m>
                <m:oMath xmlns:m="http://schemas.openxmlformats.org/officeDocument/2006/math">
                  <m:d>
                    <m:dPr>
                      <m:ctrlPr>
                        <a:rPr lang="es-419" sz="1100" b="1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sSup>
                        <m:sSupPr>
                          <m:ctrlPr>
                            <a:rPr lang="es-419" sz="1100" b="1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GT" sz="1100" b="1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𝑾</m:t>
                          </m:r>
                        </m:e>
                        <m:sup>
                          <m:r>
                            <a:rPr lang="es-GT" sz="1100" b="1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𝟎</m:t>
                          </m:r>
                        </m:sup>
                      </m:sSup>
                      <m:r>
                        <a:rPr lang="es-419" sz="1100" b="1" i="0">
                          <a:latin typeface="Cambria Math" panose="02040503050406030204" pitchFamily="18" charset="0"/>
                        </a:rPr>
                        <m:t>&gt;</m:t>
                      </m:r>
                      <m:r>
                        <a:rPr lang="es-419" sz="11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</m:d>
                </m:oMath>
              </a14:m>
              <a:endParaRPr lang="es-419" sz="1100" b="1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5321F1D6-8501-427E-AB79-FBEB07868B8D}"/>
                </a:ext>
              </a:extLst>
            </xdr:cNvPr>
            <xdr:cNvSpPr txBox="1"/>
          </xdr:nvSpPr>
          <xdr:spPr>
            <a:xfrm>
              <a:off x="2324100" y="3814762"/>
              <a:ext cx="651140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b="1">
                  <a:solidFill>
                    <a:sysClr val="windowText" lastClr="000000"/>
                  </a:solidFill>
                </a:rPr>
                <a:t>P</a:t>
              </a:r>
              <a:r>
                <a:rPr lang="es-419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GT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𝑾</a:t>
              </a:r>
              <a:r>
                <a:rPr lang="es-419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^</a:t>
              </a:r>
              <a:r>
                <a:rPr lang="es-GT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𝟎</a:t>
              </a:r>
              <a:r>
                <a:rPr lang="es-419" sz="1100" b="1" i="0">
                  <a:latin typeface="Cambria Math" panose="02040503050406030204" pitchFamily="18" charset="0"/>
                </a:rPr>
                <a:t>&gt;𝒕)</a:t>
              </a:r>
              <a:endParaRPr lang="es-419" sz="1100" b="1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19050</xdr:colOff>
      <xdr:row>16</xdr:row>
      <xdr:rowOff>185737</xdr:rowOff>
    </xdr:from>
    <xdr:ext cx="651781" cy="1965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EF2AFCA1-98B5-40FD-A3CE-97F73F115A90}"/>
                </a:ext>
              </a:extLst>
            </xdr:cNvPr>
            <xdr:cNvSpPr txBox="1"/>
          </xdr:nvSpPr>
          <xdr:spPr>
            <a:xfrm>
              <a:off x="5353050" y="3233737"/>
              <a:ext cx="651781" cy="1965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b="1">
                  <a:solidFill>
                    <a:sysClr val="windowText" lastClr="000000"/>
                  </a:solidFill>
                </a:rPr>
                <a:t>P</a:t>
              </a:r>
              <a14:m>
                <m:oMath xmlns:m="http://schemas.openxmlformats.org/officeDocument/2006/math">
                  <m:d>
                    <m:dPr>
                      <m:ctrlPr>
                        <a:rPr lang="es-419" sz="1100" b="1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sSubSup>
                        <m:sSubSupPr>
                          <m:ctrlPr>
                            <a:rPr lang="es-419" sz="1100" b="1" i="1">
                              <a:solidFill>
                                <a:srgbClr val="836967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es-GT" sz="1100" b="1" i="1">
                              <a:latin typeface="Cambria Math" panose="02040503050406030204" pitchFamily="18" charset="0"/>
                            </a:rPr>
                            <m:t>𝑾</m:t>
                          </m:r>
                        </m:e>
                        <m:sub>
                          <m:r>
                            <a:rPr lang="es-419" sz="1100" b="1" i="1">
                              <a:latin typeface="Cambria Math" panose="02040503050406030204" pitchFamily="18" charset="0"/>
                            </a:rPr>
                            <m:t>𝒒</m:t>
                          </m:r>
                        </m:sub>
                        <m:sup>
                          <m:r>
                            <a:rPr lang="es-419" sz="1100" b="1" i="0">
                              <a:latin typeface="Cambria Math" panose="02040503050406030204" pitchFamily="18" charset="0"/>
                            </a:rPr>
                            <m:t>𝟎</m:t>
                          </m:r>
                        </m:sup>
                      </m:sSubSup>
                      <m:r>
                        <a:rPr lang="es-419" sz="1100" b="1" i="0">
                          <a:latin typeface="Cambria Math" panose="02040503050406030204" pitchFamily="18" charset="0"/>
                        </a:rPr>
                        <m:t>&gt;</m:t>
                      </m:r>
                      <m:r>
                        <a:rPr lang="es-419" sz="11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</m:d>
                </m:oMath>
              </a14:m>
              <a:endParaRPr lang="es-419" sz="1100" b="1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EF2AFCA1-98B5-40FD-A3CE-97F73F115A90}"/>
                </a:ext>
              </a:extLst>
            </xdr:cNvPr>
            <xdr:cNvSpPr txBox="1"/>
          </xdr:nvSpPr>
          <xdr:spPr>
            <a:xfrm>
              <a:off x="5353050" y="3233737"/>
              <a:ext cx="651781" cy="1965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b="1">
                  <a:solidFill>
                    <a:sysClr val="windowText" lastClr="000000"/>
                  </a:solidFill>
                </a:rPr>
                <a:t>P</a:t>
              </a:r>
              <a:r>
                <a:rPr lang="es-419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GT" sz="1100" b="1" i="0">
                  <a:latin typeface="Cambria Math" panose="02040503050406030204" pitchFamily="18" charset="0"/>
                </a:rPr>
                <a:t>𝑾</a:t>
              </a:r>
              <a:r>
                <a:rPr lang="es-419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419" sz="1100" b="1" i="0">
                  <a:latin typeface="Cambria Math" panose="02040503050406030204" pitchFamily="18" charset="0"/>
                </a:rPr>
                <a:t>𝒒^𝟎&gt;𝒕)</a:t>
              </a:r>
              <a:endParaRPr lang="es-419" sz="1100" b="1"/>
            </a:p>
          </xdr:txBody>
        </xdr:sp>
      </mc:Fallback>
    </mc:AlternateContent>
    <xdr:clientData/>
  </xdr:oneCellAnchor>
  <xdr:oneCellAnchor>
    <xdr:from>
      <xdr:col>7</xdr:col>
      <xdr:colOff>38100</xdr:colOff>
      <xdr:row>18</xdr:row>
      <xdr:rowOff>4762</xdr:rowOff>
    </xdr:from>
    <xdr:ext cx="651140" cy="191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D569E53E-71B4-4677-8593-BFFC4E0A22AC}"/>
                </a:ext>
              </a:extLst>
            </xdr:cNvPr>
            <xdr:cNvSpPr txBox="1"/>
          </xdr:nvSpPr>
          <xdr:spPr>
            <a:xfrm>
              <a:off x="5372100" y="3433762"/>
              <a:ext cx="651140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b="1">
                  <a:solidFill>
                    <a:sysClr val="windowText" lastClr="000000"/>
                  </a:solidFill>
                </a:rPr>
                <a:t>P</a:t>
              </a:r>
              <a14:m>
                <m:oMath xmlns:m="http://schemas.openxmlformats.org/officeDocument/2006/math">
                  <m:d>
                    <m:dPr>
                      <m:ctrlPr>
                        <a:rPr lang="es-419" sz="1100" b="1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sSup>
                        <m:sSupPr>
                          <m:ctrlPr>
                            <a:rPr lang="es-419" sz="1100" b="1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GT" sz="1100" b="1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𝑾</m:t>
                          </m:r>
                        </m:e>
                        <m:sup>
                          <m:r>
                            <a:rPr lang="es-GT" sz="1100" b="1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𝟎</m:t>
                          </m:r>
                        </m:sup>
                      </m:sSup>
                      <m:r>
                        <a:rPr lang="es-419" sz="1100" b="1" i="0">
                          <a:latin typeface="Cambria Math" panose="02040503050406030204" pitchFamily="18" charset="0"/>
                        </a:rPr>
                        <m:t>&gt;</m:t>
                      </m:r>
                      <m:r>
                        <a:rPr lang="es-419" sz="11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</m:d>
                </m:oMath>
              </a14:m>
              <a:endParaRPr lang="es-419" sz="1100" b="1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D569E53E-71B4-4677-8593-BFFC4E0A22AC}"/>
                </a:ext>
              </a:extLst>
            </xdr:cNvPr>
            <xdr:cNvSpPr txBox="1"/>
          </xdr:nvSpPr>
          <xdr:spPr>
            <a:xfrm>
              <a:off x="5372100" y="3433762"/>
              <a:ext cx="651140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b="1">
                  <a:solidFill>
                    <a:sysClr val="windowText" lastClr="000000"/>
                  </a:solidFill>
                </a:rPr>
                <a:t>P</a:t>
              </a:r>
              <a:r>
                <a:rPr lang="es-419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GT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𝑾</a:t>
              </a:r>
              <a:r>
                <a:rPr lang="es-419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^</a:t>
              </a:r>
              <a:r>
                <a:rPr lang="es-GT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𝟎</a:t>
              </a:r>
              <a:r>
                <a:rPr lang="es-419" sz="1100" b="1" i="0">
                  <a:latin typeface="Cambria Math" panose="02040503050406030204" pitchFamily="18" charset="0"/>
                </a:rPr>
                <a:t>&gt;𝒕)</a:t>
              </a:r>
              <a:endParaRPr lang="es-419" sz="1100" b="1"/>
            </a:p>
          </xdr:txBody>
        </xdr:sp>
      </mc:Fallback>
    </mc:AlternateContent>
    <xdr:clientData/>
  </xdr:oneCellAnchor>
  <xdr:oneCellAnchor>
    <xdr:from>
      <xdr:col>3</xdr:col>
      <xdr:colOff>38100</xdr:colOff>
      <xdr:row>18</xdr:row>
      <xdr:rowOff>4762</xdr:rowOff>
    </xdr:from>
    <xdr:ext cx="676724" cy="1965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AE0486A8-55B8-4EE3-BB51-221BED8042F0}"/>
                </a:ext>
              </a:extLst>
            </xdr:cNvPr>
            <xdr:cNvSpPr txBox="1"/>
          </xdr:nvSpPr>
          <xdr:spPr>
            <a:xfrm>
              <a:off x="2324100" y="3433762"/>
              <a:ext cx="676724" cy="1965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b="1">
                  <a:solidFill>
                    <a:sysClr val="windowText" lastClr="000000"/>
                  </a:solidFill>
                </a:rPr>
                <a:t>P</a:t>
              </a:r>
              <a14:m>
                <m:oMath xmlns:m="http://schemas.openxmlformats.org/officeDocument/2006/math">
                  <m:d>
                    <m:dPr>
                      <m:ctrlPr>
                        <a:rPr lang="es-419" sz="1100" b="1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sSubSup>
                        <m:sSubSupPr>
                          <m:ctrlPr>
                            <a:rPr lang="es-419" sz="1100" b="1" i="1">
                              <a:solidFill>
                                <a:srgbClr val="836967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es-GT" sz="1100" b="1" i="1">
                              <a:latin typeface="Cambria Math" panose="02040503050406030204" pitchFamily="18" charset="0"/>
                            </a:rPr>
                            <m:t>𝑾</m:t>
                          </m:r>
                        </m:e>
                        <m:sub>
                          <m:r>
                            <a:rPr lang="es-419" sz="1100" b="1" i="1">
                              <a:latin typeface="Cambria Math" panose="02040503050406030204" pitchFamily="18" charset="0"/>
                            </a:rPr>
                            <m:t>𝒒</m:t>
                          </m:r>
                        </m:sub>
                        <m:sup>
                          <m:r>
                            <a:rPr lang="es-419" sz="1100" b="1" i="0">
                              <a:latin typeface="Cambria Math" panose="02040503050406030204" pitchFamily="18" charset="0"/>
                            </a:rPr>
                            <m:t>𝟎</m:t>
                          </m:r>
                        </m:sup>
                      </m:sSubSup>
                      <m:r>
                        <a:rPr lang="es-GT" sz="1100" b="1" i="0"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s-GT" sz="1100" b="1" i="0">
                          <a:latin typeface="Cambria Math" panose="02040503050406030204" pitchFamily="18" charset="0"/>
                        </a:rPr>
                        <m:t>𝟎</m:t>
                      </m:r>
                    </m:e>
                  </m:d>
                </m:oMath>
              </a14:m>
              <a:endParaRPr lang="es-419" sz="1100" b="1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AE0486A8-55B8-4EE3-BB51-221BED8042F0}"/>
                </a:ext>
              </a:extLst>
            </xdr:cNvPr>
            <xdr:cNvSpPr txBox="1"/>
          </xdr:nvSpPr>
          <xdr:spPr>
            <a:xfrm>
              <a:off x="2324100" y="3433762"/>
              <a:ext cx="676724" cy="1965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b="1">
                  <a:solidFill>
                    <a:sysClr val="windowText" lastClr="000000"/>
                  </a:solidFill>
                </a:rPr>
                <a:t>P</a:t>
              </a:r>
              <a:r>
                <a:rPr lang="es-419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GT" sz="1100" b="1" i="0">
                  <a:latin typeface="Cambria Math" panose="02040503050406030204" pitchFamily="18" charset="0"/>
                </a:rPr>
                <a:t>𝑾</a:t>
              </a:r>
              <a:r>
                <a:rPr lang="es-419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419" sz="1100" b="1" i="0">
                  <a:latin typeface="Cambria Math" panose="02040503050406030204" pitchFamily="18" charset="0"/>
                </a:rPr>
                <a:t>𝒒^𝟎</a:t>
              </a:r>
              <a:r>
                <a:rPr lang="es-GT" sz="1100" b="1" i="0">
                  <a:latin typeface="Cambria Math" panose="02040503050406030204" pitchFamily="18" charset="0"/>
                </a:rPr>
                <a:t>=𝟎</a:t>
              </a:r>
              <a:r>
                <a:rPr lang="es-419" sz="1100" b="1" i="0">
                  <a:latin typeface="Cambria Math" panose="02040503050406030204" pitchFamily="18" charset="0"/>
                </a:rPr>
                <a:t>)</a:t>
              </a:r>
              <a:endParaRPr lang="es-419" sz="1100" b="1"/>
            </a:p>
          </xdr:txBody>
        </xdr:sp>
      </mc:Fallback>
    </mc:AlternateContent>
    <xdr:clientData/>
  </xdr:oneCellAnchor>
  <xdr:oneCellAnchor>
    <xdr:from>
      <xdr:col>3</xdr:col>
      <xdr:colOff>38100</xdr:colOff>
      <xdr:row>20</xdr:row>
      <xdr:rowOff>4762</xdr:rowOff>
    </xdr:from>
    <xdr:ext cx="651140" cy="191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F46E2DCD-EC13-4061-80B1-FAC86720279D}"/>
                </a:ext>
              </a:extLst>
            </xdr:cNvPr>
            <xdr:cNvSpPr txBox="1"/>
          </xdr:nvSpPr>
          <xdr:spPr>
            <a:xfrm>
              <a:off x="2324100" y="3433762"/>
              <a:ext cx="651140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b="1">
                  <a:solidFill>
                    <a:sysClr val="windowText" lastClr="000000"/>
                  </a:solidFill>
                </a:rPr>
                <a:t>P</a:t>
              </a:r>
              <a14:m>
                <m:oMath xmlns:m="http://schemas.openxmlformats.org/officeDocument/2006/math">
                  <m:d>
                    <m:dPr>
                      <m:ctrlPr>
                        <a:rPr lang="es-419" sz="1100" b="1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sSup>
                        <m:sSupPr>
                          <m:ctrlPr>
                            <a:rPr lang="es-419" sz="1100" b="1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GT" sz="1100" b="1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𝑾</m:t>
                          </m:r>
                        </m:e>
                        <m:sup>
                          <m:r>
                            <a:rPr lang="es-GT" sz="1100" b="1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𝟎</m:t>
                          </m:r>
                        </m:sup>
                      </m:sSup>
                      <m:r>
                        <a:rPr lang="es-419" sz="1100" b="1" i="0">
                          <a:latin typeface="Cambria Math" panose="02040503050406030204" pitchFamily="18" charset="0"/>
                        </a:rPr>
                        <m:t>&gt;</m:t>
                      </m:r>
                      <m:r>
                        <a:rPr lang="es-419" sz="11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</m:d>
                </m:oMath>
              </a14:m>
              <a:endParaRPr lang="es-419" sz="1100" b="1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F46E2DCD-EC13-4061-80B1-FAC86720279D}"/>
                </a:ext>
              </a:extLst>
            </xdr:cNvPr>
            <xdr:cNvSpPr txBox="1"/>
          </xdr:nvSpPr>
          <xdr:spPr>
            <a:xfrm>
              <a:off x="2324100" y="3433762"/>
              <a:ext cx="651140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b="1">
                  <a:solidFill>
                    <a:sysClr val="windowText" lastClr="000000"/>
                  </a:solidFill>
                </a:rPr>
                <a:t>P</a:t>
              </a:r>
              <a:r>
                <a:rPr lang="es-419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GT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𝑾</a:t>
              </a:r>
              <a:r>
                <a:rPr lang="es-419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^</a:t>
              </a:r>
              <a:r>
                <a:rPr lang="es-GT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𝟎</a:t>
              </a:r>
              <a:r>
                <a:rPr lang="es-419" sz="1100" b="1" i="0">
                  <a:latin typeface="Cambria Math" panose="02040503050406030204" pitchFamily="18" charset="0"/>
                </a:rPr>
                <a:t>&gt;𝒕)</a:t>
              </a:r>
              <a:endParaRPr lang="es-419" sz="1100" b="1"/>
            </a:p>
          </xdr:txBody>
        </xdr:sp>
      </mc:Fallback>
    </mc:AlternateContent>
    <xdr:clientData/>
  </xdr:oneCellAnchor>
  <xdr:oneCellAnchor>
    <xdr:from>
      <xdr:col>3</xdr:col>
      <xdr:colOff>38100</xdr:colOff>
      <xdr:row>19</xdr:row>
      <xdr:rowOff>4762</xdr:rowOff>
    </xdr:from>
    <xdr:ext cx="651140" cy="191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EB95365-0DD7-4BCA-9FFC-0E5ED0DC173C}"/>
                </a:ext>
              </a:extLst>
            </xdr:cNvPr>
            <xdr:cNvSpPr txBox="1"/>
          </xdr:nvSpPr>
          <xdr:spPr>
            <a:xfrm>
              <a:off x="2324100" y="3433762"/>
              <a:ext cx="651140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b="1">
                  <a:solidFill>
                    <a:sysClr val="windowText" lastClr="000000"/>
                  </a:solidFill>
                </a:rPr>
                <a:t>P</a:t>
              </a:r>
              <a14:m>
                <m:oMath xmlns:m="http://schemas.openxmlformats.org/officeDocument/2006/math">
                  <m:d>
                    <m:dPr>
                      <m:ctrlPr>
                        <a:rPr lang="es-419" sz="1100" b="1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sSup>
                        <m:sSupPr>
                          <m:ctrlPr>
                            <a:rPr lang="es-419" sz="1100" b="1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GT" sz="1100" b="1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𝑾</m:t>
                          </m:r>
                        </m:e>
                        <m:sup>
                          <m:r>
                            <a:rPr lang="es-GT" sz="1100" b="1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𝟎</m:t>
                          </m:r>
                        </m:sup>
                      </m:sSup>
                      <m:r>
                        <a:rPr lang="es-419" sz="1100" b="1" i="0">
                          <a:latin typeface="Cambria Math" panose="02040503050406030204" pitchFamily="18" charset="0"/>
                        </a:rPr>
                        <m:t>&gt;</m:t>
                      </m:r>
                      <m:r>
                        <a:rPr lang="es-419" sz="11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</m:d>
                </m:oMath>
              </a14:m>
              <a:endParaRPr lang="es-419" sz="1100" b="1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EB95365-0DD7-4BCA-9FFC-0E5ED0DC173C}"/>
                </a:ext>
              </a:extLst>
            </xdr:cNvPr>
            <xdr:cNvSpPr txBox="1"/>
          </xdr:nvSpPr>
          <xdr:spPr>
            <a:xfrm>
              <a:off x="2324100" y="3433762"/>
              <a:ext cx="651140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b="1">
                  <a:solidFill>
                    <a:sysClr val="windowText" lastClr="000000"/>
                  </a:solidFill>
                </a:rPr>
                <a:t>P</a:t>
              </a:r>
              <a:r>
                <a:rPr lang="es-419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GT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𝑾</a:t>
              </a:r>
              <a:r>
                <a:rPr lang="es-419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^</a:t>
              </a:r>
              <a:r>
                <a:rPr lang="es-GT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𝟎</a:t>
              </a:r>
              <a:r>
                <a:rPr lang="es-419" sz="1100" b="1" i="0">
                  <a:latin typeface="Cambria Math" panose="02040503050406030204" pitchFamily="18" charset="0"/>
                </a:rPr>
                <a:t>&gt;𝒕)</a:t>
              </a:r>
              <a:endParaRPr lang="es-419" sz="1100" b="1"/>
            </a:p>
          </xdr:txBody>
        </xdr:sp>
      </mc:Fallback>
    </mc:AlternateContent>
    <xdr:clientData/>
  </xdr:oneCellAnchor>
  <xdr:oneCellAnchor>
    <xdr:from>
      <xdr:col>3</xdr:col>
      <xdr:colOff>38100</xdr:colOff>
      <xdr:row>19</xdr:row>
      <xdr:rowOff>4762</xdr:rowOff>
    </xdr:from>
    <xdr:ext cx="651781" cy="1965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3854793C-A744-479D-AF85-EE3BC21AE31C}"/>
                </a:ext>
              </a:extLst>
            </xdr:cNvPr>
            <xdr:cNvSpPr txBox="1"/>
          </xdr:nvSpPr>
          <xdr:spPr>
            <a:xfrm>
              <a:off x="2324100" y="3433762"/>
              <a:ext cx="651781" cy="1965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b="1">
                  <a:solidFill>
                    <a:sysClr val="windowText" lastClr="000000"/>
                  </a:solidFill>
                </a:rPr>
                <a:t>P</a:t>
              </a:r>
              <a14:m>
                <m:oMath xmlns:m="http://schemas.openxmlformats.org/officeDocument/2006/math">
                  <m:d>
                    <m:dPr>
                      <m:ctrlPr>
                        <a:rPr lang="es-419" sz="1100" b="1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sSubSup>
                        <m:sSubSupPr>
                          <m:ctrlPr>
                            <a:rPr lang="es-419" sz="1100" b="1" i="1">
                              <a:solidFill>
                                <a:srgbClr val="836967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es-GT" sz="1100" b="1" i="1">
                              <a:latin typeface="Cambria Math" panose="02040503050406030204" pitchFamily="18" charset="0"/>
                            </a:rPr>
                            <m:t>𝑾</m:t>
                          </m:r>
                        </m:e>
                        <m:sub>
                          <m:r>
                            <a:rPr lang="es-419" sz="1100" b="1" i="1">
                              <a:latin typeface="Cambria Math" panose="02040503050406030204" pitchFamily="18" charset="0"/>
                            </a:rPr>
                            <m:t>𝒒</m:t>
                          </m:r>
                        </m:sub>
                        <m:sup>
                          <m:r>
                            <a:rPr lang="es-419" sz="1100" b="1" i="0">
                              <a:latin typeface="Cambria Math" panose="02040503050406030204" pitchFamily="18" charset="0"/>
                            </a:rPr>
                            <m:t>𝟎</m:t>
                          </m:r>
                        </m:sup>
                      </m:sSubSup>
                      <m:r>
                        <a:rPr lang="es-419" sz="1100" b="1" i="0">
                          <a:latin typeface="Cambria Math" panose="02040503050406030204" pitchFamily="18" charset="0"/>
                        </a:rPr>
                        <m:t>&gt;</m:t>
                      </m:r>
                      <m:r>
                        <a:rPr lang="es-419" sz="11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</m:d>
                </m:oMath>
              </a14:m>
              <a:endParaRPr lang="es-419" sz="1100" b="1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3854793C-A744-479D-AF85-EE3BC21AE31C}"/>
                </a:ext>
              </a:extLst>
            </xdr:cNvPr>
            <xdr:cNvSpPr txBox="1"/>
          </xdr:nvSpPr>
          <xdr:spPr>
            <a:xfrm>
              <a:off x="2324100" y="3433762"/>
              <a:ext cx="651781" cy="1965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b="1">
                  <a:solidFill>
                    <a:sysClr val="windowText" lastClr="000000"/>
                  </a:solidFill>
                </a:rPr>
                <a:t>P</a:t>
              </a:r>
              <a:r>
                <a:rPr lang="es-419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GT" sz="1100" b="1" i="0">
                  <a:latin typeface="Cambria Math" panose="02040503050406030204" pitchFamily="18" charset="0"/>
                </a:rPr>
                <a:t>𝑾</a:t>
              </a:r>
              <a:r>
                <a:rPr lang="es-419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419" sz="1100" b="1" i="0">
                  <a:latin typeface="Cambria Math" panose="02040503050406030204" pitchFamily="18" charset="0"/>
                </a:rPr>
                <a:t>𝒒^𝟎&gt;𝒕)</a:t>
              </a:r>
              <a:endParaRPr lang="es-419" sz="1100" b="1"/>
            </a:p>
          </xdr:txBody>
        </xdr:sp>
      </mc:Fallback>
    </mc:AlternateContent>
    <xdr:clientData/>
  </xdr:oneCellAnchor>
  <xdr:oneCellAnchor>
    <xdr:from>
      <xdr:col>3</xdr:col>
      <xdr:colOff>38100</xdr:colOff>
      <xdr:row>20</xdr:row>
      <xdr:rowOff>4762</xdr:rowOff>
    </xdr:from>
    <xdr:ext cx="651140" cy="191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EA8FEE98-DFB9-40B4-8CE2-0E4A97A38DE9}"/>
                </a:ext>
              </a:extLst>
            </xdr:cNvPr>
            <xdr:cNvSpPr txBox="1"/>
          </xdr:nvSpPr>
          <xdr:spPr>
            <a:xfrm>
              <a:off x="5791200" y="3433762"/>
              <a:ext cx="651140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b="1">
                  <a:solidFill>
                    <a:sysClr val="windowText" lastClr="000000"/>
                  </a:solidFill>
                </a:rPr>
                <a:t>P</a:t>
              </a:r>
              <a14:m>
                <m:oMath xmlns:m="http://schemas.openxmlformats.org/officeDocument/2006/math">
                  <m:d>
                    <m:dPr>
                      <m:ctrlPr>
                        <a:rPr lang="es-419" sz="1100" b="1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sSup>
                        <m:sSupPr>
                          <m:ctrlPr>
                            <a:rPr lang="es-419" sz="1100" b="1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GT" sz="1100" b="1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𝑾</m:t>
                          </m:r>
                        </m:e>
                        <m:sup>
                          <m:r>
                            <a:rPr lang="es-GT" sz="1100" b="1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𝟎</m:t>
                          </m:r>
                        </m:sup>
                      </m:sSup>
                      <m:r>
                        <a:rPr lang="es-419" sz="1100" b="1" i="0">
                          <a:latin typeface="Cambria Math" panose="02040503050406030204" pitchFamily="18" charset="0"/>
                        </a:rPr>
                        <m:t>&gt;</m:t>
                      </m:r>
                      <m:r>
                        <a:rPr lang="es-419" sz="11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</m:d>
                </m:oMath>
              </a14:m>
              <a:endParaRPr lang="es-419" sz="1100" b="1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EA8FEE98-DFB9-40B4-8CE2-0E4A97A38DE9}"/>
                </a:ext>
              </a:extLst>
            </xdr:cNvPr>
            <xdr:cNvSpPr txBox="1"/>
          </xdr:nvSpPr>
          <xdr:spPr>
            <a:xfrm>
              <a:off x="5791200" y="3433762"/>
              <a:ext cx="651140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b="1">
                  <a:solidFill>
                    <a:sysClr val="windowText" lastClr="000000"/>
                  </a:solidFill>
                </a:rPr>
                <a:t>P</a:t>
              </a:r>
              <a:r>
                <a:rPr lang="es-419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GT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𝑾</a:t>
              </a:r>
              <a:r>
                <a:rPr lang="es-419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^</a:t>
              </a:r>
              <a:r>
                <a:rPr lang="es-GT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𝟎</a:t>
              </a:r>
              <a:r>
                <a:rPr lang="es-419" sz="1100" b="1" i="0">
                  <a:latin typeface="Cambria Math" panose="02040503050406030204" pitchFamily="18" charset="0"/>
                </a:rPr>
                <a:t>&gt;𝒕)</a:t>
              </a:r>
              <a:endParaRPr lang="es-419" sz="1100" b="1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28575</xdr:colOff>
      <xdr:row>17</xdr:row>
      <xdr:rowOff>23812</xdr:rowOff>
    </xdr:from>
    <xdr:ext cx="651781" cy="1965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C189E92-125E-47A4-AF92-09B5C376B592}"/>
                </a:ext>
              </a:extLst>
            </xdr:cNvPr>
            <xdr:cNvSpPr txBox="1"/>
          </xdr:nvSpPr>
          <xdr:spPr>
            <a:xfrm>
              <a:off x="1685925" y="2881312"/>
              <a:ext cx="651781" cy="1965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b="1">
                  <a:solidFill>
                    <a:sysClr val="windowText" lastClr="000000"/>
                  </a:solidFill>
                </a:rPr>
                <a:t>P</a:t>
              </a:r>
              <a14:m>
                <m:oMath xmlns:m="http://schemas.openxmlformats.org/officeDocument/2006/math">
                  <m:d>
                    <m:dPr>
                      <m:ctrlPr>
                        <a:rPr lang="es-419" sz="1100" b="1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sSubSup>
                        <m:sSubSupPr>
                          <m:ctrlPr>
                            <a:rPr lang="es-419" sz="1100" b="1" i="1">
                              <a:solidFill>
                                <a:srgbClr val="836967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es-GT" sz="1100" b="1" i="1">
                              <a:latin typeface="Cambria Math" panose="02040503050406030204" pitchFamily="18" charset="0"/>
                            </a:rPr>
                            <m:t>𝑾</m:t>
                          </m:r>
                        </m:e>
                        <m:sub>
                          <m:r>
                            <a:rPr lang="es-419" sz="1100" b="1" i="1">
                              <a:latin typeface="Cambria Math" panose="02040503050406030204" pitchFamily="18" charset="0"/>
                            </a:rPr>
                            <m:t>𝒒</m:t>
                          </m:r>
                        </m:sub>
                        <m:sup>
                          <m:r>
                            <a:rPr lang="es-419" sz="1100" b="1" i="0">
                              <a:latin typeface="Cambria Math" panose="02040503050406030204" pitchFamily="18" charset="0"/>
                            </a:rPr>
                            <m:t>𝟎</m:t>
                          </m:r>
                        </m:sup>
                      </m:sSubSup>
                      <m:r>
                        <a:rPr lang="es-419" sz="1100" b="1" i="0">
                          <a:latin typeface="Cambria Math" panose="02040503050406030204" pitchFamily="18" charset="0"/>
                        </a:rPr>
                        <m:t>&gt;</m:t>
                      </m:r>
                      <m:r>
                        <a:rPr lang="es-419" sz="11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</m:d>
                </m:oMath>
              </a14:m>
              <a:endParaRPr lang="es-419" sz="1100" b="1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C189E92-125E-47A4-AF92-09B5C376B592}"/>
                </a:ext>
              </a:extLst>
            </xdr:cNvPr>
            <xdr:cNvSpPr txBox="1"/>
          </xdr:nvSpPr>
          <xdr:spPr>
            <a:xfrm>
              <a:off x="1685925" y="2881312"/>
              <a:ext cx="651781" cy="1965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b="1">
                  <a:solidFill>
                    <a:sysClr val="windowText" lastClr="000000"/>
                  </a:solidFill>
                </a:rPr>
                <a:t>P</a:t>
              </a:r>
              <a:r>
                <a:rPr lang="es-419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GT" sz="1100" b="1" i="0">
                  <a:latin typeface="Cambria Math" panose="02040503050406030204" pitchFamily="18" charset="0"/>
                </a:rPr>
                <a:t>𝑾</a:t>
              </a:r>
              <a:r>
                <a:rPr lang="es-419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419" sz="1100" b="1" i="0">
                  <a:latin typeface="Cambria Math" panose="02040503050406030204" pitchFamily="18" charset="0"/>
                </a:rPr>
                <a:t>𝒒^𝟎&gt;𝒕)</a:t>
              </a:r>
              <a:endParaRPr lang="es-419" sz="1100" b="1"/>
            </a:p>
          </xdr:txBody>
        </xdr:sp>
      </mc:Fallback>
    </mc:AlternateContent>
    <xdr:clientData/>
  </xdr:oneCellAnchor>
  <xdr:oneCellAnchor>
    <xdr:from>
      <xdr:col>3</xdr:col>
      <xdr:colOff>38100</xdr:colOff>
      <xdr:row>18</xdr:row>
      <xdr:rowOff>4762</xdr:rowOff>
    </xdr:from>
    <xdr:ext cx="651140" cy="191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3A4231D-736F-41F9-B495-7DA380AC9F56}"/>
                </a:ext>
              </a:extLst>
            </xdr:cNvPr>
            <xdr:cNvSpPr txBox="1"/>
          </xdr:nvSpPr>
          <xdr:spPr>
            <a:xfrm>
              <a:off x="1695450" y="3090862"/>
              <a:ext cx="651140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b="1">
                  <a:solidFill>
                    <a:sysClr val="windowText" lastClr="000000"/>
                  </a:solidFill>
                </a:rPr>
                <a:t>P</a:t>
              </a:r>
              <a14:m>
                <m:oMath xmlns:m="http://schemas.openxmlformats.org/officeDocument/2006/math">
                  <m:d>
                    <m:dPr>
                      <m:ctrlPr>
                        <a:rPr lang="es-419" sz="1100" b="1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sSup>
                        <m:sSupPr>
                          <m:ctrlPr>
                            <a:rPr lang="es-419" sz="1100" b="1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GT" sz="1100" b="1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𝑾</m:t>
                          </m:r>
                        </m:e>
                        <m:sup>
                          <m:r>
                            <a:rPr lang="es-GT" sz="1100" b="1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𝟎</m:t>
                          </m:r>
                        </m:sup>
                      </m:sSup>
                      <m:r>
                        <a:rPr lang="es-419" sz="1100" b="1" i="0">
                          <a:latin typeface="Cambria Math" panose="02040503050406030204" pitchFamily="18" charset="0"/>
                        </a:rPr>
                        <m:t>&gt;</m:t>
                      </m:r>
                      <m:r>
                        <a:rPr lang="es-419" sz="11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</m:d>
                </m:oMath>
              </a14:m>
              <a:endParaRPr lang="es-419" sz="1100" b="1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3A4231D-736F-41F9-B495-7DA380AC9F56}"/>
                </a:ext>
              </a:extLst>
            </xdr:cNvPr>
            <xdr:cNvSpPr txBox="1"/>
          </xdr:nvSpPr>
          <xdr:spPr>
            <a:xfrm>
              <a:off x="1695450" y="3090862"/>
              <a:ext cx="651140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b="1">
                  <a:solidFill>
                    <a:sysClr val="windowText" lastClr="000000"/>
                  </a:solidFill>
                </a:rPr>
                <a:t>P</a:t>
              </a:r>
              <a:r>
                <a:rPr lang="es-419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GT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𝑾</a:t>
              </a:r>
              <a:r>
                <a:rPr lang="es-419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^</a:t>
              </a:r>
              <a:r>
                <a:rPr lang="es-GT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𝟎</a:t>
              </a:r>
              <a:r>
                <a:rPr lang="es-419" sz="1100" b="1" i="0">
                  <a:latin typeface="Cambria Math" panose="02040503050406030204" pitchFamily="18" charset="0"/>
                </a:rPr>
                <a:t>&gt;𝒕)</a:t>
              </a:r>
              <a:endParaRPr lang="es-419" sz="1100" b="1"/>
            </a:p>
          </xdr:txBody>
        </xdr:sp>
      </mc:Fallback>
    </mc:AlternateContent>
    <xdr:clientData/>
  </xdr:oneCellAnchor>
  <xdr:oneCellAnchor>
    <xdr:from>
      <xdr:col>7</xdr:col>
      <xdr:colOff>28575</xdr:colOff>
      <xdr:row>17</xdr:row>
      <xdr:rowOff>23812</xdr:rowOff>
    </xdr:from>
    <xdr:ext cx="651781" cy="1965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178AAF7E-014F-4404-9A5E-57EFBD177EEC}"/>
                </a:ext>
              </a:extLst>
            </xdr:cNvPr>
            <xdr:cNvSpPr txBox="1"/>
          </xdr:nvSpPr>
          <xdr:spPr>
            <a:xfrm>
              <a:off x="4791075" y="2881312"/>
              <a:ext cx="651781" cy="1965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b="1">
                  <a:solidFill>
                    <a:sysClr val="windowText" lastClr="000000"/>
                  </a:solidFill>
                </a:rPr>
                <a:t>P</a:t>
              </a:r>
              <a14:m>
                <m:oMath xmlns:m="http://schemas.openxmlformats.org/officeDocument/2006/math">
                  <m:d>
                    <m:dPr>
                      <m:ctrlPr>
                        <a:rPr lang="es-419" sz="1100" b="1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sSubSup>
                        <m:sSubSupPr>
                          <m:ctrlPr>
                            <a:rPr lang="es-419" sz="1100" b="1" i="1">
                              <a:solidFill>
                                <a:srgbClr val="836967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es-GT" sz="1100" b="1" i="1">
                              <a:latin typeface="Cambria Math" panose="02040503050406030204" pitchFamily="18" charset="0"/>
                            </a:rPr>
                            <m:t>𝑾</m:t>
                          </m:r>
                        </m:e>
                        <m:sub>
                          <m:r>
                            <a:rPr lang="es-419" sz="1100" b="1" i="1">
                              <a:latin typeface="Cambria Math" panose="02040503050406030204" pitchFamily="18" charset="0"/>
                            </a:rPr>
                            <m:t>𝒒</m:t>
                          </m:r>
                        </m:sub>
                        <m:sup>
                          <m:r>
                            <a:rPr lang="es-419" sz="1100" b="1" i="0">
                              <a:latin typeface="Cambria Math" panose="02040503050406030204" pitchFamily="18" charset="0"/>
                            </a:rPr>
                            <m:t>𝟎</m:t>
                          </m:r>
                        </m:sup>
                      </m:sSubSup>
                      <m:r>
                        <a:rPr lang="es-419" sz="1100" b="1" i="0">
                          <a:latin typeface="Cambria Math" panose="02040503050406030204" pitchFamily="18" charset="0"/>
                        </a:rPr>
                        <m:t>&gt;</m:t>
                      </m:r>
                      <m:r>
                        <a:rPr lang="es-419" sz="11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</m:d>
                </m:oMath>
              </a14:m>
              <a:endParaRPr lang="es-419" sz="1100" b="1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178AAF7E-014F-4404-9A5E-57EFBD177EEC}"/>
                </a:ext>
              </a:extLst>
            </xdr:cNvPr>
            <xdr:cNvSpPr txBox="1"/>
          </xdr:nvSpPr>
          <xdr:spPr>
            <a:xfrm>
              <a:off x="4791075" y="2881312"/>
              <a:ext cx="651781" cy="1965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b="1">
                  <a:solidFill>
                    <a:sysClr val="windowText" lastClr="000000"/>
                  </a:solidFill>
                </a:rPr>
                <a:t>P</a:t>
              </a:r>
              <a:r>
                <a:rPr lang="es-419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GT" sz="1100" b="1" i="0">
                  <a:latin typeface="Cambria Math" panose="02040503050406030204" pitchFamily="18" charset="0"/>
                </a:rPr>
                <a:t>𝑾</a:t>
              </a:r>
              <a:r>
                <a:rPr lang="es-419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419" sz="1100" b="1" i="0">
                  <a:latin typeface="Cambria Math" panose="02040503050406030204" pitchFamily="18" charset="0"/>
                </a:rPr>
                <a:t>𝒒^𝟎&gt;𝒕)</a:t>
              </a:r>
              <a:endParaRPr lang="es-419" sz="1100" b="1"/>
            </a:p>
          </xdr:txBody>
        </xdr:sp>
      </mc:Fallback>
    </mc:AlternateContent>
    <xdr:clientData/>
  </xdr:oneCellAnchor>
  <xdr:oneCellAnchor>
    <xdr:from>
      <xdr:col>7</xdr:col>
      <xdr:colOff>38100</xdr:colOff>
      <xdr:row>18</xdr:row>
      <xdr:rowOff>4762</xdr:rowOff>
    </xdr:from>
    <xdr:ext cx="651140" cy="191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51F98504-8FEA-4068-BC32-B38E6D1BE216}"/>
                </a:ext>
              </a:extLst>
            </xdr:cNvPr>
            <xdr:cNvSpPr txBox="1"/>
          </xdr:nvSpPr>
          <xdr:spPr>
            <a:xfrm>
              <a:off x="4800600" y="3090862"/>
              <a:ext cx="651140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b="1">
                  <a:solidFill>
                    <a:sysClr val="windowText" lastClr="000000"/>
                  </a:solidFill>
                </a:rPr>
                <a:t>P</a:t>
              </a:r>
              <a14:m>
                <m:oMath xmlns:m="http://schemas.openxmlformats.org/officeDocument/2006/math">
                  <m:d>
                    <m:dPr>
                      <m:ctrlPr>
                        <a:rPr lang="es-419" sz="1100" b="1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sSup>
                        <m:sSupPr>
                          <m:ctrlPr>
                            <a:rPr lang="es-419" sz="1100" b="1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GT" sz="1100" b="1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𝑾</m:t>
                          </m:r>
                        </m:e>
                        <m:sup>
                          <m:r>
                            <a:rPr lang="es-GT" sz="1100" b="1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𝟎</m:t>
                          </m:r>
                        </m:sup>
                      </m:sSup>
                      <m:r>
                        <a:rPr lang="es-419" sz="1100" b="1" i="0">
                          <a:latin typeface="Cambria Math" panose="02040503050406030204" pitchFamily="18" charset="0"/>
                        </a:rPr>
                        <m:t>&gt;</m:t>
                      </m:r>
                      <m:r>
                        <a:rPr lang="es-419" sz="11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</m:d>
                </m:oMath>
              </a14:m>
              <a:endParaRPr lang="es-419" sz="1100" b="1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51F98504-8FEA-4068-BC32-B38E6D1BE216}"/>
                </a:ext>
              </a:extLst>
            </xdr:cNvPr>
            <xdr:cNvSpPr txBox="1"/>
          </xdr:nvSpPr>
          <xdr:spPr>
            <a:xfrm>
              <a:off x="4800600" y="3090862"/>
              <a:ext cx="651140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b="1">
                  <a:solidFill>
                    <a:sysClr val="windowText" lastClr="000000"/>
                  </a:solidFill>
                </a:rPr>
                <a:t>P</a:t>
              </a:r>
              <a:r>
                <a:rPr lang="es-419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GT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𝑾</a:t>
              </a:r>
              <a:r>
                <a:rPr lang="es-419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^</a:t>
              </a:r>
              <a:r>
                <a:rPr lang="es-GT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𝟎</a:t>
              </a:r>
              <a:r>
                <a:rPr lang="es-419" sz="1100" b="1" i="0">
                  <a:latin typeface="Cambria Math" panose="02040503050406030204" pitchFamily="18" charset="0"/>
                </a:rPr>
                <a:t>&gt;𝒕)</a:t>
              </a:r>
              <a:endParaRPr lang="es-419" sz="1100" b="1"/>
            </a:p>
          </xdr:txBody>
        </xdr:sp>
      </mc:Fallback>
    </mc:AlternateContent>
    <xdr:clientData/>
  </xdr:oneCellAnchor>
  <xdr:oneCellAnchor>
    <xdr:from>
      <xdr:col>7</xdr:col>
      <xdr:colOff>38100</xdr:colOff>
      <xdr:row>18</xdr:row>
      <xdr:rowOff>4762</xdr:rowOff>
    </xdr:from>
    <xdr:ext cx="651140" cy="191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EB87540-D05B-4106-8FBE-DBE423831190}"/>
                </a:ext>
              </a:extLst>
            </xdr:cNvPr>
            <xdr:cNvSpPr txBox="1"/>
          </xdr:nvSpPr>
          <xdr:spPr>
            <a:xfrm>
              <a:off x="5829300" y="3433762"/>
              <a:ext cx="651140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b="1">
                  <a:solidFill>
                    <a:sysClr val="windowText" lastClr="000000"/>
                  </a:solidFill>
                </a:rPr>
                <a:t>P</a:t>
              </a:r>
              <a14:m>
                <m:oMath xmlns:m="http://schemas.openxmlformats.org/officeDocument/2006/math">
                  <m:d>
                    <m:dPr>
                      <m:ctrlPr>
                        <a:rPr lang="es-419" sz="1100" b="1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sSup>
                        <m:sSupPr>
                          <m:ctrlPr>
                            <a:rPr lang="es-419" sz="1100" b="1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GT" sz="1100" b="1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𝑾</m:t>
                          </m:r>
                        </m:e>
                        <m:sup>
                          <m:r>
                            <a:rPr lang="es-GT" sz="1100" b="1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𝟎</m:t>
                          </m:r>
                        </m:sup>
                      </m:sSup>
                      <m:r>
                        <a:rPr lang="es-419" sz="1100" b="1" i="0">
                          <a:latin typeface="Cambria Math" panose="02040503050406030204" pitchFamily="18" charset="0"/>
                        </a:rPr>
                        <m:t>&gt;</m:t>
                      </m:r>
                      <m:r>
                        <a:rPr lang="es-419" sz="11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</m:d>
                </m:oMath>
              </a14:m>
              <a:endParaRPr lang="es-419" sz="1100" b="1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EB87540-D05B-4106-8FBE-DBE423831190}"/>
                </a:ext>
              </a:extLst>
            </xdr:cNvPr>
            <xdr:cNvSpPr txBox="1"/>
          </xdr:nvSpPr>
          <xdr:spPr>
            <a:xfrm>
              <a:off x="5829300" y="3433762"/>
              <a:ext cx="651140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b="1">
                  <a:solidFill>
                    <a:sysClr val="windowText" lastClr="000000"/>
                  </a:solidFill>
                </a:rPr>
                <a:t>P</a:t>
              </a:r>
              <a:r>
                <a:rPr lang="es-419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GT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𝑾</a:t>
              </a:r>
              <a:r>
                <a:rPr lang="es-419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^</a:t>
              </a:r>
              <a:r>
                <a:rPr lang="es-GT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𝟎</a:t>
              </a:r>
              <a:r>
                <a:rPr lang="es-419" sz="1100" b="1" i="0">
                  <a:latin typeface="Cambria Math" panose="02040503050406030204" pitchFamily="18" charset="0"/>
                </a:rPr>
                <a:t>&gt;𝒕)</a:t>
              </a:r>
              <a:endParaRPr lang="es-419" sz="1100" b="1"/>
            </a:p>
          </xdr:txBody>
        </xdr:sp>
      </mc:Fallback>
    </mc:AlternateContent>
    <xdr:clientData/>
  </xdr:oneCellAnchor>
  <xdr:oneCellAnchor>
    <xdr:from>
      <xdr:col>3</xdr:col>
      <xdr:colOff>38100</xdr:colOff>
      <xdr:row>18</xdr:row>
      <xdr:rowOff>4762</xdr:rowOff>
    </xdr:from>
    <xdr:ext cx="651140" cy="191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848D6754-9B0B-4B6A-B8BF-337D455DD4FD}"/>
                </a:ext>
              </a:extLst>
            </xdr:cNvPr>
            <xdr:cNvSpPr txBox="1"/>
          </xdr:nvSpPr>
          <xdr:spPr>
            <a:xfrm>
              <a:off x="2324100" y="3814762"/>
              <a:ext cx="651140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b="1">
                  <a:solidFill>
                    <a:sysClr val="windowText" lastClr="000000"/>
                  </a:solidFill>
                </a:rPr>
                <a:t>P</a:t>
              </a:r>
              <a14:m>
                <m:oMath xmlns:m="http://schemas.openxmlformats.org/officeDocument/2006/math">
                  <m:d>
                    <m:dPr>
                      <m:ctrlPr>
                        <a:rPr lang="es-419" sz="1100" b="1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sSup>
                        <m:sSupPr>
                          <m:ctrlPr>
                            <a:rPr lang="es-419" sz="1100" b="1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GT" sz="1100" b="1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𝑾</m:t>
                          </m:r>
                        </m:e>
                        <m:sup>
                          <m:r>
                            <a:rPr lang="es-GT" sz="1100" b="1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𝟎</m:t>
                          </m:r>
                        </m:sup>
                      </m:sSup>
                      <m:r>
                        <a:rPr lang="es-419" sz="1100" b="1" i="0">
                          <a:latin typeface="Cambria Math" panose="02040503050406030204" pitchFamily="18" charset="0"/>
                        </a:rPr>
                        <m:t>&gt;</m:t>
                      </m:r>
                      <m:r>
                        <a:rPr lang="es-419" sz="11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</m:d>
                </m:oMath>
              </a14:m>
              <a:endParaRPr lang="es-419" sz="1100" b="1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848D6754-9B0B-4B6A-B8BF-337D455DD4FD}"/>
                </a:ext>
              </a:extLst>
            </xdr:cNvPr>
            <xdr:cNvSpPr txBox="1"/>
          </xdr:nvSpPr>
          <xdr:spPr>
            <a:xfrm>
              <a:off x="2324100" y="3814762"/>
              <a:ext cx="651140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b="1">
                  <a:solidFill>
                    <a:sysClr val="windowText" lastClr="000000"/>
                  </a:solidFill>
                </a:rPr>
                <a:t>P</a:t>
              </a:r>
              <a:r>
                <a:rPr lang="es-419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GT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𝑾</a:t>
              </a:r>
              <a:r>
                <a:rPr lang="es-419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^</a:t>
              </a:r>
              <a:r>
                <a:rPr lang="es-GT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𝟎</a:t>
              </a:r>
              <a:r>
                <a:rPr lang="es-419" sz="1100" b="1" i="0">
                  <a:latin typeface="Cambria Math" panose="02040503050406030204" pitchFamily="18" charset="0"/>
                </a:rPr>
                <a:t>&gt;𝒕)</a:t>
              </a:r>
              <a:endParaRPr lang="es-419" sz="1100" b="1"/>
            </a:p>
          </xdr:txBody>
        </xdr:sp>
      </mc:Fallback>
    </mc:AlternateContent>
    <xdr:clientData/>
  </xdr:oneCellAnchor>
  <xdr:oneCellAnchor>
    <xdr:from>
      <xdr:col>3</xdr:col>
      <xdr:colOff>38100</xdr:colOff>
      <xdr:row>18</xdr:row>
      <xdr:rowOff>4762</xdr:rowOff>
    </xdr:from>
    <xdr:ext cx="651140" cy="191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0BBB4BA-D9B2-4FF1-8FF1-F32759EA9F6C}"/>
                </a:ext>
              </a:extLst>
            </xdr:cNvPr>
            <xdr:cNvSpPr txBox="1"/>
          </xdr:nvSpPr>
          <xdr:spPr>
            <a:xfrm>
              <a:off x="2324100" y="3814762"/>
              <a:ext cx="651140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b="1">
                  <a:solidFill>
                    <a:sysClr val="windowText" lastClr="000000"/>
                  </a:solidFill>
                </a:rPr>
                <a:t>P</a:t>
              </a:r>
              <a14:m>
                <m:oMath xmlns:m="http://schemas.openxmlformats.org/officeDocument/2006/math">
                  <m:d>
                    <m:dPr>
                      <m:ctrlPr>
                        <a:rPr lang="es-419" sz="1100" b="1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sSup>
                        <m:sSupPr>
                          <m:ctrlPr>
                            <a:rPr lang="es-419" sz="1100" b="1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GT" sz="1100" b="1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𝑾</m:t>
                          </m:r>
                        </m:e>
                        <m:sup>
                          <m:r>
                            <a:rPr lang="es-GT" sz="1100" b="1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𝟎</m:t>
                          </m:r>
                        </m:sup>
                      </m:sSup>
                      <m:r>
                        <a:rPr lang="es-419" sz="1100" b="1" i="0">
                          <a:latin typeface="Cambria Math" panose="02040503050406030204" pitchFamily="18" charset="0"/>
                        </a:rPr>
                        <m:t>&gt;</m:t>
                      </m:r>
                      <m:r>
                        <a:rPr lang="es-419" sz="11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</m:d>
                </m:oMath>
              </a14:m>
              <a:endParaRPr lang="es-419" sz="1100" b="1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0BBB4BA-D9B2-4FF1-8FF1-F32759EA9F6C}"/>
                </a:ext>
              </a:extLst>
            </xdr:cNvPr>
            <xdr:cNvSpPr txBox="1"/>
          </xdr:nvSpPr>
          <xdr:spPr>
            <a:xfrm>
              <a:off x="2324100" y="3814762"/>
              <a:ext cx="651140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b="1">
                  <a:solidFill>
                    <a:sysClr val="windowText" lastClr="000000"/>
                  </a:solidFill>
                </a:rPr>
                <a:t>P</a:t>
              </a:r>
              <a:r>
                <a:rPr lang="es-419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GT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𝑾</a:t>
              </a:r>
              <a:r>
                <a:rPr lang="es-419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^</a:t>
              </a:r>
              <a:r>
                <a:rPr lang="es-GT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𝟎</a:t>
              </a:r>
              <a:r>
                <a:rPr lang="es-419" sz="1100" b="1" i="0">
                  <a:latin typeface="Cambria Math" panose="02040503050406030204" pitchFamily="18" charset="0"/>
                </a:rPr>
                <a:t>&gt;𝒕)</a:t>
              </a:r>
              <a:endParaRPr lang="es-419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BE457-2AE7-4323-9067-CE48DC17E55D}">
  <dimension ref="E4:F22"/>
  <sheetViews>
    <sheetView workbookViewId="0">
      <selection activeCell="E8" sqref="E8:F9"/>
    </sheetView>
  </sheetViews>
  <sheetFormatPr baseColWidth="10" defaultRowHeight="15" x14ac:dyDescent="0.25"/>
  <cols>
    <col min="5" max="5" width="12.5703125" customWidth="1"/>
    <col min="6" max="6" width="56.42578125" customWidth="1"/>
  </cols>
  <sheetData>
    <row r="4" spans="5:6" x14ac:dyDescent="0.25">
      <c r="E4" s="4" t="s">
        <v>29</v>
      </c>
      <c r="F4" s="4" t="s">
        <v>30</v>
      </c>
    </row>
    <row r="5" spans="5:6" x14ac:dyDescent="0.25">
      <c r="E5" s="2" t="s">
        <v>1</v>
      </c>
      <c r="F5" s="1" t="s">
        <v>16</v>
      </c>
    </row>
    <row r="6" spans="5:6" x14ac:dyDescent="0.25">
      <c r="E6" s="2" t="s">
        <v>0</v>
      </c>
      <c r="F6" s="1" t="s">
        <v>2</v>
      </c>
    </row>
    <row r="7" spans="5:6" x14ac:dyDescent="0.25">
      <c r="E7" s="3" t="s">
        <v>17</v>
      </c>
      <c r="F7" s="1" t="s">
        <v>3</v>
      </c>
    </row>
    <row r="8" spans="5:6" x14ac:dyDescent="0.25">
      <c r="E8" s="3" t="s">
        <v>18</v>
      </c>
      <c r="F8" s="1" t="s">
        <v>4</v>
      </c>
    </row>
    <row r="9" spans="5:6" x14ac:dyDescent="0.25">
      <c r="E9" s="3" t="s">
        <v>68</v>
      </c>
      <c r="F9" s="1" t="s">
        <v>5</v>
      </c>
    </row>
    <row r="10" spans="5:6" x14ac:dyDescent="0.25">
      <c r="E10" s="3" t="s">
        <v>19</v>
      </c>
      <c r="F10" s="1" t="s">
        <v>6</v>
      </c>
    </row>
    <row r="11" spans="5:6" x14ac:dyDescent="0.25">
      <c r="E11" s="3" t="s">
        <v>67</v>
      </c>
      <c r="F11" s="1" t="s">
        <v>7</v>
      </c>
    </row>
    <row r="12" spans="5:6" x14ac:dyDescent="0.25">
      <c r="E12" s="3" t="s">
        <v>20</v>
      </c>
      <c r="F12" s="1" t="s">
        <v>8</v>
      </c>
    </row>
    <row r="13" spans="5:6" x14ac:dyDescent="0.25">
      <c r="E13" s="3" t="s">
        <v>21</v>
      </c>
      <c r="F13" s="1" t="s">
        <v>9</v>
      </c>
    </row>
    <row r="14" spans="5:6" x14ac:dyDescent="0.25">
      <c r="E14" s="2" t="s">
        <v>22</v>
      </c>
      <c r="F14" s="1" t="s">
        <v>10</v>
      </c>
    </row>
    <row r="15" spans="5:6" x14ac:dyDescent="0.25">
      <c r="E15" s="2" t="s">
        <v>23</v>
      </c>
      <c r="F15" s="1" t="s">
        <v>11</v>
      </c>
    </row>
    <row r="16" spans="5:6" x14ac:dyDescent="0.25">
      <c r="E16" s="2" t="s">
        <v>24</v>
      </c>
      <c r="F16" s="1" t="s">
        <v>12</v>
      </c>
    </row>
    <row r="17" spans="5:6" x14ac:dyDescent="0.25">
      <c r="E17" s="2" t="s">
        <v>25</v>
      </c>
      <c r="F17" s="1" t="s">
        <v>13</v>
      </c>
    </row>
    <row r="18" spans="5:6" x14ac:dyDescent="0.25">
      <c r="E18" s="2" t="s">
        <v>26</v>
      </c>
      <c r="F18" s="1" t="s">
        <v>14</v>
      </c>
    </row>
    <row r="19" spans="5:6" x14ac:dyDescent="0.25">
      <c r="E19" s="2" t="s">
        <v>27</v>
      </c>
      <c r="F19" s="1" t="s">
        <v>57</v>
      </c>
    </row>
    <row r="20" spans="5:6" x14ac:dyDescent="0.25">
      <c r="E20" s="2" t="s">
        <v>28</v>
      </c>
      <c r="F20" s="1" t="s">
        <v>15</v>
      </c>
    </row>
    <row r="21" spans="5:6" x14ac:dyDescent="0.25">
      <c r="E21" s="2"/>
      <c r="F21" s="5" t="s">
        <v>35</v>
      </c>
    </row>
    <row r="22" spans="5:6" x14ac:dyDescent="0.25">
      <c r="E22" s="2"/>
      <c r="F22" s="5" t="s">
        <v>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281D2-FB14-4C02-8353-0A3E58935161}">
  <dimension ref="A1:N27"/>
  <sheetViews>
    <sheetView topLeftCell="B1" workbookViewId="0">
      <selection activeCell="I12" sqref="D12:I12"/>
    </sheetView>
  </sheetViews>
  <sheetFormatPr baseColWidth="10" defaultRowHeight="15" x14ac:dyDescent="0.25"/>
  <cols>
    <col min="2" max="2" width="6.5703125" customWidth="1"/>
    <col min="3" max="3" width="6.85546875" customWidth="1"/>
    <col min="4" max="4" width="12.28515625" customWidth="1"/>
    <col min="9" max="9" width="56.42578125" bestFit="1" customWidth="1"/>
  </cols>
  <sheetData>
    <row r="1" spans="1:14" ht="15" customHeight="1" x14ac:dyDescent="0.25">
      <c r="A1" s="21" t="s">
        <v>37</v>
      </c>
      <c r="B1" s="22"/>
      <c r="C1" s="22"/>
      <c r="D1" s="22"/>
      <c r="E1" s="22"/>
      <c r="F1" s="22"/>
      <c r="G1" s="22"/>
      <c r="H1" s="22"/>
      <c r="I1" s="23"/>
      <c r="J1" s="10"/>
      <c r="K1" s="10"/>
      <c r="L1" s="10"/>
      <c r="M1" s="10"/>
      <c r="N1" s="10"/>
    </row>
    <row r="2" spans="1:14" ht="15" customHeight="1" x14ac:dyDescent="0.25">
      <c r="A2" s="24"/>
      <c r="B2" s="25"/>
      <c r="C2" s="25"/>
      <c r="D2" s="25"/>
      <c r="E2" s="25"/>
      <c r="F2" s="25"/>
      <c r="G2" s="25"/>
      <c r="H2" s="25"/>
      <c r="I2" s="26"/>
      <c r="J2" s="10"/>
      <c r="K2" s="10"/>
      <c r="L2" s="10"/>
      <c r="M2" s="10"/>
      <c r="N2" s="10"/>
    </row>
    <row r="3" spans="1:14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x14ac:dyDescent="0.25">
      <c r="A4" s="10"/>
      <c r="B4" s="10"/>
      <c r="C4" s="10"/>
      <c r="D4" s="8" t="s">
        <v>1</v>
      </c>
      <c r="E4" s="5">
        <v>4</v>
      </c>
      <c r="F4" s="10"/>
      <c r="G4" s="10"/>
      <c r="H4" s="10"/>
      <c r="J4" s="10"/>
      <c r="K4" s="10"/>
      <c r="L4" s="10"/>
      <c r="M4" s="10"/>
      <c r="N4" s="10"/>
    </row>
    <row r="5" spans="1:14" x14ac:dyDescent="0.25">
      <c r="A5" s="10"/>
      <c r="B5" s="10"/>
      <c r="C5" s="10"/>
      <c r="D5" s="8" t="s">
        <v>0</v>
      </c>
      <c r="E5" s="5">
        <v>5</v>
      </c>
      <c r="F5" s="10"/>
      <c r="G5" s="10"/>
      <c r="H5" s="4" t="s">
        <v>29</v>
      </c>
      <c r="I5" s="4" t="s">
        <v>30</v>
      </c>
      <c r="J5" s="10"/>
      <c r="K5" s="10"/>
      <c r="L5" s="10"/>
      <c r="M5" s="10"/>
      <c r="N5" s="10"/>
    </row>
    <row r="6" spans="1:14" x14ac:dyDescent="0.25">
      <c r="A6" s="10"/>
      <c r="B6" s="10"/>
      <c r="C6" s="10"/>
      <c r="D6" s="13" t="s">
        <v>56</v>
      </c>
      <c r="E6" s="14">
        <v>20</v>
      </c>
      <c r="F6" s="10"/>
      <c r="G6" s="10"/>
      <c r="H6" s="2" t="s">
        <v>22</v>
      </c>
      <c r="I6" s="1" t="s">
        <v>10</v>
      </c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3" t="s">
        <v>28</v>
      </c>
      <c r="E7" s="14">
        <v>10</v>
      </c>
      <c r="F7" s="10"/>
      <c r="G7" s="10"/>
      <c r="H7" s="2" t="s">
        <v>1</v>
      </c>
      <c r="I7" s="1" t="s">
        <v>16</v>
      </c>
      <c r="J7" s="10"/>
      <c r="K7" s="10"/>
      <c r="L7" s="10"/>
      <c r="M7" s="10"/>
      <c r="N7" s="10"/>
    </row>
    <row r="8" spans="1:14" x14ac:dyDescent="0.25">
      <c r="A8" s="10"/>
      <c r="B8" s="10"/>
      <c r="C8" s="10"/>
      <c r="D8" s="9" t="s">
        <v>22</v>
      </c>
      <c r="E8" s="5">
        <f>E4/E5</f>
        <v>0.8</v>
      </c>
      <c r="F8" s="10"/>
      <c r="G8" s="10"/>
      <c r="H8" s="2" t="s">
        <v>0</v>
      </c>
      <c r="I8" s="1" t="s">
        <v>2</v>
      </c>
      <c r="J8" s="10"/>
      <c r="K8" s="10"/>
      <c r="L8" s="10"/>
      <c r="M8" s="10"/>
      <c r="N8" s="10"/>
    </row>
    <row r="9" spans="1:14" x14ac:dyDescent="0.25">
      <c r="A9" s="10"/>
      <c r="B9" s="10"/>
      <c r="C9" s="10"/>
      <c r="D9" s="3" t="s">
        <v>17</v>
      </c>
      <c r="E9" s="5">
        <f>1-E8</f>
        <v>0.19999999999999996</v>
      </c>
      <c r="F9" s="10"/>
      <c r="G9" s="10"/>
      <c r="H9" s="3" t="s">
        <v>17</v>
      </c>
      <c r="I9" s="1" t="s">
        <v>3</v>
      </c>
      <c r="J9" s="10"/>
      <c r="K9" s="10"/>
      <c r="L9" s="10"/>
      <c r="M9" s="10"/>
      <c r="N9" s="10"/>
    </row>
    <row r="10" spans="1:14" x14ac:dyDescent="0.25">
      <c r="A10" s="10"/>
      <c r="B10" s="10"/>
      <c r="C10" s="10"/>
      <c r="D10" s="3" t="s">
        <v>18</v>
      </c>
      <c r="E10" s="5">
        <f>(E4^2)/(E5*(E5-E4))</f>
        <v>3.2</v>
      </c>
      <c r="F10" s="10"/>
      <c r="G10" s="10"/>
      <c r="H10" s="3" t="s">
        <v>18</v>
      </c>
      <c r="I10" s="1" t="s">
        <v>4</v>
      </c>
      <c r="J10" s="10"/>
      <c r="K10" s="10"/>
      <c r="L10" s="10"/>
      <c r="M10" s="10"/>
      <c r="N10" s="10"/>
    </row>
    <row r="11" spans="1:14" x14ac:dyDescent="0.25">
      <c r="A11" s="10"/>
      <c r="B11" s="10"/>
      <c r="C11" s="10"/>
      <c r="D11" s="3" t="s">
        <v>68</v>
      </c>
      <c r="E11" s="5">
        <f>E10+E8</f>
        <v>4</v>
      </c>
      <c r="F11" s="10"/>
      <c r="G11" s="10"/>
      <c r="H11" s="3" t="s">
        <v>68</v>
      </c>
      <c r="I11" s="1" t="s">
        <v>5</v>
      </c>
      <c r="J11" s="10"/>
      <c r="K11" s="10"/>
      <c r="L11" s="10"/>
      <c r="M11" s="10"/>
      <c r="N11" s="10"/>
    </row>
    <row r="12" spans="1:14" x14ac:dyDescent="0.25">
      <c r="A12" s="10"/>
      <c r="B12" s="10"/>
      <c r="C12" s="10"/>
      <c r="D12" s="3" t="s">
        <v>19</v>
      </c>
      <c r="E12" s="5">
        <f>E10/E4</f>
        <v>0.8</v>
      </c>
      <c r="F12" s="10"/>
      <c r="G12" s="10"/>
      <c r="H12" s="3" t="s">
        <v>19</v>
      </c>
      <c r="I12" s="1" t="s">
        <v>6</v>
      </c>
      <c r="J12" s="10"/>
      <c r="K12" s="10"/>
      <c r="L12" s="10"/>
      <c r="M12" s="10"/>
      <c r="N12" s="10"/>
    </row>
    <row r="13" spans="1:14" x14ac:dyDescent="0.25">
      <c r="A13" s="10"/>
      <c r="B13" s="10"/>
      <c r="C13" s="10"/>
      <c r="D13" s="3" t="s">
        <v>67</v>
      </c>
      <c r="E13" s="5">
        <f>E12+(1/E5)</f>
        <v>1</v>
      </c>
      <c r="F13" s="10"/>
      <c r="G13" s="10"/>
      <c r="H13" s="3" t="s">
        <v>67</v>
      </c>
      <c r="I13" s="1" t="s">
        <v>7</v>
      </c>
      <c r="J13" s="10"/>
      <c r="K13" s="10"/>
      <c r="L13" s="10"/>
      <c r="M13" s="10"/>
      <c r="N13" s="10"/>
    </row>
    <row r="14" spans="1:14" x14ac:dyDescent="0.25">
      <c r="A14" s="10"/>
      <c r="B14" s="10"/>
      <c r="C14" s="10"/>
      <c r="D14" s="3" t="s">
        <v>20</v>
      </c>
      <c r="E14" s="5">
        <f>E8</f>
        <v>0.8</v>
      </c>
      <c r="F14" s="10"/>
      <c r="G14" s="10"/>
      <c r="H14" s="3" t="s">
        <v>20</v>
      </c>
      <c r="I14" s="1" t="s">
        <v>8</v>
      </c>
      <c r="J14" s="10"/>
      <c r="K14" s="10"/>
      <c r="L14" s="10"/>
      <c r="M14" s="10"/>
      <c r="N14" s="10"/>
    </row>
    <row r="15" spans="1:14" x14ac:dyDescent="0.25">
      <c r="A15" s="10"/>
      <c r="B15" s="7" t="s">
        <v>33</v>
      </c>
      <c r="C15" s="6">
        <v>5</v>
      </c>
      <c r="D15" s="3" t="s">
        <v>21</v>
      </c>
      <c r="E15" s="5">
        <f>((E4/E5)^C15)*E9</f>
        <v>6.5536000000000025E-2</v>
      </c>
      <c r="F15" s="10"/>
      <c r="G15" s="10"/>
      <c r="H15" s="3" t="s">
        <v>21</v>
      </c>
      <c r="I15" s="1" t="s">
        <v>9</v>
      </c>
      <c r="J15" s="10"/>
      <c r="K15" s="10"/>
      <c r="L15" s="10"/>
      <c r="M15" s="10"/>
      <c r="N15" s="10"/>
    </row>
    <row r="16" spans="1:14" ht="18" customHeight="1" x14ac:dyDescent="0.25">
      <c r="A16" s="10"/>
      <c r="B16" s="7" t="s">
        <v>34</v>
      </c>
      <c r="C16" s="6">
        <v>5</v>
      </c>
      <c r="D16" s="2"/>
      <c r="E16" s="5">
        <f>E8*E17</f>
        <v>5.390357599268379E-3</v>
      </c>
      <c r="F16" s="10"/>
      <c r="G16" s="10"/>
      <c r="H16" s="2"/>
      <c r="I16" s="5" t="s">
        <v>39</v>
      </c>
      <c r="J16" s="10"/>
      <c r="L16" s="10"/>
      <c r="M16" s="10"/>
      <c r="N16" s="10"/>
    </row>
    <row r="17" spans="1:14" x14ac:dyDescent="0.25">
      <c r="A17" s="10"/>
      <c r="B17" s="7" t="s">
        <v>34</v>
      </c>
      <c r="C17" s="6">
        <v>0.5</v>
      </c>
      <c r="D17" s="2"/>
      <c r="E17" s="5">
        <f>EXP(-E5*C16*(1-E8))</f>
        <v>6.7379469990854731E-3</v>
      </c>
      <c r="F17" s="10"/>
      <c r="G17" s="10"/>
      <c r="H17" s="2"/>
      <c r="I17" s="5" t="s">
        <v>38</v>
      </c>
      <c r="J17" s="10"/>
      <c r="K17" s="10"/>
      <c r="L17" s="10"/>
      <c r="M17" s="10"/>
      <c r="N17" s="10"/>
    </row>
    <row r="18" spans="1:14" x14ac:dyDescent="0.25">
      <c r="A18" s="10"/>
      <c r="B18" s="10"/>
      <c r="C18" s="10"/>
      <c r="D18" s="2" t="s">
        <v>26</v>
      </c>
      <c r="E18" s="14">
        <f>E6*E11+E7</f>
        <v>90</v>
      </c>
      <c r="F18" s="10"/>
      <c r="G18" s="10"/>
      <c r="H18" s="2" t="s">
        <v>26</v>
      </c>
      <c r="I18" s="1" t="s">
        <v>14</v>
      </c>
      <c r="J18" s="10"/>
      <c r="K18" s="10"/>
      <c r="L18" s="10"/>
      <c r="M18" s="10"/>
      <c r="N18" s="10"/>
    </row>
    <row r="19" spans="1:14" x14ac:dyDescent="0.25">
      <c r="A19" s="10"/>
      <c r="B19" s="10"/>
      <c r="C19" s="10"/>
      <c r="D19" s="10"/>
      <c r="E19" s="10"/>
      <c r="F19" s="10"/>
      <c r="G19" s="10"/>
      <c r="H19" s="2" t="s">
        <v>27</v>
      </c>
      <c r="I19" s="1" t="s">
        <v>57</v>
      </c>
      <c r="J19" s="10"/>
      <c r="K19" s="10"/>
      <c r="L19" s="10"/>
      <c r="M19" s="10"/>
      <c r="N19" s="10"/>
    </row>
    <row r="20" spans="1:14" x14ac:dyDescent="0.25">
      <c r="A20" s="10"/>
      <c r="B20" s="10"/>
      <c r="C20" s="10"/>
      <c r="D20" s="10"/>
      <c r="E20" s="10"/>
      <c r="F20" s="10"/>
      <c r="G20" s="10"/>
      <c r="H20" s="2" t="s">
        <v>28</v>
      </c>
      <c r="I20" s="1" t="s">
        <v>15</v>
      </c>
      <c r="J20" s="10"/>
      <c r="K20" s="10"/>
      <c r="L20" s="10"/>
      <c r="M20" s="10"/>
      <c r="N20" s="10"/>
    </row>
    <row r="21" spans="1:14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4" x14ac:dyDescent="0.25">
      <c r="L26" s="10"/>
    </row>
    <row r="27" spans="1:14" x14ac:dyDescent="0.25">
      <c r="L27" s="10"/>
    </row>
  </sheetData>
  <mergeCells count="1">
    <mergeCell ref="A1:I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A5CAB-558F-4533-97CA-FFCC2480506D}">
  <dimension ref="B2:P13"/>
  <sheetViews>
    <sheetView workbookViewId="0">
      <selection activeCell="I17" sqref="I17"/>
    </sheetView>
  </sheetViews>
  <sheetFormatPr baseColWidth="10" defaultRowHeight="15" x14ac:dyDescent="0.25"/>
  <cols>
    <col min="3" max="3" width="18.140625" bestFit="1" customWidth="1"/>
    <col min="4" max="4" width="12.85546875" bestFit="1" customWidth="1"/>
    <col min="8" max="8" width="18.140625" bestFit="1" customWidth="1"/>
    <col min="9" max="9" width="12.85546875" bestFit="1" customWidth="1"/>
    <col min="13" max="13" width="23.85546875" bestFit="1" customWidth="1"/>
    <col min="14" max="14" width="12.85546875" bestFit="1" customWidth="1"/>
  </cols>
  <sheetData>
    <row r="2" spans="2:16" x14ac:dyDescent="0.25">
      <c r="L2" s="16" t="s">
        <v>69</v>
      </c>
      <c r="M2" s="17">
        <v>3.3000000000000002E-2</v>
      </c>
      <c r="N2" s="18"/>
    </row>
    <row r="3" spans="2:16" x14ac:dyDescent="0.25">
      <c r="B3" s="16" t="s">
        <v>69</v>
      </c>
      <c r="C3" s="17">
        <v>48</v>
      </c>
      <c r="D3" s="18" t="s">
        <v>70</v>
      </c>
      <c r="G3" s="16" t="s">
        <v>69</v>
      </c>
      <c r="H3" s="17">
        <v>1.25</v>
      </c>
      <c r="I3" s="18" t="s">
        <v>70</v>
      </c>
      <c r="L3" s="16" t="s">
        <v>71</v>
      </c>
      <c r="M3" s="17">
        <v>0.16700000000000001</v>
      </c>
      <c r="N3" s="18" t="s">
        <v>70</v>
      </c>
      <c r="P3">
        <f>M2/M3</f>
        <v>0.19760479041916168</v>
      </c>
    </row>
    <row r="4" spans="2:16" x14ac:dyDescent="0.25">
      <c r="B4" s="16" t="s">
        <v>71</v>
      </c>
      <c r="C4" s="17">
        <v>57</v>
      </c>
      <c r="D4" s="18" t="s">
        <v>70</v>
      </c>
      <c r="G4" s="16" t="s">
        <v>71</v>
      </c>
      <c r="H4" s="17">
        <v>2</v>
      </c>
      <c r="I4" s="18" t="s">
        <v>70</v>
      </c>
      <c r="L4" s="20" t="s">
        <v>87</v>
      </c>
      <c r="M4" s="19">
        <v>4</v>
      </c>
    </row>
    <row r="6" spans="2:16" x14ac:dyDescent="0.25">
      <c r="B6" t="s">
        <v>72</v>
      </c>
      <c r="C6" t="s">
        <v>73</v>
      </c>
      <c r="D6">
        <f>C3/C4</f>
        <v>0.84210526315789469</v>
      </c>
      <c r="G6" t="s">
        <v>72</v>
      </c>
      <c r="H6" t="s">
        <v>75</v>
      </c>
      <c r="I6">
        <f>1-H3/H4</f>
        <v>0.375</v>
      </c>
      <c r="L6" t="s">
        <v>72</v>
      </c>
      <c r="M6" t="s">
        <v>88</v>
      </c>
      <c r="N6">
        <v>0.40310091974823442</v>
      </c>
    </row>
    <row r="7" spans="2:16" x14ac:dyDescent="0.25">
      <c r="B7" t="s">
        <v>74</v>
      </c>
      <c r="C7" t="s">
        <v>75</v>
      </c>
      <c r="D7">
        <f>1-D6</f>
        <v>0.15789473684210531</v>
      </c>
      <c r="G7" t="s">
        <v>74</v>
      </c>
      <c r="H7" t="s">
        <v>93</v>
      </c>
      <c r="I7">
        <f>H3^2/(H4*(H4-H3))</f>
        <v>1.0416666666666667</v>
      </c>
      <c r="L7" t="s">
        <v>74</v>
      </c>
      <c r="M7" t="s">
        <v>89</v>
      </c>
      <c r="N7">
        <f>M4-((M2+M3)/M2)*(1-N6)</f>
        <v>0.38242981665596654</v>
      </c>
    </row>
    <row r="8" spans="2:16" x14ac:dyDescent="0.25">
      <c r="B8" t="s">
        <v>76</v>
      </c>
      <c r="C8" t="s">
        <v>77</v>
      </c>
      <c r="D8">
        <f>(C3^2)/(C4*(C4-C3))</f>
        <v>4.4912280701754383</v>
      </c>
      <c r="G8" t="s">
        <v>76</v>
      </c>
      <c r="H8" t="s">
        <v>86</v>
      </c>
      <c r="I8">
        <f>H3/(H4*(H4-H3))</f>
        <v>0.83333333333333337</v>
      </c>
      <c r="L8" t="s">
        <v>76</v>
      </c>
      <c r="M8" t="s">
        <v>90</v>
      </c>
      <c r="N8">
        <f>N7+1-N6</f>
        <v>0.97932889690773206</v>
      </c>
    </row>
    <row r="9" spans="2:16" x14ac:dyDescent="0.25">
      <c r="B9" t="s">
        <v>78</v>
      </c>
      <c r="C9" t="s">
        <v>79</v>
      </c>
      <c r="D9">
        <f>C3/(C4-C3)</f>
        <v>5.333333333333333</v>
      </c>
      <c r="G9" t="s">
        <v>78</v>
      </c>
      <c r="H9" t="s">
        <v>94</v>
      </c>
      <c r="I9">
        <f>(H3/H4)^(1+1)</f>
        <v>0.390625</v>
      </c>
      <c r="L9" t="s">
        <v>78</v>
      </c>
      <c r="M9" t="s">
        <v>91</v>
      </c>
      <c r="N9">
        <f>N7/(M2*(M4-N8))</f>
        <v>3.8364925963123269</v>
      </c>
    </row>
    <row r="10" spans="2:16" x14ac:dyDescent="0.25">
      <c r="B10" t="s">
        <v>80</v>
      </c>
      <c r="C10" t="s">
        <v>86</v>
      </c>
      <c r="D10">
        <f>C3/(C4*(C4-C3))</f>
        <v>9.3567251461988299E-2</v>
      </c>
      <c r="G10" t="s">
        <v>80</v>
      </c>
      <c r="H10" t="s">
        <v>85</v>
      </c>
      <c r="I10">
        <f>1/(H4-H3)</f>
        <v>1.3333333333333333</v>
      </c>
      <c r="L10" t="s">
        <v>80</v>
      </c>
      <c r="M10" t="s">
        <v>92</v>
      </c>
      <c r="N10">
        <f>N9+1/M3</f>
        <v>9.824516548408134</v>
      </c>
    </row>
    <row r="11" spans="2:16" x14ac:dyDescent="0.25">
      <c r="B11" t="s">
        <v>81</v>
      </c>
      <c r="C11" t="s">
        <v>85</v>
      </c>
      <c r="D11">
        <f>1/(C4-C3)</f>
        <v>0.1111111111111111</v>
      </c>
    </row>
    <row r="12" spans="2:16" x14ac:dyDescent="0.25">
      <c r="B12" t="s">
        <v>82</v>
      </c>
      <c r="C12" t="s">
        <v>94</v>
      </c>
      <c r="D12">
        <f>(C3/C4)^(1+1)</f>
        <v>0.70914127423822704</v>
      </c>
    </row>
    <row r="13" spans="2:16" x14ac:dyDescent="0.25">
      <c r="B13" t="s">
        <v>83</v>
      </c>
      <c r="C13" t="s">
        <v>84</v>
      </c>
      <c r="D13">
        <f>(C3/C4)^(5+1)</f>
        <v>0.35661391908039708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19106-1F4D-4F7E-946A-4B5629ED9198}">
  <dimension ref="A1:N154"/>
  <sheetViews>
    <sheetView tabSelected="1" workbookViewId="0">
      <selection activeCell="E11" sqref="E11"/>
    </sheetView>
  </sheetViews>
  <sheetFormatPr baseColWidth="10" defaultRowHeight="15" x14ac:dyDescent="0.25"/>
  <cols>
    <col min="9" max="9" width="54.28515625" bestFit="1" customWidth="1"/>
  </cols>
  <sheetData>
    <row r="1" spans="1:14" x14ac:dyDescent="0.25">
      <c r="A1" s="21" t="s">
        <v>51</v>
      </c>
      <c r="B1" s="22"/>
      <c r="C1" s="22"/>
      <c r="D1" s="22"/>
      <c r="E1" s="22"/>
      <c r="F1" s="22"/>
      <c r="G1" s="22"/>
      <c r="H1" s="22"/>
      <c r="I1" s="23"/>
      <c r="J1" s="10"/>
      <c r="K1" s="10"/>
      <c r="L1" s="10"/>
      <c r="M1" s="10"/>
      <c r="N1" s="10"/>
    </row>
    <row r="2" spans="1:14" x14ac:dyDescent="0.25">
      <c r="A2" s="24"/>
      <c r="B2" s="25"/>
      <c r="C2" s="25"/>
      <c r="D2" s="25"/>
      <c r="E2" s="25"/>
      <c r="F2" s="25"/>
      <c r="G2" s="25"/>
      <c r="H2" s="25"/>
      <c r="I2" s="26"/>
      <c r="J2" s="10"/>
      <c r="K2" s="10"/>
      <c r="L2" s="10"/>
      <c r="M2" s="10"/>
      <c r="N2" s="10"/>
    </row>
    <row r="3" spans="1:14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x14ac:dyDescent="0.25">
      <c r="A4" s="10"/>
      <c r="B4" s="10"/>
      <c r="C4" s="10"/>
      <c r="D4" s="8" t="s">
        <v>1</v>
      </c>
      <c r="E4" s="5">
        <v>1.1764705882352941E-2</v>
      </c>
      <c r="F4" s="10"/>
      <c r="G4" s="10"/>
      <c r="H4" s="10"/>
      <c r="I4" s="10"/>
      <c r="J4" s="10"/>
      <c r="K4" s="10"/>
      <c r="L4" s="10"/>
      <c r="M4" s="10"/>
      <c r="N4" s="10"/>
    </row>
    <row r="5" spans="1:14" x14ac:dyDescent="0.25">
      <c r="A5" s="10"/>
      <c r="B5" s="10"/>
      <c r="C5" s="10"/>
      <c r="D5" s="8" t="s">
        <v>0</v>
      </c>
      <c r="E5" s="5">
        <v>6.6666666666666666E-2</v>
      </c>
      <c r="F5" s="10"/>
      <c r="G5" s="10"/>
      <c r="H5" s="10"/>
      <c r="J5" s="10"/>
      <c r="K5" s="10"/>
      <c r="L5" s="10"/>
      <c r="M5" s="10"/>
      <c r="N5" s="10"/>
    </row>
    <row r="6" spans="1:14" x14ac:dyDescent="0.25">
      <c r="A6" s="10"/>
      <c r="B6" s="10"/>
      <c r="C6" s="10"/>
      <c r="D6" s="8" t="s">
        <v>24</v>
      </c>
      <c r="E6" s="5">
        <v>5</v>
      </c>
      <c r="F6" s="10"/>
      <c r="G6" s="10"/>
      <c r="H6" s="4" t="s">
        <v>29</v>
      </c>
      <c r="I6" s="4" t="s">
        <v>30</v>
      </c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3" t="s">
        <v>56</v>
      </c>
      <c r="E7" s="14">
        <v>45</v>
      </c>
      <c r="F7" s="10"/>
      <c r="G7" s="10"/>
      <c r="H7" s="2" t="s">
        <v>22</v>
      </c>
      <c r="I7" s="1" t="s">
        <v>10</v>
      </c>
      <c r="J7" s="10"/>
      <c r="K7" s="10"/>
      <c r="L7" s="10"/>
      <c r="M7" s="10"/>
      <c r="N7" s="10"/>
    </row>
    <row r="8" spans="1:14" x14ac:dyDescent="0.25">
      <c r="A8" s="10"/>
      <c r="B8" s="10"/>
      <c r="C8" s="10"/>
      <c r="D8" s="13" t="s">
        <v>28</v>
      </c>
      <c r="E8" s="14">
        <v>40</v>
      </c>
      <c r="F8" s="10"/>
      <c r="G8" s="10"/>
      <c r="H8" s="2" t="s">
        <v>1</v>
      </c>
      <c r="I8" s="1" t="s">
        <v>16</v>
      </c>
      <c r="J8" s="10"/>
      <c r="K8" s="10"/>
      <c r="L8" s="10"/>
      <c r="M8" s="10"/>
      <c r="N8" s="10"/>
    </row>
    <row r="9" spans="1:14" x14ac:dyDescent="0.25">
      <c r="A9" s="10"/>
      <c r="B9" s="10"/>
      <c r="C9" s="10"/>
      <c r="D9" s="9" t="s">
        <v>22</v>
      </c>
      <c r="E9" s="5">
        <f>E4/E5</f>
        <v>0.17647058823529413</v>
      </c>
      <c r="F9" s="10"/>
      <c r="G9" s="10"/>
      <c r="H9" s="2" t="s">
        <v>0</v>
      </c>
      <c r="I9" s="1" t="s">
        <v>2</v>
      </c>
      <c r="J9" s="10"/>
      <c r="K9" s="10"/>
      <c r="L9" s="10"/>
      <c r="M9" s="10"/>
      <c r="N9" s="10"/>
    </row>
    <row r="10" spans="1:14" x14ac:dyDescent="0.25">
      <c r="A10" s="10"/>
      <c r="D10" s="10"/>
      <c r="E10" s="11"/>
      <c r="F10" s="10"/>
      <c r="G10" s="10"/>
      <c r="H10" s="2" t="s">
        <v>24</v>
      </c>
      <c r="I10" s="1" t="s">
        <v>52</v>
      </c>
      <c r="J10" s="10"/>
      <c r="K10" s="10"/>
      <c r="L10" s="10"/>
      <c r="M10" s="10"/>
      <c r="N10" s="10"/>
    </row>
    <row r="11" spans="1:14" x14ac:dyDescent="0.25">
      <c r="A11" s="10"/>
      <c r="B11" s="10"/>
      <c r="C11" s="10"/>
      <c r="D11" s="3" t="s">
        <v>17</v>
      </c>
      <c r="E11" s="5">
        <f>1/SUM(C54:C154)</f>
        <v>0.33649153757045697</v>
      </c>
      <c r="F11" s="10"/>
      <c r="G11" s="10"/>
      <c r="H11" s="3" t="s">
        <v>17</v>
      </c>
      <c r="I11" s="1" t="s">
        <v>3</v>
      </c>
      <c r="J11" s="10"/>
      <c r="K11" s="10"/>
      <c r="L11" s="10"/>
      <c r="M11" s="10"/>
      <c r="N11" s="10"/>
    </row>
    <row r="12" spans="1:14" x14ac:dyDescent="0.25">
      <c r="A12" s="10"/>
      <c r="B12" s="10"/>
      <c r="C12" s="10"/>
      <c r="D12" s="3" t="s">
        <v>18</v>
      </c>
      <c r="E12" s="5">
        <f>E6-((E4+E5)*(1-E11)/E4)</f>
        <v>0.57661025046971304</v>
      </c>
      <c r="F12" s="10"/>
      <c r="G12" s="10"/>
      <c r="H12" s="3" t="s">
        <v>18</v>
      </c>
      <c r="I12" s="1" t="s">
        <v>4</v>
      </c>
      <c r="J12" s="10"/>
      <c r="K12" s="10"/>
      <c r="L12" s="10"/>
      <c r="M12" s="10"/>
      <c r="N12" s="10"/>
    </row>
    <row r="13" spans="1:14" x14ac:dyDescent="0.25">
      <c r="A13" s="10"/>
      <c r="B13" s="10"/>
      <c r="C13" s="10"/>
      <c r="D13" s="3" t="s">
        <v>68</v>
      </c>
      <c r="E13" s="5">
        <f>E12+(1-E11)</f>
        <v>1.2401187128992561</v>
      </c>
      <c r="F13" s="10"/>
      <c r="G13" s="10"/>
      <c r="H13" s="3" t="s">
        <v>68</v>
      </c>
      <c r="I13" s="1" t="s">
        <v>5</v>
      </c>
      <c r="J13" s="10"/>
      <c r="K13" s="10"/>
      <c r="L13" s="10"/>
      <c r="M13" s="10"/>
      <c r="N13" s="10"/>
    </row>
    <row r="14" spans="1:14" x14ac:dyDescent="0.25">
      <c r="A14" s="10"/>
      <c r="B14" s="10"/>
      <c r="C14" s="10"/>
      <c r="D14" s="3" t="s">
        <v>19</v>
      </c>
      <c r="E14" s="5">
        <f>E12/(E4*(E6-E13))</f>
        <v>13.035483715423052</v>
      </c>
      <c r="F14" s="10"/>
      <c r="G14" s="10"/>
      <c r="H14" s="3" t="s">
        <v>19</v>
      </c>
      <c r="I14" s="1" t="s">
        <v>6</v>
      </c>
      <c r="J14" s="10"/>
      <c r="K14" s="10"/>
      <c r="L14" s="10"/>
      <c r="M14" s="10"/>
      <c r="N14" s="10"/>
    </row>
    <row r="15" spans="1:14" x14ac:dyDescent="0.25">
      <c r="A15" s="10"/>
      <c r="B15" s="10"/>
      <c r="C15" s="10"/>
      <c r="D15" s="3" t="s">
        <v>67</v>
      </c>
      <c r="E15" s="5">
        <f>E14+(1/E5)</f>
        <v>28.035483715423052</v>
      </c>
      <c r="F15" s="10"/>
      <c r="G15" s="10"/>
      <c r="H15" s="3" t="s">
        <v>67</v>
      </c>
      <c r="I15" s="1" t="s">
        <v>7</v>
      </c>
      <c r="J15" s="10"/>
      <c r="K15" s="10"/>
      <c r="L15" s="10"/>
      <c r="M15" s="10"/>
      <c r="N15" s="10"/>
    </row>
    <row r="16" spans="1:14" x14ac:dyDescent="0.25">
      <c r="A16" s="10"/>
      <c r="B16" s="10"/>
      <c r="C16" s="10"/>
      <c r="D16" s="3" t="s">
        <v>20</v>
      </c>
      <c r="E16" s="5">
        <f>1-E11</f>
        <v>0.66350846242954309</v>
      </c>
      <c r="F16" s="10"/>
      <c r="G16" s="10"/>
      <c r="H16" s="3" t="s">
        <v>20</v>
      </c>
      <c r="I16" s="1" t="s">
        <v>8</v>
      </c>
      <c r="J16" s="10"/>
      <c r="L16" s="10"/>
      <c r="M16" s="10"/>
      <c r="N16" s="10"/>
    </row>
    <row r="17" spans="1:14" x14ac:dyDescent="0.25">
      <c r="A17" s="10"/>
      <c r="B17" s="7" t="s">
        <v>54</v>
      </c>
      <c r="C17" s="6">
        <v>4</v>
      </c>
      <c r="D17" s="3" t="s">
        <v>21</v>
      </c>
      <c r="E17" s="5">
        <f>(FACT(E6)*(E9^E6)*E11)/FACT(E6-C17)</f>
        <v>6.9106207424793689E-3</v>
      </c>
      <c r="F17" s="10"/>
      <c r="G17" s="10"/>
      <c r="H17" s="3" t="s">
        <v>21</v>
      </c>
      <c r="I17" s="1" t="s">
        <v>9</v>
      </c>
      <c r="J17" s="10"/>
      <c r="K17" s="10"/>
      <c r="L17" s="10"/>
      <c r="M17" s="10"/>
      <c r="N17" s="10"/>
    </row>
    <row r="18" spans="1:14" x14ac:dyDescent="0.25">
      <c r="A18" s="10"/>
      <c r="B18" s="7" t="s">
        <v>34</v>
      </c>
      <c r="C18" s="6" t="s">
        <v>53</v>
      </c>
      <c r="D18" s="2"/>
      <c r="E18" s="5" t="s">
        <v>53</v>
      </c>
      <c r="F18" s="10"/>
      <c r="G18" s="10"/>
      <c r="H18" s="2"/>
      <c r="I18" s="5" t="s">
        <v>39</v>
      </c>
      <c r="J18" s="10"/>
      <c r="K18" s="10"/>
      <c r="L18" s="10"/>
      <c r="M18" s="10"/>
      <c r="N18" s="10"/>
    </row>
    <row r="19" spans="1:14" x14ac:dyDescent="0.25">
      <c r="A19" s="10"/>
      <c r="B19" s="7" t="s">
        <v>34</v>
      </c>
      <c r="C19" s="6" t="s">
        <v>53</v>
      </c>
      <c r="D19" s="2"/>
      <c r="E19" s="5" t="s">
        <v>53</v>
      </c>
      <c r="F19" s="10"/>
      <c r="G19" s="10"/>
      <c r="H19" s="2"/>
      <c r="I19" s="5" t="s">
        <v>38</v>
      </c>
      <c r="J19" s="10"/>
      <c r="K19" s="10"/>
      <c r="L19" s="10"/>
      <c r="M19" s="10"/>
      <c r="N19" s="10"/>
    </row>
    <row r="20" spans="1:14" x14ac:dyDescent="0.25">
      <c r="A20" s="10"/>
      <c r="B20" s="10"/>
      <c r="C20" s="10"/>
      <c r="D20" s="2" t="s">
        <v>26</v>
      </c>
      <c r="E20" s="14">
        <f>E7*E13+E8</f>
        <v>95.805342080466517</v>
      </c>
      <c r="F20" s="10"/>
      <c r="G20" s="10"/>
      <c r="H20" s="2" t="s">
        <v>26</v>
      </c>
      <c r="I20" s="1" t="s">
        <v>14</v>
      </c>
      <c r="J20" s="10"/>
      <c r="K20" s="10"/>
      <c r="L20" s="10"/>
      <c r="M20" s="10"/>
      <c r="N20" s="10"/>
    </row>
    <row r="21" spans="1:14" x14ac:dyDescent="0.25">
      <c r="A21" s="10"/>
      <c r="B21" s="10"/>
      <c r="C21" s="10"/>
      <c r="D21" s="10"/>
      <c r="E21" s="10"/>
      <c r="F21" s="10"/>
      <c r="G21" s="10"/>
      <c r="H21" s="2" t="s">
        <v>27</v>
      </c>
      <c r="I21" s="1" t="s">
        <v>57</v>
      </c>
      <c r="J21" s="10"/>
      <c r="K21" s="10"/>
      <c r="L21" s="10"/>
      <c r="M21" s="10"/>
      <c r="N21" s="10"/>
    </row>
    <row r="22" spans="1:14" x14ac:dyDescent="0.25">
      <c r="A22" s="10"/>
      <c r="B22" s="10"/>
      <c r="C22" s="10"/>
      <c r="D22" s="10"/>
      <c r="E22" s="10"/>
      <c r="F22" s="10"/>
      <c r="G22" s="10"/>
      <c r="H22" s="2" t="s">
        <v>28</v>
      </c>
      <c r="I22" s="1" t="s">
        <v>15</v>
      </c>
      <c r="J22" s="10"/>
      <c r="K22" s="10"/>
      <c r="L22" s="10"/>
      <c r="M22" s="10"/>
      <c r="N22" s="10"/>
    </row>
    <row r="23" spans="1:14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53" spans="2:3" x14ac:dyDescent="0.25">
      <c r="B53" s="1" t="s">
        <v>45</v>
      </c>
      <c r="C53" s="1" t="s">
        <v>46</v>
      </c>
    </row>
    <row r="54" spans="2:3" x14ac:dyDescent="0.25">
      <c r="B54" s="1">
        <v>0</v>
      </c>
      <c r="C54" s="1">
        <f>IF(B54&lt;=$E$6,(FACT($E$6)/(FACT($E$6-B54))*($E$9^B54)),0)</f>
        <v>1</v>
      </c>
    </row>
    <row r="55" spans="2:3" x14ac:dyDescent="0.25">
      <c r="B55" s="1">
        <v>1</v>
      </c>
      <c r="C55" s="1">
        <f t="shared" ref="C55:C85" si="0">IF(B55&lt;=$E$6,(FACT($E$6)/(FACT($E$6-B55))*($E$9^B55)),0)</f>
        <v>0.88235294117647067</v>
      </c>
    </row>
    <row r="56" spans="2:3" x14ac:dyDescent="0.25">
      <c r="B56" s="1">
        <v>2</v>
      </c>
      <c r="C56" s="1">
        <f t="shared" si="0"/>
        <v>0.62283737024221464</v>
      </c>
    </row>
    <row r="57" spans="2:3" x14ac:dyDescent="0.25">
      <c r="B57" s="1">
        <v>3</v>
      </c>
      <c r="C57" s="1">
        <f t="shared" si="0"/>
        <v>0.3297374313047019</v>
      </c>
    </row>
    <row r="58" spans="2:3" x14ac:dyDescent="0.25">
      <c r="B58" s="1">
        <v>4</v>
      </c>
      <c r="C58" s="1">
        <f t="shared" si="0"/>
        <v>0.11637791693107126</v>
      </c>
    </row>
    <row r="59" spans="2:3" x14ac:dyDescent="0.25">
      <c r="B59" s="1">
        <v>5</v>
      </c>
      <c r="C59" s="1">
        <f t="shared" si="0"/>
        <v>2.0537279458424342E-2</v>
      </c>
    </row>
    <row r="60" spans="2:3" x14ac:dyDescent="0.25">
      <c r="B60" s="1">
        <v>6</v>
      </c>
      <c r="C60" s="1">
        <f t="shared" si="0"/>
        <v>0</v>
      </c>
    </row>
    <row r="61" spans="2:3" x14ac:dyDescent="0.25">
      <c r="B61" s="1">
        <v>7</v>
      </c>
      <c r="C61" s="1">
        <f t="shared" si="0"/>
        <v>0</v>
      </c>
    </row>
    <row r="62" spans="2:3" x14ac:dyDescent="0.25">
      <c r="B62" s="1">
        <v>8</v>
      </c>
      <c r="C62" s="1">
        <f t="shared" si="0"/>
        <v>0</v>
      </c>
    </row>
    <row r="63" spans="2:3" x14ac:dyDescent="0.25">
      <c r="B63" s="1">
        <v>9</v>
      </c>
      <c r="C63" s="1">
        <f t="shared" si="0"/>
        <v>0</v>
      </c>
    </row>
    <row r="64" spans="2:3" x14ac:dyDescent="0.25">
      <c r="B64" s="1">
        <v>10</v>
      </c>
      <c r="C64" s="1">
        <f t="shared" si="0"/>
        <v>0</v>
      </c>
    </row>
    <row r="65" spans="2:3" x14ac:dyDescent="0.25">
      <c r="B65" s="1">
        <v>11</v>
      </c>
      <c r="C65" s="1">
        <f t="shared" si="0"/>
        <v>0</v>
      </c>
    </row>
    <row r="66" spans="2:3" x14ac:dyDescent="0.25">
      <c r="B66" s="1">
        <v>12</v>
      </c>
      <c r="C66" s="1">
        <f t="shared" si="0"/>
        <v>0</v>
      </c>
    </row>
    <row r="67" spans="2:3" x14ac:dyDescent="0.25">
      <c r="B67" s="1">
        <v>13</v>
      </c>
      <c r="C67" s="1">
        <f t="shared" si="0"/>
        <v>0</v>
      </c>
    </row>
    <row r="68" spans="2:3" x14ac:dyDescent="0.25">
      <c r="B68" s="1">
        <v>14</v>
      </c>
      <c r="C68" s="1">
        <f t="shared" si="0"/>
        <v>0</v>
      </c>
    </row>
    <row r="69" spans="2:3" x14ac:dyDescent="0.25">
      <c r="B69" s="1">
        <v>15</v>
      </c>
      <c r="C69" s="1">
        <f t="shared" si="0"/>
        <v>0</v>
      </c>
    </row>
    <row r="70" spans="2:3" x14ac:dyDescent="0.25">
      <c r="B70" s="1">
        <v>16</v>
      </c>
      <c r="C70" s="1">
        <f t="shared" si="0"/>
        <v>0</v>
      </c>
    </row>
    <row r="71" spans="2:3" x14ac:dyDescent="0.25">
      <c r="B71" s="1">
        <v>17</v>
      </c>
      <c r="C71" s="1">
        <f t="shared" si="0"/>
        <v>0</v>
      </c>
    </row>
    <row r="72" spans="2:3" x14ac:dyDescent="0.25">
      <c r="B72" s="1">
        <v>18</v>
      </c>
      <c r="C72" s="1">
        <f t="shared" si="0"/>
        <v>0</v>
      </c>
    </row>
    <row r="73" spans="2:3" x14ac:dyDescent="0.25">
      <c r="B73" s="1">
        <v>19</v>
      </c>
      <c r="C73" s="1">
        <f t="shared" si="0"/>
        <v>0</v>
      </c>
    </row>
    <row r="74" spans="2:3" x14ac:dyDescent="0.25">
      <c r="B74" s="1">
        <v>20</v>
      </c>
      <c r="C74" s="1">
        <f t="shared" si="0"/>
        <v>0</v>
      </c>
    </row>
    <row r="75" spans="2:3" x14ac:dyDescent="0.25">
      <c r="B75" s="1">
        <v>21</v>
      </c>
      <c r="C75" s="1">
        <f t="shared" si="0"/>
        <v>0</v>
      </c>
    </row>
    <row r="76" spans="2:3" x14ac:dyDescent="0.25">
      <c r="B76" s="1">
        <v>22</v>
      </c>
      <c r="C76" s="1">
        <f t="shared" si="0"/>
        <v>0</v>
      </c>
    </row>
    <row r="77" spans="2:3" x14ac:dyDescent="0.25">
      <c r="B77" s="1">
        <v>23</v>
      </c>
      <c r="C77" s="1">
        <f t="shared" si="0"/>
        <v>0</v>
      </c>
    </row>
    <row r="78" spans="2:3" x14ac:dyDescent="0.25">
      <c r="B78" s="1">
        <v>24</v>
      </c>
      <c r="C78" s="1">
        <f t="shared" si="0"/>
        <v>0</v>
      </c>
    </row>
    <row r="79" spans="2:3" x14ac:dyDescent="0.25">
      <c r="B79" s="1">
        <v>25</v>
      </c>
      <c r="C79" s="1">
        <f t="shared" si="0"/>
        <v>0</v>
      </c>
    </row>
    <row r="80" spans="2:3" x14ac:dyDescent="0.25">
      <c r="B80" s="1">
        <v>26</v>
      </c>
      <c r="C80" s="1">
        <f t="shared" si="0"/>
        <v>0</v>
      </c>
    </row>
    <row r="81" spans="2:3" x14ac:dyDescent="0.25">
      <c r="B81" s="1">
        <v>27</v>
      </c>
      <c r="C81" s="1">
        <f t="shared" si="0"/>
        <v>0</v>
      </c>
    </row>
    <row r="82" spans="2:3" x14ac:dyDescent="0.25">
      <c r="B82" s="1">
        <v>28</v>
      </c>
      <c r="C82" s="1">
        <f t="shared" si="0"/>
        <v>0</v>
      </c>
    </row>
    <row r="83" spans="2:3" x14ac:dyDescent="0.25">
      <c r="B83" s="1">
        <v>29</v>
      </c>
      <c r="C83" s="1">
        <f t="shared" si="0"/>
        <v>0</v>
      </c>
    </row>
    <row r="84" spans="2:3" x14ac:dyDescent="0.25">
      <c r="B84" s="1">
        <v>30</v>
      </c>
      <c r="C84" s="1">
        <f t="shared" si="0"/>
        <v>0</v>
      </c>
    </row>
    <row r="85" spans="2:3" x14ac:dyDescent="0.25">
      <c r="B85" s="1">
        <v>31</v>
      </c>
      <c r="C85" s="1">
        <f t="shared" si="0"/>
        <v>0</v>
      </c>
    </row>
    <row r="86" spans="2:3" x14ac:dyDescent="0.25">
      <c r="B86" s="1">
        <v>32</v>
      </c>
      <c r="C86" s="1">
        <f t="shared" ref="C86:C117" si="1">IF(B86&lt;=$E$6,(FACT($E$6)/(FACT($E$6-B86))*($E$9^B86)),0)</f>
        <v>0</v>
      </c>
    </row>
    <row r="87" spans="2:3" x14ac:dyDescent="0.25">
      <c r="B87" s="1">
        <v>33</v>
      </c>
      <c r="C87" s="1">
        <f t="shared" si="1"/>
        <v>0</v>
      </c>
    </row>
    <row r="88" spans="2:3" x14ac:dyDescent="0.25">
      <c r="B88" s="1">
        <v>34</v>
      </c>
      <c r="C88" s="1">
        <f t="shared" si="1"/>
        <v>0</v>
      </c>
    </row>
    <row r="89" spans="2:3" x14ac:dyDescent="0.25">
      <c r="B89" s="1">
        <v>35</v>
      </c>
      <c r="C89" s="1">
        <f t="shared" si="1"/>
        <v>0</v>
      </c>
    </row>
    <row r="90" spans="2:3" x14ac:dyDescent="0.25">
      <c r="B90" s="1">
        <v>36</v>
      </c>
      <c r="C90" s="1">
        <f t="shared" si="1"/>
        <v>0</v>
      </c>
    </row>
    <row r="91" spans="2:3" x14ac:dyDescent="0.25">
      <c r="B91" s="1">
        <v>37</v>
      </c>
      <c r="C91" s="1">
        <f t="shared" si="1"/>
        <v>0</v>
      </c>
    </row>
    <row r="92" spans="2:3" x14ac:dyDescent="0.25">
      <c r="B92" s="1">
        <v>38</v>
      </c>
      <c r="C92" s="1">
        <f t="shared" si="1"/>
        <v>0</v>
      </c>
    </row>
    <row r="93" spans="2:3" x14ac:dyDescent="0.25">
      <c r="B93" s="1">
        <v>39</v>
      </c>
      <c r="C93" s="1">
        <f t="shared" si="1"/>
        <v>0</v>
      </c>
    </row>
    <row r="94" spans="2:3" x14ac:dyDescent="0.25">
      <c r="B94" s="1">
        <v>40</v>
      </c>
      <c r="C94" s="1">
        <f t="shared" si="1"/>
        <v>0</v>
      </c>
    </row>
    <row r="95" spans="2:3" x14ac:dyDescent="0.25">
      <c r="B95" s="1">
        <v>41</v>
      </c>
      <c r="C95" s="1">
        <f t="shared" si="1"/>
        <v>0</v>
      </c>
    </row>
    <row r="96" spans="2:3" x14ac:dyDescent="0.25">
      <c r="B96" s="1">
        <v>42</v>
      </c>
      <c r="C96" s="1">
        <f t="shared" si="1"/>
        <v>0</v>
      </c>
    </row>
    <row r="97" spans="2:3" x14ac:dyDescent="0.25">
      <c r="B97" s="1">
        <v>43</v>
      </c>
      <c r="C97" s="1">
        <f t="shared" si="1"/>
        <v>0</v>
      </c>
    </row>
    <row r="98" spans="2:3" x14ac:dyDescent="0.25">
      <c r="B98" s="1">
        <v>44</v>
      </c>
      <c r="C98" s="1">
        <f t="shared" si="1"/>
        <v>0</v>
      </c>
    </row>
    <row r="99" spans="2:3" x14ac:dyDescent="0.25">
      <c r="B99" s="1">
        <v>45</v>
      </c>
      <c r="C99" s="1">
        <f t="shared" si="1"/>
        <v>0</v>
      </c>
    </row>
    <row r="100" spans="2:3" x14ac:dyDescent="0.25">
      <c r="B100" s="1">
        <v>46</v>
      </c>
      <c r="C100" s="1">
        <f t="shared" si="1"/>
        <v>0</v>
      </c>
    </row>
    <row r="101" spans="2:3" x14ac:dyDescent="0.25">
      <c r="B101" s="1">
        <v>47</v>
      </c>
      <c r="C101" s="1">
        <f t="shared" si="1"/>
        <v>0</v>
      </c>
    </row>
    <row r="102" spans="2:3" x14ac:dyDescent="0.25">
      <c r="B102" s="1">
        <v>48</v>
      </c>
      <c r="C102" s="1">
        <f t="shared" si="1"/>
        <v>0</v>
      </c>
    </row>
    <row r="103" spans="2:3" x14ac:dyDescent="0.25">
      <c r="B103" s="1">
        <v>49</v>
      </c>
      <c r="C103" s="1">
        <f t="shared" si="1"/>
        <v>0</v>
      </c>
    </row>
    <row r="104" spans="2:3" x14ac:dyDescent="0.25">
      <c r="B104" s="1">
        <v>50</v>
      </c>
      <c r="C104" s="1">
        <f t="shared" si="1"/>
        <v>0</v>
      </c>
    </row>
    <row r="105" spans="2:3" x14ac:dyDescent="0.25">
      <c r="B105" s="1">
        <v>51</v>
      </c>
      <c r="C105" s="1">
        <f t="shared" si="1"/>
        <v>0</v>
      </c>
    </row>
    <row r="106" spans="2:3" x14ac:dyDescent="0.25">
      <c r="B106" s="1">
        <v>52</v>
      </c>
      <c r="C106" s="1">
        <f t="shared" si="1"/>
        <v>0</v>
      </c>
    </row>
    <row r="107" spans="2:3" x14ac:dyDescent="0.25">
      <c r="B107" s="1">
        <v>53</v>
      </c>
      <c r="C107" s="1">
        <f t="shared" si="1"/>
        <v>0</v>
      </c>
    </row>
    <row r="108" spans="2:3" x14ac:dyDescent="0.25">
      <c r="B108" s="1">
        <v>54</v>
      </c>
      <c r="C108" s="1">
        <f t="shared" si="1"/>
        <v>0</v>
      </c>
    </row>
    <row r="109" spans="2:3" x14ac:dyDescent="0.25">
      <c r="B109" s="1">
        <v>55</v>
      </c>
      <c r="C109" s="1">
        <f t="shared" si="1"/>
        <v>0</v>
      </c>
    </row>
    <row r="110" spans="2:3" x14ac:dyDescent="0.25">
      <c r="B110" s="1">
        <v>56</v>
      </c>
      <c r="C110" s="1">
        <f t="shared" si="1"/>
        <v>0</v>
      </c>
    </row>
    <row r="111" spans="2:3" x14ac:dyDescent="0.25">
      <c r="B111" s="1">
        <v>57</v>
      </c>
      <c r="C111" s="1">
        <f t="shared" si="1"/>
        <v>0</v>
      </c>
    </row>
    <row r="112" spans="2:3" x14ac:dyDescent="0.25">
      <c r="B112" s="1">
        <v>58</v>
      </c>
      <c r="C112" s="1">
        <f t="shared" si="1"/>
        <v>0</v>
      </c>
    </row>
    <row r="113" spans="2:3" x14ac:dyDescent="0.25">
      <c r="B113" s="1">
        <v>59</v>
      </c>
      <c r="C113" s="1">
        <f t="shared" si="1"/>
        <v>0</v>
      </c>
    </row>
    <row r="114" spans="2:3" x14ac:dyDescent="0.25">
      <c r="B114" s="1">
        <v>60</v>
      </c>
      <c r="C114" s="1">
        <f t="shared" si="1"/>
        <v>0</v>
      </c>
    </row>
    <row r="115" spans="2:3" x14ac:dyDescent="0.25">
      <c r="B115" s="1">
        <v>61</v>
      </c>
      <c r="C115" s="1">
        <f t="shared" si="1"/>
        <v>0</v>
      </c>
    </row>
    <row r="116" spans="2:3" x14ac:dyDescent="0.25">
      <c r="B116" s="1">
        <v>62</v>
      </c>
      <c r="C116" s="1">
        <f t="shared" si="1"/>
        <v>0</v>
      </c>
    </row>
    <row r="117" spans="2:3" x14ac:dyDescent="0.25">
      <c r="B117" s="1">
        <v>63</v>
      </c>
      <c r="C117" s="1">
        <f t="shared" si="1"/>
        <v>0</v>
      </c>
    </row>
    <row r="118" spans="2:3" x14ac:dyDescent="0.25">
      <c r="B118" s="1">
        <v>64</v>
      </c>
      <c r="C118" s="1">
        <f t="shared" ref="C118:C149" si="2">IF(B118&lt;=$E$6,(FACT($E$6)/(FACT($E$6-B118))*($E$9^B118)),0)</f>
        <v>0</v>
      </c>
    </row>
    <row r="119" spans="2:3" x14ac:dyDescent="0.25">
      <c r="B119" s="1">
        <v>65</v>
      </c>
      <c r="C119" s="1">
        <f t="shared" si="2"/>
        <v>0</v>
      </c>
    </row>
    <row r="120" spans="2:3" x14ac:dyDescent="0.25">
      <c r="B120" s="1">
        <v>66</v>
      </c>
      <c r="C120" s="1">
        <f t="shared" si="2"/>
        <v>0</v>
      </c>
    </row>
    <row r="121" spans="2:3" x14ac:dyDescent="0.25">
      <c r="B121" s="1">
        <v>67</v>
      </c>
      <c r="C121" s="1">
        <f t="shared" si="2"/>
        <v>0</v>
      </c>
    </row>
    <row r="122" spans="2:3" x14ac:dyDescent="0.25">
      <c r="B122" s="1">
        <v>68</v>
      </c>
      <c r="C122" s="1">
        <f t="shared" si="2"/>
        <v>0</v>
      </c>
    </row>
    <row r="123" spans="2:3" x14ac:dyDescent="0.25">
      <c r="B123" s="1">
        <v>69</v>
      </c>
      <c r="C123" s="1">
        <f t="shared" si="2"/>
        <v>0</v>
      </c>
    </row>
    <row r="124" spans="2:3" x14ac:dyDescent="0.25">
      <c r="B124" s="1">
        <v>70</v>
      </c>
      <c r="C124" s="1">
        <f t="shared" si="2"/>
        <v>0</v>
      </c>
    </row>
    <row r="125" spans="2:3" x14ac:dyDescent="0.25">
      <c r="B125" s="1">
        <v>71</v>
      </c>
      <c r="C125" s="1">
        <f t="shared" si="2"/>
        <v>0</v>
      </c>
    </row>
    <row r="126" spans="2:3" x14ac:dyDescent="0.25">
      <c r="B126" s="1">
        <v>72</v>
      </c>
      <c r="C126" s="1">
        <f t="shared" si="2"/>
        <v>0</v>
      </c>
    </row>
    <row r="127" spans="2:3" x14ac:dyDescent="0.25">
      <c r="B127" s="1">
        <v>73</v>
      </c>
      <c r="C127" s="1">
        <f t="shared" si="2"/>
        <v>0</v>
      </c>
    </row>
    <row r="128" spans="2:3" x14ac:dyDescent="0.25">
      <c r="B128" s="1">
        <v>74</v>
      </c>
      <c r="C128" s="1">
        <f t="shared" si="2"/>
        <v>0</v>
      </c>
    </row>
    <row r="129" spans="2:3" x14ac:dyDescent="0.25">
      <c r="B129" s="1">
        <v>75</v>
      </c>
      <c r="C129" s="1">
        <f t="shared" si="2"/>
        <v>0</v>
      </c>
    </row>
    <row r="130" spans="2:3" x14ac:dyDescent="0.25">
      <c r="B130" s="1">
        <v>76</v>
      </c>
      <c r="C130" s="1">
        <f t="shared" si="2"/>
        <v>0</v>
      </c>
    </row>
    <row r="131" spans="2:3" x14ac:dyDescent="0.25">
      <c r="B131" s="1">
        <v>77</v>
      </c>
      <c r="C131" s="1">
        <f t="shared" si="2"/>
        <v>0</v>
      </c>
    </row>
    <row r="132" spans="2:3" x14ac:dyDescent="0.25">
      <c r="B132" s="1">
        <v>78</v>
      </c>
      <c r="C132" s="1">
        <f t="shared" si="2"/>
        <v>0</v>
      </c>
    </row>
    <row r="133" spans="2:3" x14ac:dyDescent="0.25">
      <c r="B133" s="1">
        <v>79</v>
      </c>
      <c r="C133" s="1">
        <f t="shared" si="2"/>
        <v>0</v>
      </c>
    </row>
    <row r="134" spans="2:3" x14ac:dyDescent="0.25">
      <c r="B134" s="1">
        <v>80</v>
      </c>
      <c r="C134" s="1">
        <f t="shared" si="2"/>
        <v>0</v>
      </c>
    </row>
    <row r="135" spans="2:3" x14ac:dyDescent="0.25">
      <c r="B135" s="1">
        <v>81</v>
      </c>
      <c r="C135" s="1">
        <f t="shared" si="2"/>
        <v>0</v>
      </c>
    </row>
    <row r="136" spans="2:3" x14ac:dyDescent="0.25">
      <c r="B136" s="1">
        <v>82</v>
      </c>
      <c r="C136" s="1">
        <f t="shared" si="2"/>
        <v>0</v>
      </c>
    </row>
    <row r="137" spans="2:3" x14ac:dyDescent="0.25">
      <c r="B137" s="1">
        <v>83</v>
      </c>
      <c r="C137" s="1">
        <f t="shared" si="2"/>
        <v>0</v>
      </c>
    </row>
    <row r="138" spans="2:3" x14ac:dyDescent="0.25">
      <c r="B138" s="1">
        <v>84</v>
      </c>
      <c r="C138" s="1">
        <f t="shared" si="2"/>
        <v>0</v>
      </c>
    </row>
    <row r="139" spans="2:3" x14ac:dyDescent="0.25">
      <c r="B139" s="1">
        <v>85</v>
      </c>
      <c r="C139" s="1">
        <f t="shared" si="2"/>
        <v>0</v>
      </c>
    </row>
    <row r="140" spans="2:3" x14ac:dyDescent="0.25">
      <c r="B140" s="1">
        <v>86</v>
      </c>
      <c r="C140" s="1">
        <f t="shared" si="2"/>
        <v>0</v>
      </c>
    </row>
    <row r="141" spans="2:3" x14ac:dyDescent="0.25">
      <c r="B141" s="1">
        <v>87</v>
      </c>
      <c r="C141" s="1">
        <f t="shared" si="2"/>
        <v>0</v>
      </c>
    </row>
    <row r="142" spans="2:3" x14ac:dyDescent="0.25">
      <c r="B142" s="1">
        <v>88</v>
      </c>
      <c r="C142" s="1">
        <f t="shared" si="2"/>
        <v>0</v>
      </c>
    </row>
    <row r="143" spans="2:3" x14ac:dyDescent="0.25">
      <c r="B143" s="1">
        <v>89</v>
      </c>
      <c r="C143" s="1">
        <f t="shared" si="2"/>
        <v>0</v>
      </c>
    </row>
    <row r="144" spans="2:3" x14ac:dyDescent="0.25">
      <c r="B144" s="1">
        <v>90</v>
      </c>
      <c r="C144" s="1">
        <f t="shared" si="2"/>
        <v>0</v>
      </c>
    </row>
    <row r="145" spans="2:3" x14ac:dyDescent="0.25">
      <c r="B145" s="1">
        <v>91</v>
      </c>
      <c r="C145" s="1">
        <f t="shared" si="2"/>
        <v>0</v>
      </c>
    </row>
    <row r="146" spans="2:3" x14ac:dyDescent="0.25">
      <c r="B146" s="1">
        <v>92</v>
      </c>
      <c r="C146" s="1">
        <f t="shared" si="2"/>
        <v>0</v>
      </c>
    </row>
    <row r="147" spans="2:3" x14ac:dyDescent="0.25">
      <c r="B147" s="1">
        <v>93</v>
      </c>
      <c r="C147" s="1">
        <f t="shared" si="2"/>
        <v>0</v>
      </c>
    </row>
    <row r="148" spans="2:3" x14ac:dyDescent="0.25">
      <c r="B148" s="1">
        <v>94</v>
      </c>
      <c r="C148" s="1">
        <f t="shared" si="2"/>
        <v>0</v>
      </c>
    </row>
    <row r="149" spans="2:3" x14ac:dyDescent="0.25">
      <c r="B149" s="1">
        <v>95</v>
      </c>
      <c r="C149" s="1">
        <f t="shared" si="2"/>
        <v>0</v>
      </c>
    </row>
    <row r="150" spans="2:3" x14ac:dyDescent="0.25">
      <c r="B150" s="1">
        <v>96</v>
      </c>
      <c r="C150" s="1">
        <f t="shared" ref="C150:C154" si="3">IF(B150&lt;=$E$6,(FACT($E$6)/(FACT($E$6-B150))*($E$9^B150)),0)</f>
        <v>0</v>
      </c>
    </row>
    <row r="151" spans="2:3" x14ac:dyDescent="0.25">
      <c r="B151" s="1">
        <v>97</v>
      </c>
      <c r="C151" s="1">
        <f t="shared" si="3"/>
        <v>0</v>
      </c>
    </row>
    <row r="152" spans="2:3" x14ac:dyDescent="0.25">
      <c r="B152" s="1">
        <v>98</v>
      </c>
      <c r="C152" s="1">
        <f t="shared" si="3"/>
        <v>0</v>
      </c>
    </row>
    <row r="153" spans="2:3" x14ac:dyDescent="0.25">
      <c r="B153" s="1">
        <v>99</v>
      </c>
      <c r="C153" s="1">
        <f t="shared" si="3"/>
        <v>0</v>
      </c>
    </row>
    <row r="154" spans="2:3" x14ac:dyDescent="0.25">
      <c r="B154" s="1">
        <v>100</v>
      </c>
      <c r="C154" s="1">
        <f t="shared" si="3"/>
        <v>0</v>
      </c>
    </row>
  </sheetData>
  <mergeCells count="1">
    <mergeCell ref="A1:I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AD52F-DB40-4639-A3A2-05D51E1ED034}">
  <dimension ref="A1:N154"/>
  <sheetViews>
    <sheetView workbookViewId="0">
      <selection activeCell="E66" sqref="E66"/>
    </sheetView>
  </sheetViews>
  <sheetFormatPr baseColWidth="10" defaultRowHeight="15" x14ac:dyDescent="0.25"/>
  <cols>
    <col min="4" max="4" width="17.7109375" customWidth="1"/>
    <col min="5" max="5" width="12" bestFit="1" customWidth="1"/>
    <col min="9" max="9" width="54.28515625" bestFit="1" customWidth="1"/>
  </cols>
  <sheetData>
    <row r="1" spans="1:14" x14ac:dyDescent="0.25">
      <c r="A1" s="21" t="s">
        <v>43</v>
      </c>
      <c r="B1" s="22"/>
      <c r="C1" s="22"/>
      <c r="D1" s="22"/>
      <c r="E1" s="22"/>
      <c r="F1" s="22"/>
      <c r="G1" s="22"/>
      <c r="H1" s="22"/>
      <c r="I1" s="23"/>
      <c r="J1" s="10"/>
      <c r="K1" s="10"/>
      <c r="L1" s="10"/>
      <c r="M1" s="10"/>
      <c r="N1" s="10"/>
    </row>
    <row r="2" spans="1:14" x14ac:dyDescent="0.25">
      <c r="A2" s="24"/>
      <c r="B2" s="25"/>
      <c r="C2" s="25"/>
      <c r="D2" s="25"/>
      <c r="E2" s="25"/>
      <c r="F2" s="25"/>
      <c r="G2" s="25"/>
      <c r="H2" s="25"/>
      <c r="I2" s="26"/>
      <c r="J2" s="10"/>
      <c r="K2" s="10"/>
      <c r="L2" s="10"/>
      <c r="M2" s="10"/>
      <c r="N2" s="10"/>
    </row>
    <row r="3" spans="1:14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x14ac:dyDescent="0.25">
      <c r="A4" s="10"/>
      <c r="B4" s="10"/>
      <c r="C4" s="10"/>
      <c r="D4" s="8" t="s">
        <v>1</v>
      </c>
      <c r="E4" s="5">
        <v>4</v>
      </c>
      <c r="F4" s="10"/>
      <c r="G4" s="10"/>
      <c r="H4" s="10"/>
      <c r="I4" s="10"/>
      <c r="J4" s="10"/>
      <c r="K4" s="10"/>
      <c r="L4" s="10"/>
      <c r="M4" s="10"/>
      <c r="N4" s="10"/>
    </row>
    <row r="5" spans="1:14" x14ac:dyDescent="0.25">
      <c r="A5" s="10"/>
      <c r="B5" s="10"/>
      <c r="C5" s="10"/>
      <c r="D5" s="8" t="s">
        <v>0</v>
      </c>
      <c r="E5" s="5">
        <v>5</v>
      </c>
      <c r="F5" s="10"/>
      <c r="G5" s="10"/>
      <c r="H5" s="10"/>
      <c r="J5" s="10"/>
      <c r="K5" s="10"/>
      <c r="L5" s="10"/>
      <c r="M5" s="10"/>
      <c r="N5" s="10"/>
    </row>
    <row r="6" spans="1:14" x14ac:dyDescent="0.25">
      <c r="A6" s="10"/>
      <c r="B6" s="10"/>
      <c r="C6" s="10"/>
      <c r="D6" s="8" t="s">
        <v>23</v>
      </c>
      <c r="E6" s="5">
        <v>2</v>
      </c>
      <c r="F6" s="10"/>
      <c r="G6" s="10"/>
      <c r="H6" s="4" t="s">
        <v>29</v>
      </c>
      <c r="I6" s="4" t="s">
        <v>30</v>
      </c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3" t="s">
        <v>56</v>
      </c>
      <c r="E7" s="14">
        <v>60</v>
      </c>
      <c r="F7" s="10"/>
      <c r="G7" s="10"/>
      <c r="H7" s="2" t="s">
        <v>22</v>
      </c>
      <c r="I7" s="1" t="s">
        <v>10</v>
      </c>
      <c r="J7" s="10"/>
      <c r="K7" s="10"/>
      <c r="L7" s="10"/>
      <c r="M7" s="10"/>
      <c r="N7" s="10"/>
    </row>
    <row r="8" spans="1:14" x14ac:dyDescent="0.25">
      <c r="A8" s="10"/>
      <c r="B8" s="10"/>
      <c r="C8" s="10"/>
      <c r="D8" s="13" t="s">
        <v>28</v>
      </c>
      <c r="E8" s="14">
        <v>40</v>
      </c>
      <c r="F8" s="10"/>
      <c r="G8" s="10"/>
      <c r="H8" s="2" t="s">
        <v>1</v>
      </c>
      <c r="I8" s="1" t="s">
        <v>16</v>
      </c>
      <c r="J8" s="10"/>
      <c r="K8" s="10"/>
      <c r="L8" s="10"/>
      <c r="M8" s="10"/>
      <c r="N8" s="10"/>
    </row>
    <row r="9" spans="1:14" x14ac:dyDescent="0.25">
      <c r="A9" s="10"/>
      <c r="B9" s="10"/>
      <c r="C9" s="10"/>
      <c r="D9" s="9" t="s">
        <v>22</v>
      </c>
      <c r="E9" s="1">
        <f>E4/(E5*E6)</f>
        <v>0.4</v>
      </c>
      <c r="F9" s="10"/>
      <c r="G9" s="10"/>
      <c r="H9" s="2" t="s">
        <v>0</v>
      </c>
      <c r="I9" s="1" t="s">
        <v>2</v>
      </c>
      <c r="J9" s="10"/>
      <c r="K9" s="10"/>
      <c r="L9" s="10"/>
      <c r="M9" s="10"/>
      <c r="N9" s="10"/>
    </row>
    <row r="10" spans="1:14" x14ac:dyDescent="0.25">
      <c r="A10" s="10"/>
      <c r="D10" s="10"/>
      <c r="E10" s="11"/>
      <c r="F10" s="10"/>
      <c r="G10" s="10"/>
      <c r="H10" s="2" t="s">
        <v>23</v>
      </c>
      <c r="I10" s="1" t="s">
        <v>11</v>
      </c>
      <c r="J10" s="10"/>
      <c r="K10" s="10"/>
      <c r="L10" s="10"/>
      <c r="M10" s="10"/>
      <c r="N10" s="10"/>
    </row>
    <row r="11" spans="1:14" x14ac:dyDescent="0.25">
      <c r="A11" s="10"/>
      <c r="B11" s="10"/>
      <c r="C11" s="10"/>
      <c r="D11" s="3" t="s">
        <v>17</v>
      </c>
      <c r="E11" s="5">
        <f>1/((((E50^E6)/FACT(E6))*(E6*E5/((E6*E5)-E4))+SUM(E54:E154)))</f>
        <v>0.42857142857142855</v>
      </c>
      <c r="F11" s="10"/>
      <c r="G11" s="10"/>
      <c r="H11" s="3" t="s">
        <v>17</v>
      </c>
      <c r="I11" s="1" t="s">
        <v>3</v>
      </c>
      <c r="J11" s="10"/>
      <c r="K11" s="10"/>
      <c r="L11" s="10"/>
      <c r="M11" s="10"/>
      <c r="N11" s="10"/>
    </row>
    <row r="12" spans="1:14" x14ac:dyDescent="0.25">
      <c r="A12" s="10"/>
      <c r="B12" s="10"/>
      <c r="C12" s="10"/>
      <c r="D12" s="3" t="s">
        <v>18</v>
      </c>
      <c r="E12" s="5">
        <f>E11*(E50^E6)*E4*E5/(FACT(E6-1)*(((E6*E5)-E4)^2))</f>
        <v>0.15238095238095239</v>
      </c>
      <c r="F12" s="10"/>
      <c r="G12" s="10"/>
      <c r="H12" s="3" t="s">
        <v>18</v>
      </c>
      <c r="I12" s="1" t="s">
        <v>4</v>
      </c>
      <c r="J12" s="10"/>
      <c r="K12" s="10"/>
      <c r="L12" s="10"/>
      <c r="M12" s="10"/>
      <c r="N12" s="10"/>
    </row>
    <row r="13" spans="1:14" x14ac:dyDescent="0.25">
      <c r="A13" s="10"/>
      <c r="B13" s="10"/>
      <c r="C13" s="10"/>
      <c r="D13" s="3" t="s">
        <v>32</v>
      </c>
      <c r="E13" s="5">
        <f>E12+E50</f>
        <v>0.95238095238095244</v>
      </c>
      <c r="F13" s="10"/>
      <c r="G13" s="10"/>
      <c r="H13" s="3" t="s">
        <v>32</v>
      </c>
      <c r="I13" s="1" t="s">
        <v>5</v>
      </c>
      <c r="J13" s="10"/>
      <c r="K13" s="10"/>
      <c r="L13" s="10"/>
      <c r="M13" s="10"/>
      <c r="N13" s="10"/>
    </row>
    <row r="14" spans="1:14" x14ac:dyDescent="0.25">
      <c r="A14" s="10"/>
      <c r="B14" s="10"/>
      <c r="C14" s="10"/>
      <c r="D14" s="3" t="s">
        <v>19</v>
      </c>
      <c r="E14" s="5">
        <f>E12/E4</f>
        <v>3.8095238095238099E-2</v>
      </c>
      <c r="F14" s="10"/>
      <c r="G14" s="10"/>
      <c r="H14" s="3" t="s">
        <v>19</v>
      </c>
      <c r="I14" s="1" t="s">
        <v>6</v>
      </c>
      <c r="J14" s="10"/>
      <c r="K14" s="10"/>
      <c r="L14" s="10"/>
      <c r="M14" s="10"/>
      <c r="N14" s="10"/>
    </row>
    <row r="15" spans="1:14" x14ac:dyDescent="0.25">
      <c r="A15" s="10"/>
      <c r="B15" s="10"/>
      <c r="C15" s="10"/>
      <c r="D15" s="3" t="s">
        <v>31</v>
      </c>
      <c r="E15" s="5">
        <f>E14+(1/E5)</f>
        <v>0.23809523809523811</v>
      </c>
      <c r="F15" s="10"/>
      <c r="G15" s="10"/>
      <c r="H15" s="3" t="s">
        <v>31</v>
      </c>
      <c r="I15" s="1" t="s">
        <v>7</v>
      </c>
      <c r="J15" s="10"/>
      <c r="K15" s="10"/>
      <c r="L15" s="10"/>
      <c r="M15" s="10"/>
      <c r="N15" s="10"/>
    </row>
    <row r="16" spans="1:14" x14ac:dyDescent="0.25">
      <c r="A16" s="10"/>
      <c r="B16" s="10"/>
      <c r="C16" s="10"/>
      <c r="D16" s="3" t="s">
        <v>20</v>
      </c>
      <c r="E16" s="5">
        <f>E11*E6*E5*(E50^E6)/(FACT(E6)*((E6*E5)-E4))</f>
        <v>0.22857142857142862</v>
      </c>
      <c r="F16" s="10"/>
      <c r="G16" s="10"/>
      <c r="H16" s="3" t="s">
        <v>20</v>
      </c>
      <c r="I16" s="1" t="s">
        <v>8</v>
      </c>
      <c r="J16" s="10"/>
      <c r="K16" s="10"/>
      <c r="L16" s="10"/>
      <c r="M16" s="10"/>
      <c r="N16" s="10"/>
    </row>
    <row r="17" spans="1:14" x14ac:dyDescent="0.25">
      <c r="A17" s="10"/>
      <c r="B17" s="7" t="s">
        <v>49</v>
      </c>
      <c r="C17" s="6">
        <v>1</v>
      </c>
      <c r="D17" s="3" t="s">
        <v>21</v>
      </c>
      <c r="E17" s="5">
        <f>E11*(E50^C17)/FACT(C17)</f>
        <v>0.34285714285714286</v>
      </c>
      <c r="F17" s="10"/>
      <c r="G17" s="10"/>
      <c r="H17" s="3" t="s">
        <v>21</v>
      </c>
      <c r="I17" s="1" t="s">
        <v>9</v>
      </c>
      <c r="J17" s="10"/>
      <c r="L17" s="10"/>
      <c r="M17" s="10"/>
      <c r="N17" s="10"/>
    </row>
    <row r="18" spans="1:14" x14ac:dyDescent="0.25">
      <c r="A18" s="10"/>
      <c r="B18" s="7" t="s">
        <v>50</v>
      </c>
      <c r="C18" s="6">
        <v>4</v>
      </c>
      <c r="D18" s="2" t="s">
        <v>21</v>
      </c>
      <c r="E18" s="5">
        <f>E11*(E50^C18)/(FACT(E6)*(E6^(C18-E6)))</f>
        <v>2.1942857142857153E-2</v>
      </c>
      <c r="F18" s="10"/>
      <c r="G18" s="10"/>
      <c r="H18" s="2"/>
      <c r="I18" s="5" t="s">
        <v>39</v>
      </c>
      <c r="J18" s="10"/>
      <c r="K18" s="10"/>
      <c r="L18" s="10"/>
      <c r="M18" s="10"/>
      <c r="N18" s="10"/>
    </row>
    <row r="19" spans="1:14" x14ac:dyDescent="0.25">
      <c r="A19" s="10"/>
      <c r="B19" s="10"/>
      <c r="C19" s="10"/>
      <c r="D19" s="2"/>
      <c r="E19" s="5">
        <f>SUM(G54:G154)</f>
        <v>0.77142857142857135</v>
      </c>
      <c r="F19" s="10"/>
      <c r="G19" s="10"/>
      <c r="H19" s="2"/>
      <c r="I19" s="5" t="s">
        <v>38</v>
      </c>
      <c r="J19" s="10"/>
      <c r="K19" s="10"/>
      <c r="L19" s="10"/>
      <c r="M19" s="10"/>
      <c r="N19" s="10"/>
    </row>
    <row r="20" spans="1:14" x14ac:dyDescent="0.25">
      <c r="A20" s="10"/>
      <c r="B20" s="7" t="s">
        <v>34</v>
      </c>
      <c r="C20" s="6">
        <v>0.2</v>
      </c>
      <c r="D20" s="2"/>
      <c r="E20" s="5">
        <f>(1-E19)*EXP((0-E6)*E5*C20*(1-(E4/(E5*E6))))</f>
        <v>6.8844391294217655E-2</v>
      </c>
      <c r="F20" s="10"/>
      <c r="G20" s="10"/>
      <c r="H20" s="2" t="s">
        <v>26</v>
      </c>
      <c r="I20" s="1" t="s">
        <v>14</v>
      </c>
      <c r="J20" s="10"/>
      <c r="K20" s="10"/>
      <c r="L20" s="10"/>
      <c r="M20" s="10"/>
      <c r="N20" s="10"/>
    </row>
    <row r="21" spans="1:14" x14ac:dyDescent="0.25">
      <c r="A21" s="10"/>
      <c r="B21" s="7" t="s">
        <v>34</v>
      </c>
      <c r="C21" s="6">
        <v>1</v>
      </c>
      <c r="D21" s="2"/>
      <c r="E21" s="5">
        <f>EXP(-E5*C21)*(1+((E50^E6)*E11*(1-EXP(-E5*C21*(E6-1-E50)))/(FACT(E6)*(1-(E4/(E6*E5)))*(E6-1-E50))))</f>
        <v>1.1605598224707307E-2</v>
      </c>
      <c r="F21" s="10"/>
      <c r="G21" s="10"/>
      <c r="H21" s="2" t="s">
        <v>27</v>
      </c>
      <c r="I21" s="1" t="s">
        <v>57</v>
      </c>
      <c r="J21" s="10"/>
      <c r="K21" s="10"/>
      <c r="L21" s="10"/>
      <c r="M21" s="10"/>
      <c r="N21" s="10"/>
    </row>
    <row r="22" spans="1:14" x14ac:dyDescent="0.25">
      <c r="A22" s="10"/>
      <c r="B22" s="10"/>
      <c r="C22" s="10"/>
      <c r="D22" s="2" t="s">
        <v>26</v>
      </c>
      <c r="E22" s="14">
        <f>E7*E13+E8*E6</f>
        <v>137.14285714285714</v>
      </c>
      <c r="F22" s="10"/>
      <c r="G22" s="10"/>
      <c r="H22" s="2" t="s">
        <v>28</v>
      </c>
      <c r="I22" s="1" t="s">
        <v>15</v>
      </c>
      <c r="J22" s="10"/>
      <c r="K22" s="10"/>
      <c r="L22" s="10"/>
      <c r="M22" s="10"/>
      <c r="N22" s="10"/>
    </row>
    <row r="23" spans="1:14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x14ac:dyDescent="0.25">
      <c r="A24" s="10"/>
      <c r="B24" s="10"/>
      <c r="C24" s="10"/>
      <c r="D24" s="10"/>
      <c r="E24" s="10"/>
      <c r="F24" s="10">
        <v>0.1111</v>
      </c>
      <c r="G24" s="10"/>
      <c r="H24" s="10"/>
      <c r="I24" s="10"/>
      <c r="J24" s="10"/>
      <c r="K24" s="10"/>
      <c r="L24" s="10"/>
      <c r="M24" s="10"/>
      <c r="N24" s="10"/>
    </row>
    <row r="25" spans="1:14" x14ac:dyDescent="0.25">
      <c r="A25" s="10"/>
      <c r="B25" s="10"/>
      <c r="C25" s="10"/>
      <c r="D25" s="10"/>
      <c r="E25" s="10"/>
      <c r="F25" s="10">
        <v>0.22220000000000001</v>
      </c>
      <c r="G25" s="10"/>
      <c r="H25" s="10"/>
      <c r="I25" s="10"/>
      <c r="J25" s="10"/>
      <c r="K25" s="10"/>
      <c r="L25" s="10"/>
      <c r="M25" s="10"/>
      <c r="N25" s="10"/>
    </row>
    <row r="26" spans="1:14" x14ac:dyDescent="0.25">
      <c r="A26" s="10"/>
      <c r="B26" s="10"/>
      <c r="C26" s="10"/>
      <c r="D26" s="10"/>
      <c r="E26" s="10"/>
      <c r="F26" s="10">
        <v>0.22220000000000001</v>
      </c>
      <c r="G26" s="10"/>
      <c r="H26" s="10"/>
      <c r="I26" s="10"/>
      <c r="J26" s="10"/>
      <c r="K26" s="10"/>
      <c r="L26" s="10"/>
      <c r="M26" s="10"/>
      <c r="N26" s="10"/>
    </row>
    <row r="27" spans="1:14" x14ac:dyDescent="0.25">
      <c r="F27">
        <v>0.14810000000000001</v>
      </c>
    </row>
    <row r="28" spans="1:14" x14ac:dyDescent="0.25">
      <c r="F28">
        <f>1-F27-F26-F25-F24</f>
        <v>0.29639999999999989</v>
      </c>
    </row>
    <row r="50" spans="2:7" x14ac:dyDescent="0.25">
      <c r="D50" s="1" t="s">
        <v>55</v>
      </c>
      <c r="E50" s="5">
        <f>E4/E5</f>
        <v>0.8</v>
      </c>
    </row>
    <row r="52" spans="2:7" x14ac:dyDescent="0.25">
      <c r="B52" t="s">
        <v>44</v>
      </c>
    </row>
    <row r="53" spans="2:7" x14ac:dyDescent="0.25">
      <c r="B53" s="1" t="s">
        <v>45</v>
      </c>
      <c r="C53" s="1" t="s">
        <v>46</v>
      </c>
      <c r="D53" s="1" t="s">
        <v>48</v>
      </c>
      <c r="E53" s="1" t="s">
        <v>47</v>
      </c>
      <c r="G53" s="1" t="s">
        <v>48</v>
      </c>
    </row>
    <row r="54" spans="2:7" x14ac:dyDescent="0.25">
      <c r="B54" s="1">
        <v>0</v>
      </c>
      <c r="C54" s="1">
        <f>IF(B54&lt;=($E$6-1),1,0)</f>
        <v>1</v>
      </c>
      <c r="D54" s="12">
        <f t="shared" ref="D54:D85" si="0">(($E$50^B54)/FACT(B54))</f>
        <v>1</v>
      </c>
      <c r="E54" s="1">
        <f>D54*C54</f>
        <v>1</v>
      </c>
      <c r="G54" s="5">
        <f t="shared" ref="G54:G85" si="1">IF(C54&gt;0,($E$50^B54)*$E$11/FACT(B54),0)</f>
        <v>0.42857142857142855</v>
      </c>
    </row>
    <row r="55" spans="2:7" x14ac:dyDescent="0.25">
      <c r="B55" s="1">
        <v>1</v>
      </c>
      <c r="C55" s="1">
        <f t="shared" ref="C55:C118" si="2">IF(B55&lt;=($E$6-1),1,0)</f>
        <v>1</v>
      </c>
      <c r="D55" s="12">
        <f t="shared" si="0"/>
        <v>0.8</v>
      </c>
      <c r="E55" s="1">
        <f t="shared" ref="E55:E118" si="3">D55*C55</f>
        <v>0.8</v>
      </c>
      <c r="G55" s="5">
        <f t="shared" si="1"/>
        <v>0.34285714285714286</v>
      </c>
    </row>
    <row r="56" spans="2:7" x14ac:dyDescent="0.25">
      <c r="B56" s="1">
        <v>2</v>
      </c>
      <c r="C56" s="1">
        <f t="shared" si="2"/>
        <v>0</v>
      </c>
      <c r="D56" s="12">
        <f t="shared" si="0"/>
        <v>0.32000000000000006</v>
      </c>
      <c r="E56" s="1">
        <f t="shared" si="3"/>
        <v>0</v>
      </c>
      <c r="G56" s="5">
        <f t="shared" si="1"/>
        <v>0</v>
      </c>
    </row>
    <row r="57" spans="2:7" x14ac:dyDescent="0.25">
      <c r="B57" s="1">
        <v>3</v>
      </c>
      <c r="C57" s="1">
        <f t="shared" si="2"/>
        <v>0</v>
      </c>
      <c r="D57" s="12">
        <f t="shared" si="0"/>
        <v>8.5333333333333358E-2</v>
      </c>
      <c r="E57" s="1">
        <f t="shared" si="3"/>
        <v>0</v>
      </c>
      <c r="G57" s="5">
        <f t="shared" si="1"/>
        <v>0</v>
      </c>
    </row>
    <row r="58" spans="2:7" x14ac:dyDescent="0.25">
      <c r="B58" s="1">
        <v>4</v>
      </c>
      <c r="C58" s="1">
        <f t="shared" si="2"/>
        <v>0</v>
      </c>
      <c r="D58" s="12">
        <f t="shared" si="0"/>
        <v>1.7066666666666674E-2</v>
      </c>
      <c r="E58" s="1">
        <f t="shared" si="3"/>
        <v>0</v>
      </c>
      <c r="G58" s="5">
        <f t="shared" si="1"/>
        <v>0</v>
      </c>
    </row>
    <row r="59" spans="2:7" x14ac:dyDescent="0.25">
      <c r="B59" s="1">
        <v>5</v>
      </c>
      <c r="C59" s="1">
        <f t="shared" si="2"/>
        <v>0</v>
      </c>
      <c r="D59" s="12">
        <f t="shared" si="0"/>
        <v>2.7306666666666681E-3</v>
      </c>
      <c r="E59" s="1">
        <f t="shared" si="3"/>
        <v>0</v>
      </c>
      <c r="G59" s="5">
        <f t="shared" si="1"/>
        <v>0</v>
      </c>
    </row>
    <row r="60" spans="2:7" x14ac:dyDescent="0.25">
      <c r="B60" s="1">
        <v>6</v>
      </c>
      <c r="C60" s="1">
        <f t="shared" si="2"/>
        <v>0</v>
      </c>
      <c r="D60" s="12">
        <f t="shared" si="0"/>
        <v>3.6408888888888908E-4</v>
      </c>
      <c r="E60" s="1">
        <f t="shared" si="3"/>
        <v>0</v>
      </c>
      <c r="G60" s="5">
        <f t="shared" si="1"/>
        <v>0</v>
      </c>
    </row>
    <row r="61" spans="2:7" x14ac:dyDescent="0.25">
      <c r="B61" s="1">
        <v>7</v>
      </c>
      <c r="C61" s="1">
        <f t="shared" si="2"/>
        <v>0</v>
      </c>
      <c r="D61" s="12">
        <f t="shared" si="0"/>
        <v>4.161015873015876E-5</v>
      </c>
      <c r="E61" s="1">
        <f t="shared" si="3"/>
        <v>0</v>
      </c>
      <c r="G61" s="5">
        <f t="shared" si="1"/>
        <v>0</v>
      </c>
    </row>
    <row r="62" spans="2:7" x14ac:dyDescent="0.25">
      <c r="B62" s="1">
        <v>8</v>
      </c>
      <c r="C62" s="1">
        <f t="shared" si="2"/>
        <v>0</v>
      </c>
      <c r="D62" s="12">
        <f t="shared" si="0"/>
        <v>4.1610158730158767E-6</v>
      </c>
      <c r="E62" s="1">
        <f t="shared" si="3"/>
        <v>0</v>
      </c>
      <c r="G62" s="5">
        <f t="shared" si="1"/>
        <v>0</v>
      </c>
    </row>
    <row r="63" spans="2:7" x14ac:dyDescent="0.25">
      <c r="B63" s="1">
        <v>9</v>
      </c>
      <c r="C63" s="1">
        <f t="shared" si="2"/>
        <v>0</v>
      </c>
      <c r="D63" s="12">
        <f t="shared" si="0"/>
        <v>3.6986807760141126E-7</v>
      </c>
      <c r="E63" s="1">
        <f t="shared" si="3"/>
        <v>0</v>
      </c>
      <c r="G63" s="5">
        <f t="shared" si="1"/>
        <v>0</v>
      </c>
    </row>
    <row r="64" spans="2:7" x14ac:dyDescent="0.25">
      <c r="B64" s="1">
        <v>10</v>
      </c>
      <c r="C64" s="1">
        <f t="shared" si="2"/>
        <v>0</v>
      </c>
      <c r="D64" s="12">
        <f t="shared" si="0"/>
        <v>2.9589446208112906E-8</v>
      </c>
      <c r="E64" s="1">
        <f t="shared" si="3"/>
        <v>0</v>
      </c>
      <c r="G64" s="5">
        <f t="shared" si="1"/>
        <v>0</v>
      </c>
    </row>
    <row r="65" spans="2:7" x14ac:dyDescent="0.25">
      <c r="B65" s="1">
        <v>11</v>
      </c>
      <c r="C65" s="1">
        <f t="shared" si="2"/>
        <v>0</v>
      </c>
      <c r="D65" s="12">
        <f t="shared" si="0"/>
        <v>2.1519597242263934E-9</v>
      </c>
      <c r="E65" s="1">
        <f t="shared" si="3"/>
        <v>0</v>
      </c>
      <c r="G65" s="5">
        <f t="shared" si="1"/>
        <v>0</v>
      </c>
    </row>
    <row r="66" spans="2:7" x14ac:dyDescent="0.25">
      <c r="B66" s="1">
        <v>12</v>
      </c>
      <c r="C66" s="1">
        <f t="shared" si="2"/>
        <v>0</v>
      </c>
      <c r="D66" s="12">
        <f t="shared" si="0"/>
        <v>1.4346398161509293E-10</v>
      </c>
      <c r="E66" s="1">
        <f t="shared" si="3"/>
        <v>0</v>
      </c>
      <c r="G66" s="5">
        <f t="shared" si="1"/>
        <v>0</v>
      </c>
    </row>
    <row r="67" spans="2:7" x14ac:dyDescent="0.25">
      <c r="B67" s="1">
        <v>13</v>
      </c>
      <c r="C67" s="1">
        <f t="shared" si="2"/>
        <v>0</v>
      </c>
      <c r="D67" s="12">
        <f t="shared" si="0"/>
        <v>8.8285527147749498E-12</v>
      </c>
      <c r="E67" s="1">
        <f t="shared" si="3"/>
        <v>0</v>
      </c>
      <c r="G67" s="5">
        <f t="shared" si="1"/>
        <v>0</v>
      </c>
    </row>
    <row r="68" spans="2:7" x14ac:dyDescent="0.25">
      <c r="B68" s="1">
        <v>14</v>
      </c>
      <c r="C68" s="1">
        <f t="shared" si="2"/>
        <v>0</v>
      </c>
      <c r="D68" s="12">
        <f t="shared" si="0"/>
        <v>5.044887265585685E-13</v>
      </c>
      <c r="E68" s="1">
        <f t="shared" si="3"/>
        <v>0</v>
      </c>
      <c r="G68" s="5">
        <f t="shared" si="1"/>
        <v>0</v>
      </c>
    </row>
    <row r="69" spans="2:7" x14ac:dyDescent="0.25">
      <c r="B69" s="1">
        <v>15</v>
      </c>
      <c r="C69" s="1">
        <f t="shared" si="2"/>
        <v>0</v>
      </c>
      <c r="D69" s="12">
        <f t="shared" si="0"/>
        <v>2.6906065416456996E-14</v>
      </c>
      <c r="E69" s="1">
        <f t="shared" si="3"/>
        <v>0</v>
      </c>
      <c r="G69" s="5">
        <f t="shared" si="1"/>
        <v>0</v>
      </c>
    </row>
    <row r="70" spans="2:7" x14ac:dyDescent="0.25">
      <c r="B70" s="1">
        <v>16</v>
      </c>
      <c r="C70" s="1">
        <f t="shared" si="2"/>
        <v>0</v>
      </c>
      <c r="D70" s="12">
        <f t="shared" si="0"/>
        <v>1.3453032708228498E-15</v>
      </c>
      <c r="E70" s="1">
        <f t="shared" si="3"/>
        <v>0</v>
      </c>
      <c r="G70" s="5">
        <f t="shared" si="1"/>
        <v>0</v>
      </c>
    </row>
    <row r="71" spans="2:7" x14ac:dyDescent="0.25">
      <c r="B71" s="1">
        <v>17</v>
      </c>
      <c r="C71" s="1">
        <f t="shared" si="2"/>
        <v>0</v>
      </c>
      <c r="D71" s="12">
        <f t="shared" si="0"/>
        <v>6.3308389215192934E-17</v>
      </c>
      <c r="E71" s="1">
        <f t="shared" si="3"/>
        <v>0</v>
      </c>
      <c r="G71" s="5">
        <f t="shared" si="1"/>
        <v>0</v>
      </c>
    </row>
    <row r="72" spans="2:7" x14ac:dyDescent="0.25">
      <c r="B72" s="1">
        <v>18</v>
      </c>
      <c r="C72" s="1">
        <f t="shared" si="2"/>
        <v>0</v>
      </c>
      <c r="D72" s="12">
        <f t="shared" si="0"/>
        <v>2.8137061873419084E-18</v>
      </c>
      <c r="E72" s="1">
        <f t="shared" si="3"/>
        <v>0</v>
      </c>
      <c r="G72" s="5">
        <f t="shared" si="1"/>
        <v>0</v>
      </c>
    </row>
    <row r="73" spans="2:7" x14ac:dyDescent="0.25">
      <c r="B73" s="1">
        <v>19</v>
      </c>
      <c r="C73" s="1">
        <f t="shared" si="2"/>
        <v>0</v>
      </c>
      <c r="D73" s="12">
        <f t="shared" si="0"/>
        <v>1.1847183946702773E-19</v>
      </c>
      <c r="E73" s="1">
        <f t="shared" si="3"/>
        <v>0</v>
      </c>
      <c r="G73" s="5">
        <f t="shared" si="1"/>
        <v>0</v>
      </c>
    </row>
    <row r="74" spans="2:7" x14ac:dyDescent="0.25">
      <c r="B74" s="1">
        <v>20</v>
      </c>
      <c r="C74" s="1">
        <f t="shared" si="2"/>
        <v>0</v>
      </c>
      <c r="D74" s="12">
        <f t="shared" si="0"/>
        <v>4.738873578681111E-21</v>
      </c>
      <c r="E74" s="1">
        <f t="shared" si="3"/>
        <v>0</v>
      </c>
      <c r="G74" s="5">
        <f t="shared" si="1"/>
        <v>0</v>
      </c>
    </row>
    <row r="75" spans="2:7" x14ac:dyDescent="0.25">
      <c r="B75" s="1">
        <v>21</v>
      </c>
      <c r="C75" s="1">
        <f t="shared" si="2"/>
        <v>0</v>
      </c>
      <c r="D75" s="12">
        <f t="shared" si="0"/>
        <v>1.8052851728308996E-22</v>
      </c>
      <c r="E75" s="1">
        <f t="shared" si="3"/>
        <v>0</v>
      </c>
      <c r="G75" s="5">
        <f t="shared" si="1"/>
        <v>0</v>
      </c>
    </row>
    <row r="76" spans="2:7" x14ac:dyDescent="0.25">
      <c r="B76" s="1">
        <v>22</v>
      </c>
      <c r="C76" s="1">
        <f t="shared" si="2"/>
        <v>0</v>
      </c>
      <c r="D76" s="12">
        <f t="shared" si="0"/>
        <v>6.5646733557487256E-24</v>
      </c>
      <c r="E76" s="1">
        <f t="shared" si="3"/>
        <v>0</v>
      </c>
      <c r="G76" s="5">
        <f t="shared" si="1"/>
        <v>0</v>
      </c>
    </row>
    <row r="77" spans="2:7" x14ac:dyDescent="0.25">
      <c r="B77" s="1">
        <v>23</v>
      </c>
      <c r="C77" s="1">
        <f t="shared" si="2"/>
        <v>0</v>
      </c>
      <c r="D77" s="12">
        <f t="shared" si="0"/>
        <v>2.2833646454778179E-25</v>
      </c>
      <c r="E77" s="1">
        <f t="shared" si="3"/>
        <v>0</v>
      </c>
      <c r="G77" s="5">
        <f t="shared" si="1"/>
        <v>0</v>
      </c>
    </row>
    <row r="78" spans="2:7" x14ac:dyDescent="0.25">
      <c r="B78" s="1">
        <v>24</v>
      </c>
      <c r="C78" s="1">
        <f t="shared" si="2"/>
        <v>0</v>
      </c>
      <c r="D78" s="12">
        <f t="shared" si="0"/>
        <v>7.611215484926061E-27</v>
      </c>
      <c r="E78" s="1">
        <f t="shared" si="3"/>
        <v>0</v>
      </c>
      <c r="G78" s="5">
        <f t="shared" si="1"/>
        <v>0</v>
      </c>
    </row>
    <row r="79" spans="2:7" x14ac:dyDescent="0.25">
      <c r="B79" s="1">
        <v>25</v>
      </c>
      <c r="C79" s="1">
        <f t="shared" si="2"/>
        <v>0</v>
      </c>
      <c r="D79" s="12">
        <f t="shared" si="0"/>
        <v>2.4355889551763399E-28</v>
      </c>
      <c r="E79" s="1">
        <f t="shared" si="3"/>
        <v>0</v>
      </c>
      <c r="G79" s="5">
        <f t="shared" si="1"/>
        <v>0</v>
      </c>
    </row>
    <row r="80" spans="2:7" x14ac:dyDescent="0.25">
      <c r="B80" s="1">
        <v>26</v>
      </c>
      <c r="C80" s="1">
        <f t="shared" si="2"/>
        <v>0</v>
      </c>
      <c r="D80" s="12">
        <f t="shared" si="0"/>
        <v>7.4941198620810438E-30</v>
      </c>
      <c r="E80" s="1">
        <f t="shared" si="3"/>
        <v>0</v>
      </c>
      <c r="G80" s="5">
        <f t="shared" si="1"/>
        <v>0</v>
      </c>
    </row>
    <row r="81" spans="2:7" x14ac:dyDescent="0.25">
      <c r="B81" s="1">
        <v>27</v>
      </c>
      <c r="C81" s="1">
        <f t="shared" si="2"/>
        <v>0</v>
      </c>
      <c r="D81" s="12">
        <f t="shared" si="0"/>
        <v>2.2204799591351246E-31</v>
      </c>
      <c r="E81" s="1">
        <f t="shared" si="3"/>
        <v>0</v>
      </c>
      <c r="G81" s="5">
        <f t="shared" si="1"/>
        <v>0</v>
      </c>
    </row>
    <row r="82" spans="2:7" x14ac:dyDescent="0.25">
      <c r="B82" s="1">
        <v>28</v>
      </c>
      <c r="C82" s="1">
        <f t="shared" si="2"/>
        <v>0</v>
      </c>
      <c r="D82" s="12">
        <f t="shared" si="0"/>
        <v>6.3442284546717879E-33</v>
      </c>
      <c r="E82" s="1">
        <f t="shared" si="3"/>
        <v>0</v>
      </c>
      <c r="G82" s="5">
        <f t="shared" si="1"/>
        <v>0</v>
      </c>
    </row>
    <row r="83" spans="2:7" x14ac:dyDescent="0.25">
      <c r="B83" s="1">
        <v>29</v>
      </c>
      <c r="C83" s="1">
        <f t="shared" si="2"/>
        <v>0</v>
      </c>
      <c r="D83" s="12">
        <f t="shared" si="0"/>
        <v>1.7501319874956658E-34</v>
      </c>
      <c r="E83" s="1">
        <f t="shared" si="3"/>
        <v>0</v>
      </c>
      <c r="G83" s="5">
        <f t="shared" si="1"/>
        <v>0</v>
      </c>
    </row>
    <row r="84" spans="2:7" x14ac:dyDescent="0.25">
      <c r="B84" s="1">
        <v>30</v>
      </c>
      <c r="C84" s="1">
        <f t="shared" si="2"/>
        <v>0</v>
      </c>
      <c r="D84" s="12">
        <f t="shared" si="0"/>
        <v>4.6670186333217733E-36</v>
      </c>
      <c r="E84" s="1">
        <f t="shared" si="3"/>
        <v>0</v>
      </c>
      <c r="G84" s="5">
        <f t="shared" si="1"/>
        <v>0</v>
      </c>
    </row>
    <row r="85" spans="2:7" x14ac:dyDescent="0.25">
      <c r="B85" s="1">
        <v>31</v>
      </c>
      <c r="C85" s="1">
        <f t="shared" si="2"/>
        <v>0</v>
      </c>
      <c r="D85" s="12">
        <f t="shared" si="0"/>
        <v>1.2043919053733612E-37</v>
      </c>
      <c r="E85" s="1">
        <f t="shared" si="3"/>
        <v>0</v>
      </c>
      <c r="G85" s="5">
        <f t="shared" si="1"/>
        <v>0</v>
      </c>
    </row>
    <row r="86" spans="2:7" x14ac:dyDescent="0.25">
      <c r="B86" s="1">
        <v>32</v>
      </c>
      <c r="C86" s="1">
        <f t="shared" si="2"/>
        <v>0</v>
      </c>
      <c r="D86" s="12">
        <f t="shared" ref="D86:D117" si="4">(($E$50^B86)/FACT(B86))</f>
        <v>3.0109797634334036E-39</v>
      </c>
      <c r="E86" s="1">
        <f t="shared" si="3"/>
        <v>0</v>
      </c>
      <c r="G86" s="5">
        <f t="shared" ref="G86:G117" si="5">IF(C86&gt;0,($E$50^B86)*$E$11/FACT(B86),0)</f>
        <v>0</v>
      </c>
    </row>
    <row r="87" spans="2:7" x14ac:dyDescent="0.25">
      <c r="B87" s="1">
        <v>33</v>
      </c>
      <c r="C87" s="1">
        <f t="shared" si="2"/>
        <v>0</v>
      </c>
      <c r="D87" s="12">
        <f t="shared" si="4"/>
        <v>7.2993448810506737E-41</v>
      </c>
      <c r="E87" s="1">
        <f t="shared" si="3"/>
        <v>0</v>
      </c>
      <c r="G87" s="5">
        <f t="shared" si="5"/>
        <v>0</v>
      </c>
    </row>
    <row r="88" spans="2:7" x14ac:dyDescent="0.25">
      <c r="B88" s="1">
        <v>34</v>
      </c>
      <c r="C88" s="1">
        <f t="shared" si="2"/>
        <v>0</v>
      </c>
      <c r="D88" s="12">
        <f t="shared" si="4"/>
        <v>1.7174929131883953E-42</v>
      </c>
      <c r="E88" s="1">
        <f t="shared" si="3"/>
        <v>0</v>
      </c>
      <c r="G88" s="5">
        <f t="shared" si="5"/>
        <v>0</v>
      </c>
    </row>
    <row r="89" spans="2:7" x14ac:dyDescent="0.25">
      <c r="B89" s="1">
        <v>35</v>
      </c>
      <c r="C89" s="1">
        <f t="shared" si="2"/>
        <v>0</v>
      </c>
      <c r="D89" s="12">
        <f t="shared" si="4"/>
        <v>3.92569808728776E-44</v>
      </c>
      <c r="E89" s="1">
        <f t="shared" si="3"/>
        <v>0</v>
      </c>
      <c r="G89" s="5">
        <f t="shared" si="5"/>
        <v>0</v>
      </c>
    </row>
    <row r="90" spans="2:7" x14ac:dyDescent="0.25">
      <c r="B90" s="1">
        <v>36</v>
      </c>
      <c r="C90" s="1">
        <f t="shared" si="2"/>
        <v>0</v>
      </c>
      <c r="D90" s="12">
        <f t="shared" si="4"/>
        <v>8.7237735273061312E-46</v>
      </c>
      <c r="E90" s="1">
        <f t="shared" si="3"/>
        <v>0</v>
      </c>
      <c r="G90" s="5">
        <f t="shared" si="5"/>
        <v>0</v>
      </c>
    </row>
    <row r="91" spans="2:7" x14ac:dyDescent="0.25">
      <c r="B91" s="1">
        <v>37</v>
      </c>
      <c r="C91" s="1">
        <f t="shared" si="2"/>
        <v>0</v>
      </c>
      <c r="D91" s="12">
        <f t="shared" si="4"/>
        <v>1.8862213032013265E-47</v>
      </c>
      <c r="E91" s="1">
        <f t="shared" si="3"/>
        <v>0</v>
      </c>
      <c r="G91" s="5">
        <f t="shared" si="5"/>
        <v>0</v>
      </c>
    </row>
    <row r="92" spans="2:7" x14ac:dyDescent="0.25">
      <c r="B92" s="1">
        <v>38</v>
      </c>
      <c r="C92" s="1">
        <f t="shared" si="2"/>
        <v>0</v>
      </c>
      <c r="D92" s="12">
        <f t="shared" si="4"/>
        <v>3.9709922172659514E-49</v>
      </c>
      <c r="E92" s="1">
        <f t="shared" si="3"/>
        <v>0</v>
      </c>
      <c r="G92" s="5">
        <f t="shared" si="5"/>
        <v>0</v>
      </c>
    </row>
    <row r="93" spans="2:7" x14ac:dyDescent="0.25">
      <c r="B93" s="1">
        <v>39</v>
      </c>
      <c r="C93" s="1">
        <f t="shared" si="2"/>
        <v>0</v>
      </c>
      <c r="D93" s="12">
        <f t="shared" si="4"/>
        <v>8.1456250610583605E-51</v>
      </c>
      <c r="E93" s="1">
        <f t="shared" si="3"/>
        <v>0</v>
      </c>
      <c r="G93" s="5">
        <f t="shared" si="5"/>
        <v>0</v>
      </c>
    </row>
    <row r="94" spans="2:7" x14ac:dyDescent="0.25">
      <c r="B94" s="1">
        <v>40</v>
      </c>
      <c r="C94" s="1">
        <f t="shared" si="2"/>
        <v>0</v>
      </c>
      <c r="D94" s="12">
        <f t="shared" si="4"/>
        <v>1.6291250122116721E-52</v>
      </c>
      <c r="E94" s="1">
        <f t="shared" si="3"/>
        <v>0</v>
      </c>
      <c r="G94" s="5">
        <f t="shared" si="5"/>
        <v>0</v>
      </c>
    </row>
    <row r="95" spans="2:7" x14ac:dyDescent="0.25">
      <c r="B95" s="1">
        <v>41</v>
      </c>
      <c r="C95" s="1">
        <f t="shared" si="2"/>
        <v>0</v>
      </c>
      <c r="D95" s="12">
        <f t="shared" si="4"/>
        <v>3.1787805116325327E-54</v>
      </c>
      <c r="E95" s="1">
        <f t="shared" si="3"/>
        <v>0</v>
      </c>
      <c r="G95" s="5">
        <f t="shared" si="5"/>
        <v>0</v>
      </c>
    </row>
    <row r="96" spans="2:7" x14ac:dyDescent="0.25">
      <c r="B96" s="1">
        <v>42</v>
      </c>
      <c r="C96" s="1">
        <f t="shared" si="2"/>
        <v>0</v>
      </c>
      <c r="D96" s="12">
        <f t="shared" si="4"/>
        <v>6.0548200221572032E-56</v>
      </c>
      <c r="E96" s="1">
        <f t="shared" si="3"/>
        <v>0</v>
      </c>
      <c r="G96" s="5">
        <f t="shared" si="5"/>
        <v>0</v>
      </c>
    </row>
    <row r="97" spans="2:7" x14ac:dyDescent="0.25">
      <c r="B97" s="1">
        <v>43</v>
      </c>
      <c r="C97" s="1">
        <f t="shared" si="2"/>
        <v>0</v>
      </c>
      <c r="D97" s="12">
        <f t="shared" si="4"/>
        <v>1.126478143657154E-57</v>
      </c>
      <c r="E97" s="1">
        <f t="shared" si="3"/>
        <v>0</v>
      </c>
      <c r="G97" s="5">
        <f t="shared" si="5"/>
        <v>0</v>
      </c>
    </row>
    <row r="98" spans="2:7" x14ac:dyDescent="0.25">
      <c r="B98" s="1">
        <v>44</v>
      </c>
      <c r="C98" s="1">
        <f t="shared" si="2"/>
        <v>0</v>
      </c>
      <c r="D98" s="12">
        <f t="shared" si="4"/>
        <v>2.0481420793766446E-59</v>
      </c>
      <c r="E98" s="1">
        <f t="shared" si="3"/>
        <v>0</v>
      </c>
      <c r="G98" s="5">
        <f t="shared" si="5"/>
        <v>0</v>
      </c>
    </row>
    <row r="99" spans="2:7" x14ac:dyDescent="0.25">
      <c r="B99" s="1">
        <v>45</v>
      </c>
      <c r="C99" s="1">
        <f t="shared" si="2"/>
        <v>0</v>
      </c>
      <c r="D99" s="12">
        <f t="shared" si="4"/>
        <v>3.6411414744473688E-61</v>
      </c>
      <c r="E99" s="1">
        <f t="shared" si="3"/>
        <v>0</v>
      </c>
      <c r="G99" s="5">
        <f t="shared" si="5"/>
        <v>0</v>
      </c>
    </row>
    <row r="100" spans="2:7" x14ac:dyDescent="0.25">
      <c r="B100" s="1">
        <v>46</v>
      </c>
      <c r="C100" s="1">
        <f t="shared" si="2"/>
        <v>0</v>
      </c>
      <c r="D100" s="12">
        <f t="shared" si="4"/>
        <v>6.3324199555606412E-63</v>
      </c>
      <c r="E100" s="1">
        <f t="shared" si="3"/>
        <v>0</v>
      </c>
      <c r="G100" s="5">
        <f t="shared" si="5"/>
        <v>0</v>
      </c>
    </row>
    <row r="101" spans="2:7" x14ac:dyDescent="0.25">
      <c r="B101" s="1">
        <v>47</v>
      </c>
      <c r="C101" s="1">
        <f t="shared" si="2"/>
        <v>0</v>
      </c>
      <c r="D101" s="12">
        <f t="shared" si="4"/>
        <v>1.0778587158401091E-64</v>
      </c>
      <c r="E101" s="1">
        <f t="shared" si="3"/>
        <v>0</v>
      </c>
      <c r="G101" s="5">
        <f t="shared" si="5"/>
        <v>0</v>
      </c>
    </row>
    <row r="102" spans="2:7" x14ac:dyDescent="0.25">
      <c r="B102" s="1">
        <v>48</v>
      </c>
      <c r="C102" s="1">
        <f t="shared" si="2"/>
        <v>0</v>
      </c>
      <c r="D102" s="12">
        <f t="shared" si="4"/>
        <v>1.7964311930668498E-66</v>
      </c>
      <c r="E102" s="1">
        <f t="shared" si="3"/>
        <v>0</v>
      </c>
      <c r="G102" s="5">
        <f t="shared" si="5"/>
        <v>0</v>
      </c>
    </row>
    <row r="103" spans="2:7" x14ac:dyDescent="0.25">
      <c r="B103" s="1">
        <v>49</v>
      </c>
      <c r="C103" s="1">
        <f t="shared" si="2"/>
        <v>0</v>
      </c>
      <c r="D103" s="12">
        <f t="shared" si="4"/>
        <v>2.9329488866397522E-68</v>
      </c>
      <c r="E103" s="1">
        <f t="shared" si="3"/>
        <v>0</v>
      </c>
      <c r="G103" s="5">
        <f t="shared" si="5"/>
        <v>0</v>
      </c>
    </row>
    <row r="104" spans="2:7" x14ac:dyDescent="0.25">
      <c r="B104" s="1">
        <v>50</v>
      </c>
      <c r="C104" s="1">
        <f t="shared" si="2"/>
        <v>0</v>
      </c>
      <c r="D104" s="12">
        <f t="shared" si="4"/>
        <v>4.6927182186236067E-70</v>
      </c>
      <c r="E104" s="1">
        <f t="shared" si="3"/>
        <v>0</v>
      </c>
      <c r="G104" s="5">
        <f t="shared" si="5"/>
        <v>0</v>
      </c>
    </row>
    <row r="105" spans="2:7" x14ac:dyDescent="0.25">
      <c r="B105" s="1">
        <v>51</v>
      </c>
      <c r="C105" s="1">
        <f t="shared" si="2"/>
        <v>0</v>
      </c>
      <c r="D105" s="12">
        <f t="shared" si="4"/>
        <v>7.3611266174487977E-72</v>
      </c>
      <c r="E105" s="1">
        <f t="shared" si="3"/>
        <v>0</v>
      </c>
      <c r="G105" s="5">
        <f t="shared" si="5"/>
        <v>0</v>
      </c>
    </row>
    <row r="106" spans="2:7" x14ac:dyDescent="0.25">
      <c r="B106" s="1">
        <v>52</v>
      </c>
      <c r="C106" s="1">
        <f t="shared" si="2"/>
        <v>0</v>
      </c>
      <c r="D106" s="12">
        <f t="shared" si="4"/>
        <v>1.1324810180690456E-73</v>
      </c>
      <c r="E106" s="1">
        <f t="shared" si="3"/>
        <v>0</v>
      </c>
      <c r="G106" s="5">
        <f t="shared" si="5"/>
        <v>0</v>
      </c>
    </row>
    <row r="107" spans="2:7" x14ac:dyDescent="0.25">
      <c r="B107" s="1">
        <v>53</v>
      </c>
      <c r="C107" s="1">
        <f t="shared" si="2"/>
        <v>0</v>
      </c>
      <c r="D107" s="12">
        <f t="shared" si="4"/>
        <v>1.7094053102929002E-75</v>
      </c>
      <c r="E107" s="1">
        <f t="shared" si="3"/>
        <v>0</v>
      </c>
      <c r="G107" s="5">
        <f t="shared" si="5"/>
        <v>0</v>
      </c>
    </row>
    <row r="108" spans="2:7" x14ac:dyDescent="0.25">
      <c r="B108" s="1">
        <v>54</v>
      </c>
      <c r="C108" s="1">
        <f t="shared" si="2"/>
        <v>0</v>
      </c>
      <c r="D108" s="12">
        <f t="shared" si="4"/>
        <v>2.5324523115450373E-77</v>
      </c>
      <c r="E108" s="1">
        <f t="shared" si="3"/>
        <v>0</v>
      </c>
      <c r="G108" s="5">
        <f t="shared" si="5"/>
        <v>0</v>
      </c>
    </row>
    <row r="109" spans="2:7" x14ac:dyDescent="0.25">
      <c r="B109" s="1">
        <v>55</v>
      </c>
      <c r="C109" s="1">
        <f t="shared" si="2"/>
        <v>0</v>
      </c>
      <c r="D109" s="12">
        <f t="shared" si="4"/>
        <v>3.6835669986109661E-79</v>
      </c>
      <c r="E109" s="1">
        <f t="shared" si="3"/>
        <v>0</v>
      </c>
      <c r="G109" s="5">
        <f t="shared" si="5"/>
        <v>0</v>
      </c>
    </row>
    <row r="110" spans="2:7" x14ac:dyDescent="0.25">
      <c r="B110" s="1">
        <v>56</v>
      </c>
      <c r="C110" s="1">
        <f t="shared" si="2"/>
        <v>0</v>
      </c>
      <c r="D110" s="12">
        <f t="shared" si="4"/>
        <v>5.2622385694442342E-81</v>
      </c>
      <c r="E110" s="1">
        <f t="shared" si="3"/>
        <v>0</v>
      </c>
      <c r="G110" s="5">
        <f t="shared" si="5"/>
        <v>0</v>
      </c>
    </row>
    <row r="111" spans="2:7" x14ac:dyDescent="0.25">
      <c r="B111" s="1">
        <v>57</v>
      </c>
      <c r="C111" s="1">
        <f t="shared" si="2"/>
        <v>0</v>
      </c>
      <c r="D111" s="12">
        <f t="shared" si="4"/>
        <v>7.3855979922024288E-83</v>
      </c>
      <c r="E111" s="1">
        <f t="shared" si="3"/>
        <v>0</v>
      </c>
      <c r="G111" s="5">
        <f t="shared" si="5"/>
        <v>0</v>
      </c>
    </row>
    <row r="112" spans="2:7" x14ac:dyDescent="0.25">
      <c r="B112" s="1">
        <v>58</v>
      </c>
      <c r="C112" s="1">
        <f t="shared" si="2"/>
        <v>0</v>
      </c>
      <c r="D112" s="12">
        <f t="shared" si="4"/>
        <v>1.0187031713382664E-84</v>
      </c>
      <c r="E112" s="1">
        <f t="shared" si="3"/>
        <v>0</v>
      </c>
      <c r="G112" s="5">
        <f t="shared" si="5"/>
        <v>0</v>
      </c>
    </row>
    <row r="113" spans="2:7" x14ac:dyDescent="0.25">
      <c r="B113" s="1">
        <v>59</v>
      </c>
      <c r="C113" s="1">
        <f t="shared" si="2"/>
        <v>0</v>
      </c>
      <c r="D113" s="12">
        <f t="shared" si="4"/>
        <v>1.3812924357129041E-86</v>
      </c>
      <c r="E113" s="1">
        <f t="shared" si="3"/>
        <v>0</v>
      </c>
      <c r="G113" s="5">
        <f t="shared" si="5"/>
        <v>0</v>
      </c>
    </row>
    <row r="114" spans="2:7" x14ac:dyDescent="0.25">
      <c r="B114" s="1">
        <v>60</v>
      </c>
      <c r="C114" s="1">
        <f t="shared" si="2"/>
        <v>0</v>
      </c>
      <c r="D114" s="12">
        <f t="shared" si="4"/>
        <v>1.8417232476172058E-88</v>
      </c>
      <c r="E114" s="1">
        <f t="shared" si="3"/>
        <v>0</v>
      </c>
      <c r="G114" s="5">
        <f t="shared" si="5"/>
        <v>0</v>
      </c>
    </row>
    <row r="115" spans="2:7" x14ac:dyDescent="0.25">
      <c r="B115" s="1">
        <v>61</v>
      </c>
      <c r="C115" s="1">
        <f t="shared" si="2"/>
        <v>0</v>
      </c>
      <c r="D115" s="12">
        <f t="shared" si="4"/>
        <v>2.4153747509733854E-90</v>
      </c>
      <c r="E115" s="1">
        <f t="shared" si="3"/>
        <v>0</v>
      </c>
      <c r="G115" s="5">
        <f t="shared" si="5"/>
        <v>0</v>
      </c>
    </row>
    <row r="116" spans="2:7" x14ac:dyDescent="0.25">
      <c r="B116" s="1">
        <v>62</v>
      </c>
      <c r="C116" s="1">
        <f t="shared" si="2"/>
        <v>0</v>
      </c>
      <c r="D116" s="12">
        <f t="shared" si="4"/>
        <v>3.1166125819011413E-92</v>
      </c>
      <c r="E116" s="1">
        <f t="shared" si="3"/>
        <v>0</v>
      </c>
      <c r="G116" s="5">
        <f t="shared" si="5"/>
        <v>0</v>
      </c>
    </row>
    <row r="117" spans="2:7" x14ac:dyDescent="0.25">
      <c r="B117" s="1">
        <v>63</v>
      </c>
      <c r="C117" s="1">
        <f t="shared" si="2"/>
        <v>0</v>
      </c>
      <c r="D117" s="12">
        <f t="shared" si="4"/>
        <v>3.9576032786046261E-94</v>
      </c>
      <c r="E117" s="1">
        <f t="shared" si="3"/>
        <v>0</v>
      </c>
      <c r="G117" s="5">
        <f t="shared" si="5"/>
        <v>0</v>
      </c>
    </row>
    <row r="118" spans="2:7" x14ac:dyDescent="0.25">
      <c r="B118" s="1">
        <v>64</v>
      </c>
      <c r="C118" s="1">
        <f t="shared" si="2"/>
        <v>0</v>
      </c>
      <c r="D118" s="12">
        <f t="shared" ref="D118:D154" si="6">(($E$50^B118)/FACT(B118))</f>
        <v>4.9470040982557824E-96</v>
      </c>
      <c r="E118" s="1">
        <f t="shared" si="3"/>
        <v>0</v>
      </c>
      <c r="G118" s="5">
        <f t="shared" ref="G118:G154" si="7">IF(C118&gt;0,($E$50^B118)*$E$11/FACT(B118),0)</f>
        <v>0</v>
      </c>
    </row>
    <row r="119" spans="2:7" x14ac:dyDescent="0.25">
      <c r="B119" s="1">
        <v>65</v>
      </c>
      <c r="C119" s="1">
        <f t="shared" ref="C119:C154" si="8">IF(B119&lt;=($E$6-1),1,0)</f>
        <v>0</v>
      </c>
      <c r="D119" s="12">
        <f t="shared" si="6"/>
        <v>6.0886204286224992E-98</v>
      </c>
      <c r="E119" s="1">
        <f t="shared" ref="E119:E154" si="9">D119*C119</f>
        <v>0</v>
      </c>
      <c r="G119" s="5">
        <f t="shared" si="7"/>
        <v>0</v>
      </c>
    </row>
    <row r="120" spans="2:7" x14ac:dyDescent="0.25">
      <c r="B120" s="1">
        <v>66</v>
      </c>
      <c r="C120" s="1">
        <f t="shared" si="8"/>
        <v>0</v>
      </c>
      <c r="D120" s="12">
        <f t="shared" si="6"/>
        <v>7.3801459740878796E-100</v>
      </c>
      <c r="E120" s="1">
        <f t="shared" si="9"/>
        <v>0</v>
      </c>
      <c r="G120" s="5">
        <f t="shared" si="7"/>
        <v>0</v>
      </c>
    </row>
    <row r="121" spans="2:7" x14ac:dyDescent="0.25">
      <c r="B121" s="1">
        <v>67</v>
      </c>
      <c r="C121" s="1">
        <f t="shared" si="8"/>
        <v>0</v>
      </c>
      <c r="D121" s="12">
        <f t="shared" si="6"/>
        <v>8.8121145959258243E-102</v>
      </c>
      <c r="E121" s="1">
        <f t="shared" si="9"/>
        <v>0</v>
      </c>
      <c r="G121" s="5">
        <f t="shared" si="7"/>
        <v>0</v>
      </c>
    </row>
    <row r="122" spans="2:7" x14ac:dyDescent="0.25">
      <c r="B122" s="1">
        <v>68</v>
      </c>
      <c r="C122" s="1">
        <f t="shared" si="8"/>
        <v>0</v>
      </c>
      <c r="D122" s="12">
        <f t="shared" si="6"/>
        <v>1.0367193642265684E-103</v>
      </c>
      <c r="E122" s="1">
        <f t="shared" si="9"/>
        <v>0</v>
      </c>
      <c r="G122" s="5">
        <f t="shared" si="7"/>
        <v>0</v>
      </c>
    </row>
    <row r="123" spans="2:7" x14ac:dyDescent="0.25">
      <c r="B123" s="1">
        <v>69</v>
      </c>
      <c r="C123" s="1">
        <f t="shared" si="8"/>
        <v>0</v>
      </c>
      <c r="D123" s="12">
        <f t="shared" si="6"/>
        <v>1.2019934657699347E-105</v>
      </c>
      <c r="E123" s="1">
        <f t="shared" si="9"/>
        <v>0</v>
      </c>
      <c r="G123" s="5">
        <f t="shared" si="7"/>
        <v>0</v>
      </c>
    </row>
    <row r="124" spans="2:7" x14ac:dyDescent="0.25">
      <c r="B124" s="1">
        <v>70</v>
      </c>
      <c r="C124" s="1">
        <f t="shared" si="8"/>
        <v>0</v>
      </c>
      <c r="D124" s="12">
        <f t="shared" si="6"/>
        <v>1.3737068180227819E-107</v>
      </c>
      <c r="E124" s="1">
        <f t="shared" si="9"/>
        <v>0</v>
      </c>
      <c r="G124" s="5">
        <f t="shared" si="7"/>
        <v>0</v>
      </c>
    </row>
    <row r="125" spans="2:7" x14ac:dyDescent="0.25">
      <c r="B125" s="1">
        <v>71</v>
      </c>
      <c r="C125" s="1">
        <f t="shared" si="8"/>
        <v>0</v>
      </c>
      <c r="D125" s="12">
        <f t="shared" si="6"/>
        <v>1.547838668194684E-109</v>
      </c>
      <c r="E125" s="1">
        <f t="shared" si="9"/>
        <v>0</v>
      </c>
      <c r="G125" s="5">
        <f t="shared" si="7"/>
        <v>0</v>
      </c>
    </row>
    <row r="126" spans="2:7" x14ac:dyDescent="0.25">
      <c r="B126" s="1">
        <v>72</v>
      </c>
      <c r="C126" s="1">
        <f t="shared" si="8"/>
        <v>0</v>
      </c>
      <c r="D126" s="12">
        <f t="shared" si="6"/>
        <v>1.7198207424385374E-111</v>
      </c>
      <c r="E126" s="1">
        <f t="shared" si="9"/>
        <v>0</v>
      </c>
      <c r="G126" s="5">
        <f t="shared" si="7"/>
        <v>0</v>
      </c>
    </row>
    <row r="127" spans="2:7" x14ac:dyDescent="0.25">
      <c r="B127" s="1">
        <v>73</v>
      </c>
      <c r="C127" s="1">
        <f t="shared" si="8"/>
        <v>0</v>
      </c>
      <c r="D127" s="12">
        <f t="shared" si="6"/>
        <v>1.8847350602066166E-113</v>
      </c>
      <c r="E127" s="1">
        <f t="shared" si="9"/>
        <v>0</v>
      </c>
      <c r="G127" s="5">
        <f t="shared" si="7"/>
        <v>0</v>
      </c>
    </row>
    <row r="128" spans="2:7" x14ac:dyDescent="0.25">
      <c r="B128" s="1">
        <v>74</v>
      </c>
      <c r="C128" s="1">
        <f t="shared" si="8"/>
        <v>0</v>
      </c>
      <c r="D128" s="12">
        <f t="shared" si="6"/>
        <v>2.0375514164395865E-115</v>
      </c>
      <c r="E128" s="1">
        <f t="shared" si="9"/>
        <v>0</v>
      </c>
      <c r="G128" s="5">
        <f t="shared" si="7"/>
        <v>0</v>
      </c>
    </row>
    <row r="129" spans="2:7" x14ac:dyDescent="0.25">
      <c r="B129" s="1">
        <v>75</v>
      </c>
      <c r="C129" s="1">
        <f t="shared" si="8"/>
        <v>0</v>
      </c>
      <c r="D129" s="12">
        <f t="shared" si="6"/>
        <v>2.1733881775355586E-117</v>
      </c>
      <c r="E129" s="1">
        <f t="shared" si="9"/>
        <v>0</v>
      </c>
      <c r="G129" s="5">
        <f t="shared" si="7"/>
        <v>0</v>
      </c>
    </row>
    <row r="130" spans="2:7" x14ac:dyDescent="0.25">
      <c r="B130" s="1">
        <v>76</v>
      </c>
      <c r="C130" s="1">
        <f t="shared" si="8"/>
        <v>0</v>
      </c>
      <c r="D130" s="12">
        <f t="shared" si="6"/>
        <v>2.2877770289847993E-119</v>
      </c>
      <c r="E130" s="1">
        <f t="shared" si="9"/>
        <v>0</v>
      </c>
      <c r="G130" s="5">
        <f t="shared" si="7"/>
        <v>0</v>
      </c>
    </row>
    <row r="131" spans="2:7" x14ac:dyDescent="0.25">
      <c r="B131" s="1">
        <v>77</v>
      </c>
      <c r="C131" s="1">
        <f t="shared" si="8"/>
        <v>0</v>
      </c>
      <c r="D131" s="12">
        <f t="shared" si="6"/>
        <v>2.3769111989452464E-121</v>
      </c>
      <c r="E131" s="1">
        <f t="shared" si="9"/>
        <v>0</v>
      </c>
      <c r="G131" s="5">
        <f t="shared" si="7"/>
        <v>0</v>
      </c>
    </row>
    <row r="132" spans="2:7" x14ac:dyDescent="0.25">
      <c r="B132" s="1">
        <v>78</v>
      </c>
      <c r="C132" s="1">
        <f t="shared" si="8"/>
        <v>0</v>
      </c>
      <c r="D132" s="12">
        <f t="shared" si="6"/>
        <v>2.4378576399438433E-123</v>
      </c>
      <c r="E132" s="1">
        <f t="shared" si="9"/>
        <v>0</v>
      </c>
      <c r="G132" s="5">
        <f t="shared" si="7"/>
        <v>0</v>
      </c>
    </row>
    <row r="133" spans="2:7" x14ac:dyDescent="0.25">
      <c r="B133" s="1">
        <v>79</v>
      </c>
      <c r="C133" s="1">
        <f t="shared" si="8"/>
        <v>0</v>
      </c>
      <c r="D133" s="12">
        <f t="shared" si="6"/>
        <v>2.4687165974114857E-125</v>
      </c>
      <c r="E133" s="1">
        <f t="shared" si="9"/>
        <v>0</v>
      </c>
      <c r="G133" s="5">
        <f t="shared" si="7"/>
        <v>0</v>
      </c>
    </row>
    <row r="134" spans="2:7" x14ac:dyDescent="0.25">
      <c r="B134" s="1">
        <v>80</v>
      </c>
      <c r="C134" s="1">
        <f t="shared" si="8"/>
        <v>0</v>
      </c>
      <c r="D134" s="12">
        <f t="shared" si="6"/>
        <v>2.4687165974114874E-127</v>
      </c>
      <c r="E134" s="1">
        <f t="shared" si="9"/>
        <v>0</v>
      </c>
      <c r="G134" s="5">
        <f t="shared" si="7"/>
        <v>0</v>
      </c>
    </row>
    <row r="135" spans="2:7" x14ac:dyDescent="0.25">
      <c r="B135" s="1">
        <v>81</v>
      </c>
      <c r="C135" s="1">
        <f t="shared" si="8"/>
        <v>0</v>
      </c>
      <c r="D135" s="12">
        <f t="shared" si="6"/>
        <v>2.4382386147273942E-129</v>
      </c>
      <c r="E135" s="1">
        <f t="shared" si="9"/>
        <v>0</v>
      </c>
      <c r="G135" s="5">
        <f t="shared" si="7"/>
        <v>0</v>
      </c>
    </row>
    <row r="136" spans="2:7" x14ac:dyDescent="0.25">
      <c r="B136" s="1">
        <v>82</v>
      </c>
      <c r="C136" s="1">
        <f t="shared" si="8"/>
        <v>0</v>
      </c>
      <c r="D136" s="12">
        <f t="shared" si="6"/>
        <v>2.3787693802218479E-131</v>
      </c>
      <c r="E136" s="1">
        <f t="shared" si="9"/>
        <v>0</v>
      </c>
      <c r="G136" s="5">
        <f t="shared" si="7"/>
        <v>0</v>
      </c>
    </row>
    <row r="137" spans="2:7" x14ac:dyDescent="0.25">
      <c r="B137" s="1">
        <v>83</v>
      </c>
      <c r="C137" s="1">
        <f t="shared" si="8"/>
        <v>0</v>
      </c>
      <c r="D137" s="12">
        <f t="shared" si="6"/>
        <v>2.2927897640692511E-133</v>
      </c>
      <c r="E137" s="1">
        <f t="shared" si="9"/>
        <v>0</v>
      </c>
      <c r="G137" s="5">
        <f t="shared" si="7"/>
        <v>0</v>
      </c>
    </row>
    <row r="138" spans="2:7" x14ac:dyDescent="0.25">
      <c r="B138" s="1">
        <v>84</v>
      </c>
      <c r="C138" s="1">
        <f t="shared" si="8"/>
        <v>0</v>
      </c>
      <c r="D138" s="12">
        <f t="shared" si="6"/>
        <v>2.1836092991135736E-135</v>
      </c>
      <c r="E138" s="1">
        <f t="shared" si="9"/>
        <v>0</v>
      </c>
      <c r="G138" s="5">
        <f t="shared" si="7"/>
        <v>0</v>
      </c>
    </row>
    <row r="139" spans="2:7" x14ac:dyDescent="0.25">
      <c r="B139" s="1">
        <v>85</v>
      </c>
      <c r="C139" s="1">
        <f t="shared" si="8"/>
        <v>0</v>
      </c>
      <c r="D139" s="12">
        <f t="shared" si="6"/>
        <v>2.0551616932833648E-137</v>
      </c>
      <c r="E139" s="1">
        <f t="shared" si="9"/>
        <v>0</v>
      </c>
      <c r="G139" s="5">
        <f t="shared" si="7"/>
        <v>0</v>
      </c>
    </row>
    <row r="140" spans="2:7" x14ac:dyDescent="0.25">
      <c r="B140" s="1">
        <v>86</v>
      </c>
      <c r="C140" s="1">
        <f t="shared" si="8"/>
        <v>0</v>
      </c>
      <c r="D140" s="12">
        <f t="shared" si="6"/>
        <v>1.9117783193333608E-139</v>
      </c>
      <c r="E140" s="1">
        <f t="shared" si="9"/>
        <v>0</v>
      </c>
      <c r="G140" s="5">
        <f t="shared" si="7"/>
        <v>0</v>
      </c>
    </row>
    <row r="141" spans="2:7" x14ac:dyDescent="0.25">
      <c r="B141" s="1">
        <v>87</v>
      </c>
      <c r="C141" s="1">
        <f t="shared" si="8"/>
        <v>0</v>
      </c>
      <c r="D141" s="12">
        <f t="shared" si="6"/>
        <v>1.7579570752490694E-141</v>
      </c>
      <c r="E141" s="1">
        <f t="shared" si="9"/>
        <v>0</v>
      </c>
      <c r="G141" s="5">
        <f t="shared" si="7"/>
        <v>0</v>
      </c>
    </row>
    <row r="142" spans="2:7" x14ac:dyDescent="0.25">
      <c r="B142" s="1">
        <v>88</v>
      </c>
      <c r="C142" s="1">
        <f t="shared" si="8"/>
        <v>0</v>
      </c>
      <c r="D142" s="12">
        <f t="shared" si="6"/>
        <v>1.5981427956809718E-143</v>
      </c>
      <c r="E142" s="1">
        <f t="shared" si="9"/>
        <v>0</v>
      </c>
      <c r="G142" s="5">
        <f t="shared" si="7"/>
        <v>0</v>
      </c>
    </row>
    <row r="143" spans="2:7" x14ac:dyDescent="0.25">
      <c r="B143" s="1">
        <v>89</v>
      </c>
      <c r="C143" s="1">
        <f t="shared" si="8"/>
        <v>0</v>
      </c>
      <c r="D143" s="12">
        <f t="shared" si="6"/>
        <v>1.4365328500503113E-145</v>
      </c>
      <c r="E143" s="1">
        <f t="shared" si="9"/>
        <v>0</v>
      </c>
      <c r="G143" s="5">
        <f t="shared" si="7"/>
        <v>0</v>
      </c>
    </row>
    <row r="144" spans="2:7" x14ac:dyDescent="0.25">
      <c r="B144" s="1">
        <v>90</v>
      </c>
      <c r="C144" s="1">
        <f t="shared" si="8"/>
        <v>0</v>
      </c>
      <c r="D144" s="12">
        <f t="shared" si="6"/>
        <v>1.2769180889336113E-147</v>
      </c>
      <c r="E144" s="1">
        <f t="shared" si="9"/>
        <v>0</v>
      </c>
      <c r="G144" s="5">
        <f t="shared" si="7"/>
        <v>0</v>
      </c>
    </row>
    <row r="145" spans="2:7" x14ac:dyDescent="0.25">
      <c r="B145" s="1">
        <v>91</v>
      </c>
      <c r="C145" s="1">
        <f t="shared" si="8"/>
        <v>0</v>
      </c>
      <c r="D145" s="12">
        <f t="shared" si="6"/>
        <v>1.1225653529086681E-149</v>
      </c>
      <c r="E145" s="1">
        <f t="shared" si="9"/>
        <v>0</v>
      </c>
      <c r="G145" s="5">
        <f t="shared" si="7"/>
        <v>0</v>
      </c>
    </row>
    <row r="146" spans="2:7" x14ac:dyDescent="0.25">
      <c r="B146" s="1">
        <v>92</v>
      </c>
      <c r="C146" s="1">
        <f t="shared" si="8"/>
        <v>0</v>
      </c>
      <c r="D146" s="12">
        <f t="shared" si="6"/>
        <v>9.7614378513797321E-152</v>
      </c>
      <c r="E146" s="1">
        <f t="shared" si="9"/>
        <v>0</v>
      </c>
      <c r="G146" s="5">
        <f t="shared" si="7"/>
        <v>0</v>
      </c>
    </row>
    <row r="147" spans="2:7" x14ac:dyDescent="0.25">
      <c r="B147" s="1">
        <v>93</v>
      </c>
      <c r="C147" s="1">
        <f t="shared" si="8"/>
        <v>0</v>
      </c>
      <c r="D147" s="12">
        <f t="shared" si="6"/>
        <v>8.3969357861331067E-154</v>
      </c>
      <c r="E147" s="1">
        <f t="shared" si="9"/>
        <v>0</v>
      </c>
      <c r="G147" s="5">
        <f t="shared" si="7"/>
        <v>0</v>
      </c>
    </row>
    <row r="148" spans="2:7" x14ac:dyDescent="0.25">
      <c r="B148" s="1">
        <v>94</v>
      </c>
      <c r="C148" s="1">
        <f t="shared" si="8"/>
        <v>0</v>
      </c>
      <c r="D148" s="12">
        <f t="shared" si="6"/>
        <v>7.146328328623918E-156</v>
      </c>
      <c r="E148" s="1">
        <f t="shared" si="9"/>
        <v>0</v>
      </c>
      <c r="G148" s="5">
        <f t="shared" si="7"/>
        <v>0</v>
      </c>
    </row>
    <row r="149" spans="2:7" x14ac:dyDescent="0.25">
      <c r="B149" s="1">
        <v>95</v>
      </c>
      <c r="C149" s="1">
        <f t="shared" si="8"/>
        <v>0</v>
      </c>
      <c r="D149" s="12">
        <f t="shared" si="6"/>
        <v>6.0179606977885614E-158</v>
      </c>
      <c r="E149" s="1">
        <f t="shared" si="9"/>
        <v>0</v>
      </c>
      <c r="G149" s="5">
        <f t="shared" si="7"/>
        <v>0</v>
      </c>
    </row>
    <row r="150" spans="2:7" x14ac:dyDescent="0.25">
      <c r="B150" s="1">
        <v>96</v>
      </c>
      <c r="C150" s="1">
        <f t="shared" si="8"/>
        <v>0</v>
      </c>
      <c r="D150" s="12">
        <f t="shared" si="6"/>
        <v>5.0149672481571385E-160</v>
      </c>
      <c r="E150" s="1">
        <f t="shared" si="9"/>
        <v>0</v>
      </c>
      <c r="G150" s="5">
        <f t="shared" si="7"/>
        <v>0</v>
      </c>
    </row>
    <row r="151" spans="2:7" x14ac:dyDescent="0.25">
      <c r="B151" s="1">
        <v>97</v>
      </c>
      <c r="C151" s="1">
        <f t="shared" si="8"/>
        <v>0</v>
      </c>
      <c r="D151" s="12">
        <f t="shared" si="6"/>
        <v>4.1360554623976361E-162</v>
      </c>
      <c r="E151" s="1">
        <f t="shared" si="9"/>
        <v>0</v>
      </c>
      <c r="G151" s="5">
        <f t="shared" si="7"/>
        <v>0</v>
      </c>
    </row>
    <row r="152" spans="2:7" x14ac:dyDescent="0.25">
      <c r="B152" s="1">
        <v>98</v>
      </c>
      <c r="C152" s="1">
        <f t="shared" si="8"/>
        <v>0</v>
      </c>
      <c r="D152" s="12">
        <f t="shared" si="6"/>
        <v>3.3763718060388891E-164</v>
      </c>
      <c r="E152" s="1">
        <f t="shared" si="9"/>
        <v>0</v>
      </c>
      <c r="G152" s="5">
        <f t="shared" si="7"/>
        <v>0</v>
      </c>
    </row>
    <row r="153" spans="2:7" x14ac:dyDescent="0.25">
      <c r="B153" s="1">
        <v>99</v>
      </c>
      <c r="C153" s="1">
        <f t="shared" si="8"/>
        <v>0</v>
      </c>
      <c r="D153" s="12">
        <f t="shared" si="6"/>
        <v>2.7283812574051627E-166</v>
      </c>
      <c r="E153" s="1">
        <f t="shared" si="9"/>
        <v>0</v>
      </c>
      <c r="G153" s="5">
        <f t="shared" si="7"/>
        <v>0</v>
      </c>
    </row>
    <row r="154" spans="2:7" x14ac:dyDescent="0.25">
      <c r="B154" s="1">
        <v>100</v>
      </c>
      <c r="C154" s="1">
        <f t="shared" si="8"/>
        <v>0</v>
      </c>
      <c r="D154" s="12">
        <f t="shared" si="6"/>
        <v>2.1827050059241302E-168</v>
      </c>
      <c r="E154" s="1">
        <f t="shared" si="9"/>
        <v>0</v>
      </c>
      <c r="G154" s="5">
        <f t="shared" si="7"/>
        <v>0</v>
      </c>
    </row>
  </sheetData>
  <mergeCells count="1">
    <mergeCell ref="A1:I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0C3E4-96C3-409B-95E4-EA4F147E1DCA}">
  <dimension ref="A1:N25"/>
  <sheetViews>
    <sheetView workbookViewId="0">
      <selection activeCell="G16" sqref="G16"/>
    </sheetView>
  </sheetViews>
  <sheetFormatPr baseColWidth="10" defaultRowHeight="15" x14ac:dyDescent="0.25"/>
  <cols>
    <col min="9" max="9" width="54.28515625" bestFit="1" customWidth="1"/>
  </cols>
  <sheetData>
    <row r="1" spans="1:14" x14ac:dyDescent="0.25">
      <c r="A1" s="21" t="s">
        <v>42</v>
      </c>
      <c r="B1" s="22"/>
      <c r="C1" s="22"/>
      <c r="D1" s="22"/>
      <c r="E1" s="22"/>
      <c r="F1" s="22"/>
      <c r="G1" s="22"/>
      <c r="H1" s="22"/>
      <c r="I1" s="23"/>
      <c r="J1" s="10"/>
      <c r="K1" s="10"/>
      <c r="L1" s="10"/>
      <c r="M1" s="10"/>
      <c r="N1" s="10"/>
    </row>
    <row r="2" spans="1:14" x14ac:dyDescent="0.25">
      <c r="A2" s="24"/>
      <c r="B2" s="25"/>
      <c r="C2" s="25"/>
      <c r="D2" s="25"/>
      <c r="E2" s="25"/>
      <c r="F2" s="25"/>
      <c r="G2" s="25"/>
      <c r="H2" s="25"/>
      <c r="I2" s="26"/>
      <c r="J2" s="10"/>
      <c r="K2" s="10"/>
      <c r="L2" s="10"/>
      <c r="M2" s="10"/>
      <c r="N2" s="10"/>
    </row>
    <row r="3" spans="1:14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L3" s="10"/>
      <c r="M3" s="10"/>
      <c r="N3" s="10"/>
    </row>
    <row r="4" spans="1:14" x14ac:dyDescent="0.25">
      <c r="A4" s="10"/>
      <c r="B4" s="10"/>
      <c r="C4" s="10"/>
      <c r="D4" s="8" t="s">
        <v>1</v>
      </c>
      <c r="E4" s="5">
        <v>0.25</v>
      </c>
      <c r="F4" s="10"/>
      <c r="G4" s="10"/>
      <c r="H4" s="10"/>
      <c r="I4" s="10"/>
      <c r="J4" s="10"/>
      <c r="K4" s="10"/>
      <c r="L4" s="10"/>
      <c r="M4" s="10"/>
      <c r="N4" s="10"/>
    </row>
    <row r="5" spans="1:14" x14ac:dyDescent="0.25">
      <c r="A5" s="10"/>
      <c r="B5" s="10"/>
      <c r="C5" s="10"/>
      <c r="D5" s="8" t="s">
        <v>0</v>
      </c>
      <c r="E5" s="5">
        <v>3</v>
      </c>
      <c r="F5" s="10"/>
      <c r="G5" s="10"/>
      <c r="H5" s="10"/>
      <c r="J5" s="10"/>
      <c r="K5" s="10"/>
      <c r="L5" s="10"/>
      <c r="M5" s="10"/>
      <c r="N5" s="10"/>
    </row>
    <row r="6" spans="1:14" x14ac:dyDescent="0.25">
      <c r="A6" s="10"/>
      <c r="B6" s="10"/>
      <c r="C6" s="10"/>
      <c r="D6" s="8" t="s">
        <v>40</v>
      </c>
      <c r="E6" s="5">
        <v>5</v>
      </c>
      <c r="F6" s="10"/>
      <c r="G6" s="10"/>
      <c r="H6" s="4" t="s">
        <v>29</v>
      </c>
      <c r="I6" s="4" t="s">
        <v>30</v>
      </c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3" t="s">
        <v>56</v>
      </c>
      <c r="E7" s="14">
        <v>20</v>
      </c>
      <c r="F7" s="10"/>
      <c r="G7" s="10"/>
      <c r="H7" s="2" t="s">
        <v>22</v>
      </c>
      <c r="I7" s="1" t="s">
        <v>10</v>
      </c>
      <c r="J7" s="10"/>
      <c r="K7" s="10"/>
      <c r="L7" s="10"/>
      <c r="M7" s="10"/>
      <c r="N7" s="10"/>
    </row>
    <row r="8" spans="1:14" x14ac:dyDescent="0.25">
      <c r="A8" s="10"/>
      <c r="B8" s="10"/>
      <c r="C8" s="10"/>
      <c r="D8" s="13" t="s">
        <v>28</v>
      </c>
      <c r="E8" s="14">
        <v>10</v>
      </c>
      <c r="F8" s="10"/>
      <c r="G8" s="10"/>
      <c r="H8" s="2" t="s">
        <v>1</v>
      </c>
      <c r="I8" s="1" t="s">
        <v>16</v>
      </c>
      <c r="J8" s="10"/>
      <c r="K8" s="10"/>
      <c r="L8" s="10"/>
      <c r="M8" s="10"/>
      <c r="N8" s="10"/>
    </row>
    <row r="9" spans="1:14" x14ac:dyDescent="0.25">
      <c r="A9" s="10"/>
      <c r="B9" s="10"/>
      <c r="C9" s="10"/>
      <c r="D9" s="9" t="s">
        <v>22</v>
      </c>
      <c r="E9" s="5">
        <f>E4/E5</f>
        <v>8.3333333333333329E-2</v>
      </c>
      <c r="F9" s="10"/>
      <c r="G9" s="10"/>
      <c r="H9" s="2" t="s">
        <v>0</v>
      </c>
      <c r="I9" s="1" t="s">
        <v>2</v>
      </c>
      <c r="J9" s="10"/>
      <c r="K9" s="10"/>
      <c r="L9" s="10"/>
      <c r="M9" s="10"/>
      <c r="N9" s="10"/>
    </row>
    <row r="10" spans="1:14" x14ac:dyDescent="0.25">
      <c r="A10" s="10"/>
      <c r="D10" s="10"/>
      <c r="E10" s="11"/>
      <c r="F10" s="10"/>
      <c r="G10" s="10"/>
      <c r="H10" s="2" t="s">
        <v>40</v>
      </c>
      <c r="I10" s="1" t="s">
        <v>41</v>
      </c>
      <c r="J10" s="10"/>
      <c r="K10" s="10"/>
      <c r="L10" s="10"/>
      <c r="M10" s="10"/>
      <c r="N10" s="10"/>
    </row>
    <row r="11" spans="1:14" x14ac:dyDescent="0.25">
      <c r="A11" s="10"/>
      <c r="B11" s="10"/>
      <c r="C11" s="10"/>
      <c r="D11" s="3" t="s">
        <v>17</v>
      </c>
      <c r="E11" s="5">
        <f>1-E9</f>
        <v>0.91666666666666663</v>
      </c>
      <c r="F11" s="10"/>
      <c r="G11" s="10"/>
      <c r="H11" s="3" t="s">
        <v>17</v>
      </c>
      <c r="I11" s="1" t="s">
        <v>3</v>
      </c>
      <c r="J11" s="10"/>
      <c r="K11" s="10"/>
      <c r="L11" s="10"/>
      <c r="M11" s="10"/>
      <c r="N11" s="10"/>
    </row>
    <row r="12" spans="1:14" x14ac:dyDescent="0.25">
      <c r="A12" s="10"/>
      <c r="B12" s="10"/>
      <c r="C12" s="10"/>
      <c r="D12" s="3" t="s">
        <v>18</v>
      </c>
      <c r="E12" s="5">
        <f>(((E4^2)*(E6^2))+(E9^2))/(2*(1-E9))</f>
        <v>0.85606060606060608</v>
      </c>
      <c r="F12" s="10"/>
      <c r="G12" s="10"/>
      <c r="H12" s="3" t="s">
        <v>18</v>
      </c>
      <c r="I12" s="1" t="s">
        <v>4</v>
      </c>
      <c r="J12" s="10"/>
      <c r="K12" s="10"/>
      <c r="L12" s="10"/>
      <c r="M12" s="10"/>
      <c r="N12" s="10"/>
    </row>
    <row r="13" spans="1:14" x14ac:dyDescent="0.25">
      <c r="A13" s="10"/>
      <c r="B13" s="10"/>
      <c r="C13" s="10"/>
      <c r="D13" s="3" t="s">
        <v>32</v>
      </c>
      <c r="E13" s="5">
        <f>E12+E9</f>
        <v>0.93939393939393945</v>
      </c>
      <c r="F13" s="10"/>
      <c r="G13" s="10"/>
      <c r="H13" s="3" t="s">
        <v>32</v>
      </c>
      <c r="I13" s="1" t="s">
        <v>5</v>
      </c>
      <c r="J13" s="10"/>
      <c r="K13" s="10"/>
      <c r="L13" s="10"/>
      <c r="M13" s="10"/>
      <c r="N13" s="10"/>
    </row>
    <row r="14" spans="1:14" x14ac:dyDescent="0.25">
      <c r="A14" s="10"/>
      <c r="B14" s="10"/>
      <c r="C14" s="10"/>
      <c r="D14" s="3" t="s">
        <v>19</v>
      </c>
      <c r="E14" s="5">
        <f>E12/E4</f>
        <v>3.4242424242424243</v>
      </c>
      <c r="F14" s="10"/>
      <c r="G14" s="10"/>
      <c r="H14" s="3" t="s">
        <v>19</v>
      </c>
      <c r="I14" s="1" t="s">
        <v>6</v>
      </c>
      <c r="J14" s="10"/>
      <c r="K14" s="10"/>
      <c r="L14" s="10"/>
      <c r="M14" s="10"/>
      <c r="N14" s="10"/>
    </row>
    <row r="15" spans="1:14" x14ac:dyDescent="0.25">
      <c r="A15" s="10"/>
      <c r="B15" s="10"/>
      <c r="C15" s="10"/>
      <c r="D15" s="3" t="s">
        <v>31</v>
      </c>
      <c r="E15" s="5">
        <f>E14+(1/E5)</f>
        <v>3.7575757575757578</v>
      </c>
      <c r="F15" s="10"/>
      <c r="G15" s="10"/>
      <c r="H15" s="3" t="s">
        <v>31</v>
      </c>
      <c r="I15" s="1" t="s">
        <v>7</v>
      </c>
      <c r="J15" s="10"/>
      <c r="K15" s="10"/>
      <c r="L15" s="10"/>
      <c r="M15" s="10"/>
      <c r="N15" s="10"/>
    </row>
    <row r="16" spans="1:14" x14ac:dyDescent="0.25">
      <c r="A16" s="10"/>
      <c r="B16" s="10"/>
      <c r="C16" s="10"/>
      <c r="D16" s="3" t="s">
        <v>20</v>
      </c>
      <c r="E16" s="5">
        <f>E9</f>
        <v>8.3333333333333329E-2</v>
      </c>
      <c r="F16" s="10"/>
      <c r="G16" s="10"/>
      <c r="H16" s="3" t="s">
        <v>20</v>
      </c>
      <c r="I16" s="1" t="s">
        <v>8</v>
      </c>
      <c r="J16" s="10"/>
      <c r="K16" s="10"/>
      <c r="L16" s="10"/>
      <c r="M16" s="10"/>
      <c r="N16" s="10"/>
    </row>
    <row r="17" spans="1:14" x14ac:dyDescent="0.25">
      <c r="A17" s="10"/>
      <c r="B17" s="7" t="s">
        <v>33</v>
      </c>
      <c r="C17" s="6">
        <v>1</v>
      </c>
      <c r="D17" s="3" t="s">
        <v>21</v>
      </c>
      <c r="E17" s="5">
        <f>((E4/E5)^C17)*E11</f>
        <v>7.6388888888888881E-2</v>
      </c>
      <c r="F17" s="10"/>
      <c r="G17" s="10"/>
      <c r="H17" s="3" t="s">
        <v>21</v>
      </c>
      <c r="I17" s="1" t="s">
        <v>9</v>
      </c>
      <c r="J17" s="10"/>
      <c r="K17" s="10"/>
      <c r="L17" s="10"/>
      <c r="M17" s="10"/>
      <c r="N17" s="10"/>
    </row>
    <row r="18" spans="1:14" x14ac:dyDescent="0.25">
      <c r="A18" s="10"/>
      <c r="B18" s="7" t="s">
        <v>34</v>
      </c>
      <c r="C18" s="6">
        <v>0.2</v>
      </c>
      <c r="D18" s="2"/>
      <c r="E18" s="5">
        <f>E9*E19</f>
        <v>4.8079150865040554E-2</v>
      </c>
      <c r="F18" s="10"/>
      <c r="G18" s="10"/>
      <c r="H18" s="2"/>
      <c r="I18" s="5" t="s">
        <v>39</v>
      </c>
      <c r="J18" s="10"/>
      <c r="L18" s="10"/>
      <c r="M18" s="10"/>
      <c r="N18" s="10"/>
    </row>
    <row r="19" spans="1:14" x14ac:dyDescent="0.25">
      <c r="A19" s="10"/>
      <c r="B19" s="7" t="s">
        <v>34</v>
      </c>
      <c r="C19" s="6">
        <v>0.2</v>
      </c>
      <c r="D19" s="2"/>
      <c r="E19" s="5">
        <f>EXP(-E5*C18*(1-E9))</f>
        <v>0.57694981038048665</v>
      </c>
      <c r="F19" s="10"/>
      <c r="G19" s="10"/>
      <c r="H19" s="2"/>
      <c r="I19" s="5" t="s">
        <v>38</v>
      </c>
      <c r="J19" s="10"/>
      <c r="K19" s="10"/>
      <c r="L19" s="10"/>
      <c r="M19" s="10"/>
      <c r="N19" s="10"/>
    </row>
    <row r="20" spans="1:14" x14ac:dyDescent="0.25">
      <c r="A20" s="10"/>
      <c r="B20" s="10"/>
      <c r="C20" s="10"/>
      <c r="D20" s="2" t="s">
        <v>26</v>
      </c>
      <c r="E20" s="14">
        <f>E7*E13+E8</f>
        <v>28.787878787878789</v>
      </c>
      <c r="F20" s="10"/>
      <c r="G20" s="10"/>
      <c r="H20" s="2" t="s">
        <v>26</v>
      </c>
      <c r="I20" s="1" t="s">
        <v>14</v>
      </c>
      <c r="J20" s="10"/>
      <c r="K20" s="10"/>
      <c r="L20" s="10"/>
      <c r="M20" s="10"/>
      <c r="N20" s="10"/>
    </row>
    <row r="21" spans="1:14" x14ac:dyDescent="0.25">
      <c r="A21" s="10"/>
      <c r="B21" s="10"/>
      <c r="C21" s="10"/>
      <c r="D21" s="10"/>
      <c r="E21" s="10"/>
      <c r="F21" s="10"/>
      <c r="G21" s="10"/>
      <c r="H21" s="2" t="s">
        <v>27</v>
      </c>
      <c r="I21" s="1" t="s">
        <v>57</v>
      </c>
      <c r="J21" s="10"/>
      <c r="K21" s="10"/>
      <c r="L21" s="10"/>
      <c r="M21" s="10"/>
      <c r="N21" s="10"/>
    </row>
    <row r="22" spans="1:14" x14ac:dyDescent="0.25">
      <c r="A22" s="10"/>
      <c r="B22" s="10"/>
      <c r="C22" s="10"/>
      <c r="D22" s="10"/>
      <c r="E22" s="10"/>
      <c r="F22" s="10"/>
      <c r="G22" s="10"/>
      <c r="H22" s="2" t="s">
        <v>28</v>
      </c>
      <c r="I22" s="1" t="s">
        <v>15</v>
      </c>
      <c r="J22" s="10"/>
      <c r="K22" s="10"/>
      <c r="L22" s="10"/>
      <c r="M22" s="10"/>
      <c r="N22" s="10"/>
    </row>
    <row r="23" spans="1:14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</sheetData>
  <mergeCells count="1">
    <mergeCell ref="A1:I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AD740-4ADF-4044-A73E-425CCC841689}">
  <dimension ref="A1:M150"/>
  <sheetViews>
    <sheetView workbookViewId="0">
      <selection activeCell="E17" sqref="E17"/>
    </sheetView>
  </sheetViews>
  <sheetFormatPr baseColWidth="10" defaultRowHeight="15" x14ac:dyDescent="0.25"/>
  <cols>
    <col min="9" max="9" width="59.28515625" customWidth="1"/>
  </cols>
  <sheetData>
    <row r="1" spans="1:13" x14ac:dyDescent="0.25">
      <c r="A1" s="21" t="s">
        <v>65</v>
      </c>
      <c r="B1" s="22"/>
      <c r="C1" s="22"/>
      <c r="D1" s="22"/>
      <c r="E1" s="22"/>
      <c r="F1" s="22"/>
      <c r="G1" s="22"/>
      <c r="H1" s="22"/>
      <c r="I1" s="23"/>
      <c r="J1" s="10"/>
      <c r="K1" s="10"/>
      <c r="L1" s="10"/>
      <c r="M1" s="10"/>
    </row>
    <row r="2" spans="1:13" x14ac:dyDescent="0.25">
      <c r="A2" s="24"/>
      <c r="B2" s="25"/>
      <c r="C2" s="25"/>
      <c r="D2" s="25"/>
      <c r="E2" s="25"/>
      <c r="F2" s="25"/>
      <c r="G2" s="25"/>
      <c r="H2" s="25"/>
      <c r="I2" s="26"/>
      <c r="J2" s="10"/>
      <c r="K2" s="10"/>
      <c r="L2" s="10"/>
      <c r="M2" s="10"/>
    </row>
    <row r="3" spans="1:13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L3" s="10"/>
      <c r="M3" s="10"/>
    </row>
    <row r="4" spans="1:13" x14ac:dyDescent="0.25">
      <c r="A4" s="10"/>
      <c r="B4" s="10"/>
      <c r="C4" s="10"/>
      <c r="D4" s="8" t="s">
        <v>1</v>
      </c>
      <c r="E4" s="5">
        <v>12</v>
      </c>
      <c r="F4" s="10"/>
      <c r="G4" s="10"/>
      <c r="H4" s="10"/>
      <c r="I4" s="10"/>
      <c r="J4" s="10"/>
      <c r="K4" s="10"/>
      <c r="L4" s="10"/>
      <c r="M4" s="10"/>
    </row>
    <row r="5" spans="1:13" x14ac:dyDescent="0.25">
      <c r="A5" s="10"/>
      <c r="B5" s="10"/>
      <c r="C5" s="10"/>
      <c r="D5" s="8" t="s">
        <v>0</v>
      </c>
      <c r="E5" s="5">
        <v>6</v>
      </c>
      <c r="F5" s="10"/>
      <c r="G5" s="10"/>
      <c r="H5" s="10"/>
      <c r="J5" s="10"/>
      <c r="K5" s="10"/>
      <c r="L5" s="10"/>
      <c r="M5" s="10"/>
    </row>
    <row r="6" spans="1:13" x14ac:dyDescent="0.25">
      <c r="A6" s="10"/>
      <c r="B6" s="10"/>
      <c r="C6" s="10"/>
      <c r="D6" s="8" t="s">
        <v>58</v>
      </c>
      <c r="E6" s="5">
        <v>4</v>
      </c>
      <c r="F6" s="10"/>
      <c r="G6" s="10"/>
      <c r="H6" s="4" t="s">
        <v>29</v>
      </c>
      <c r="I6" s="4" t="s">
        <v>30</v>
      </c>
      <c r="J6" s="10"/>
      <c r="K6" s="10"/>
      <c r="L6" s="10"/>
      <c r="M6" s="10"/>
    </row>
    <row r="7" spans="1:13" x14ac:dyDescent="0.25">
      <c r="A7" s="10"/>
      <c r="B7" s="10"/>
      <c r="C7" s="10"/>
      <c r="D7" s="10"/>
      <c r="E7" s="10"/>
      <c r="F7" s="10"/>
      <c r="G7" s="10"/>
      <c r="H7" s="2" t="s">
        <v>22</v>
      </c>
      <c r="I7" s="1" t="s">
        <v>10</v>
      </c>
      <c r="J7" s="10"/>
      <c r="K7" s="10"/>
      <c r="L7" s="10"/>
      <c r="M7" s="10"/>
    </row>
    <row r="8" spans="1:13" x14ac:dyDescent="0.25">
      <c r="A8" s="10"/>
      <c r="B8" s="10"/>
      <c r="C8" s="10"/>
      <c r="D8" s="10"/>
      <c r="E8" s="10"/>
      <c r="F8" s="10"/>
      <c r="G8" s="10"/>
      <c r="H8" s="2" t="s">
        <v>1</v>
      </c>
      <c r="I8" s="1" t="s">
        <v>16</v>
      </c>
      <c r="J8" s="10"/>
      <c r="K8" s="10"/>
      <c r="L8" s="10"/>
      <c r="M8" s="10"/>
    </row>
    <row r="9" spans="1:13" x14ac:dyDescent="0.25">
      <c r="A9" s="10"/>
      <c r="B9" s="10"/>
      <c r="C9" s="10"/>
      <c r="D9" s="9" t="s">
        <v>22</v>
      </c>
      <c r="E9" s="5">
        <f>E4/(E6*E5)</f>
        <v>0.5</v>
      </c>
      <c r="F9" s="10"/>
      <c r="G9" s="10"/>
      <c r="H9" s="2" t="s">
        <v>23</v>
      </c>
      <c r="I9" s="1" t="s">
        <v>11</v>
      </c>
      <c r="J9" s="10"/>
      <c r="K9" s="10"/>
      <c r="L9" s="10"/>
      <c r="M9" s="10"/>
    </row>
    <row r="10" spans="1:13" x14ac:dyDescent="0.25">
      <c r="A10" s="10"/>
      <c r="B10" s="10"/>
      <c r="C10" s="10"/>
      <c r="D10" s="10"/>
      <c r="E10" s="10"/>
      <c r="F10" s="10"/>
      <c r="G10" s="10"/>
      <c r="H10" s="3" t="s">
        <v>63</v>
      </c>
      <c r="I10" s="15" t="s">
        <v>62</v>
      </c>
      <c r="J10" s="10"/>
      <c r="K10" s="10"/>
      <c r="L10" s="10"/>
      <c r="M10" s="10"/>
    </row>
    <row r="11" spans="1:13" x14ac:dyDescent="0.25">
      <c r="A11" s="10"/>
      <c r="B11" s="7" t="s">
        <v>64</v>
      </c>
      <c r="C11" s="6">
        <v>4</v>
      </c>
      <c r="D11" s="3" t="s">
        <v>63</v>
      </c>
      <c r="E11" s="5">
        <f>(((E4/E5)^C11)/FACT(C11))/SUM(C50:C150)</f>
        <v>9.5238095238095233E-2</v>
      </c>
      <c r="F11" s="10"/>
      <c r="G11" s="10"/>
      <c r="H11" s="3" t="s">
        <v>32</v>
      </c>
      <c r="I11" s="15" t="s">
        <v>61</v>
      </c>
      <c r="J11" s="10"/>
      <c r="K11" s="10"/>
      <c r="L11" s="10"/>
      <c r="M11" s="10"/>
    </row>
    <row r="12" spans="1:13" x14ac:dyDescent="0.25">
      <c r="A12" s="10"/>
      <c r="B12" s="10"/>
      <c r="C12" s="10"/>
      <c r="D12" s="3" t="s">
        <v>66</v>
      </c>
      <c r="E12" s="5">
        <f>1-E11</f>
        <v>0.90476190476190477</v>
      </c>
      <c r="F12" s="10"/>
      <c r="G12" s="10"/>
      <c r="H12" s="10"/>
      <c r="I12" s="10"/>
      <c r="J12" s="10"/>
      <c r="K12" s="10"/>
      <c r="L12" s="10"/>
      <c r="M12" s="10"/>
    </row>
    <row r="13" spans="1:13" x14ac:dyDescent="0.25">
      <c r="A13" s="10"/>
      <c r="B13" s="10"/>
      <c r="C13" s="10"/>
      <c r="D13" s="3" t="s">
        <v>32</v>
      </c>
      <c r="E13" s="15">
        <f>(E4/E5)*(1-E11)</f>
        <v>1.8095238095238095</v>
      </c>
      <c r="F13" s="10"/>
      <c r="G13" s="10"/>
      <c r="H13" s="10"/>
      <c r="I13" s="10"/>
      <c r="J13" s="10"/>
      <c r="K13" s="10"/>
      <c r="L13" s="10"/>
      <c r="M13" s="10"/>
    </row>
    <row r="14" spans="1:13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spans="1:13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1:13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 spans="1:13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49" spans="2:3" x14ac:dyDescent="0.25">
      <c r="B49" t="s">
        <v>59</v>
      </c>
      <c r="C49" t="s">
        <v>60</v>
      </c>
    </row>
    <row r="50" spans="2:3" x14ac:dyDescent="0.25">
      <c r="B50">
        <v>0</v>
      </c>
      <c r="C50">
        <f>IF(B50&lt;=$E$6,((($E$4/$E$5)^B50)/FACT(B50)),0)</f>
        <v>1</v>
      </c>
    </row>
    <row r="51" spans="2:3" x14ac:dyDescent="0.25">
      <c r="B51">
        <v>1</v>
      </c>
      <c r="C51">
        <f t="shared" ref="C51:C114" si="0">IF(B51&lt;=$E$6,((($E$4/$E$5)^B51)/FACT(B51)),0)</f>
        <v>2</v>
      </c>
    </row>
    <row r="52" spans="2:3" x14ac:dyDescent="0.25">
      <c r="B52">
        <v>2</v>
      </c>
      <c r="C52">
        <f t="shared" si="0"/>
        <v>2</v>
      </c>
    </row>
    <row r="53" spans="2:3" x14ac:dyDescent="0.25">
      <c r="B53">
        <v>3</v>
      </c>
      <c r="C53">
        <f t="shared" si="0"/>
        <v>1.3333333333333333</v>
      </c>
    </row>
    <row r="54" spans="2:3" x14ac:dyDescent="0.25">
      <c r="B54">
        <v>4</v>
      </c>
      <c r="C54">
        <f t="shared" si="0"/>
        <v>0.66666666666666663</v>
      </c>
    </row>
    <row r="55" spans="2:3" x14ac:dyDescent="0.25">
      <c r="B55">
        <v>5</v>
      </c>
      <c r="C55">
        <f t="shared" si="0"/>
        <v>0</v>
      </c>
    </row>
    <row r="56" spans="2:3" x14ac:dyDescent="0.25">
      <c r="B56">
        <v>6</v>
      </c>
      <c r="C56">
        <f t="shared" si="0"/>
        <v>0</v>
      </c>
    </row>
    <row r="57" spans="2:3" x14ac:dyDescent="0.25">
      <c r="B57">
        <v>7</v>
      </c>
      <c r="C57">
        <f t="shared" si="0"/>
        <v>0</v>
      </c>
    </row>
    <row r="58" spans="2:3" x14ac:dyDescent="0.25">
      <c r="B58">
        <v>8</v>
      </c>
      <c r="C58">
        <f t="shared" si="0"/>
        <v>0</v>
      </c>
    </row>
    <row r="59" spans="2:3" x14ac:dyDescent="0.25">
      <c r="B59">
        <v>9</v>
      </c>
      <c r="C59">
        <f t="shared" si="0"/>
        <v>0</v>
      </c>
    </row>
    <row r="60" spans="2:3" x14ac:dyDescent="0.25">
      <c r="B60">
        <v>10</v>
      </c>
      <c r="C60">
        <f t="shared" si="0"/>
        <v>0</v>
      </c>
    </row>
    <row r="61" spans="2:3" x14ac:dyDescent="0.25">
      <c r="B61">
        <v>11</v>
      </c>
      <c r="C61">
        <f t="shared" si="0"/>
        <v>0</v>
      </c>
    </row>
    <row r="62" spans="2:3" x14ac:dyDescent="0.25">
      <c r="B62">
        <v>12</v>
      </c>
      <c r="C62">
        <f t="shared" si="0"/>
        <v>0</v>
      </c>
    </row>
    <row r="63" spans="2:3" x14ac:dyDescent="0.25">
      <c r="B63">
        <v>13</v>
      </c>
      <c r="C63">
        <f t="shared" si="0"/>
        <v>0</v>
      </c>
    </row>
    <row r="64" spans="2:3" x14ac:dyDescent="0.25">
      <c r="B64">
        <v>14</v>
      </c>
      <c r="C64">
        <f t="shared" si="0"/>
        <v>0</v>
      </c>
    </row>
    <row r="65" spans="2:3" x14ac:dyDescent="0.25">
      <c r="B65">
        <v>15</v>
      </c>
      <c r="C65">
        <f t="shared" si="0"/>
        <v>0</v>
      </c>
    </row>
    <row r="66" spans="2:3" x14ac:dyDescent="0.25">
      <c r="B66">
        <v>16</v>
      </c>
      <c r="C66">
        <f t="shared" si="0"/>
        <v>0</v>
      </c>
    </row>
    <row r="67" spans="2:3" x14ac:dyDescent="0.25">
      <c r="B67">
        <v>17</v>
      </c>
      <c r="C67">
        <f t="shared" si="0"/>
        <v>0</v>
      </c>
    </row>
    <row r="68" spans="2:3" x14ac:dyDescent="0.25">
      <c r="B68">
        <v>18</v>
      </c>
      <c r="C68">
        <f t="shared" si="0"/>
        <v>0</v>
      </c>
    </row>
    <row r="69" spans="2:3" x14ac:dyDescent="0.25">
      <c r="B69">
        <v>19</v>
      </c>
      <c r="C69">
        <f t="shared" si="0"/>
        <v>0</v>
      </c>
    </row>
    <row r="70" spans="2:3" x14ac:dyDescent="0.25">
      <c r="B70">
        <v>20</v>
      </c>
      <c r="C70">
        <f t="shared" si="0"/>
        <v>0</v>
      </c>
    </row>
    <row r="71" spans="2:3" x14ac:dyDescent="0.25">
      <c r="B71">
        <v>21</v>
      </c>
      <c r="C71">
        <f t="shared" si="0"/>
        <v>0</v>
      </c>
    </row>
    <row r="72" spans="2:3" x14ac:dyDescent="0.25">
      <c r="B72">
        <v>22</v>
      </c>
      <c r="C72">
        <f t="shared" si="0"/>
        <v>0</v>
      </c>
    </row>
    <row r="73" spans="2:3" x14ac:dyDescent="0.25">
      <c r="B73">
        <v>23</v>
      </c>
      <c r="C73">
        <f t="shared" si="0"/>
        <v>0</v>
      </c>
    </row>
    <row r="74" spans="2:3" x14ac:dyDescent="0.25">
      <c r="B74">
        <v>24</v>
      </c>
      <c r="C74">
        <f t="shared" si="0"/>
        <v>0</v>
      </c>
    </row>
    <row r="75" spans="2:3" x14ac:dyDescent="0.25">
      <c r="B75">
        <v>25</v>
      </c>
      <c r="C75">
        <f t="shared" si="0"/>
        <v>0</v>
      </c>
    </row>
    <row r="76" spans="2:3" x14ac:dyDescent="0.25">
      <c r="B76">
        <v>26</v>
      </c>
      <c r="C76">
        <f t="shared" si="0"/>
        <v>0</v>
      </c>
    </row>
    <row r="77" spans="2:3" x14ac:dyDescent="0.25">
      <c r="B77">
        <v>27</v>
      </c>
      <c r="C77">
        <f t="shared" si="0"/>
        <v>0</v>
      </c>
    </row>
    <row r="78" spans="2:3" x14ac:dyDescent="0.25">
      <c r="B78">
        <v>28</v>
      </c>
      <c r="C78">
        <f t="shared" si="0"/>
        <v>0</v>
      </c>
    </row>
    <row r="79" spans="2:3" x14ac:dyDescent="0.25">
      <c r="B79">
        <v>29</v>
      </c>
      <c r="C79">
        <f t="shared" si="0"/>
        <v>0</v>
      </c>
    </row>
    <row r="80" spans="2:3" x14ac:dyDescent="0.25">
      <c r="B80">
        <v>30</v>
      </c>
      <c r="C80">
        <f t="shared" si="0"/>
        <v>0</v>
      </c>
    </row>
    <row r="81" spans="2:3" x14ac:dyDescent="0.25">
      <c r="B81">
        <v>31</v>
      </c>
      <c r="C81">
        <f t="shared" si="0"/>
        <v>0</v>
      </c>
    </row>
    <row r="82" spans="2:3" x14ac:dyDescent="0.25">
      <c r="B82">
        <v>32</v>
      </c>
      <c r="C82">
        <f t="shared" si="0"/>
        <v>0</v>
      </c>
    </row>
    <row r="83" spans="2:3" x14ac:dyDescent="0.25">
      <c r="B83">
        <v>33</v>
      </c>
      <c r="C83">
        <f t="shared" si="0"/>
        <v>0</v>
      </c>
    </row>
    <row r="84" spans="2:3" x14ac:dyDescent="0.25">
      <c r="B84">
        <v>34</v>
      </c>
      <c r="C84">
        <f t="shared" si="0"/>
        <v>0</v>
      </c>
    </row>
    <row r="85" spans="2:3" x14ac:dyDescent="0.25">
      <c r="B85">
        <v>35</v>
      </c>
      <c r="C85">
        <f t="shared" si="0"/>
        <v>0</v>
      </c>
    </row>
    <row r="86" spans="2:3" x14ac:dyDescent="0.25">
      <c r="B86">
        <v>36</v>
      </c>
      <c r="C86">
        <f t="shared" si="0"/>
        <v>0</v>
      </c>
    </row>
    <row r="87" spans="2:3" x14ac:dyDescent="0.25">
      <c r="B87">
        <v>37</v>
      </c>
      <c r="C87">
        <f t="shared" si="0"/>
        <v>0</v>
      </c>
    </row>
    <row r="88" spans="2:3" x14ac:dyDescent="0.25">
      <c r="B88">
        <v>38</v>
      </c>
      <c r="C88">
        <f t="shared" si="0"/>
        <v>0</v>
      </c>
    </row>
    <row r="89" spans="2:3" x14ac:dyDescent="0.25">
      <c r="B89">
        <v>39</v>
      </c>
      <c r="C89">
        <f t="shared" si="0"/>
        <v>0</v>
      </c>
    </row>
    <row r="90" spans="2:3" x14ac:dyDescent="0.25">
      <c r="B90">
        <v>40</v>
      </c>
      <c r="C90">
        <f t="shared" si="0"/>
        <v>0</v>
      </c>
    </row>
    <row r="91" spans="2:3" x14ac:dyDescent="0.25">
      <c r="B91">
        <v>41</v>
      </c>
      <c r="C91">
        <f t="shared" si="0"/>
        <v>0</v>
      </c>
    </row>
    <row r="92" spans="2:3" x14ac:dyDescent="0.25">
      <c r="B92">
        <v>42</v>
      </c>
      <c r="C92">
        <f t="shared" si="0"/>
        <v>0</v>
      </c>
    </row>
    <row r="93" spans="2:3" x14ac:dyDescent="0.25">
      <c r="B93">
        <v>43</v>
      </c>
      <c r="C93">
        <f t="shared" si="0"/>
        <v>0</v>
      </c>
    </row>
    <row r="94" spans="2:3" x14ac:dyDescent="0.25">
      <c r="B94">
        <v>44</v>
      </c>
      <c r="C94">
        <f t="shared" si="0"/>
        <v>0</v>
      </c>
    </row>
    <row r="95" spans="2:3" x14ac:dyDescent="0.25">
      <c r="B95">
        <v>45</v>
      </c>
      <c r="C95">
        <f t="shared" si="0"/>
        <v>0</v>
      </c>
    </row>
    <row r="96" spans="2:3" x14ac:dyDescent="0.25">
      <c r="B96">
        <v>46</v>
      </c>
      <c r="C96">
        <f t="shared" si="0"/>
        <v>0</v>
      </c>
    </row>
    <row r="97" spans="2:3" x14ac:dyDescent="0.25">
      <c r="B97">
        <v>47</v>
      </c>
      <c r="C97">
        <f t="shared" si="0"/>
        <v>0</v>
      </c>
    </row>
    <row r="98" spans="2:3" x14ac:dyDescent="0.25">
      <c r="B98">
        <v>48</v>
      </c>
      <c r="C98">
        <f t="shared" si="0"/>
        <v>0</v>
      </c>
    </row>
    <row r="99" spans="2:3" x14ac:dyDescent="0.25">
      <c r="B99">
        <v>49</v>
      </c>
      <c r="C99">
        <f t="shared" si="0"/>
        <v>0</v>
      </c>
    </row>
    <row r="100" spans="2:3" x14ac:dyDescent="0.25">
      <c r="B100">
        <v>50</v>
      </c>
      <c r="C100">
        <f t="shared" si="0"/>
        <v>0</v>
      </c>
    </row>
    <row r="101" spans="2:3" x14ac:dyDescent="0.25">
      <c r="B101">
        <v>51</v>
      </c>
      <c r="C101">
        <f t="shared" si="0"/>
        <v>0</v>
      </c>
    </row>
    <row r="102" spans="2:3" x14ac:dyDescent="0.25">
      <c r="B102">
        <v>52</v>
      </c>
      <c r="C102">
        <f t="shared" si="0"/>
        <v>0</v>
      </c>
    </row>
    <row r="103" spans="2:3" x14ac:dyDescent="0.25">
      <c r="B103">
        <v>53</v>
      </c>
      <c r="C103">
        <f t="shared" si="0"/>
        <v>0</v>
      </c>
    </row>
    <row r="104" spans="2:3" x14ac:dyDescent="0.25">
      <c r="B104">
        <v>54</v>
      </c>
      <c r="C104">
        <f t="shared" si="0"/>
        <v>0</v>
      </c>
    </row>
    <row r="105" spans="2:3" x14ac:dyDescent="0.25">
      <c r="B105">
        <v>55</v>
      </c>
      <c r="C105">
        <f t="shared" si="0"/>
        <v>0</v>
      </c>
    </row>
    <row r="106" spans="2:3" x14ac:dyDescent="0.25">
      <c r="B106">
        <v>56</v>
      </c>
      <c r="C106">
        <f t="shared" si="0"/>
        <v>0</v>
      </c>
    </row>
    <row r="107" spans="2:3" x14ac:dyDescent="0.25">
      <c r="B107">
        <v>57</v>
      </c>
      <c r="C107">
        <f t="shared" si="0"/>
        <v>0</v>
      </c>
    </row>
    <row r="108" spans="2:3" x14ac:dyDescent="0.25">
      <c r="B108">
        <v>58</v>
      </c>
      <c r="C108">
        <f t="shared" si="0"/>
        <v>0</v>
      </c>
    </row>
    <row r="109" spans="2:3" x14ac:dyDescent="0.25">
      <c r="B109">
        <v>59</v>
      </c>
      <c r="C109">
        <f t="shared" si="0"/>
        <v>0</v>
      </c>
    </row>
    <row r="110" spans="2:3" x14ac:dyDescent="0.25">
      <c r="B110">
        <v>60</v>
      </c>
      <c r="C110">
        <f t="shared" si="0"/>
        <v>0</v>
      </c>
    </row>
    <row r="111" spans="2:3" x14ac:dyDescent="0.25">
      <c r="B111">
        <v>61</v>
      </c>
      <c r="C111">
        <f t="shared" si="0"/>
        <v>0</v>
      </c>
    </row>
    <row r="112" spans="2:3" x14ac:dyDescent="0.25">
      <c r="B112">
        <v>62</v>
      </c>
      <c r="C112">
        <f t="shared" si="0"/>
        <v>0</v>
      </c>
    </row>
    <row r="113" spans="2:3" x14ac:dyDescent="0.25">
      <c r="B113">
        <v>63</v>
      </c>
      <c r="C113">
        <f t="shared" si="0"/>
        <v>0</v>
      </c>
    </row>
    <row r="114" spans="2:3" x14ac:dyDescent="0.25">
      <c r="B114">
        <v>64</v>
      </c>
      <c r="C114">
        <f t="shared" si="0"/>
        <v>0</v>
      </c>
    </row>
    <row r="115" spans="2:3" x14ac:dyDescent="0.25">
      <c r="B115">
        <v>65</v>
      </c>
      <c r="C115">
        <f t="shared" ref="C115:C150" si="1">IF(B115&lt;=$E$6,((($E$4/$E$5)^B115)/FACT(B115)),0)</f>
        <v>0</v>
      </c>
    </row>
    <row r="116" spans="2:3" x14ac:dyDescent="0.25">
      <c r="B116">
        <v>66</v>
      </c>
      <c r="C116">
        <f t="shared" si="1"/>
        <v>0</v>
      </c>
    </row>
    <row r="117" spans="2:3" x14ac:dyDescent="0.25">
      <c r="B117">
        <v>67</v>
      </c>
      <c r="C117">
        <f t="shared" si="1"/>
        <v>0</v>
      </c>
    </row>
    <row r="118" spans="2:3" x14ac:dyDescent="0.25">
      <c r="B118">
        <v>68</v>
      </c>
      <c r="C118">
        <f t="shared" si="1"/>
        <v>0</v>
      </c>
    </row>
    <row r="119" spans="2:3" x14ac:dyDescent="0.25">
      <c r="B119">
        <v>69</v>
      </c>
      <c r="C119">
        <f t="shared" si="1"/>
        <v>0</v>
      </c>
    </row>
    <row r="120" spans="2:3" x14ac:dyDescent="0.25">
      <c r="B120">
        <v>70</v>
      </c>
      <c r="C120">
        <f t="shared" si="1"/>
        <v>0</v>
      </c>
    </row>
    <row r="121" spans="2:3" x14ac:dyDescent="0.25">
      <c r="B121">
        <v>71</v>
      </c>
      <c r="C121">
        <f t="shared" si="1"/>
        <v>0</v>
      </c>
    </row>
    <row r="122" spans="2:3" x14ac:dyDescent="0.25">
      <c r="B122">
        <v>72</v>
      </c>
      <c r="C122">
        <f t="shared" si="1"/>
        <v>0</v>
      </c>
    </row>
    <row r="123" spans="2:3" x14ac:dyDescent="0.25">
      <c r="B123">
        <v>73</v>
      </c>
      <c r="C123">
        <f t="shared" si="1"/>
        <v>0</v>
      </c>
    </row>
    <row r="124" spans="2:3" x14ac:dyDescent="0.25">
      <c r="B124">
        <v>74</v>
      </c>
      <c r="C124">
        <f t="shared" si="1"/>
        <v>0</v>
      </c>
    </row>
    <row r="125" spans="2:3" x14ac:dyDescent="0.25">
      <c r="B125">
        <v>75</v>
      </c>
      <c r="C125">
        <f t="shared" si="1"/>
        <v>0</v>
      </c>
    </row>
    <row r="126" spans="2:3" x14ac:dyDescent="0.25">
      <c r="B126">
        <v>76</v>
      </c>
      <c r="C126">
        <f t="shared" si="1"/>
        <v>0</v>
      </c>
    </row>
    <row r="127" spans="2:3" x14ac:dyDescent="0.25">
      <c r="B127">
        <v>77</v>
      </c>
      <c r="C127">
        <f t="shared" si="1"/>
        <v>0</v>
      </c>
    </row>
    <row r="128" spans="2:3" x14ac:dyDescent="0.25">
      <c r="B128">
        <v>78</v>
      </c>
      <c r="C128">
        <f t="shared" si="1"/>
        <v>0</v>
      </c>
    </row>
    <row r="129" spans="2:3" x14ac:dyDescent="0.25">
      <c r="B129">
        <v>79</v>
      </c>
      <c r="C129">
        <f t="shared" si="1"/>
        <v>0</v>
      </c>
    </row>
    <row r="130" spans="2:3" x14ac:dyDescent="0.25">
      <c r="B130">
        <v>80</v>
      </c>
      <c r="C130">
        <f t="shared" si="1"/>
        <v>0</v>
      </c>
    </row>
    <row r="131" spans="2:3" x14ac:dyDescent="0.25">
      <c r="B131">
        <v>81</v>
      </c>
      <c r="C131">
        <f t="shared" si="1"/>
        <v>0</v>
      </c>
    </row>
    <row r="132" spans="2:3" x14ac:dyDescent="0.25">
      <c r="B132">
        <v>82</v>
      </c>
      <c r="C132">
        <f t="shared" si="1"/>
        <v>0</v>
      </c>
    </row>
    <row r="133" spans="2:3" x14ac:dyDescent="0.25">
      <c r="B133">
        <v>83</v>
      </c>
      <c r="C133">
        <f t="shared" si="1"/>
        <v>0</v>
      </c>
    </row>
    <row r="134" spans="2:3" x14ac:dyDescent="0.25">
      <c r="B134">
        <v>84</v>
      </c>
      <c r="C134">
        <f t="shared" si="1"/>
        <v>0</v>
      </c>
    </row>
    <row r="135" spans="2:3" x14ac:dyDescent="0.25">
      <c r="B135">
        <v>85</v>
      </c>
      <c r="C135">
        <f t="shared" si="1"/>
        <v>0</v>
      </c>
    </row>
    <row r="136" spans="2:3" x14ac:dyDescent="0.25">
      <c r="B136">
        <v>86</v>
      </c>
      <c r="C136">
        <f t="shared" si="1"/>
        <v>0</v>
      </c>
    </row>
    <row r="137" spans="2:3" x14ac:dyDescent="0.25">
      <c r="B137">
        <v>87</v>
      </c>
      <c r="C137">
        <f t="shared" si="1"/>
        <v>0</v>
      </c>
    </row>
    <row r="138" spans="2:3" x14ac:dyDescent="0.25">
      <c r="B138">
        <v>88</v>
      </c>
      <c r="C138">
        <f t="shared" si="1"/>
        <v>0</v>
      </c>
    </row>
    <row r="139" spans="2:3" x14ac:dyDescent="0.25">
      <c r="B139">
        <v>89</v>
      </c>
      <c r="C139">
        <f t="shared" si="1"/>
        <v>0</v>
      </c>
    </row>
    <row r="140" spans="2:3" x14ac:dyDescent="0.25">
      <c r="B140">
        <v>90</v>
      </c>
      <c r="C140">
        <f t="shared" si="1"/>
        <v>0</v>
      </c>
    </row>
    <row r="141" spans="2:3" x14ac:dyDescent="0.25">
      <c r="B141">
        <v>91</v>
      </c>
      <c r="C141">
        <f t="shared" si="1"/>
        <v>0</v>
      </c>
    </row>
    <row r="142" spans="2:3" x14ac:dyDescent="0.25">
      <c r="B142">
        <v>92</v>
      </c>
      <c r="C142">
        <f t="shared" si="1"/>
        <v>0</v>
      </c>
    </row>
    <row r="143" spans="2:3" x14ac:dyDescent="0.25">
      <c r="B143">
        <v>93</v>
      </c>
      <c r="C143">
        <f t="shared" si="1"/>
        <v>0</v>
      </c>
    </row>
    <row r="144" spans="2:3" x14ac:dyDescent="0.25">
      <c r="B144">
        <v>94</v>
      </c>
      <c r="C144">
        <f t="shared" si="1"/>
        <v>0</v>
      </c>
    </row>
    <row r="145" spans="2:3" x14ac:dyDescent="0.25">
      <c r="B145">
        <v>95</v>
      </c>
      <c r="C145">
        <f t="shared" si="1"/>
        <v>0</v>
      </c>
    </row>
    <row r="146" spans="2:3" x14ac:dyDescent="0.25">
      <c r="B146">
        <v>96</v>
      </c>
      <c r="C146">
        <f t="shared" si="1"/>
        <v>0</v>
      </c>
    </row>
    <row r="147" spans="2:3" x14ac:dyDescent="0.25">
      <c r="B147">
        <v>97</v>
      </c>
      <c r="C147">
        <f t="shared" si="1"/>
        <v>0</v>
      </c>
    </row>
    <row r="148" spans="2:3" x14ac:dyDescent="0.25">
      <c r="B148">
        <v>98</v>
      </c>
      <c r="C148">
        <f t="shared" si="1"/>
        <v>0</v>
      </c>
    </row>
    <row r="149" spans="2:3" x14ac:dyDescent="0.25">
      <c r="B149">
        <v>99</v>
      </c>
      <c r="C149">
        <f t="shared" si="1"/>
        <v>0</v>
      </c>
    </row>
    <row r="150" spans="2:3" x14ac:dyDescent="0.25">
      <c r="B150">
        <v>100</v>
      </c>
      <c r="C150">
        <f t="shared" si="1"/>
        <v>0</v>
      </c>
    </row>
  </sheetData>
  <mergeCells count="1">
    <mergeCell ref="A1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Términos</vt:lpstr>
      <vt:lpstr>MM1</vt:lpstr>
      <vt:lpstr>Hoja1</vt:lpstr>
      <vt:lpstr>MM1 FINITO</vt:lpstr>
      <vt:lpstr>MMK</vt:lpstr>
      <vt:lpstr>MG1</vt:lpstr>
      <vt:lpstr>MGK BLOQUEADO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Christofer Borrayo</dc:creator>
  <cp:lastModifiedBy>MG</cp:lastModifiedBy>
  <dcterms:created xsi:type="dcterms:W3CDTF">2021-08-23T22:23:34Z</dcterms:created>
  <dcterms:modified xsi:type="dcterms:W3CDTF">2023-02-21T02:22:20Z</dcterms:modified>
</cp:coreProperties>
</file>