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ll\Desktop\IO2 1ER SEME 2023\PRESENTACIONES RENOVADAS\PRESENTACION 15 - INVENTARIO ABC\"/>
    </mc:Choice>
  </mc:AlternateContent>
  <xr:revisionPtr revIDLastSave="0" documentId="13_ncr:1_{FDC36075-430E-472C-841B-EF7FF9B3E5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JEMPLO ABC" sheetId="6" r:id="rId1"/>
    <sheet name="Hoja de Trabaj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I2" i="6"/>
  <c r="E2" i="6"/>
  <c r="F2" i="6" l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 l="1"/>
  <c r="G2" i="6" s="1"/>
  <c r="H2" i="6" s="1"/>
  <c r="F3" i="6"/>
  <c r="F4" i="6"/>
  <c r="G4" i="6" l="1"/>
  <c r="H4" i="6" s="1"/>
  <c r="F5" i="6"/>
  <c r="G3" i="6"/>
  <c r="H3" i="6" s="1"/>
  <c r="F6" i="6" l="1"/>
  <c r="G5" i="6"/>
  <c r="H5" i="6" s="1"/>
  <c r="G6" i="6" l="1"/>
  <c r="F7" i="6"/>
  <c r="Q2" i="6" l="1"/>
  <c r="R2" i="6" s="1"/>
  <c r="H6" i="6"/>
  <c r="F8" i="6"/>
  <c r="G7" i="6"/>
  <c r="H7" i="6" s="1"/>
  <c r="G8" i="6" l="1"/>
  <c r="H8" i="6" s="1"/>
  <c r="F9" i="6"/>
  <c r="F10" i="6" l="1"/>
  <c r="G9" i="6"/>
  <c r="H9" i="6" s="1"/>
  <c r="G10" i="6" l="1"/>
  <c r="H10" i="6" s="1"/>
  <c r="F11" i="6"/>
  <c r="F12" i="6" l="1"/>
  <c r="G11" i="6"/>
  <c r="H11" i="6" s="1"/>
  <c r="F13" i="6" l="1"/>
  <c r="G12" i="6"/>
  <c r="H12" i="6" s="1"/>
  <c r="F14" i="6" l="1"/>
  <c r="G13" i="6"/>
  <c r="H13" i="6" s="1"/>
  <c r="G14" i="6" l="1"/>
  <c r="H14" i="6" s="1"/>
  <c r="F15" i="6"/>
  <c r="F16" i="6" l="1"/>
  <c r="G15" i="6"/>
  <c r="H15" i="6" s="1"/>
  <c r="G16" i="6" l="1"/>
  <c r="H16" i="6" s="1"/>
  <c r="F17" i="6"/>
  <c r="G17" i="6" l="1"/>
  <c r="H17" i="6" s="1"/>
  <c r="F18" i="6"/>
  <c r="F19" i="6" l="1"/>
  <c r="G18" i="6"/>
  <c r="H18" i="6" s="1"/>
  <c r="F20" i="6" l="1"/>
  <c r="G19" i="6"/>
  <c r="I7" i="6" s="1"/>
  <c r="Q3" i="6" s="1"/>
  <c r="R3" i="6" l="1"/>
  <c r="H19" i="6"/>
  <c r="F21" i="6"/>
  <c r="G20" i="6"/>
  <c r="H20" i="6" s="1"/>
  <c r="G21" i="6" l="1"/>
  <c r="H21" i="6" s="1"/>
  <c r="F22" i="6"/>
  <c r="F23" i="6" l="1"/>
  <c r="G22" i="6"/>
  <c r="H22" i="6" s="1"/>
  <c r="G23" i="6" l="1"/>
  <c r="H23" i="6" s="1"/>
  <c r="F24" i="6"/>
  <c r="F25" i="6" l="1"/>
  <c r="G24" i="6"/>
  <c r="H24" i="6" s="1"/>
  <c r="F26" i="6" l="1"/>
  <c r="G25" i="6"/>
  <c r="H25" i="6" s="1"/>
  <c r="F27" i="6" l="1"/>
  <c r="G26" i="6"/>
  <c r="H26" i="6" s="1"/>
  <c r="G27" i="6" l="1"/>
  <c r="H27" i="6" s="1"/>
  <c r="F28" i="6"/>
  <c r="G28" i="6" l="1"/>
  <c r="H28" i="6" s="1"/>
  <c r="F29" i="6"/>
  <c r="G29" i="6" l="1"/>
  <c r="H29" i="6" s="1"/>
  <c r="F30" i="6"/>
  <c r="G30" i="6" l="1"/>
  <c r="H30" i="6" s="1"/>
  <c r="F31" i="6"/>
  <c r="G31" i="6" l="1"/>
  <c r="H31" i="6" s="1"/>
  <c r="F32" i="6"/>
  <c r="F33" i="6" l="1"/>
  <c r="G32" i="6"/>
  <c r="H32" i="6" s="1"/>
  <c r="G33" i="6" l="1"/>
  <c r="H33" i="6" s="1"/>
  <c r="F34" i="6"/>
  <c r="F35" i="6" l="1"/>
  <c r="G34" i="6"/>
  <c r="H34" i="6" s="1"/>
  <c r="F36" i="6" l="1"/>
  <c r="G35" i="6"/>
  <c r="H35" i="6" s="1"/>
  <c r="F37" i="6" l="1"/>
  <c r="G36" i="6"/>
  <c r="H36" i="6" s="1"/>
  <c r="G37" i="6" l="1"/>
  <c r="H37" i="6" s="1"/>
  <c r="F38" i="6"/>
  <c r="F39" i="6" l="1"/>
  <c r="G38" i="6"/>
  <c r="H38" i="6" s="1"/>
  <c r="G39" i="6" l="1"/>
  <c r="H39" i="6" s="1"/>
  <c r="F40" i="6"/>
  <c r="F41" i="6" l="1"/>
  <c r="G41" i="6" s="1"/>
  <c r="G40" i="6"/>
  <c r="H40" i="6" s="1"/>
  <c r="H41" i="6" l="1"/>
  <c r="N2" i="6" s="1"/>
  <c r="I20" i="6"/>
  <c r="Q4" i="6" l="1"/>
  <c r="R4" i="6" s="1"/>
  <c r="N4" i="6"/>
  <c r="N3" i="6"/>
  <c r="N5" i="6" l="1"/>
  <c r="O4" i="6"/>
  <c r="O3" i="6" l="1"/>
  <c r="O5" i="6"/>
  <c r="P2" i="6"/>
  <c r="P3" i="6" s="1"/>
  <c r="P4" i="6" s="1"/>
</calcChain>
</file>

<file path=xl/sharedStrings.xml><?xml version="1.0" encoding="utf-8"?>
<sst xmlns="http://schemas.openxmlformats.org/spreadsheetml/2006/main" count="127" uniqueCount="123">
  <si>
    <t>Codigo</t>
  </si>
  <si>
    <t>Descripción</t>
  </si>
  <si>
    <t>PIZ019</t>
  </si>
  <si>
    <t>PIZARRON BCO ESCOBASTIDOR 150X 90</t>
  </si>
  <si>
    <t>CAR233</t>
  </si>
  <si>
    <t>CARTUCHO EPSON T136126, NEGRO</t>
  </si>
  <si>
    <t>CAR091</t>
  </si>
  <si>
    <t>CARPETA ARG. KINERA BCA 5" "D" PANORAMICA</t>
  </si>
  <si>
    <t>NAV025</t>
  </si>
  <si>
    <t>NAVAJA OLFA PRC-2  PARA PERFORACION</t>
  </si>
  <si>
    <t>AIR001</t>
  </si>
  <si>
    <t>AIRE COMPROMIDO SILIMEX, AEROJET360 CN-775</t>
  </si>
  <si>
    <t>MAR059</t>
  </si>
  <si>
    <t>MARCADOR CRAYOLA LAVABLES GRUESO C/12</t>
  </si>
  <si>
    <t>ARO011</t>
  </si>
  <si>
    <t>AROMATIZANTE AIR WICK FRUTAS TROPICALES 325GRS</t>
  </si>
  <si>
    <t>CIN098</t>
  </si>
  <si>
    <t>CINTA CIO EPSON ERC-30 BICOLOR</t>
  </si>
  <si>
    <t>CAR034</t>
  </si>
  <si>
    <t>CARPETA ARG. ACCO NEGRA 3"  PANORAMICA</t>
  </si>
  <si>
    <t>TEC102</t>
  </si>
  <si>
    <t>TECNOFORM 102  POLIZA DE DIARIO (MANO)</t>
  </si>
  <si>
    <t>BOL042</t>
  </si>
  <si>
    <t>BOLSA POLIETILENO CAMISETA GRANDE,  30+18X60</t>
  </si>
  <si>
    <t>MAR128</t>
  </si>
  <si>
    <t>MARCADOR PILOT PRECISE V5, NEGRO</t>
  </si>
  <si>
    <t>BOR036</t>
  </si>
  <si>
    <t>BORRADOR T/LAPIZ PENTEL CLICK ERASE ZE22/ZE11</t>
  </si>
  <si>
    <t>CAL059</t>
  </si>
  <si>
    <t>CALCULADORA KADIZZ KA-9817B, BOLSILLO 12 DIGITOS</t>
  </si>
  <si>
    <t>BLO071</t>
  </si>
  <si>
    <t>BLOCK SCRIBE CLASICO CTA 80H CUADRO .7</t>
  </si>
  <si>
    <t>NAV004</t>
  </si>
  <si>
    <t>NAVAJA MAPED OFFICE 086110, GRANDE ALMA METAL</t>
  </si>
  <si>
    <t>COL049</t>
  </si>
  <si>
    <t>COLOR PINCELIN TRIANGULAR 12 LARGOS</t>
  </si>
  <si>
    <t>CAR055</t>
  </si>
  <si>
    <t>CARPETA ARG. ACCO NEGRA "D" 5"  PANORAMICA</t>
  </si>
  <si>
    <t>CEP002</t>
  </si>
  <si>
    <t>CEPILLO WC ECOMOMICO</t>
  </si>
  <si>
    <t>CRA003</t>
  </si>
  <si>
    <t>CRAYOLA "CRAYOLA" DELGADA 12</t>
  </si>
  <si>
    <t>CUA041</t>
  </si>
  <si>
    <t>CUADERNO NORMA FRANCESA, 100H JEAN BOOK CUAD .7</t>
  </si>
  <si>
    <t>COC002</t>
  </si>
  <si>
    <t>COCA LATA CLASICA 355ML</t>
  </si>
  <si>
    <t>PIZ012</t>
  </si>
  <si>
    <t>PIZARRON BCO ERGO  60X 30 MARCO VINIL</t>
  </si>
  <si>
    <t>REP044</t>
  </si>
  <si>
    <t>REPUESTO OLFA PARA PB-450 C/5</t>
  </si>
  <si>
    <t>REP012</t>
  </si>
  <si>
    <t>REPUESTO IMITACION CROSS</t>
  </si>
  <si>
    <t>SOB054</t>
  </si>
  <si>
    <t>SOBRE PLASTICO OXFORD OFICIO CON BROCHE F412</t>
  </si>
  <si>
    <t>PIZ107</t>
  </si>
  <si>
    <t>PIZARRON RANURADO NEGRO  80X 60 HORIZONTAL</t>
  </si>
  <si>
    <t>TAR056</t>
  </si>
  <si>
    <t>TARJETERO CARTON 3 X 5, AA-05</t>
  </si>
  <si>
    <t>CUA121</t>
  </si>
  <si>
    <t>CUADERNO ECON PROF 100H BLANCO</t>
  </si>
  <si>
    <t>TEC616</t>
  </si>
  <si>
    <t>TECNOFORM 616 RECIBO PART UTILIDADES</t>
  </si>
  <si>
    <t>PLU093</t>
  </si>
  <si>
    <t>PLUMA PILOT BETTER RETRACTIL NEGRO</t>
  </si>
  <si>
    <t>FOL021</t>
  </si>
  <si>
    <t>FOLDER ACCO PORT CARTA (BROCHE 8CM)</t>
  </si>
  <si>
    <t>PLU152</t>
  </si>
  <si>
    <t>PLUMA ZEBRA JIMNIE RETRACTIL AZUL</t>
  </si>
  <si>
    <t>BLO021</t>
  </si>
  <si>
    <t>BLOCK ESTRELLA CARTA MILIMETRICO</t>
  </si>
  <si>
    <t>CAB021</t>
  </si>
  <si>
    <t>CABLE PARALELO, 1.8 M, PC-100157</t>
  </si>
  <si>
    <t>PAP005</t>
  </si>
  <si>
    <t>PAPEL ARTE GRUESO 180/200 GRS</t>
  </si>
  <si>
    <t>FOM034</t>
  </si>
  <si>
    <t>FOMY CARTA VERDE BANDERA</t>
  </si>
  <si>
    <t>PLA095</t>
  </si>
  <si>
    <t>PLASTILINA VINCI BARRA NARANJA 50</t>
  </si>
  <si>
    <t>JUE040</t>
  </si>
  <si>
    <t>JUEGO GEOMETRIA MAPED STOP SYSTEM IRROMPIBLE</t>
  </si>
  <si>
    <t>FOL070</t>
  </si>
  <si>
    <t>FOLDER ECONOMICO CARTA ROSA PASTEL</t>
  </si>
  <si>
    <t xml:space="preserve"> Costo Promedio</t>
  </si>
  <si>
    <t>A</t>
  </si>
  <si>
    <t>B</t>
  </si>
  <si>
    <t>Inversión</t>
  </si>
  <si>
    <t>TOTAL</t>
  </si>
  <si>
    <t>Demanda</t>
  </si>
  <si>
    <t>Inversión acumulado</t>
  </si>
  <si>
    <t>% Inversión acumulado</t>
  </si>
  <si>
    <t>ZONA</t>
  </si>
  <si>
    <t>%</t>
  </si>
  <si>
    <t>% ARTICULOS</t>
  </si>
  <si>
    <t>% ACUMULADO</t>
  </si>
  <si>
    <t>% INVERSIÓN</t>
  </si>
  <si>
    <t>% INV. ACUMULADO</t>
  </si>
  <si>
    <t>NO. ELEMENTOS</t>
  </si>
  <si>
    <t>C</t>
  </si>
  <si>
    <t>0-80%</t>
  </si>
  <si>
    <t>80% - 95%</t>
  </si>
  <si>
    <t>95% - 100%</t>
  </si>
  <si>
    <t>COD</t>
  </si>
  <si>
    <t>DEMANDA</t>
  </si>
  <si>
    <t>P. UNITARIO</t>
  </si>
  <si>
    <t>INVERSIÓN</t>
  </si>
  <si>
    <t>I. ACUMULADO</t>
  </si>
  <si>
    <t>% I. ACUMULADO</t>
  </si>
  <si>
    <t>A-014</t>
  </si>
  <si>
    <t>A-016</t>
  </si>
  <si>
    <t>A-003</t>
  </si>
  <si>
    <t>A-015</t>
  </si>
  <si>
    <t>A-007</t>
  </si>
  <si>
    <t>A-004</t>
  </si>
  <si>
    <t>A-008</t>
  </si>
  <si>
    <t>A-010</t>
  </si>
  <si>
    <t>A-013</t>
  </si>
  <si>
    <t>A-001</t>
  </si>
  <si>
    <t>A-006</t>
  </si>
  <si>
    <t>A-005</t>
  </si>
  <si>
    <t>A-002</t>
  </si>
  <si>
    <t>A-012</t>
  </si>
  <si>
    <t>A-009</t>
  </si>
  <si>
    <t>A-011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</si>
</sst>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Q-100A]* #,##0.00_-;\-[$Q-100A]* #,##0.00_-;_-[$Q-10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9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0" fontId="3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1" xfId="0" applyNumberFormat="1" applyFont="1" applyBorder="1"/>
    <xf numFmtId="10" fontId="3" fillId="0" borderId="1" xfId="2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5" fillId="5" borderId="1" xfId="1" applyFont="1" applyFill="1" applyBorder="1" applyAlignment="1">
      <alignment horizontal="center" vertical="center" wrapText="1"/>
    </xf>
    <xf numFmtId="0" fontId="4" fillId="0" borderId="2" xfId="0" applyFont="1" applyBorder="1"/>
    <xf numFmtId="0" fontId="5" fillId="5" borderId="3" xfId="0" applyFont="1" applyFill="1" applyBorder="1" applyAlignment="1">
      <alignment horizontal="center" vertical="center" wrapText="1"/>
    </xf>
    <xf numFmtId="10" fontId="0" fillId="0" borderId="1" xfId="2" applyNumberFormat="1" applyFont="1" applyBorder="1"/>
    <xf numFmtId="0" fontId="0" fillId="0" borderId="1" xfId="0" applyBorder="1"/>
    <xf numFmtId="165" fontId="2" fillId="0" borderId="0" xfId="0" applyNumberFormat="1" applyFont="1"/>
    <xf numFmtId="10" fontId="0" fillId="0" borderId="1" xfId="0" applyNumberFormat="1" applyBorder="1"/>
    <xf numFmtId="10" fontId="7" fillId="0" borderId="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DIAGRAMA</a:t>
            </a:r>
            <a:r>
              <a:rPr lang="es-GT" baseline="0"/>
              <a:t> DE PARETO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ABC'!$Q$1</c:f>
              <c:strCache>
                <c:ptCount val="1"/>
                <c:pt idx="0">
                  <c:v>% INVERSIÓN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C-4D75-A4D6-18FE5D06E95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EC-4D75-A4D6-18FE5D06E95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EC-4D75-A4D6-18FE5D06E950}"/>
              </c:ext>
            </c:extLst>
          </c:dPt>
          <c:dLbls>
            <c:dLbl>
              <c:idx val="0"/>
              <c:layout>
                <c:manualLayout>
                  <c:x val="0"/>
                  <c:y val="0.1435185185185184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EC-4D75-A4D6-18FE5D06E950}"/>
                </c:ext>
              </c:extLst>
            </c:dLbl>
            <c:dLbl>
              <c:idx val="1"/>
              <c:layout>
                <c:manualLayout>
                  <c:x val="-7.6268836391258615E-17"/>
                  <c:y val="7.9012333389741091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EC-4D75-A4D6-18FE5D06E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'EJEMPLO ABC'!$N$2:$N$4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22</c:v>
                </c:pt>
              </c:numCache>
            </c:numRef>
          </c:cat>
          <c:val>
            <c:numRef>
              <c:f>'EJEMPLO ABC'!$Q$2:$Q$4</c:f>
              <c:numCache>
                <c:formatCode>0.00%</c:formatCode>
                <c:ptCount val="3"/>
                <c:pt idx="0">
                  <c:v>0.7776245230850507</c:v>
                </c:pt>
                <c:pt idx="1">
                  <c:v>0.16949700235976994</c:v>
                </c:pt>
                <c:pt idx="2">
                  <c:v>5.2878474555179356E-2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D75-A4D6-18FE5D06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0584192"/>
        <c:axId val="770584608"/>
      </c:barChart>
      <c:lineChart>
        <c:grouping val="standard"/>
        <c:varyColors val="0"/>
        <c:ser>
          <c:idx val="1"/>
          <c:order val="1"/>
          <c:tx>
            <c:strRef>
              <c:f>'EJEMPLO ABC'!$R$1</c:f>
              <c:strCache>
                <c:ptCount val="1"/>
                <c:pt idx="0">
                  <c:v>% INV.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666666666666721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EC-4D75-A4D6-18FE5D06E950}"/>
                </c:ext>
              </c:extLst>
            </c:dLbl>
            <c:dLbl>
              <c:idx val="1"/>
              <c:layout>
                <c:manualLayout>
                  <c:x val="-6.6666666666666666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EC-4D75-A4D6-18FE5D06E950}"/>
                </c:ext>
              </c:extLst>
            </c:dLbl>
            <c:dLbl>
              <c:idx val="2"/>
              <c:layout>
                <c:manualLayout>
                  <c:x val="-3.0555555555555555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EC-4D75-A4D6-18FE5D06E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'EJEMPLO ABC'!$R$2:$R$4</c:f>
              <c:numCache>
                <c:formatCode>0.00%</c:formatCode>
                <c:ptCount val="3"/>
                <c:pt idx="0">
                  <c:v>0.7776245230850507</c:v>
                </c:pt>
                <c:pt idx="1">
                  <c:v>0.94712152544482064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C-4D75-A4D6-18FE5D06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84192"/>
        <c:axId val="770584608"/>
      </c:lineChart>
      <c:catAx>
        <c:axId val="7705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No.</a:t>
                </a:r>
                <a:r>
                  <a:rPr lang="es-GT" baseline="0"/>
                  <a:t> Elementos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0584608"/>
        <c:crosses val="autoZero"/>
        <c:auto val="1"/>
        <c:lblAlgn val="ctr"/>
        <c:lblOffset val="100"/>
        <c:noMultiLvlLbl val="0"/>
      </c:catAx>
      <c:valAx>
        <c:axId val="770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% DE INVERSIÓN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05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6</xdr:row>
      <xdr:rowOff>14287</xdr:rowOff>
    </xdr:from>
    <xdr:to>
      <xdr:col>18</xdr:col>
      <xdr:colOff>428624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C54905-D4E8-42E8-8F92-70D7E6A09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4" workbookViewId="0">
      <selection activeCell="X17" sqref="X16:X17"/>
    </sheetView>
  </sheetViews>
  <sheetFormatPr baseColWidth="10" defaultRowHeight="15" x14ac:dyDescent="0.25"/>
  <cols>
    <col min="1" max="1" width="8.7109375" customWidth="1"/>
    <col min="2" max="2" width="50.140625" bestFit="1" customWidth="1"/>
    <col min="3" max="3" width="10.7109375" customWidth="1"/>
    <col min="4" max="4" width="10" customWidth="1"/>
    <col min="5" max="5" width="13.42578125" customWidth="1"/>
    <col min="6" max="6" width="14.85546875" customWidth="1"/>
    <col min="7" max="7" width="11.5703125" customWidth="1"/>
    <col min="8" max="8" width="11.42578125" customWidth="1"/>
    <col min="9" max="9" width="11.5703125" customWidth="1"/>
  </cols>
  <sheetData>
    <row r="1" spans="1:18" ht="40.5" x14ac:dyDescent="0.25">
      <c r="A1" s="15" t="s">
        <v>0</v>
      </c>
      <c r="B1" s="15" t="s">
        <v>1</v>
      </c>
      <c r="C1" s="18" t="s">
        <v>82</v>
      </c>
      <c r="D1" s="14" t="s">
        <v>87</v>
      </c>
      <c r="E1" s="20" t="s">
        <v>85</v>
      </c>
      <c r="F1" s="20" t="s">
        <v>88</v>
      </c>
      <c r="G1" s="20" t="s">
        <v>89</v>
      </c>
      <c r="H1" s="20" t="s">
        <v>90</v>
      </c>
      <c r="I1" s="16" t="s">
        <v>91</v>
      </c>
      <c r="M1" s="17" t="s">
        <v>90</v>
      </c>
      <c r="N1" s="17" t="s">
        <v>96</v>
      </c>
      <c r="O1" s="17" t="s">
        <v>92</v>
      </c>
      <c r="P1" s="17" t="s">
        <v>93</v>
      </c>
      <c r="Q1" s="17" t="s">
        <v>94</v>
      </c>
      <c r="R1" s="17" t="s">
        <v>95</v>
      </c>
    </row>
    <row r="2" spans="1:18" ht="15.75" x14ac:dyDescent="0.3">
      <c r="A2" s="8" t="s">
        <v>2</v>
      </c>
      <c r="B2" s="8" t="s">
        <v>3</v>
      </c>
      <c r="C2" s="9">
        <v>918.52</v>
      </c>
      <c r="D2" s="10">
        <v>78</v>
      </c>
      <c r="E2" s="5">
        <f>C2*D2</f>
        <v>71644.56</v>
      </c>
      <c r="F2" s="5">
        <f>E2</f>
        <v>71644.56</v>
      </c>
      <c r="G2" s="6">
        <f>F2/$E$42</f>
        <v>0.46339406919215453</v>
      </c>
      <c r="H2" s="7" t="str">
        <f>IF(G2&lt;=0.8, "A", IF(G2&lt;=0.95, "B", "C"))</f>
        <v>A</v>
      </c>
      <c r="I2" s="25">
        <f>G6</f>
        <v>0.7776245230850507</v>
      </c>
      <c r="L2" s="2" t="s">
        <v>98</v>
      </c>
      <c r="M2" s="11" t="s">
        <v>83</v>
      </c>
      <c r="N2" s="22">
        <f>COUNTIF(H:H, "A")</f>
        <v>5</v>
      </c>
      <c r="O2" s="21">
        <f>N2/$N$5</f>
        <v>0.125</v>
      </c>
      <c r="P2" s="24">
        <f>O2</f>
        <v>0.125</v>
      </c>
      <c r="Q2" s="24">
        <f>I2</f>
        <v>0.7776245230850507</v>
      </c>
      <c r="R2" s="24">
        <f>Q2</f>
        <v>0.7776245230850507</v>
      </c>
    </row>
    <row r="3" spans="1:18" ht="15.75" x14ac:dyDescent="0.3">
      <c r="A3" s="8" t="s">
        <v>4</v>
      </c>
      <c r="B3" s="8" t="s">
        <v>5</v>
      </c>
      <c r="C3" s="9">
        <v>710.56</v>
      </c>
      <c r="D3" s="10">
        <v>44</v>
      </c>
      <c r="E3" s="5">
        <f t="shared" ref="E3:E41" si="0">C3*D3</f>
        <v>31264.639999999999</v>
      </c>
      <c r="F3" s="5">
        <f>F2+E3</f>
        <v>102909.2</v>
      </c>
      <c r="G3" s="6">
        <f t="shared" ref="G3:G41" si="1">F3/$E$42</f>
        <v>0.66561247560609305</v>
      </c>
      <c r="H3" s="7" t="str">
        <f t="shared" ref="H3:H41" si="2">IF(G3&lt;=0.8, "A", IF(G3&lt;=0.95, "B", "C"))</f>
        <v>A</v>
      </c>
      <c r="I3" s="26"/>
      <c r="L3" s="2" t="s">
        <v>99</v>
      </c>
      <c r="M3" s="12" t="s">
        <v>84</v>
      </c>
      <c r="N3" s="22">
        <f>COUNTIF(H:H, "B")</f>
        <v>13</v>
      </c>
      <c r="O3" s="21">
        <f t="shared" ref="O3:O4" si="3">N3/$N$5</f>
        <v>0.32500000000000001</v>
      </c>
      <c r="P3" s="24">
        <f>P2+O3</f>
        <v>0.45</v>
      </c>
      <c r="Q3" s="24">
        <f>I7</f>
        <v>0.16949700235976994</v>
      </c>
      <c r="R3" s="24">
        <f>R2+Q3</f>
        <v>0.94712152544482064</v>
      </c>
    </row>
    <row r="4" spans="1:18" ht="15.75" x14ac:dyDescent="0.3">
      <c r="A4" s="8" t="s">
        <v>6</v>
      </c>
      <c r="B4" s="8" t="s">
        <v>7</v>
      </c>
      <c r="C4" s="9">
        <v>140.74</v>
      </c>
      <c r="D4" s="10">
        <v>46</v>
      </c>
      <c r="E4" s="5">
        <f t="shared" si="0"/>
        <v>6474.0400000000009</v>
      </c>
      <c r="F4" s="5">
        <f t="shared" ref="F4:F41" si="4">F3+E4</f>
        <v>109383.23999999999</v>
      </c>
      <c r="G4" s="6">
        <f t="shared" si="1"/>
        <v>0.70748630021626258</v>
      </c>
      <c r="H4" s="7" t="str">
        <f t="shared" si="2"/>
        <v>A</v>
      </c>
      <c r="I4" s="26"/>
      <c r="L4" s="2" t="s">
        <v>100</v>
      </c>
      <c r="M4" s="13" t="s">
        <v>97</v>
      </c>
      <c r="N4" s="22">
        <f>COUNTIF(H:H, "C")</f>
        <v>22</v>
      </c>
      <c r="O4" s="21">
        <f t="shared" si="3"/>
        <v>0.55000000000000004</v>
      </c>
      <c r="P4" s="24">
        <f>P3+O4</f>
        <v>1</v>
      </c>
      <c r="Q4" s="24">
        <f>I20</f>
        <v>5.2878474555179356E-2</v>
      </c>
      <c r="R4" s="24">
        <f>R3+Q4</f>
        <v>1</v>
      </c>
    </row>
    <row r="5" spans="1:18" ht="15.75" x14ac:dyDescent="0.3">
      <c r="A5" s="8" t="s">
        <v>8</v>
      </c>
      <c r="B5" s="8" t="s">
        <v>9</v>
      </c>
      <c r="C5" s="9">
        <v>83.33</v>
      </c>
      <c r="D5" s="10">
        <v>67</v>
      </c>
      <c r="E5" s="5">
        <f t="shared" si="0"/>
        <v>5583.11</v>
      </c>
      <c r="F5" s="5">
        <f t="shared" si="4"/>
        <v>114966.34999999999</v>
      </c>
      <c r="G5" s="6">
        <f t="shared" si="1"/>
        <v>0.74359762620734149</v>
      </c>
      <c r="H5" s="7" t="str">
        <f t="shared" si="2"/>
        <v>A</v>
      </c>
      <c r="I5" s="26"/>
      <c r="M5" t="s">
        <v>86</v>
      </c>
      <c r="N5">
        <f>SUM(N2:N4)</f>
        <v>40</v>
      </c>
      <c r="O5" s="1">
        <f>SUM(O2:O4)</f>
        <v>1</v>
      </c>
    </row>
    <row r="6" spans="1:18" ht="15.75" x14ac:dyDescent="0.3">
      <c r="A6" s="8" t="s">
        <v>10</v>
      </c>
      <c r="B6" s="8" t="s">
        <v>11</v>
      </c>
      <c r="C6" s="9">
        <v>78.52</v>
      </c>
      <c r="D6" s="10">
        <v>67</v>
      </c>
      <c r="E6" s="5">
        <f t="shared" si="0"/>
        <v>5260.84</v>
      </c>
      <c r="F6" s="5">
        <f t="shared" si="4"/>
        <v>120227.18999999999</v>
      </c>
      <c r="G6" s="6">
        <f t="shared" si="1"/>
        <v>0.7776245230850507</v>
      </c>
      <c r="H6" s="7" t="str">
        <f t="shared" si="2"/>
        <v>A</v>
      </c>
      <c r="I6" s="27"/>
    </row>
    <row r="7" spans="1:18" ht="15.75" x14ac:dyDescent="0.3">
      <c r="A7" s="8" t="s">
        <v>12</v>
      </c>
      <c r="B7" s="8" t="s">
        <v>13</v>
      </c>
      <c r="C7" s="9">
        <v>58.33</v>
      </c>
      <c r="D7" s="10">
        <v>73</v>
      </c>
      <c r="E7" s="5">
        <f t="shared" si="0"/>
        <v>4258.09</v>
      </c>
      <c r="F7" s="5">
        <f t="shared" si="4"/>
        <v>124485.27999999998</v>
      </c>
      <c r="G7" s="6">
        <f t="shared" si="1"/>
        <v>0.8051656741799339</v>
      </c>
      <c r="H7" s="7" t="str">
        <f t="shared" si="2"/>
        <v>B</v>
      </c>
      <c r="I7" s="25">
        <f>G19-I2</f>
        <v>0.16949700235976994</v>
      </c>
    </row>
    <row r="8" spans="1:18" ht="15.75" x14ac:dyDescent="0.3">
      <c r="A8" s="8" t="s">
        <v>14</v>
      </c>
      <c r="B8" s="8" t="s">
        <v>15</v>
      </c>
      <c r="C8" s="9">
        <v>50.93</v>
      </c>
      <c r="D8" s="10">
        <v>57</v>
      </c>
      <c r="E8" s="5">
        <f t="shared" si="0"/>
        <v>2903.0099999999998</v>
      </c>
      <c r="F8" s="5">
        <f t="shared" si="4"/>
        <v>127388.28999999998</v>
      </c>
      <c r="G8" s="6">
        <f t="shared" si="1"/>
        <v>0.82394222353421165</v>
      </c>
      <c r="H8" s="7" t="str">
        <f t="shared" si="2"/>
        <v>B</v>
      </c>
      <c r="I8" s="28"/>
    </row>
    <row r="9" spans="1:18" ht="15.75" x14ac:dyDescent="0.3">
      <c r="A9" s="8" t="s">
        <v>16</v>
      </c>
      <c r="B9" s="8" t="s">
        <v>17</v>
      </c>
      <c r="C9" s="9">
        <v>35.19</v>
      </c>
      <c r="D9" s="10">
        <v>75</v>
      </c>
      <c r="E9" s="5">
        <f t="shared" si="0"/>
        <v>2639.25</v>
      </c>
      <c r="F9" s="5">
        <f t="shared" si="4"/>
        <v>130027.53999999998</v>
      </c>
      <c r="G9" s="6">
        <f t="shared" si="1"/>
        <v>0.8410127840501167</v>
      </c>
      <c r="H9" s="7" t="str">
        <f t="shared" si="2"/>
        <v>B</v>
      </c>
      <c r="I9" s="28"/>
    </row>
    <row r="10" spans="1:18" ht="15.75" x14ac:dyDescent="0.3">
      <c r="A10" s="8" t="s">
        <v>18</v>
      </c>
      <c r="B10" s="8" t="s">
        <v>19</v>
      </c>
      <c r="C10" s="9">
        <v>63.89</v>
      </c>
      <c r="D10" s="10">
        <v>29</v>
      </c>
      <c r="E10" s="5">
        <f t="shared" si="0"/>
        <v>1852.81</v>
      </c>
      <c r="F10" s="5">
        <f t="shared" si="4"/>
        <v>131880.34999999998</v>
      </c>
      <c r="G10" s="6">
        <f t="shared" si="1"/>
        <v>0.85299668297195974</v>
      </c>
      <c r="H10" s="7" t="str">
        <f t="shared" si="2"/>
        <v>B</v>
      </c>
      <c r="I10" s="28"/>
    </row>
    <row r="11" spans="1:18" ht="15.75" x14ac:dyDescent="0.3">
      <c r="A11" s="8" t="s">
        <v>20</v>
      </c>
      <c r="B11" s="8" t="s">
        <v>21</v>
      </c>
      <c r="C11" s="9">
        <v>21.3</v>
      </c>
      <c r="D11" s="10">
        <v>86</v>
      </c>
      <c r="E11" s="5">
        <f t="shared" si="0"/>
        <v>1831.8</v>
      </c>
      <c r="F11" s="5">
        <f t="shared" si="4"/>
        <v>133712.14999999997</v>
      </c>
      <c r="G11" s="6">
        <f t="shared" si="1"/>
        <v>0.8648446900774005</v>
      </c>
      <c r="H11" s="7" t="str">
        <f t="shared" si="2"/>
        <v>B</v>
      </c>
      <c r="I11" s="28"/>
    </row>
    <row r="12" spans="1:18" ht="15.75" x14ac:dyDescent="0.3">
      <c r="A12" s="8" t="s">
        <v>22</v>
      </c>
      <c r="B12" s="8" t="s">
        <v>23</v>
      </c>
      <c r="C12" s="9">
        <v>44.16</v>
      </c>
      <c r="D12" s="10">
        <v>39</v>
      </c>
      <c r="E12" s="5">
        <f t="shared" si="0"/>
        <v>1722.2399999999998</v>
      </c>
      <c r="F12" s="5">
        <f t="shared" si="4"/>
        <v>135434.38999999996</v>
      </c>
      <c r="G12" s="6">
        <f t="shared" si="1"/>
        <v>0.87598406760621073</v>
      </c>
      <c r="H12" s="7" t="str">
        <f t="shared" si="2"/>
        <v>B</v>
      </c>
      <c r="I12" s="28"/>
    </row>
    <row r="13" spans="1:18" ht="15.75" x14ac:dyDescent="0.3">
      <c r="A13" s="8" t="s">
        <v>24</v>
      </c>
      <c r="B13" s="8" t="s">
        <v>25</v>
      </c>
      <c r="C13" s="9">
        <v>26.39</v>
      </c>
      <c r="D13" s="10">
        <v>64</v>
      </c>
      <c r="E13" s="5">
        <f t="shared" si="0"/>
        <v>1688.96</v>
      </c>
      <c r="F13" s="5">
        <f t="shared" si="4"/>
        <v>137123.34999999995</v>
      </c>
      <c r="G13" s="6">
        <f t="shared" si="1"/>
        <v>0.88690819146296662</v>
      </c>
      <c r="H13" s="7" t="str">
        <f t="shared" si="2"/>
        <v>B</v>
      </c>
      <c r="I13" s="28"/>
    </row>
    <row r="14" spans="1:18" ht="15.75" x14ac:dyDescent="0.3">
      <c r="A14" s="8" t="s">
        <v>26</v>
      </c>
      <c r="B14" s="8" t="s">
        <v>27</v>
      </c>
      <c r="C14" s="9">
        <v>21.3</v>
      </c>
      <c r="D14" s="10">
        <v>76</v>
      </c>
      <c r="E14" s="5">
        <f t="shared" si="0"/>
        <v>1618.8</v>
      </c>
      <c r="F14" s="5">
        <f t="shared" si="4"/>
        <v>138742.14999999994</v>
      </c>
      <c r="G14" s="6">
        <f t="shared" si="1"/>
        <v>0.89737852332358869</v>
      </c>
      <c r="H14" s="7" t="str">
        <f t="shared" si="2"/>
        <v>B</v>
      </c>
      <c r="I14" s="28"/>
    </row>
    <row r="15" spans="1:18" ht="15.75" x14ac:dyDescent="0.3">
      <c r="A15" s="8" t="s">
        <v>28</v>
      </c>
      <c r="B15" s="8" t="s">
        <v>29</v>
      </c>
      <c r="C15" s="9">
        <v>36.72</v>
      </c>
      <c r="D15" s="10">
        <v>43</v>
      </c>
      <c r="E15" s="5">
        <f t="shared" si="0"/>
        <v>1578.96</v>
      </c>
      <c r="F15" s="5">
        <f t="shared" si="4"/>
        <v>140321.10999999993</v>
      </c>
      <c r="G15" s="6">
        <f t="shared" si="1"/>
        <v>0.9075911717017997</v>
      </c>
      <c r="H15" s="7" t="str">
        <f t="shared" si="2"/>
        <v>B</v>
      </c>
      <c r="I15" s="28"/>
    </row>
    <row r="16" spans="1:18" ht="15.75" x14ac:dyDescent="0.3">
      <c r="A16" s="8" t="s">
        <v>30</v>
      </c>
      <c r="B16" s="8" t="s">
        <v>31</v>
      </c>
      <c r="C16" s="9">
        <v>29.63</v>
      </c>
      <c r="D16" s="10">
        <v>53</v>
      </c>
      <c r="E16" s="5">
        <f t="shared" si="0"/>
        <v>1570.3899999999999</v>
      </c>
      <c r="F16" s="5">
        <f t="shared" si="4"/>
        <v>141891.49999999994</v>
      </c>
      <c r="G16" s="6">
        <f t="shared" si="1"/>
        <v>0.91774838967227335</v>
      </c>
      <c r="H16" s="7" t="str">
        <f t="shared" si="2"/>
        <v>B</v>
      </c>
      <c r="I16" s="28"/>
    </row>
    <row r="17" spans="1:9" ht="15.75" x14ac:dyDescent="0.3">
      <c r="A17" s="8" t="s">
        <v>32</v>
      </c>
      <c r="B17" s="8" t="s">
        <v>33</v>
      </c>
      <c r="C17" s="9">
        <v>21.3</v>
      </c>
      <c r="D17" s="10">
        <v>72</v>
      </c>
      <c r="E17" s="5">
        <f t="shared" si="0"/>
        <v>1533.6000000000001</v>
      </c>
      <c r="F17" s="5">
        <f t="shared" si="4"/>
        <v>143425.09999999995</v>
      </c>
      <c r="G17" s="6">
        <f t="shared" si="1"/>
        <v>0.9276676514349681</v>
      </c>
      <c r="H17" s="7" t="str">
        <f t="shared" si="2"/>
        <v>B</v>
      </c>
      <c r="I17" s="28"/>
    </row>
    <row r="18" spans="1:9" ht="15.75" x14ac:dyDescent="0.3">
      <c r="A18" s="8" t="s">
        <v>34</v>
      </c>
      <c r="B18" s="8" t="s">
        <v>35</v>
      </c>
      <c r="C18" s="9">
        <v>42.24</v>
      </c>
      <c r="D18" s="10">
        <v>36</v>
      </c>
      <c r="E18" s="5">
        <f t="shared" si="0"/>
        <v>1520.64</v>
      </c>
      <c r="F18" s="5">
        <f t="shared" si="4"/>
        <v>144945.73999999996</v>
      </c>
      <c r="G18" s="6">
        <f t="shared" si="1"/>
        <v>0.93750308845037256</v>
      </c>
      <c r="H18" s="7" t="str">
        <f t="shared" si="2"/>
        <v>B</v>
      </c>
      <c r="I18" s="28"/>
    </row>
    <row r="19" spans="1:9" ht="15.75" x14ac:dyDescent="0.3">
      <c r="A19" s="8" t="s">
        <v>36</v>
      </c>
      <c r="B19" s="8" t="s">
        <v>37</v>
      </c>
      <c r="C19" s="9">
        <v>135.19</v>
      </c>
      <c r="D19" s="10">
        <v>11</v>
      </c>
      <c r="E19" s="5">
        <f t="shared" si="0"/>
        <v>1487.09</v>
      </c>
      <c r="F19" s="5">
        <f t="shared" si="4"/>
        <v>146432.82999999996</v>
      </c>
      <c r="G19" s="6">
        <f t="shared" si="1"/>
        <v>0.94712152544482064</v>
      </c>
      <c r="H19" s="7" t="str">
        <f t="shared" si="2"/>
        <v>B</v>
      </c>
      <c r="I19" s="29"/>
    </row>
    <row r="20" spans="1:9" ht="15.75" x14ac:dyDescent="0.3">
      <c r="A20" s="8" t="s">
        <v>38</v>
      </c>
      <c r="B20" s="8" t="s">
        <v>39</v>
      </c>
      <c r="C20" s="9">
        <v>14.54</v>
      </c>
      <c r="D20" s="10">
        <v>88</v>
      </c>
      <c r="E20" s="5">
        <f t="shared" si="0"/>
        <v>1279.52</v>
      </c>
      <c r="F20" s="5">
        <f t="shared" si="4"/>
        <v>147712.34999999995</v>
      </c>
      <c r="G20" s="6">
        <f t="shared" si="1"/>
        <v>0.95539740821125463</v>
      </c>
      <c r="H20" s="7" t="str">
        <f t="shared" si="2"/>
        <v>C</v>
      </c>
      <c r="I20" s="25">
        <f>G41-I7-I2</f>
        <v>5.2878474555179356E-2</v>
      </c>
    </row>
    <row r="21" spans="1:9" ht="15.75" x14ac:dyDescent="0.3">
      <c r="A21" s="8" t="s">
        <v>40</v>
      </c>
      <c r="B21" s="8" t="s">
        <v>41</v>
      </c>
      <c r="C21" s="9">
        <v>13.7</v>
      </c>
      <c r="D21" s="10">
        <v>76</v>
      </c>
      <c r="E21" s="5">
        <f t="shared" si="0"/>
        <v>1041.2</v>
      </c>
      <c r="F21" s="5">
        <f t="shared" si="4"/>
        <v>148753.54999999996</v>
      </c>
      <c r="G21" s="6">
        <f t="shared" si="1"/>
        <v>0.96213184701362675</v>
      </c>
      <c r="H21" s="7" t="str">
        <f t="shared" si="2"/>
        <v>C</v>
      </c>
      <c r="I21" s="28"/>
    </row>
    <row r="22" spans="1:9" ht="15.75" x14ac:dyDescent="0.3">
      <c r="A22" s="8" t="s">
        <v>42</v>
      </c>
      <c r="B22" s="8" t="s">
        <v>43</v>
      </c>
      <c r="C22" s="9">
        <v>29.63</v>
      </c>
      <c r="D22" s="10">
        <v>29</v>
      </c>
      <c r="E22" s="5">
        <f t="shared" si="0"/>
        <v>859.27</v>
      </c>
      <c r="F22" s="5">
        <f t="shared" si="4"/>
        <v>149612.81999999995</v>
      </c>
      <c r="G22" s="6">
        <f t="shared" si="1"/>
        <v>0.96768957005407441</v>
      </c>
      <c r="H22" s="7" t="str">
        <f t="shared" si="2"/>
        <v>C</v>
      </c>
      <c r="I22" s="28"/>
    </row>
    <row r="23" spans="1:9" ht="15.75" x14ac:dyDescent="0.3">
      <c r="A23" s="8" t="s">
        <v>44</v>
      </c>
      <c r="B23" s="8" t="s">
        <v>45</v>
      </c>
      <c r="C23" s="9">
        <v>7.18</v>
      </c>
      <c r="D23" s="10">
        <v>98</v>
      </c>
      <c r="E23" s="5">
        <f t="shared" si="0"/>
        <v>703.64</v>
      </c>
      <c r="F23" s="5">
        <f t="shared" si="4"/>
        <v>150316.45999999996</v>
      </c>
      <c r="G23" s="6">
        <f t="shared" si="1"/>
        <v>0.97224068465155922</v>
      </c>
      <c r="H23" s="7" t="str">
        <f t="shared" si="2"/>
        <v>C</v>
      </c>
      <c r="I23" s="28"/>
    </row>
    <row r="24" spans="1:9" ht="15.75" x14ac:dyDescent="0.3">
      <c r="A24" s="8" t="s">
        <v>46</v>
      </c>
      <c r="B24" s="8" t="s">
        <v>47</v>
      </c>
      <c r="C24" s="9">
        <v>67.13</v>
      </c>
      <c r="D24" s="10">
        <v>9</v>
      </c>
      <c r="E24" s="5">
        <f t="shared" si="0"/>
        <v>604.16999999999996</v>
      </c>
      <c r="F24" s="5">
        <f t="shared" si="4"/>
        <v>150920.62999999998</v>
      </c>
      <c r="G24" s="6">
        <f t="shared" si="1"/>
        <v>0.97614843137767249</v>
      </c>
      <c r="H24" s="7" t="str">
        <f t="shared" si="2"/>
        <v>C</v>
      </c>
      <c r="I24" s="28"/>
    </row>
    <row r="25" spans="1:9" ht="15.75" x14ac:dyDescent="0.3">
      <c r="A25" s="8" t="s">
        <v>48</v>
      </c>
      <c r="B25" s="8" t="s">
        <v>49</v>
      </c>
      <c r="C25" s="9">
        <v>34.26</v>
      </c>
      <c r="D25" s="10">
        <v>14</v>
      </c>
      <c r="E25" s="5">
        <f t="shared" si="0"/>
        <v>479.64</v>
      </c>
      <c r="F25" s="5">
        <f t="shared" si="4"/>
        <v>151400.26999999999</v>
      </c>
      <c r="G25" s="6">
        <f t="shared" si="1"/>
        <v>0.97925072318248407</v>
      </c>
      <c r="H25" s="7" t="str">
        <f t="shared" si="2"/>
        <v>C</v>
      </c>
      <c r="I25" s="28"/>
    </row>
    <row r="26" spans="1:9" ht="15.75" x14ac:dyDescent="0.3">
      <c r="A26" s="8" t="s">
        <v>50</v>
      </c>
      <c r="B26" s="8" t="s">
        <v>51</v>
      </c>
      <c r="C26" s="9">
        <v>6.76</v>
      </c>
      <c r="D26" s="10">
        <v>70</v>
      </c>
      <c r="E26" s="5">
        <f t="shared" si="0"/>
        <v>473.2</v>
      </c>
      <c r="F26" s="5">
        <f t="shared" si="4"/>
        <v>151873.47</v>
      </c>
      <c r="G26" s="6">
        <f t="shared" si="1"/>
        <v>0.98231136133200625</v>
      </c>
      <c r="H26" s="7" t="str">
        <f t="shared" si="2"/>
        <v>C</v>
      </c>
      <c r="I26" s="28"/>
    </row>
    <row r="27" spans="1:9" ht="15.75" x14ac:dyDescent="0.3">
      <c r="A27" s="8" t="s">
        <v>52</v>
      </c>
      <c r="B27" s="8" t="s">
        <v>53</v>
      </c>
      <c r="C27" s="9">
        <v>7.45</v>
      </c>
      <c r="D27" s="10">
        <v>54</v>
      </c>
      <c r="E27" s="5">
        <f t="shared" si="0"/>
        <v>402.3</v>
      </c>
      <c r="F27" s="5">
        <f t="shared" si="4"/>
        <v>152275.76999999999</v>
      </c>
      <c r="G27" s="6">
        <f t="shared" si="1"/>
        <v>0.98491342119581171</v>
      </c>
      <c r="H27" s="7" t="str">
        <f t="shared" si="2"/>
        <v>C</v>
      </c>
      <c r="I27" s="28"/>
    </row>
    <row r="28" spans="1:9" ht="15.75" x14ac:dyDescent="0.3">
      <c r="A28" s="8" t="s">
        <v>54</v>
      </c>
      <c r="B28" s="8" t="s">
        <v>55</v>
      </c>
      <c r="C28" s="9">
        <v>374.07</v>
      </c>
      <c r="D28" s="10">
        <v>1</v>
      </c>
      <c r="E28" s="5">
        <f t="shared" si="0"/>
        <v>374.07</v>
      </c>
      <c r="F28" s="5">
        <f t="shared" si="4"/>
        <v>152649.84</v>
      </c>
      <c r="G28" s="6">
        <f t="shared" si="1"/>
        <v>0.98733289057998708</v>
      </c>
      <c r="H28" s="7" t="str">
        <f t="shared" si="2"/>
        <v>C</v>
      </c>
      <c r="I28" s="28"/>
    </row>
    <row r="29" spans="1:9" ht="15.75" x14ac:dyDescent="0.3">
      <c r="A29" s="8" t="s">
        <v>56</v>
      </c>
      <c r="B29" s="8" t="s">
        <v>57</v>
      </c>
      <c r="C29" s="9">
        <v>8.17</v>
      </c>
      <c r="D29" s="10">
        <v>36</v>
      </c>
      <c r="E29" s="5">
        <f t="shared" si="0"/>
        <v>294.12</v>
      </c>
      <c r="F29" s="5">
        <f t="shared" si="4"/>
        <v>152943.96</v>
      </c>
      <c r="G29" s="6">
        <f t="shared" si="1"/>
        <v>0.98923524665043805</v>
      </c>
      <c r="H29" s="7" t="str">
        <f t="shared" si="2"/>
        <v>C</v>
      </c>
      <c r="I29" s="28"/>
    </row>
    <row r="30" spans="1:9" ht="15.75" x14ac:dyDescent="0.3">
      <c r="A30" s="8" t="s">
        <v>58</v>
      </c>
      <c r="B30" s="8" t="s">
        <v>59</v>
      </c>
      <c r="C30" s="9">
        <v>8.98</v>
      </c>
      <c r="D30" s="10">
        <v>31</v>
      </c>
      <c r="E30" s="5">
        <f t="shared" si="0"/>
        <v>278.38</v>
      </c>
      <c r="F30" s="5">
        <f t="shared" si="4"/>
        <v>153222.34</v>
      </c>
      <c r="G30" s="6">
        <f t="shared" si="1"/>
        <v>0.99103579704786826</v>
      </c>
      <c r="H30" s="7" t="str">
        <f t="shared" si="2"/>
        <v>C</v>
      </c>
      <c r="I30" s="28"/>
    </row>
    <row r="31" spans="1:9" ht="15.75" x14ac:dyDescent="0.3">
      <c r="A31" s="8" t="s">
        <v>60</v>
      </c>
      <c r="B31" s="8" t="s">
        <v>61</v>
      </c>
      <c r="C31" s="9">
        <v>9.1199999999999992</v>
      </c>
      <c r="D31" s="10">
        <v>26</v>
      </c>
      <c r="E31" s="5">
        <f t="shared" si="0"/>
        <v>237.11999999999998</v>
      </c>
      <c r="F31" s="5">
        <f t="shared" si="4"/>
        <v>153459.46</v>
      </c>
      <c r="G31" s="6">
        <f t="shared" si="1"/>
        <v>0.99256947946125518</v>
      </c>
      <c r="H31" s="7" t="str">
        <f t="shared" si="2"/>
        <v>C</v>
      </c>
      <c r="I31" s="28"/>
    </row>
    <row r="32" spans="1:9" ht="15.75" x14ac:dyDescent="0.3">
      <c r="A32" s="8" t="s">
        <v>62</v>
      </c>
      <c r="B32" s="8" t="s">
        <v>63</v>
      </c>
      <c r="C32" s="9">
        <v>23.15</v>
      </c>
      <c r="D32" s="10">
        <v>10</v>
      </c>
      <c r="E32" s="5">
        <f t="shared" si="0"/>
        <v>231.5</v>
      </c>
      <c r="F32" s="5">
        <f t="shared" si="4"/>
        <v>153690.96</v>
      </c>
      <c r="G32" s="6">
        <f t="shared" si="1"/>
        <v>0.99406681194564739</v>
      </c>
      <c r="H32" s="7" t="str">
        <f t="shared" si="2"/>
        <v>C</v>
      </c>
      <c r="I32" s="28"/>
    </row>
    <row r="33" spans="1:9" ht="15.75" x14ac:dyDescent="0.3">
      <c r="A33" s="8" t="s">
        <v>64</v>
      </c>
      <c r="B33" s="8" t="s">
        <v>65</v>
      </c>
      <c r="C33" s="9">
        <v>8.15</v>
      </c>
      <c r="D33" s="10">
        <v>26</v>
      </c>
      <c r="E33" s="5">
        <f t="shared" si="0"/>
        <v>211.9</v>
      </c>
      <c r="F33" s="5">
        <f t="shared" si="4"/>
        <v>153902.85999999999</v>
      </c>
      <c r="G33" s="6">
        <f t="shared" si="1"/>
        <v>0.99543737243568065</v>
      </c>
      <c r="H33" s="7" t="str">
        <f t="shared" si="2"/>
        <v>C</v>
      </c>
      <c r="I33" s="28"/>
    </row>
    <row r="34" spans="1:9" ht="15.75" x14ac:dyDescent="0.3">
      <c r="A34" s="8" t="s">
        <v>66</v>
      </c>
      <c r="B34" s="8" t="s">
        <v>67</v>
      </c>
      <c r="C34" s="9">
        <v>13.43</v>
      </c>
      <c r="D34" s="10">
        <v>14</v>
      </c>
      <c r="E34" s="5">
        <f t="shared" si="0"/>
        <v>188.01999999999998</v>
      </c>
      <c r="F34" s="5">
        <f t="shared" si="4"/>
        <v>154090.87999999998</v>
      </c>
      <c r="G34" s="6">
        <f t="shared" si="1"/>
        <v>0.99665347806728055</v>
      </c>
      <c r="H34" s="7" t="str">
        <f t="shared" si="2"/>
        <v>C</v>
      </c>
      <c r="I34" s="28"/>
    </row>
    <row r="35" spans="1:9" ht="15.75" x14ac:dyDescent="0.3">
      <c r="A35" s="8" t="s">
        <v>68</v>
      </c>
      <c r="B35" s="8" t="s">
        <v>69</v>
      </c>
      <c r="C35" s="9">
        <v>16.670000000000002</v>
      </c>
      <c r="D35" s="10">
        <v>10</v>
      </c>
      <c r="E35" s="5">
        <f t="shared" si="0"/>
        <v>166.70000000000002</v>
      </c>
      <c r="F35" s="5">
        <f t="shared" si="4"/>
        <v>154257.57999999999</v>
      </c>
      <c r="G35" s="6">
        <f t="shared" si="1"/>
        <v>0.99773168681522095</v>
      </c>
      <c r="H35" s="7" t="str">
        <f t="shared" si="2"/>
        <v>C</v>
      </c>
      <c r="I35" s="28"/>
    </row>
    <row r="36" spans="1:9" ht="15.75" x14ac:dyDescent="0.3">
      <c r="A36" s="8" t="s">
        <v>70</v>
      </c>
      <c r="B36" s="8" t="s">
        <v>71</v>
      </c>
      <c r="C36" s="9">
        <v>74.069999999999993</v>
      </c>
      <c r="D36" s="10">
        <v>2</v>
      </c>
      <c r="E36" s="5">
        <f t="shared" si="0"/>
        <v>148.13999999999999</v>
      </c>
      <c r="F36" s="5">
        <f t="shared" si="4"/>
        <v>154405.72</v>
      </c>
      <c r="G36" s="6">
        <f t="shared" si="1"/>
        <v>0.99868985024605406</v>
      </c>
      <c r="H36" s="7" t="str">
        <f t="shared" si="2"/>
        <v>C</v>
      </c>
      <c r="I36" s="28"/>
    </row>
    <row r="37" spans="1:9" ht="15.75" x14ac:dyDescent="0.3">
      <c r="A37" s="8" t="s">
        <v>72</v>
      </c>
      <c r="B37" s="8" t="s">
        <v>73</v>
      </c>
      <c r="C37" s="9">
        <v>2.2200000000000002</v>
      </c>
      <c r="D37" s="10">
        <v>30</v>
      </c>
      <c r="E37" s="5">
        <f t="shared" si="0"/>
        <v>66.600000000000009</v>
      </c>
      <c r="F37" s="5">
        <f t="shared" si="4"/>
        <v>154472.32000000001</v>
      </c>
      <c r="G37" s="6">
        <f t="shared" si="1"/>
        <v>0.99912061630851856</v>
      </c>
      <c r="H37" s="7" t="str">
        <f t="shared" si="2"/>
        <v>C</v>
      </c>
      <c r="I37" s="28"/>
    </row>
    <row r="38" spans="1:9" ht="15.75" x14ac:dyDescent="0.3">
      <c r="A38" s="8" t="s">
        <v>74</v>
      </c>
      <c r="B38" s="8" t="s">
        <v>75</v>
      </c>
      <c r="C38" s="9">
        <v>1.25</v>
      </c>
      <c r="D38" s="10">
        <v>43</v>
      </c>
      <c r="E38" s="5">
        <f t="shared" si="0"/>
        <v>53.75</v>
      </c>
      <c r="F38" s="5">
        <f t="shared" si="4"/>
        <v>154526.07</v>
      </c>
      <c r="G38" s="6">
        <f t="shared" si="1"/>
        <v>0.99946826909917119</v>
      </c>
      <c r="H38" s="7" t="str">
        <f t="shared" si="2"/>
        <v>C</v>
      </c>
      <c r="I38" s="28"/>
    </row>
    <row r="39" spans="1:9" ht="15.75" x14ac:dyDescent="0.3">
      <c r="A39" s="8" t="s">
        <v>76</v>
      </c>
      <c r="B39" s="8" t="s">
        <v>77</v>
      </c>
      <c r="C39" s="9">
        <v>5.42</v>
      </c>
      <c r="D39" s="10">
        <v>8</v>
      </c>
      <c r="E39" s="5">
        <f t="shared" si="0"/>
        <v>43.36</v>
      </c>
      <c r="F39" s="5">
        <f t="shared" si="4"/>
        <v>154569.43</v>
      </c>
      <c r="G39" s="6">
        <f t="shared" si="1"/>
        <v>0.99974871979689572</v>
      </c>
      <c r="H39" s="7" t="str">
        <f t="shared" si="2"/>
        <v>C</v>
      </c>
      <c r="I39" s="28"/>
    </row>
    <row r="40" spans="1:9" ht="15.75" x14ac:dyDescent="0.3">
      <c r="A40" s="8" t="s">
        <v>78</v>
      </c>
      <c r="B40" s="8" t="s">
        <v>79</v>
      </c>
      <c r="C40" s="9">
        <v>28.15</v>
      </c>
      <c r="D40" s="10">
        <v>1</v>
      </c>
      <c r="E40" s="5">
        <f t="shared" si="0"/>
        <v>28.15</v>
      </c>
      <c r="F40" s="5">
        <f t="shared" si="4"/>
        <v>154597.57999999999</v>
      </c>
      <c r="G40" s="6">
        <f t="shared" si="1"/>
        <v>0.99993079283981423</v>
      </c>
      <c r="H40" s="7" t="str">
        <f t="shared" si="2"/>
        <v>C</v>
      </c>
      <c r="I40" s="28"/>
    </row>
    <row r="41" spans="1:9" ht="15.75" x14ac:dyDescent="0.3">
      <c r="A41" s="8" t="s">
        <v>80</v>
      </c>
      <c r="B41" s="8" t="s">
        <v>81</v>
      </c>
      <c r="C41" s="9">
        <v>1.07</v>
      </c>
      <c r="D41" s="10">
        <v>10</v>
      </c>
      <c r="E41" s="5">
        <f t="shared" si="0"/>
        <v>10.700000000000001</v>
      </c>
      <c r="F41" s="5">
        <f t="shared" si="4"/>
        <v>154608.28</v>
      </c>
      <c r="G41" s="6">
        <f t="shared" si="1"/>
        <v>1</v>
      </c>
      <c r="H41" s="7" t="str">
        <f t="shared" si="2"/>
        <v>C</v>
      </c>
      <c r="I41" s="29"/>
    </row>
    <row r="42" spans="1:9" ht="15.75" x14ac:dyDescent="0.3">
      <c r="A42" s="19" t="s">
        <v>86</v>
      </c>
      <c r="E42" s="23">
        <f>SUM(E2:E41)</f>
        <v>154608.28</v>
      </c>
    </row>
  </sheetData>
  <sortState xmlns:xlrd2="http://schemas.microsoft.com/office/spreadsheetml/2017/richdata2" ref="A2:I41">
    <sortCondition descending="1" ref="E2:E41"/>
  </sortState>
  <mergeCells count="3">
    <mergeCell ref="I2:I6"/>
    <mergeCell ref="I7:I19"/>
    <mergeCell ref="I20:I41"/>
  </mergeCells>
  <conditionalFormatting sqref="H2:H41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K11" sqref="K11"/>
    </sheetView>
  </sheetViews>
  <sheetFormatPr baseColWidth="10" defaultRowHeight="15" x14ac:dyDescent="0.25"/>
  <cols>
    <col min="2" max="2" width="11.28515625" customWidth="1"/>
    <col min="4" max="4" width="10.5703125" bestFit="1" customWidth="1"/>
    <col min="5" max="5" width="14.42578125" bestFit="1" customWidth="1"/>
    <col min="6" max="6" width="16.5703125" bestFit="1" customWidth="1"/>
    <col min="7" max="7" width="8" customWidth="1"/>
  </cols>
  <sheetData>
    <row r="1" spans="1:8" x14ac:dyDescent="0.25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90</v>
      </c>
      <c r="H1" s="3" t="s">
        <v>91</v>
      </c>
    </row>
    <row r="2" spans="1:8" x14ac:dyDescent="0.25">
      <c r="A2" s="3" t="s">
        <v>107</v>
      </c>
      <c r="B2" s="3">
        <v>160000</v>
      </c>
      <c r="C2" s="4">
        <v>200</v>
      </c>
      <c r="D2" s="3"/>
      <c r="E2" s="3"/>
      <c r="F2" s="3"/>
      <c r="G2" s="3"/>
      <c r="H2" s="3"/>
    </row>
    <row r="3" spans="1:8" x14ac:dyDescent="0.25">
      <c r="A3" s="3" t="s">
        <v>108</v>
      </c>
      <c r="B3" s="3">
        <v>25000</v>
      </c>
      <c r="C3" s="5">
        <v>610</v>
      </c>
      <c r="D3" s="3"/>
      <c r="E3" s="3"/>
      <c r="F3" s="3"/>
      <c r="G3" s="3"/>
      <c r="H3" s="3"/>
    </row>
    <row r="4" spans="1:8" x14ac:dyDescent="0.25">
      <c r="A4" s="3" t="s">
        <v>109</v>
      </c>
      <c r="B4" s="3">
        <v>19000</v>
      </c>
      <c r="C4" s="5">
        <v>800</v>
      </c>
      <c r="D4" s="3"/>
      <c r="E4" s="3"/>
      <c r="F4" s="3"/>
      <c r="G4" s="3"/>
      <c r="H4" s="3"/>
    </row>
    <row r="5" spans="1:8" x14ac:dyDescent="0.25">
      <c r="A5" s="3" t="s">
        <v>110</v>
      </c>
      <c r="B5" s="3">
        <v>30000</v>
      </c>
      <c r="C5" s="5">
        <v>150</v>
      </c>
      <c r="D5" s="3"/>
      <c r="E5" s="3"/>
      <c r="F5" s="3"/>
      <c r="G5" s="3"/>
      <c r="H5" s="3"/>
    </row>
    <row r="6" spans="1:8" x14ac:dyDescent="0.25">
      <c r="A6" s="3" t="s">
        <v>111</v>
      </c>
      <c r="B6" s="3">
        <v>290010</v>
      </c>
      <c r="C6" s="5">
        <v>14</v>
      </c>
      <c r="D6" s="3"/>
      <c r="E6" s="3"/>
      <c r="F6" s="3"/>
      <c r="G6" s="3"/>
      <c r="H6" s="3"/>
    </row>
    <row r="7" spans="1:8" x14ac:dyDescent="0.25">
      <c r="A7" s="3" t="s">
        <v>112</v>
      </c>
      <c r="B7" s="3">
        <v>45000</v>
      </c>
      <c r="C7" s="5">
        <v>80</v>
      </c>
      <c r="D7" s="3"/>
      <c r="E7" s="3"/>
      <c r="F7" s="3"/>
      <c r="G7" s="3"/>
      <c r="H7" s="3"/>
    </row>
    <row r="8" spans="1:8" x14ac:dyDescent="0.25">
      <c r="A8" s="3" t="s">
        <v>113</v>
      </c>
      <c r="B8" s="3">
        <v>1800000</v>
      </c>
      <c r="C8" s="5">
        <v>1</v>
      </c>
      <c r="D8" s="3"/>
      <c r="E8" s="3"/>
      <c r="F8" s="3"/>
      <c r="G8" s="3"/>
      <c r="H8" s="3"/>
    </row>
    <row r="9" spans="1:8" x14ac:dyDescent="0.25">
      <c r="A9" s="3" t="s">
        <v>114</v>
      </c>
      <c r="B9" s="3">
        <v>8270</v>
      </c>
      <c r="C9" s="5">
        <v>180</v>
      </c>
      <c r="D9" s="3"/>
      <c r="E9" s="3"/>
      <c r="F9" s="3"/>
      <c r="G9" s="3"/>
      <c r="H9" s="3"/>
    </row>
    <row r="10" spans="1:8" x14ac:dyDescent="0.25">
      <c r="A10" s="3" t="s">
        <v>115</v>
      </c>
      <c r="B10" s="3">
        <v>290000</v>
      </c>
      <c r="C10" s="5">
        <v>2</v>
      </c>
      <c r="D10" s="3"/>
      <c r="E10" s="3"/>
      <c r="F10" s="3"/>
      <c r="G10" s="3"/>
      <c r="H10" s="3"/>
    </row>
    <row r="11" spans="1:8" x14ac:dyDescent="0.25">
      <c r="A11" s="3" t="s">
        <v>116</v>
      </c>
      <c r="B11" s="3">
        <v>15900</v>
      </c>
      <c r="C11" s="5">
        <v>25</v>
      </c>
      <c r="D11" s="3"/>
      <c r="E11" s="3"/>
      <c r="F11" s="3"/>
      <c r="G11" s="3"/>
      <c r="H11" s="3"/>
    </row>
    <row r="12" spans="1:8" x14ac:dyDescent="0.25">
      <c r="A12" s="3" t="s">
        <v>117</v>
      </c>
      <c r="B12" s="3">
        <v>390000</v>
      </c>
      <c r="C12" s="5">
        <v>1</v>
      </c>
      <c r="D12" s="3"/>
      <c r="E12" s="3"/>
      <c r="F12" s="3"/>
      <c r="G12" s="3"/>
      <c r="H12" s="3"/>
    </row>
    <row r="13" spans="1:8" x14ac:dyDescent="0.25">
      <c r="A13" s="3" t="s">
        <v>118</v>
      </c>
      <c r="B13" s="3">
        <v>113000</v>
      </c>
      <c r="C13" s="5">
        <v>3</v>
      </c>
      <c r="D13" s="3"/>
      <c r="E13" s="3"/>
      <c r="F13" s="3"/>
      <c r="G13" s="3"/>
      <c r="H13" s="3"/>
    </row>
    <row r="14" spans="1:8" x14ac:dyDescent="0.25">
      <c r="A14" s="3" t="s">
        <v>119</v>
      </c>
      <c r="B14" s="3">
        <v>19700</v>
      </c>
      <c r="C14" s="5">
        <v>15</v>
      </c>
      <c r="D14" s="3"/>
      <c r="E14" s="3"/>
      <c r="F14" s="3"/>
      <c r="G14" s="3"/>
      <c r="H14" s="3"/>
    </row>
    <row r="15" spans="1:8" x14ac:dyDescent="0.25">
      <c r="A15" s="3" t="s">
        <v>120</v>
      </c>
      <c r="B15" s="3">
        <v>291000</v>
      </c>
      <c r="C15" s="5">
        <v>1</v>
      </c>
      <c r="D15" s="3"/>
      <c r="E15" s="3"/>
      <c r="F15" s="3"/>
      <c r="G15" s="3"/>
      <c r="H15" s="3"/>
    </row>
    <row r="16" spans="1:8" x14ac:dyDescent="0.25">
      <c r="A16" s="3" t="s">
        <v>121</v>
      </c>
      <c r="B16" s="3">
        <v>48000</v>
      </c>
      <c r="C16" s="5">
        <v>5</v>
      </c>
      <c r="D16" s="3"/>
      <c r="E16" s="3"/>
      <c r="F16" s="3"/>
      <c r="G16" s="3"/>
      <c r="H16" s="3"/>
    </row>
    <row r="17" spans="1:8" x14ac:dyDescent="0.25">
      <c r="A17" s="3" t="s">
        <v>122</v>
      </c>
      <c r="B17" s="3">
        <v>32700</v>
      </c>
      <c r="C17" s="5">
        <v>6</v>
      </c>
      <c r="D17" s="3"/>
      <c r="E17" s="3"/>
      <c r="F17" s="3"/>
      <c r="G17" s="3"/>
      <c r="H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ABC</vt:lpstr>
      <vt:lpstr>Hoja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Dell</cp:lastModifiedBy>
  <dcterms:created xsi:type="dcterms:W3CDTF">2018-06-05T18:21:58Z</dcterms:created>
  <dcterms:modified xsi:type="dcterms:W3CDTF">2023-03-28T00:12:03Z</dcterms:modified>
</cp:coreProperties>
</file>