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og/Desktop/Bootcamp Activities/"/>
    </mc:Choice>
  </mc:AlternateContent>
  <xr:revisionPtr revIDLastSave="0" documentId="8_{2A5D4FEC-08BB-3246-8A6D-04E1B471B65F}" xr6:coauthVersionLast="47" xr6:coauthVersionMax="47" xr10:uidLastSave="{00000000-0000-0000-0000-000000000000}"/>
  <bookViews>
    <workbookView xWindow="-20" yWindow="780" windowWidth="29560" windowHeight="18880" xr2:uid="{00000000-000D-0000-FFFF-FFFF00000000}"/>
  </bookViews>
  <sheets>
    <sheet name="Crowdfunding" sheetId="1" r:id="rId1"/>
    <sheet name="Sheet2" sheetId="3" r:id="rId2"/>
    <sheet name="Sheet3" sheetId="5" r:id="rId3"/>
    <sheet name="Sheet4" sheetId="11" r:id="rId4"/>
    <sheet name="Bonus" sheetId="12" r:id="rId5"/>
    <sheet name="Bonus Statistical Analysis" sheetId="15" r:id="rId6"/>
  </sheets>
  <definedNames>
    <definedName name="_xlnm._FilterDatabase" localSheetId="0" hidden="1">Crowdfunding!$A$1:$T$1001</definedName>
  </definedNames>
  <calcPr calcId="191029"/>
  <pivotCaches>
    <pivotCache cacheId="43" r:id="rId7"/>
    <pivotCache cacheId="5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5" l="1"/>
  <c r="L7" i="15"/>
  <c r="I8" i="15"/>
  <c r="I7" i="15"/>
  <c r="L5" i="15"/>
  <c r="L4" i="15"/>
  <c r="I5" i="15"/>
  <c r="I4" i="15"/>
  <c r="L3" i="15"/>
  <c r="I3" i="15"/>
  <c r="L2" i="15"/>
  <c r="I2" i="15"/>
  <c r="C10" i="12"/>
  <c r="D12" i="12"/>
  <c r="C12" i="12"/>
  <c r="D11" i="12"/>
  <c r="C11" i="12"/>
  <c r="D10" i="12"/>
  <c r="D9" i="12"/>
  <c r="C9" i="12"/>
  <c r="D8" i="12"/>
  <c r="C8" i="12"/>
  <c r="D7" i="12"/>
  <c r="C7" i="12"/>
  <c r="D6" i="12"/>
  <c r="C6" i="12"/>
  <c r="D5" i="12"/>
  <c r="C5" i="12"/>
  <c r="D4" i="12"/>
  <c r="C4" i="12"/>
  <c r="B12" i="12"/>
  <c r="E12" i="12" s="1"/>
  <c r="B11" i="12"/>
  <c r="B10" i="12"/>
  <c r="B9" i="12"/>
  <c r="B8" i="12"/>
  <c r="B7" i="12"/>
  <c r="B6" i="12"/>
  <c r="B5" i="12"/>
  <c r="B4" i="12"/>
  <c r="D3" i="12"/>
  <c r="C3" i="12"/>
  <c r="B3" i="12"/>
  <c r="B2" i="12"/>
  <c r="D13" i="12"/>
  <c r="C13" i="12"/>
  <c r="B13" i="12"/>
  <c r="D2" i="12"/>
  <c r="C2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  <c r="E7" i="12" l="1"/>
  <c r="E8" i="12"/>
  <c r="E9" i="12"/>
  <c r="E3" i="12"/>
  <c r="H3" i="12" s="1"/>
  <c r="E11" i="12"/>
  <c r="F11" i="12" s="1"/>
  <c r="G8" i="12"/>
  <c r="H8" i="12"/>
  <c r="G9" i="12"/>
  <c r="H9" i="12"/>
  <c r="E6" i="12"/>
  <c r="G6" i="12" s="1"/>
  <c r="G7" i="12"/>
  <c r="G12" i="12"/>
  <c r="H12" i="12"/>
  <c r="H7" i="12"/>
  <c r="E5" i="12"/>
  <c r="F5" i="12" s="1"/>
  <c r="F3" i="12"/>
  <c r="E4" i="12"/>
  <c r="G4" i="12" s="1"/>
  <c r="F12" i="12"/>
  <c r="F9" i="12"/>
  <c r="F8" i="12"/>
  <c r="F7" i="12"/>
  <c r="E10" i="12"/>
  <c r="H10" i="12"/>
  <c r="F10" i="12"/>
  <c r="G10" i="12"/>
  <c r="E2" i="12"/>
  <c r="G2" i="12" s="1"/>
  <c r="E13" i="12"/>
  <c r="F13" i="12" s="1"/>
  <c r="G3" i="12" l="1"/>
  <c r="H11" i="12"/>
  <c r="G11" i="12"/>
  <c r="F6" i="12"/>
  <c r="H5" i="12"/>
  <c r="G5" i="12"/>
  <c r="H6" i="12"/>
  <c r="H4" i="12"/>
  <c r="F4" i="12"/>
  <c r="F2" i="12"/>
  <c r="H13" i="12"/>
  <c r="G13" i="12"/>
  <c r="H2" i="12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<sst xmlns="http://schemas.openxmlformats.org/spreadsheetml/2006/main" count="9068" uniqueCount="2114">
  <si>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</si>
  <si>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</si>
  <si>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</si>
  <si>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</si>
  <si>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</si>
  <si>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</si>
  <si>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</si>
  <si>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</si>
  <si>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</si>
  <si>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</si>
  <si>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</si>
  <si>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</si>
  <si>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</si>
  <si>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</si>
  <si>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</si>
  <si>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</si>
  <si>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</si>
  <si>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</si>
  <si>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</si>
  <si>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</si>
  <si>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</si>
  <si>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</si>
  <si>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</si>
  <si>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</si>
  <si>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</si>
  <si>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</si>
  <si>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</si>
  <si>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</si>
  <si>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</si>
  <si>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</si>
  <si>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</si>
  <si>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</si>
  <si>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</si>
  <si>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</si>
  <si>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</si>
  <si>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</si>
  <si>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</si>
  <si>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</si>
  <si>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</si>
  <si>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</si>
  <si>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</si>
  <si>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</si>
  <si>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</si>
  <si>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</si>
  <si>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</si>
  <si>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</si>
  <si>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</si>
  <si>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</si>
  <si>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</si>
  <si>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</si>
  <si>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</si>
  <si>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</si>
  <si>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</si>
  <si>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</si>
  <si>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</si>
  <si>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</si>
  <si>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</si>
  <si>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</si>
  <si>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</si>
  <si>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</si>
  <si>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</si>
  <si>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</si>
  <si>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</si>
  <si>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</si>
  <si>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</si>
  <si>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</si>
  <si>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</si>
  <si>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</si>
  <si>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</si>
  <si>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</si>
  <si>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</si>
  <si>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</si>
  <si>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</si>
  <si>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</si>
  <si>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</si>
  <si>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</si>
  <si>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</si>
  <si>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</si>
  <si>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</si>
  <si>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</si>
  <si>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</si>
  <si>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</si>
  <si>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</si>
  <si>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</si>
  <si>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</si>
  <si>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</si>
  <si>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</si>
  <si>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</si>
  <si>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</si>
  <si>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</si>
  <si>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</si>
  <si>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</si>
  <si>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</si>
  <si>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</si>
  <si>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</si>
  <si>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</si>
  <si>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</si>
  <si>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</si>
  <si>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</si>
  <si>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</si>
  <si>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</si>
  <si>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</si>
  <si>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</si>
  <si>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</si>
  <si>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</si>
  <si>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</si>
  <si>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</si>
  <si>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</si>
  <si>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</si>
  <si>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</si>
  <si>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</si>
  <si>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</si>
  <si>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</si>
  <si>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</si>
  <si>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</si>
  <si>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</si>
  <si>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</si>
  <si>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</si>
  <si>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</si>
  <si>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</si>
  <si>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</si>
  <si>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</si>
  <si>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</si>
  <si>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</si>
  <si>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</si>
  <si>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</si>
  <si>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</si>
  <si>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</si>
  <si>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</si>
  <si>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</si>
  <si>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</si>
  <si>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</si>
  <si>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</si>
  <si>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</si>
  <si>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</si>
  <si>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</si>
  <si>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</si>
  <si>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</si>
  <si>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</si>
  <si>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</si>
  <si>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</si>
  <si>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</si>
  <si>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</si>
  <si>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</si>
  <si>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</si>
  <si>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</si>
  <si>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</si>
  <si>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</si>
  <si>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</si>
  <si>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</si>
  <si>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</si>
  <si>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</si>
  <si>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</si>
  <si>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</si>
  <si>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</si>
  <si>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</si>
  <si>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</si>
  <si>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</si>
  <si>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</si>
  <si>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</si>
  <si>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</si>
  <si>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</si>
  <si>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</si>
  <si>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</si>
  <si>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</si>
  <si>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</si>
  <si>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</si>
  <si>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</si>
  <si>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</si>
  <si>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</si>
  <si>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</si>
  <si>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</si>
  <si>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</si>
  <si>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</si>
  <si>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</si>
  <si>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</si>
  <si>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</si>
  <si>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</si>
  <si>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</si>
  <si>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</si>
  <si>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</si>
  <si>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</si>
  <si>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</si>
  <si>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</si>
  <si>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</si>
  <si>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</si>
  <si>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</si>
  <si>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</si>
  <si>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</si>
  <si>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</si>
  <si>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</si>
  <si>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</si>
  <si>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</si>
  <si>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</si>
  <si>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</si>
  <si>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</si>
  <si>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</si>
  <si>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</si>
  <si>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</si>
  <si>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</si>
  <si>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</si>
  <si>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</si>
  <si>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</si>
  <si>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</si>
  <si>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</si>
  <si>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</si>
  <si>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</si>
  <si>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</si>
  <si>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</si>
  <si>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</si>
  <si>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</si>
  <si>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</si>
  <si>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</si>
  <si>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</si>
  <si>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</si>
  <si>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</si>
  <si>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</si>
  <si>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</si>
  <si>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</si>
  <si>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</si>
  <si>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</si>
  <si>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</si>
  <si>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</si>
  <si>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</si>
  <si>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</si>
  <si>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</si>
  <si>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</si>
  <si>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</si>
  <si>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</si>
  <si>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</si>
  <si>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</si>
  <si>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</si>
  <si>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</si>
  <si>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</si>
  <si>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</si>
  <si>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</si>
  <si>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</si>
  <si>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</si>
  <si>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</si>
  <si>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</si>
  <si>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</si>
  <si>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</si>
  <si>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</si>
  <si>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</si>
  <si>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</si>
  <si>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</si>
  <si>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</si>
  <si>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</si>
  <si>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</si>
  <si>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</si>
  <si>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</si>
  <si>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</si>
  <si>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</si>
  <si>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</si>
  <si>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</si>
  <si>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</si>
  <si>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</si>
  <si>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</si>
  <si>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</si>
  <si>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</si>
  <si>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</si>
  <si>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</si>
  <si>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</si>
  <si>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</si>
  <si>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</si>
  <si>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</si>
  <si>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</si>
  <si>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</si>
  <si>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</si>
  <si>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</si>
  <si>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</si>
  <si>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</si>
  <si>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</si>
  <si>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</si>
  <si>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</si>
  <si>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</si>
  <si>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</si>
  <si>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</si>
  <si>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</si>
  <si>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</si>
  <si>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</si>
  <si>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</si>
  <si>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</si>
  <si>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</si>
  <si>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</si>
  <si>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</si>
  <si>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</si>
  <si>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</si>
  <si>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</si>
  <si>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</si>
  <si>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</si>
  <si>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</si>
  <si>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</si>
  <si>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</si>
  <si>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</si>
  <si>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</si>
  <si>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</si>
  <si>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</si>
  <si>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</si>
  <si>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</si>
  <si>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</si>
  <si>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</si>
  <si>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</si>
  <si>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</si>
  <si>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</si>
  <si>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</si>
  <si>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</si>
  <si>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</si>
  <si>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</si>
  <si>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</si>
  <si>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</si>
  <si>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</si>
  <si>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</si>
  <si>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</si>
  <si>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</si>
  <si>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</si>
  <si>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</si>
  <si>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</si>
  <si>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</si>
  <si>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</si>
  <si>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</si>
  <si>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</si>
  <si>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</si>
  <si>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</si>
  <si>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</si>
  <si>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</si>
  <si>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</si>
  <si>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</si>
  <si>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</si>
  <si>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</si>
  <si>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</si>
  <si>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</si>
  <si>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</si>
  <si>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</si>
  <si>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</si>
  <si>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</si>
  <si>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</si>
  <si>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</si>
  <si>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</si>
  <si>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</si>
  <si>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</si>
  <si>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</si>
  <si>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</si>
  <si>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</si>
  <si>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</si>
  <si>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</si>
  <si>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</si>
  <si>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</si>
  <si>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</si>
  <si>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</si>
  <si>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</si>
  <si>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</si>
  <si>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</si>
  <si>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</si>
  <si>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</si>
  <si>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</si>
  <si>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</si>
  <si>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</si>
  <si>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</si>
  <si>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</si>
  <si>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</si>
  <si>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</si>
  <si>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</si>
  <si>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</si>
  <si>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</si>
  <si>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</si>
  <si>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</si>
  <si>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</si>
  <si>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</si>
  <si>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</si>
  <si>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</si>
  <si>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</si>
  <si>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</si>
  <si>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</si>
  <si>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</si>
  <si>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</si>
  <si>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</si>
  <si>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</si>
  <si>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</si>
  <si>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</si>
  <si>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</si>
  <si>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</si>
  <si>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</si>
  <si>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</si>
  <si>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</si>
  <si>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</si>
  <si>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</si>
  <si>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</si>
  <si>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</si>
  <si>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</si>
  <si>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</si>
  <si>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</si>
  <si>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</si>
  <si>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</si>
  <si>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</si>
  <si>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</si>
  <si>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</si>
  <si>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</si>
  <si>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</si>
  <si>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</si>
  <si>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</si>
  <si>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</si>
  <si>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</si>
  <si>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</si>
  <si>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</si>
  <si>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</si>
  <si>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</si>
  <si>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</si>
  <si>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</si>
  <si>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</si>
  <si>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</si>
  <si>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</si>
  <si>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</si>
  <si>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</si>
  <si>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</si>
  <si>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</si>
  <si>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</si>
  <si>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</si>
  <si>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</si>
  <si>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</si>
  <si>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</si>
  <si>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</si>
  <si>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</si>
  <si>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</si>
  <si>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</si>
  <si>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</si>
  <si>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</si>
  <si>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</si>
  <si>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</si>
  <si>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</si>
  <si>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</si>
  <si>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</si>
  <si>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</si>
  <si>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</si>
  <si>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</si>
  <si>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</si>
  <si>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</si>
  <si>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</si>
  <si>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</si>
  <si>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</si>
  <si>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</si>
  <si>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</si>
  <si>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</si>
  <si>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</si>
  <si>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</si>
  <si>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</si>
  <si>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</si>
  <si>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</si>
  <si>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</si>
  <si>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</si>
  <si>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</si>
  <si>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</si>
  <si>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</si>
  <si>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</si>
  <si>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</si>
  <si>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</si>
  <si>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</si>
  <si>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</si>
  <si>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</si>
  <si>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</si>
  <si>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</si>
  <si>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</si>
  <si>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</si>
  <si>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</si>
  <si>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</si>
  <si>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</si>
  <si>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</si>
  <si>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</si>
  <si>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</si>
  <si>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</si>
  <si>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</si>
  <si>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</si>
  <si>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</si>
  <si>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</si>
  <si>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</si>
  <si>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</si>
  <si>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</si>
  <si>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</si>
  <si>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</si>
  <si>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</si>
  <si>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</si>
  <si>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</si>
  <si>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</si>
  <si>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</si>
  <si>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</si>
  <si>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</si>
  <si>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</si>
  <si>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</si>
  <si>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</si>
  <si>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</si>
  <si>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</si>
  <si>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</si>
  <si>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</si>
  <si>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</si>
  <si>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</si>
  <si>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</si>
  <si>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</si>
  <si>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</si>
  <si>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</si>
  <si>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</si>
  <si>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</si>
  <si>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</si>
  <si>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</si>
  <si>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</si>
  <si>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</si>
  <si>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</si>
  <si>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</si>
  <si>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</si>
  <si>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</si>
  <si>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</si>
  <si>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</si>
  <si>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</si>
  <si>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</si>
  <si>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</si>
  <si>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</si>
  <si>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</si>
  <si>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</si>
  <si>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</si>
  <si>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</si>
  <si>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</si>
  <si>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</si>
  <si>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</si>
  <si>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</si>
  <si>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</si>
  <si>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</si>
  <si>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</si>
  <si>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</si>
  <si>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</si>
  <si>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</si>
  <si>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</si>
  <si>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</si>
  <si>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</si>
  <si>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</si>
  <si>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</si>
  <si>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</si>
  <si>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</si>
  <si>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</si>
  <si>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</si>
  <si>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</si>
  <si>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</si>
  <si>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</si>
  <si>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</si>
  <si>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</si>
  <si>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</si>
  <si>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</si>
  <si>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</si>
  <si>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</si>
  <si>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</si>
  <si>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</si>
  <si>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</si>
  <si>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</si>
  <si>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</si>
  <si>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</si>
  <si>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</si>
  <si>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</si>
  <si>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</si>
  <si>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</si>
  <si>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</si>
  <si>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</si>
  <si>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</si>
  <si>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</si>
  <si>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</si>
  <si>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</si>
  <si>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</si>
  <si>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</si>
  <si>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</si>
  <si>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</si>
  <si>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</si>
  <si>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</si>
  <si>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</si>
  <si>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</si>
  <si>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</si>
  <si>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</si>
  <si>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</si>
  <si>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</si>
  <si>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</si>
  <si>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</si>
  <si>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</si>
  <si>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</si>
  <si>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</si>
  <si>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</si>
  <si>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</si>
  <si>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</si>
  <si>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</si>
  <si>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</si>
  <si>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</si>
  <si>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</si>
  <si>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</si>
  <si>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</si>
  <si>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</si>
  <si>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</si>
  <si>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</si>
  <si>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</si>
  <si>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</si>
  <si>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</si>
  <si>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</si>
  <si>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</si>
  <si>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</si>
  <si>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</si>
  <si>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</si>
  <si>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</si>
  <si>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</si>
  <si>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</si>
  <si>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</si>
  <si>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</si>
  <si>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</si>
  <si>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</si>
  <si>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</si>
  <si>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</si>
  <si>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</si>
  <si>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</si>
  <si>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</si>
  <si>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</si>
  <si>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</si>
  <si>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</si>
  <si>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</si>
  <si>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</si>
  <si>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</si>
  <si>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</si>
  <si>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</si>
  <si>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</si>
  <si>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</si>
  <si>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</si>
  <si>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</si>
  <si>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</si>
  <si>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</si>
  <si>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</si>
  <si>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</si>
  <si>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</si>
  <si>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</si>
  <si>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</si>
  <si>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</si>
  <si>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</si>
  <si>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</si>
  <si>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</si>
  <si>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</si>
  <si>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</si>
  <si>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</si>
  <si>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</si>
  <si>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</si>
  <si>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</si>
  <si>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</si>
  <si>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</si>
  <si>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</si>
  <si>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</si>
  <si>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</si>
  <si>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</si>
  <si>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</si>
  <si>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</si>
  <si>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</si>
  <si>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</si>
  <si>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</si>
  <si>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</si>
  <si>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</si>
  <si>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</si>
  <si>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</si>
  <si>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</si>
  <si>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</si>
  <si>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</si>
  <si>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</si>
  <si>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</si>
  <si>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</si>
  <si>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</si>
  <si>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</si>
  <si>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</si>
  <si>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</si>
  <si>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</si>
  <si>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</si>
  <si>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</si>
  <si>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</si>
  <si>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</si>
  <si>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</si>
  <si>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</si>
  <si>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</si>
  <si>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</si>
  <si>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</si>
  <si>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</si>
  <si>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</si>
  <si>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</si>
  <si>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</si>
  <si>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</si>
  <si>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</si>
  <si>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</si>
  <si>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</si>
  <si>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</si>
  <si>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</si>
  <si>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</si>
  <si>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</si>
  <si>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</si>
  <si>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</si>
  <si>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</si>
  <si>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</si>
  <si>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</si>
  <si>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</si>
  <si>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</si>
  <si>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</si>
  <si>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</si>
  <si>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</si>
  <si>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</si>
  <si>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</si>
  <si>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</si>
  <si>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</si>
  <si>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</si>
  <si>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</si>
  <si>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</si>
  <si>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</si>
  <si>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</si>
  <si>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</si>
  <si>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</si>
  <si>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</si>
  <si>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</si>
  <si>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</si>
  <si>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</si>
  <si>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</si>
  <si>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</si>
  <si>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</si>
  <si>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</si>
  <si>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</si>
  <si>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</si>
  <si>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</si>
  <si>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</si>
  <si>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</si>
  <si>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</si>
  <si>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</si>
  <si>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</si>
  <si>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</si>
  <si>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</si>
  <si>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</si>
  <si>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</si>
  <si>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</si>
  <si>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</si>
  <si>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</si>
  <si>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</si>
  <si>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</si>
  <si>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</si>
  <si>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</si>
  <si>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</si>
  <si>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</si>
  <si>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</si>
  <si>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</si>
  <si>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</si>
  <si>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</si>
  <si>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</si>
  <si>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</si>
  <si>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</si>
  <si>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</si>
  <si>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</si>
  <si>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</si>
  <si>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</si>
  <si>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</si>
  <si>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</si>
  <si>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</si>
  <si>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</si>
  <si>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</si>
  <si>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</si>
  <si>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</si>
  <si>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</si>
  <si>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</si>
  <si>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</si>
  <si>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</si>
  <si>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</si>
  <si>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</si>
  <si>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</si>
  <si>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</si>
  <si>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</si>
  <si>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</si>
  <si>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</si>
  <si>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</si>
  <si>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</si>
  <si>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</si>
  <si>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</si>
  <si>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</si>
  <si>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</si>
  <si>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</si>
  <si>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</si>
  <si>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</si>
  <si>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</si>
  <si>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</si>
  <si>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</si>
  <si>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</si>
  <si>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</si>
  <si>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</si>
  <si>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</si>
  <si>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</si>
  <si>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</si>
  <si>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</si>
  <si>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</si>
  <si>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</si>
  <si>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</si>
  <si>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</si>
  <si>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</si>
  <si>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</si>
  <si>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</si>
  <si>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</si>
  <si>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</si>
  <si>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</si>
  <si>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</si>
  <si>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</si>
  <si>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</si>
  <si>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</si>
  <si>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</si>
  <si>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</si>
  <si>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</si>
  <si>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</si>
  <si>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</si>
  <si>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</si>
  <si>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</si>
  <si>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</si>
  <si>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</si>
  <si>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</si>
  <si>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</si>
  <si>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</si>
  <si>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</si>
  <si>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</si>
  <si>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</si>
  <si>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</si>
  <si>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</si>
  <si>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</si>
  <si>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</si>
  <si>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</si>
  <si>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</si>
  <si>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</si>
  <si>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</si>
  <si>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</si>
  <si>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</si>
  <si>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</si>
  <si>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</si>
  <si>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</si>
  <si>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</si>
  <si>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</si>
  <si>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</si>
  <si>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</si>
  <si>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</si>
  <si>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</si>
  <si>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</si>
  <si>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</si>
  <si>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</si>
  <si>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</si>
  <si>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</si>
  <si>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</si>
  <si>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</si>
  <si>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</si>
  <si>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</si>
  <si>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</si>
  <si>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</si>
  <si>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</si>
  <si>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</si>
  <si>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</si>
  <si>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</si>
  <si>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</si>
  <si>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</si>
  <si>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</si>
  <si>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</si>
  <si>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</si>
  <si>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</si>
  <si>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</si>
  <si>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</si>
  <si>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</si>
  <si>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</si>
  <si>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</si>
  <si>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</si>
  <si>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</si>
  <si>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</si>
  <si>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</si>
  <si>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</si>
  <si>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</si>
  <si>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</si>
  <si>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</si>
  <si>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</si>
  <si>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</si>
  <si>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</si>
  <si>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</si>
  <si>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</si>
  <si>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</si>
  <si>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</si>
  <si>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</si>
  <si>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</si>
  <si>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</si>
  <si>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</si>
  <si>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</si>
  <si>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</si>
  <si>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</si>
  <si>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</si>
  <si>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</si>
  <si>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</si>
  <si>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</si>
  <si>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</si>
  <si>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</si>
  <si>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</si>
  <si>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</si>
  <si>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</si>
  <si>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</si>
  <si>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</si>
  <si>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</si>
  <si>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</si>
  <si>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</si>
  <si>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</si>
  <si>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</si>
  <si>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</si>
  <si>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</si>
  <si>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</si>
  <si>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</si>
  <si>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</si>
  <si>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</si>
  <si>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</si>
  <si>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</si>
  <si>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</si>
  <si>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</si>
  <si>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</si>
  <si>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</si>
  <si>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</si>
  <si>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</si>
  <si>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</si>
  <si>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</si>
  <si>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</si>
  <si>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</si>
  <si>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</si>
  <si>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</si>
  <si>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</si>
  <si>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</si>
  <si>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</si>
  <si>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</si>
  <si>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</si>
  <si>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</si>
  <si>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</si>
  <si>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</si>
  <si>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</si>
  <si>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</si>
  <si>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</si>
  <si>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</si>
  <si>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</si>
  <si>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</si>
  <si>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</si>
  <si>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</si>
  <si>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</si>
  <si>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</si>
  <si>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</si>
  <si>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</si>
  <si>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</si>
  <si>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</si>
  <si>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</si>
  <si>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</si>
  <si>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</si>
  <si>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</si>
  <si>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</si>
  <si>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</si>
  <si>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</si>
  <si>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</si>
  <si>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</si>
  <si>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</si>
  <si>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</si>
  <si>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</si>
  <si>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</si>
  <si>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</si>
  <si>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</si>
  <si>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</si>
  <si>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</si>
  <si>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</si>
  <si>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</si>
  <si>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</si>
  <si>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</si>
  <si>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</si>
  <si>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</si>
  <si>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</si>
  <si>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</si>
  <si>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</si>
  <si>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</si>
  <si>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</si>
  <si>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</si>
  <si>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</si>
  <si>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</si>
  <si>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</si>
  <si>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</si>
  <si>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</si>
  <si>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</si>
  <si>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</si>
  <si>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</si>
  <si>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</si>
  <si>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</si>
  <si>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</si>
  <si>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</si>
  <si>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</si>
  <si>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</si>
  <si>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</si>
  <si>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</si>
  <si>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</si>
  <si>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</si>
  <si>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</si>
  <si>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</si>
  <si>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</si>
  <si>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</si>
  <si>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</si>
  <si>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</si>
  <si>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</si>
  <si>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</si>
  <si>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</si>
  <si>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</si>
  <si>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</si>
  <si>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</si>
  <si>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</si>
  <si>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</si>
  <si>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</si>
  <si>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</si>
  <si>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</si>
  <si>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</si>
  <si>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</si>
  <si>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</si>
  <si>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</si>
  <si>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</si>
  <si>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</si>
  <si>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</si>
  <si>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</si>
  <si>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</si>
  <si>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</si>
  <si>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</si>
  <si>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</si>
  <si>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</si>
  <si>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</si>
  <si>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</si>
  <si>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</si>
  <si>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</si>
  <si>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</si>
  <si>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</si>
  <si>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</si>
  <si>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</si>
  <si>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</si>
  <si>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</si>
  <si>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</si>
  <si>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</si>
  <si>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</si>
  <si>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</si>
  <si>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</si>
  <si>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</si>
  <si>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</si>
  <si>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</si>
  <si>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</si>
  <si>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</si>
  <si>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</si>
  <si>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</si>
  <si>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</si>
  <si>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</si>
  <si>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</si>
  <si>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</si>
  <si>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</si>
  <si>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</si>
  <si>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</si>
  <si>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</si>
  <si>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</si>
  <si>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</si>
  <si>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</si>
  <si>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</si>
  <si>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</si>
  <si>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</si>
  <si>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</si>
  <si>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</si>
  <si>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</si>
  <si>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</si>
  <si>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</si>
  <si>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</si>
  <si>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</si>
  <si>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</si>
  <si>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</si>
  <si>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</si>
  <si>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</si>
  <si>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</si>
  <si>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</si>
  <si>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</si>
  <si>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</si>
  <si>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</si>
  <si>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</si>
  <si>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</si>
  <si>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</si>
  <si>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</si>
  <si>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</si>
  <si>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</si>
  <si>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</si>
  <si>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</si>
  <si>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</si>
  <si>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</si>
  <si>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</si>
  <si>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</si>
  <si>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</si>
  <si>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</si>
  <si>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</si>
  <si>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</si>
  <si>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</si>
  <si>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</si>
  <si>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</si>
  <si>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</si>
  <si>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</si>
  <si>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</si>
  <si>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</si>
  <si>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</si>
  <si>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</si>
  <si>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</si>
  <si>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</si>
  <si>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</si>
  <si>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</si>
  <si>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</si>
  <si>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</si>
  <si>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</si>
  <si>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</si>
  <si>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</si>
  <si>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</si>
  <si>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</si>
  <si>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</si>
  <si>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</si>
  <si>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</si>
  <si>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</si>
  <si>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</si>
  <si>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</si>
  <si>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</si>
  <si>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</si>
  <si>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</si>
  <si>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</si>
  <si>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</si>
  <si>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</si>
  <si>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</si>
  <si>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</si>
  <si>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</si>
  <si>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</si>
  <si>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</si>
  <si>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</si>
  <si>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</si>
  <si>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</si>
  <si>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</si>
  <si>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</si>
  <si>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</si>
  <si>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</si>
  <si>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</si>
  <si>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</si>
  <si>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</si>
  <si>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</si>
  <si>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</si>
  <si>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</si>
  <si>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</si>
  <si>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</si>
  <si>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</si>
  <si>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</si>
  <si>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</si>
  <si>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</si>
  <si>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</si>
  <si>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</si>
  <si>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</si>
  <si>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</si>
  <si>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</si>
  <si>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</si>
  <si>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</si>
  <si>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</si>
  <si>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</si>
  <si>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</si>
  <si>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</si>
  <si>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</si>
  <si>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</si>
  <si>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</si>
  <si>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</si>
  <si>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</si>
  <si>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</si>
  <si>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</si>
  <si>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</si>
  <si>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</si>
  <si>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</si>
  <si>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</si>
  <si>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</si>
  <si>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</si>
  <si>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</si>
  <si>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</si>
  <si>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</si>
  <si>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</si>
  <si>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</si>
  <si>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</si>
  <si>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</si>
  <si>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</si>
  <si>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</si>
  <si>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</si>
  <si>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</si>
  <si>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</si>
  <si>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</si>
  <si>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</si>
  <si>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</si>
  <si>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</si>
  <si>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</si>
  <si>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</si>
  <si>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</si>
  <si>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</si>
  <si>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</si>
  <si>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</si>
  <si>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</si>
  <si>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</si>
  <si>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</si>
  <si>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</si>
  <si>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</si>
  <si>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</si>
  <si>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</si>
  <si>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</si>
  <si>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</si>
  <si>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</si>
  <si>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</si>
  <si>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</si>
  <si>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</si>
  <si>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</si>
  <si>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</si>
  <si>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</si>
  <si>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</si>
  <si>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</si>
  <si>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</si>
  <si>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</si>
  <si>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</si>
  <si>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</si>
  <si>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</si>
  <si>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</si>
  <si>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</si>
  <si>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</si>
  <si>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</si>
  <si>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</si>
  <si>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</si>
  <si>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</si>
  <si>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</si>
  <si>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</si>
  <si>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</si>
  <si>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</si>
  <si>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</si>
  <si>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</si>
  <si>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</si>
  <si>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</si>
  <si>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</si>
  <si>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</si>
  <si>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</si>
  <si>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</si>
  <si>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</si>
  <si>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</si>
  <si>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</si>
  <si>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</si>
  <si>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</si>
  <si>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</si>
  <si>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</si>
  <si>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</si>
  <si>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</si>
  <si>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</si>
  <si>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</si>
  <si>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</si>
  <si>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</si>
  <si>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</si>
  <si>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</si>
  <si>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</si>
  <si>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</si>
  <si>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</si>
  <si>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</si>
  <si>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</si>
  <si>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</si>
  <si>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</si>
  <si>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</si>
  <si>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</si>
  <si>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</si>
  <si>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</si>
  <si>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</si>
  <si>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</si>
  <si>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</si>
  <si>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</si>
  <si>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</si>
  <si>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</si>
  <si>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</si>
  <si>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</si>
  <si>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</si>
  <si>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</si>
  <si>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</si>
  <si>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</si>
  <si>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</si>
  <si>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</si>
  <si>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</si>
  <si>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</si>
  <si>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</si>
  <si>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</si>
  <si>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</si>
  <si>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</si>
  <si>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</si>
  <si>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</si>
  <si>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</si>
  <si>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</si>
  <si>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</si>
  <si>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</si>
  <si>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</si>
  <si>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</si>
  <si>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</si>
  <si>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</si>
  <si>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</si>
  <si>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</si>
  <si>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</si>
  <si>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</si>
  <si>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</si>
  <si>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</si>
  <si>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</si>
  <si>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</si>
  <si>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</si>
  <si>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</si>
  <si>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</si>
  <si>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</si>
  <si>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</si>
  <si>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</si>
  <si>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</si>
  <si>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</si>
  <si>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</si>
  <si>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</si>
  <si>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</si>
  <si>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</si>
  <si>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</si>
  <si>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</si>
  <si>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</si>
  <si>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</si>
  <si>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</si>
  <si>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</si>
  <si>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</si>
  <si>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</si>
  <si>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</si>
  <si>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</si>
  <si>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</si>
  <si>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</si>
  <si>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</si>
  <si>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</si>
  <si>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</si>
  <si>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</si>
  <si>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</si>
  <si>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</si>
  <si>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</si>
  <si>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</si>
  <si>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</si>
  <si>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</si>
  <si>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</si>
  <si>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</si>
  <si>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</si>
  <si>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</si>
  <si>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</si>
  <si>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</si>
  <si>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</si>
  <si>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</si>
  <si>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</si>
  <si>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</si>
  <si>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</si>
  <si>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</si>
  <si>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</si>
  <si>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</si>
  <si>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</si>
  <si>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</si>
  <si>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</si>
  <si>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</si>
  <si>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</si>
  <si>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</si>
  <si>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</si>
  <si>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</si>
  <si>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</si>
  <si>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</si>
  <si>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</si>
  <si>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</si>
  <si>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</si>
  <si>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</si>
  <si>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</si>
  <si>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</si>
  <si>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</si>
  <si>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</si>
  <si>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</si>
  <si>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</si>
  <si>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</si>
  <si>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</si>
  <si>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</si>
  <si>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</si>
  <si>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</si>
  <si>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</si>
  <si>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</si>
  <si>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</si>
  <si>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</si>
  <si>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</si>
  <si>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</si>
  <si>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</si>
  <si>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</si>
  <si>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</si>
  <si>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</si>
  <si>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</si>
  <si>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</si>
  <si>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</si>
  <si>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</si>
  <si>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</si>
  <si>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</si>
  <si>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</si>
  <si>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</si>
  <si>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</si>
  <si>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</si>
  <si>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</si>
  <si>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</si>
  <si>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</si>
  <si>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</si>
  <si>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</si>
  <si>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</si>
  <si>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</si>
  <si>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</si>
  <si>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</si>
  <si>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</si>
  <si>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</si>
  <si>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</si>
  <si>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</si>
  <si>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</si>
  <si>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</si>
  <si>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</si>
  <si>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</si>
  <si>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</si>
  <si>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</si>
  <si>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</si>
  <si>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</si>
  <si>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</si>
  <si>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</si>
  <si>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</si>
  <si>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</si>
  <si>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</si>
  <si>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</si>
  <si>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</si>
  <si>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</si>
  <si>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</si>
  <si>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</si>
  <si>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</si>
  <si>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</si>
  <si>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</si>
  <si>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</si>
  <si>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</si>
  <si>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</si>
  <si>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</si>
  <si>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</si>
  <si>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</si>
  <si>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</si>
  <si>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</si>
  <si>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</si>
  <si>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</si>
  <si>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</si>
  <si>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</si>
  <si>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</si>
  <si>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</si>
  <si>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</si>
  <si>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</si>
  <si>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</si>
  <si>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</si>
  <si>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</si>
  <si>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</si>
  <si>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</si>
  <si>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</si>
  <si>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</si>
  <si>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</si>
  <si>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</si>
  <si>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</si>
  <si>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</si>
  <si>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</si>
  <si>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</si>
  <si>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</si>
  <si>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</si>
  <si>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</si>
  <si>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</si>
  <si>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</si>
  <si>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</si>
  <si>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</si>
  <si>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</si>
  <si>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</si>
  <si>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</si>
  <si>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</si>
  <si>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</si>
  <si>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</si>
  <si>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</si>
  <si>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</si>
  <si>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</si>
  <si>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</si>
  <si>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</si>
  <si>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</si>
  <si>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</si>
  <si>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</si>
  <si>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</si>
  <si>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</si>
  <si>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</si>
  <si>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</si>
  <si>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</si>
  <si>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</si>
  <si>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</si>
  <si>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</si>
  <si>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</si>
  <si>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</si>
  <si>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</si>
  <si>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</si>
  <si>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</si>
  <si>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</si>
  <si>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</si>
  <si>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</si>
  <si>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</si>
  <si>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</si>
  <si>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</si>
  <si>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</si>
  <si>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</si>
  <si>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</si>
  <si>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</si>
  <si>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</si>
  <si>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</si>
  <si>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</si>
  <si>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</si>
  <si>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</si>
  <si>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</si>
  <si>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</si>
  <si>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</si>
  <si>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</si>
  <si>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</si>
  <si>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</si>
  <si>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</si>
  <si>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</si>
  <si>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</si>
  <si>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</si>
  <si>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</si>
  <si>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</si>
  <si>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</si>
  <si>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</si>
  <si>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</si>
  <si>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</si>
  <si>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</si>
  <si>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</si>
  <si>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</si>
  <si>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</si>
  <si>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</si>
  <si>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</si>
  <si>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</si>
  <si>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</si>
  <si>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</si>
  <si>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</si>
  <si>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</si>
  <si>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</si>
  <si>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</si>
  <si>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</si>
  <si>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</si>
  <si>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</si>
  <si>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</si>
  <si>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</si>
  <si>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</si>
  <si>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</si>
  <si>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</si>
  <si>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</si>
  <si>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</si>
  <si>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</si>
  <si>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</si>
  <si>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</si>
  <si>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</si>
  <si>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</si>
  <si>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</si>
  <si>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</si>
  <si>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</si>
  <si>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</si>
  <si>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</si>
  <si>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</si>
  <si>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</si>
  <si>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</si>
  <si>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</si>
  <si>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</si>
  <si>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</si>
  <si>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</si>
  <si>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</si>
  <si>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</si>
  <si>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</si>
  <si>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</si>
  <si>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</si>
  <si>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</si>
  <si>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</si>
  <si>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</si>
  <si>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</si>
  <si>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</si>
  <si>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</si>
  <si>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</si>
  <si>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</si>
  <si>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</si>
  <si>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</si>
  <si>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</si>
  <si>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</si>
  <si>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</si>
  <si>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</si>
  <si>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</si>
  <si>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</si>
  <si>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</si>
  <si>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</si>
  <si>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</si>
  <si>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</si>
  <si>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</si>
  <si>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</si>
  <si>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</si>
  <si>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</si>
  <si>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</si>
  <si>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</si>
  <si>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</si>
  <si>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</si>
  <si>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</si>
  <si>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</si>
  <si>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</si>
  <si>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</si>
  <si>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</si>
  <si>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</si>
  <si>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</si>
  <si>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</si>
  <si>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</si>
  <si>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</si>
  <si>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</si>
  <si>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</si>
  <si>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</si>
  <si>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</si>
  <si>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</si>
  <si>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</si>
  <si>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</si>
  <si>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</si>
  <si>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</si>
  <si>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</si>
  <si>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</si>
  <si>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</si>
  <si>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</si>
  <si>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</si>
  <si>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</si>
  <si>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</si>
  <si>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</si>
  <si>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</si>
  <si>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</si>
  <si>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</si>
  <si>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</si>
  <si>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</si>
  <si>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</si>
  <si>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</si>
  <si>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</si>
  <si>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</si>
  <si>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</si>
  <si>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</si>
  <si>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</si>
  <si>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</si>
  <si>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</si>
  <si>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</si>
  <si>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</si>
  <si>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</si>
  <si>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</si>
  <si>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</si>
  <si>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</si>
  <si>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</si>
  <si>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</si>
  <si>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</si>
  <si>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</si>
  <si>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</si>
  <si>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</si>
  <si>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</si>
  <si>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</si>
  <si>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</si>
  <si>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</si>
  <si>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</si>
  <si>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</si>
  <si>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</si>
  <si>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</si>
  <si>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</si>
  <si>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</si>
  <si>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</si>
  <si>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</si>
  <si>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</si>
  <si>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</si>
  <si>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</si>
  <si>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</si>
  <si>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</si>
  <si>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</si>
  <si>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</si>
  <si>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</si>
  <si>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</si>
  <si>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</si>
  <si>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</si>
  <si>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</si>
  <si>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</si>
  <si>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</si>
  <si>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</si>
  <si>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</si>
  <si>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</si>
  <si>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</si>
  <si>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</si>
  <si>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</si>
  <si>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</si>
  <si>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</si>
  <si>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</si>
  <si>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</si>
  <si>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</si>
  <si>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</si>
  <si>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</si>
  <si>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</si>
  <si>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</si>
  <si>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</si>
  <si>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</si>
  <si>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</si>
  <si>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</si>
  <si>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</si>
  <si>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</si>
  <si>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</si>
  <si>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</si>
  <si>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</si>
  <si>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</si>
  <si>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</si>
  <si>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</si>
  <si>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</si>
  <si>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</si>
  <si>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</si>
  <si>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</si>
  <si>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</si>
  <si>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</si>
  <si>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</si>
  <si>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</si>
  <si>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</si>
  <si>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</si>
  <si>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</si>
  <si>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</si>
  <si>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</si>
  <si>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</si>
  <si>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</si>
  <si>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</si>
  <si>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</si>
  <si>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</si>
  <si>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</si>
  <si>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</si>
  <si>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</si>
  <si>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</si>
  <si>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</si>
  <si>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</si>
  <si>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</si>
  <si>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</si>
  <si>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</si>
  <si>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</si>
  <si>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</si>
  <si>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</si>
  <si>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</si>
  <si>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</si>
  <si>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</si>
  <si>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</si>
  <si>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</si>
  <si>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</si>
  <si>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</si>
  <si>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</si>
  <si>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</si>
  <si>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</si>
  <si>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</si>
  <si>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</si>
  <si>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</si>
  <si>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</si>
  <si>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</si>
  <si>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</si>
  <si>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</si>
  <si>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</si>
  <si>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</si>
  <si>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</si>
  <si>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</si>
  <si>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</si>
  <si>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</si>
  <si>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</si>
  <si>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</si>
  <si>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</si>
  <si>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</si>
  <si>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</si>
  <si>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</si>
  <si>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</si>
  <si>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</si>
  <si>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</si>
  <si>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</si>
  <si>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</si>
  <si>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</si>
  <si>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</si>
  <si>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</si>
  <si>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</si>
  <si>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</si>
  <si>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</si>
  <si>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</si>
  <si>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</si>
  <si>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</si>
  <si>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</si>
  <si>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</si>
  <si>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</si>
  <si>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</si>
  <si>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</si>
  <si>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</si>
  <si>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</si>
  <si>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</si>
  <si>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</si>
  <si>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</si>
  <si>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</si>
  <si>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</si>
  <si>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</si>
  <si>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</si>
  <si>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</si>
  <si>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</si>
  <si>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</si>
  <si>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</si>
  <si>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</si>
  <si>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</si>
  <si>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</si>
  <si>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</si>
  <si>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</si>
  <si>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</si>
  <si>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</si>
  <si>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</si>
  <si>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</si>
  <si>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</si>
  <si>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</si>
  <si>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</si>
  <si>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</si>
  <si>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</si>
  <si>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</si>
  <si>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</si>
  <si>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</si>
  <si>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</si>
  <si>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</si>
  <si>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</si>
  <si>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</si>
  <si>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</si>
  <si>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</si>
  <si>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</si>
  <si>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</si>
  <si>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</si>
  <si>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</si>
  <si>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</si>
  <si>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</si>
  <si>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</si>
  <si>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</si>
  <si>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</si>
  <si>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</si>
  <si>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</si>
  <si>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</si>
  <si>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</si>
  <si>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</si>
  <si>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</si>
  <si>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</si>
  <si>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</si>
  <si>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</si>
  <si>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</si>
  <si>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</si>
  <si>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</si>
  <si>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</si>
  <si>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</si>
  <si>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</si>
  <si>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</si>
  <si>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</si>
  <si>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</si>
  <si>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</si>
  <si>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</si>
  <si>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</si>
  <si>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</si>
  <si>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</si>
  <si>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</si>
  <si>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</si>
  <si>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</si>
  <si>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</si>
  <si>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</si>
  <si>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</si>
  <si>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</si>
  <si>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</si>
  <si>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</si>
  <si>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</si>
  <si>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</si>
  <si>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</si>
  <si>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</si>
  <si>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</si>
  <si>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</si>
  <si>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</si>
  <si>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</si>
  <si>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</si>
  <si>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</si>
  <si>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</si>
  <si>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</si>
  <si>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</si>
  <si>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</si>
  <si>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</si>
  <si>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</si>
  <si>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</si>
  <si>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</si>
  <si>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</si>
  <si>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</si>
  <si>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</si>
  <si>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</si>
  <si>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</si>
  <si>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</si>
  <si>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</si>
  <si>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</si>
  <si>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</si>
  <si>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</si>
  <si>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</si>
  <si>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</si>
  <si>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</si>
  <si>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</si>
  <si>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</si>
  <si>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</si>
  <si>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</si>
  <si>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</si>
  <si>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</si>
  <si>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</si>
  <si>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</si>
  <si>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</si>
  <si>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</si>
  <si>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</si>
  <si>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</si>
  <si>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</si>
  <si>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</si>
  <si>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</si>
  <si>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</si>
  <si>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</si>
  <si>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</si>
  <si>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</si>
  <si>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</si>
  <si>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</si>
  <si>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</si>
  <si>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</si>
  <si>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</si>
  <si>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</si>
  <si>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</si>
  <si>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</si>
  <si>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</si>
  <si>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</si>
  <si>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</si>
  <si>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</si>
  <si>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</si>
  <si>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</si>
  <si>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</si>
  <si>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</si>
  <si>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</si>
  <si>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</si>
  <si>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</si>
  <si>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</si>
  <si>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</si>
  <si>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</si>
  <si>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</si>
  <si>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</si>
  <si>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</si>
  <si>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</si>
  <si>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</si>
  <si>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</si>
  <si>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</si>
  <si>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</si>
  <si>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</si>
  <si>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</si>
  <si>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</si>
  <si>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</si>
  <si>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</si>
  <si>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</si>
  <si>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</si>
  <si>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</si>
  <si>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</si>
  <si>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</si>
  <si>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</si>
  <si>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</si>
  <si>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</si>
  <si>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</si>
  <si>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</si>
  <si>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</si>
  <si>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</si>
  <si>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</si>
  <si>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</si>
  <si>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</si>
  <si>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</si>
  <si>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</si>
  <si>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</si>
  <si>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</si>
  <si>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</si>
  <si>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</si>
  <si>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</si>
  <si>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</si>
  <si>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</si>
  <si>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</si>
  <si>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</si>
  <si>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</si>
  <si>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</si>
  <si>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</si>
  <si>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</si>
  <si>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</si>
  <si>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</si>
  <si>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</si>
  <si>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</si>
  <si>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</si>
  <si>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</si>
  <si>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</si>
  <si>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</si>
  <si>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</si>
  <si>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</si>
  <si>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</si>
  <si>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</si>
  <si>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</si>
  <si>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</si>
  <si>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</si>
  <si>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</si>
  <si>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</si>
  <si>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</si>
  <si>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</si>
  <si>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</si>
  <si>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</si>
  <si>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</si>
  <si>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</si>
  <si>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</si>
  <si>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</si>
  <si>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</si>
  <si>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</si>
  <si>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</si>
  <si>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</si>
  <si>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</si>
  <si>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</si>
  <si>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</si>
  <si>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</si>
  <si>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</si>
  <si>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</si>
  <si>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</si>
  <si>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</si>
  <si>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</si>
  <si>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</si>
  <si>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</si>
  <si>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</si>
  <si>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</si>
  <si>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</si>
  <si>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</si>
  <si>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</si>
  <si>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</si>
  <si>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</si>
  <si>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</si>
  <si>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</si>
  <si>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</si>
  <si>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</si>
  <si>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</si>
  <si>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</si>
  <si>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</si>
  <si>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</si>
  <si>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</si>
  <si>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</si>
  <si>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</si>
  <si>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</si>
  <si>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</si>
  <si>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</si>
  <si>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</si>
  <si>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</si>
  <si>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</si>
  <si>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</si>
  <si>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</si>
  <si>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</si>
  <si>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</si>
  <si>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</si>
  <si>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</si>
  <si>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</si>
  <si>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</si>
  <si>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</si>
  <si>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</si>
  <si>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</si>
  <si>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</si>
  <si>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</si>
  <si>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</si>
  <si>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</si>
  <si>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</si>
  <si>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</si>
  <si>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</si>
  <si>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</si>
  <si>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</si>
  <si>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</si>
  <si>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</si>
  <si>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</si>
  <si>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</si>
  <si>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</si>
  <si>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</si>
  <si>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</si>
  <si>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</si>
  <si>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</si>
  <si>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</si>
  <si>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</si>
  <si>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</si>
  <si>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</si>
  <si>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</si>
  <si>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</si>
  <si>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</si>
  <si>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</si>
  <si>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</si>
  <si>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</si>
  <si>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</si>
  <si>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</si>
  <si>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</si>
  <si>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</si>
  <si>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</si>
  <si>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</si>
  <si>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</si>
  <si>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</si>
  <si>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</si>
  <si>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</si>
  <si>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</si>
  <si>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</si>
  <si>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</si>
  <si>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</si>
  <si>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</si>
  <si>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</si>
  <si>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</si>
  <si>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</si>
  <si>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</si>
  <si>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</si>
  <si>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Goal </t>
  </si>
  <si>
    <t>Number Successful</t>
  </si>
  <si>
    <t xml:space="preserve">Number Failed </t>
  </si>
  <si>
    <t>Total Projects</t>
  </si>
  <si>
    <t>Percentage Successful</t>
  </si>
  <si>
    <t xml:space="preserve">Percentage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</si>
  <si>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</si>
  <si>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</si>
  <si>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</si>
  <si>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</si>
  <si>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</si>
  <si>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</si>
  <si>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</si>
  <si>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</si>
  <si>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</si>
  <si>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</si>
  <si>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</si>
  <si>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</si>
  <si>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</si>
  <si>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</si>
  <si>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Successful Campagins:</t>
  </si>
  <si>
    <t>Mean:</t>
  </si>
  <si>
    <t>Median:</t>
  </si>
  <si>
    <t>Minimum #</t>
  </si>
  <si>
    <t>Maximum #</t>
  </si>
  <si>
    <t>Failed Campaigns:</t>
  </si>
  <si>
    <t>Variance of Backers: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</si>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</sst>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2B2B2B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9D08E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164" fontId="18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19" fillId="0" borderId="0" xfId="0" applyFont="1"/>
    <xf numFmtId="9" fontId="0" fillId="0" borderId="0" xfId="0" applyNumberFormat="1"/>
    <xf numFmtId="9" fontId="0" fillId="0" borderId="0" xfId="42" applyFont="1"/>
    <xf numFmtId="0" fontId="20" fillId="0" borderId="0" xfId="0" applyFont="1" applyAlignment="1">
      <alignment horizontal="center"/>
    </xf>
    <xf numFmtId="0" fontId="21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 tint="0.39994506668294322"/>
        </patternFill>
      </fill>
    </dxf>
    <dxf>
      <fill>
        <patternFill>
          <bgColor rgb="FFFF7E79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E79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E79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72046"/>
      <color rgb="FFFF2600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[CrowdfundingBook2.0.xlsx]Sheet2!PivotTable1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7-5142-9673-D0711A06E31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7-5142-9673-D0711A06E31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7-5142-9673-D0711A06E31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7-5142-9673-D0711A06E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132368"/>
        <c:axId val="597194992"/>
      </c:barChart>
      <c:catAx>
        <c:axId val="21361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94992"/>
        <c:crosses val="autoZero"/>
        <c:auto val="1"/>
        <c:lblAlgn val="ctr"/>
        <c:lblOffset val="100"/>
        <c:noMultiLvlLbl val="0"/>
      </c:catAx>
      <c:valAx>
        <c:axId val="5971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[CrowdfundingBook2.0.xlsx]Sheet3!PivotTable3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B-5544-8A1E-BF0188779E0C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B-5544-8A1E-BF0188779E0C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B-5544-8A1E-BF0188779E0C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A-B64E-8761-18AA8F1C3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2934784"/>
        <c:axId val="174827216"/>
      </c:barChart>
      <c:catAx>
        <c:axId val="3829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7216"/>
        <c:crosses val="autoZero"/>
        <c:auto val="1"/>
        <c:lblAlgn val="ctr"/>
        <c:lblOffset val="100"/>
        <c:noMultiLvlLbl val="0"/>
      </c:catAx>
      <c:valAx>
        <c:axId val="1748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3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[CrowdfundingBook2.0.xlsx]Sheet4!PivotTable13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7-B34A-9C33-4D3D29F4595E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7-B34A-9C33-4D3D29F4595E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7-B34A-9C33-4D3D29F45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996096"/>
        <c:axId val="715093024"/>
      </c:lineChart>
      <c:catAx>
        <c:axId val="7149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93024"/>
        <c:crosses val="autoZero"/>
        <c:auto val="1"/>
        <c:lblAlgn val="ctr"/>
        <c:lblOffset val="100"/>
        <c:noMultiLvlLbl val="0"/>
      </c:catAx>
      <c:valAx>
        <c:axId val="7150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C3-9249-BA94-FDC541A74275}"/>
            </c:ext>
          </c:extLst>
        </c:ser>
        <c:ser>
          <c:idx val="5"/>
          <c:order val="1"/>
          <c:tx>
            <c:strRef>
              <c:f>Bonus!$G$1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C3-9249-BA94-FDC541A74275}"/>
            </c:ext>
          </c:extLst>
        </c:ser>
        <c:ser>
          <c:idx val="6"/>
          <c:order val="2"/>
          <c:tx>
            <c:strRef>
              <c:f>Bonus!$H$1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C3-9249-BA94-FDC541A7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531328"/>
        <c:axId val="987023952"/>
      </c:lineChart>
      <c:catAx>
        <c:axId val="11245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23952"/>
        <c:crosses val="autoZero"/>
        <c:auto val="1"/>
        <c:lblAlgn val="ctr"/>
        <c:lblOffset val="100"/>
        <c:noMultiLvlLbl val="0"/>
      </c:catAx>
      <c:valAx>
        <c:axId val="9870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736708</xdr:colOff>
      <xdr:row>5</xdr:row>
      <xdr:rowOff>200402</xdr:rowOff>
    </xdr:from>
    <xdr:to>
      <xdr:col>12</xdr:col>
      <xdr:colOff>269929</xdr:colOff>
      <xdr:row>19</xdr:row>
      <xdr:rowOff>168652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8516E-6815-24C4-C263-3EC499989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4</xdr:row>
      <xdr:rowOff>88900</xdr:rowOff>
    </xdr:from>
    <xdr:to>
      <xdr:col>17</xdr:col>
      <xdr:colOff>139700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151F73-E6B2-8465-7EEC-258E6BA17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31750</xdr:rowOff>
    </xdr:from>
    <xdr:to>
      <xdr:col>13</xdr:col>
      <xdr:colOff>457200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4857E-F64F-4B48-67FB-8DC5F90C3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419450</xdr:colOff>
      <xdr:row>16</xdr:row>
      <xdr:rowOff>163120</xdr:rowOff>
    </xdr:from>
    <xdr:to>
      <xdr:col>7</xdr:col>
      <xdr:colOff>1200092</xdr:colOff>
      <xdr:row>31</xdr:row>
      <xdr:rowOff>177334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643D71-74DC-9FBD-BA66-00DC3CCF4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io Guzman" refreshedDate="44763.02438333333" createdVersion="8" refreshedVersion="8" minRefreshableVersion="3" recordCount="1001" xr:uid="{51DDC466-8B43-EE49-8718-BC03EB4C2BEF}">
  <cacheSource type="worksheet">
    <worksheetSource ref="F1:T1048576" sheet="Crowdfunding"/>
  </cacheSource>
  <cacheFields count="17"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100000000001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6" base="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io Guzman" refreshedDate="44763.45103275463" createdVersion="8" refreshedVersion="8" minRefreshableVersion="3" recordCount="1001" xr:uid="{CFBEA15A-946B-0448-94B7-8FD04F06EFDC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100000000001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n v="0"/>
    <n v="0"/>
    <s v="CA"/>
    <s v="CAD"/>
    <n v="1448690400"/>
    <n v="1450159200"/>
    <x v="0"/>
    <x v="0"/>
    <b v="0"/>
    <b v="0"/>
    <s v="food/food trucks"/>
    <x v="0"/>
    <s v="food trucks"/>
  </r>
  <r>
    <n v="1040"/>
    <x v="1"/>
    <n v="158"/>
    <n v="92.152000000000001"/>
    <s v="US"/>
    <s v="USD"/>
    <n v="1408424400"/>
    <n v="1408597200"/>
    <x v="1"/>
    <x v="1"/>
    <b v="0"/>
    <b v="1"/>
    <s v="music/rock"/>
    <x v="1"/>
    <s v="rock"/>
  </r>
  <r>
    <n v="131.4787822878229"/>
    <x v="1"/>
    <n v="1425"/>
    <n v="100.01700000000001"/>
    <s v="AU"/>
    <s v="AUD"/>
    <n v="1384668000"/>
    <n v="1384840800"/>
    <x v="2"/>
    <x v="2"/>
    <b v="0"/>
    <b v="0"/>
    <s v="technology/web"/>
    <x v="2"/>
    <s v="web"/>
  </r>
  <r>
    <n v="58.976190476190467"/>
    <x v="0"/>
    <n v="24"/>
    <n v="103.209"/>
    <s v="US"/>
    <s v="USD"/>
    <n v="1565499600"/>
    <n v="1568955600"/>
    <x v="3"/>
    <x v="3"/>
    <b v="0"/>
    <b v="0"/>
    <s v="music/rock"/>
    <x v="1"/>
    <s v="rock"/>
  </r>
  <r>
    <n v="69.276315789473685"/>
    <x v="0"/>
    <n v="53"/>
    <n v="99.34"/>
    <s v="US"/>
    <s v="USD"/>
    <n v="1547964000"/>
    <n v="1548309600"/>
    <x v="4"/>
    <x v="4"/>
    <b v="0"/>
    <b v="0"/>
    <s v="theater/plays"/>
    <x v="3"/>
    <s v="plays"/>
  </r>
  <r>
    <n v="173.61842105263159"/>
    <x v="1"/>
    <n v="174"/>
    <n v="75.834000000000003"/>
    <s v="DK"/>
    <s v="DKK"/>
    <n v="1346130000"/>
    <n v="1347080400"/>
    <x v="5"/>
    <x v="5"/>
    <b v="0"/>
    <b v="0"/>
    <s v="theater/plays"/>
    <x v="3"/>
    <s v="plays"/>
  </r>
  <r>
    <n v="20.961538461538463"/>
    <x v="0"/>
    <n v="18"/>
    <n v="60.555999999999997"/>
    <s v="GB"/>
    <s v="GBP"/>
    <n v="1505278800"/>
    <n v="1505365200"/>
    <x v="6"/>
    <x v="6"/>
    <b v="0"/>
    <b v="0"/>
    <s v="film &amp; video/documentary"/>
    <x v="4"/>
    <s v="documentary"/>
  </r>
  <r>
    <n v="327.57777777777778"/>
    <x v="1"/>
    <n v="227"/>
    <n v="64.939000000000007"/>
    <s v="DK"/>
    <s v="DKK"/>
    <n v="1439442000"/>
    <n v="1439614800"/>
    <x v="7"/>
    <x v="7"/>
    <b v="0"/>
    <b v="0"/>
    <s v="theater/plays"/>
    <x v="3"/>
    <s v="plays"/>
  </r>
  <r>
    <n v="19.932788374205266"/>
    <x v="2"/>
    <n v="708"/>
    <n v="30.998000000000001"/>
    <s v="DK"/>
    <s v="DKK"/>
    <n v="1281330000"/>
    <n v="1281502800"/>
    <x v="8"/>
    <x v="8"/>
    <b v="0"/>
    <b v="0"/>
    <s v="theater/plays"/>
    <x v="3"/>
    <s v="plays"/>
  </r>
  <r>
    <n v="51.741935483870968"/>
    <x v="0"/>
    <n v="44"/>
    <n v="72.910000000000011"/>
    <s v="US"/>
    <s v="USD"/>
    <n v="1379566800"/>
    <n v="1383804000"/>
    <x v="9"/>
    <x v="9"/>
    <b v="0"/>
    <b v="0"/>
    <s v="music/electric music"/>
    <x v="1"/>
    <s v="electric music"/>
  </r>
  <r>
    <n v="266.11538461538464"/>
    <x v="1"/>
    <n v="220"/>
    <n v="62.9"/>
    <s v="US"/>
    <s v="USD"/>
    <n v="1281762000"/>
    <n v="1285909200"/>
    <x v="10"/>
    <x v="10"/>
    <b v="0"/>
    <b v="0"/>
    <s v="film &amp; video/drama"/>
    <x v="4"/>
    <s v="drama"/>
  </r>
  <r>
    <n v="48.095238095238095"/>
    <x v="0"/>
    <n v="27"/>
    <n v="112.223"/>
    <s v="US"/>
    <s v="USD"/>
    <n v="1285045200"/>
    <n v="1285563600"/>
    <x v="11"/>
    <x v="11"/>
    <b v="0"/>
    <b v="1"/>
    <s v="theater/plays"/>
    <x v="3"/>
    <s v="plays"/>
  </r>
  <r>
    <n v="89.349206349206341"/>
    <x v="0"/>
    <n v="55"/>
    <n v="102.346"/>
    <s v="US"/>
    <s v="USD"/>
    <n v="1571720400"/>
    <n v="1572411600"/>
    <x v="12"/>
    <x v="12"/>
    <b v="0"/>
    <b v="0"/>
    <s v="film &amp; video/drama"/>
    <x v="4"/>
    <s v="drama"/>
  </r>
  <r>
    <n v="245.11904761904765"/>
    <x v="1"/>
    <n v="98"/>
    <n v="105.05200000000001"/>
    <s v="US"/>
    <s v="USD"/>
    <n v="1465621200"/>
    <n v="1466658000"/>
    <x v="13"/>
    <x v="13"/>
    <b v="0"/>
    <b v="0"/>
    <s v="music/indie rock"/>
    <x v="1"/>
    <s v="indie rock"/>
  </r>
  <r>
    <n v="66.769503546099301"/>
    <x v="0"/>
    <n v="200"/>
    <n v="94.144999999999996"/>
    <s v="US"/>
    <s v="USD"/>
    <n v="1331013600"/>
    <n v="1333342800"/>
    <x v="14"/>
    <x v="14"/>
    <b v="0"/>
    <b v="0"/>
    <s v="music/indie rock"/>
    <x v="1"/>
    <s v="indie rock"/>
  </r>
  <r>
    <n v="47.307881773399011"/>
    <x v="0"/>
    <n v="452"/>
    <n v="84.987000000000009"/>
    <s v="US"/>
    <s v="USD"/>
    <n v="1575957600"/>
    <n v="1576303200"/>
    <x v="15"/>
    <x v="15"/>
    <b v="0"/>
    <b v="0"/>
    <s v="technology/wearables"/>
    <x v="2"/>
    <s v="wearables"/>
  </r>
  <r>
    <n v="649.47058823529414"/>
    <x v="1"/>
    <n v="100"/>
    <n v="110.41"/>
    <s v="US"/>
    <s v="USD"/>
    <n v="1390370400"/>
    <n v="1392271200"/>
    <x v="16"/>
    <x v="16"/>
    <b v="0"/>
    <b v="0"/>
    <s v="publishing/nonfiction"/>
    <x v="5"/>
    <s v="nonfiction"/>
  </r>
  <r>
    <n v="159.39125295508273"/>
    <x v="1"/>
    <n v="1249"/>
    <n v="107.96300000000001"/>
    <s v="US"/>
    <s v="USD"/>
    <n v="1294812000"/>
    <n v="1294898400"/>
    <x v="17"/>
    <x v="17"/>
    <b v="0"/>
    <b v="0"/>
    <s v="film &amp; video/animation"/>
    <x v="4"/>
    <s v="animation"/>
  </r>
  <r>
    <n v="66.912087912087912"/>
    <x v="3"/>
    <n v="135"/>
    <n v="45.103999999999999"/>
    <s v="US"/>
    <s v="USD"/>
    <n v="1536382800"/>
    <n v="1537074000"/>
    <x v="18"/>
    <x v="18"/>
    <b v="0"/>
    <b v="0"/>
    <s v="theater/plays"/>
    <x v="3"/>
    <s v="plays"/>
  </r>
  <r>
    <n v="48.529600000000002"/>
    <x v="0"/>
    <n v="674"/>
    <n v="45.001999999999995"/>
    <s v="US"/>
    <s v="USD"/>
    <n v="1551679200"/>
    <n v="1553490000"/>
    <x v="19"/>
    <x v="19"/>
    <b v="0"/>
    <b v="1"/>
    <s v="theater/plays"/>
    <x v="3"/>
    <s v="plays"/>
  </r>
  <r>
    <n v="112.24279210925646"/>
    <x v="1"/>
    <n v="1396"/>
    <n v="105.97200000000001"/>
    <s v="US"/>
    <s v="USD"/>
    <n v="1406523600"/>
    <n v="1406523600"/>
    <x v="20"/>
    <x v="20"/>
    <b v="0"/>
    <b v="0"/>
    <s v="film &amp; video/drama"/>
    <x v="4"/>
    <s v="drama"/>
  </r>
  <r>
    <n v="40.992553191489364"/>
    <x v="0"/>
    <n v="558"/>
    <n v="69.056000000000012"/>
    <s v="US"/>
    <s v="USD"/>
    <n v="1313384400"/>
    <n v="1316322000"/>
    <x v="21"/>
    <x v="21"/>
    <b v="0"/>
    <b v="0"/>
    <s v="theater/plays"/>
    <x v="3"/>
    <s v="plays"/>
  </r>
  <r>
    <n v="128.07106598984771"/>
    <x v="1"/>
    <n v="890"/>
    <n v="85.045000000000002"/>
    <s v="US"/>
    <s v="USD"/>
    <n v="1522731600"/>
    <n v="1524027600"/>
    <x v="22"/>
    <x v="22"/>
    <b v="0"/>
    <b v="0"/>
    <s v="theater/plays"/>
    <x v="3"/>
    <s v="plays"/>
  </r>
  <r>
    <n v="332.04444444444448"/>
    <x v="1"/>
    <n v="142"/>
    <n v="105.226"/>
    <s v="GB"/>
    <s v="GBP"/>
    <n v="1550124000"/>
    <n v="1554699600"/>
    <x v="23"/>
    <x v="23"/>
    <b v="0"/>
    <b v="0"/>
    <s v="film &amp; video/documentary"/>
    <x v="4"/>
    <s v="documentary"/>
  </r>
  <r>
    <n v="112.83225108225108"/>
    <x v="1"/>
    <n v="2673"/>
    <n v="39.003999999999998"/>
    <s v="US"/>
    <s v="USD"/>
    <n v="1403326800"/>
    <n v="1403499600"/>
    <x v="24"/>
    <x v="24"/>
    <b v="0"/>
    <b v="0"/>
    <s v="technology/wearables"/>
    <x v="2"/>
    <s v="wearables"/>
  </r>
  <r>
    <n v="216.43636363636364"/>
    <x v="1"/>
    <n v="163"/>
    <n v="73.031000000000006"/>
    <s v="US"/>
    <s v="USD"/>
    <n v="1305694800"/>
    <n v="1307422800"/>
    <x v="25"/>
    <x v="25"/>
    <b v="0"/>
    <b v="1"/>
    <s v="games/video games"/>
    <x v="6"/>
    <s v="video games"/>
  </r>
  <r>
    <n v="48.199069767441863"/>
    <x v="3"/>
    <n v="1480"/>
    <n v="35.01"/>
    <s v="US"/>
    <s v="USD"/>
    <n v="1533013200"/>
    <n v="1535346000"/>
    <x v="26"/>
    <x v="26"/>
    <b v="0"/>
    <b v="0"/>
    <s v="theater/plays"/>
    <x v="3"/>
    <s v="plays"/>
  </r>
  <r>
    <n v="79.95"/>
    <x v="0"/>
    <n v="15"/>
    <n v="106.6"/>
    <s v="US"/>
    <s v="USD"/>
    <n v="1443848400"/>
    <n v="1444539600"/>
    <x v="27"/>
    <x v="27"/>
    <b v="0"/>
    <b v="0"/>
    <s v="music/rock"/>
    <x v="1"/>
    <s v="rock"/>
  </r>
  <r>
    <n v="105.22553516819573"/>
    <x v="1"/>
    <n v="2220"/>
    <n v="61.997999999999998"/>
    <s v="US"/>
    <s v="USD"/>
    <n v="1265695200"/>
    <n v="1267682400"/>
    <x v="28"/>
    <x v="28"/>
    <b v="0"/>
    <b v="1"/>
    <s v="theater/plays"/>
    <x v="3"/>
    <s v="plays"/>
  </r>
  <r>
    <n v="328.89978213507629"/>
    <x v="1"/>
    <n v="1606"/>
    <n v="94.001000000000005"/>
    <s v="CH"/>
    <s v="CHF"/>
    <n v="1532062800"/>
    <n v="1535518800"/>
    <x v="29"/>
    <x v="29"/>
    <b v="0"/>
    <b v="0"/>
    <s v="film &amp; video/shorts"/>
    <x v="4"/>
    <s v="shorts"/>
  </r>
  <r>
    <n v="160.61111111111111"/>
    <x v="1"/>
    <n v="129"/>
    <n v="112.05500000000001"/>
    <s v="US"/>
    <s v="USD"/>
    <n v="1558674000"/>
    <n v="1559106000"/>
    <x v="30"/>
    <x v="30"/>
    <b v="0"/>
    <b v="0"/>
    <s v="film &amp; video/animation"/>
    <x v="4"/>
    <s v="animation"/>
  </r>
  <r>
    <n v="310"/>
    <x v="1"/>
    <n v="226"/>
    <n v="48.009"/>
    <s v="GB"/>
    <s v="GBP"/>
    <n v="1451973600"/>
    <n v="1454392800"/>
    <x v="31"/>
    <x v="31"/>
    <b v="0"/>
    <b v="0"/>
    <s v="games/video games"/>
    <x v="6"/>
    <s v="video games"/>
  </r>
  <r>
    <n v="86.807920792079202"/>
    <x v="0"/>
    <n v="2307"/>
    <n v="38.004999999999995"/>
    <s v="IT"/>
    <s v="EUR"/>
    <n v="1515564000"/>
    <n v="1517896800"/>
    <x v="32"/>
    <x v="32"/>
    <b v="0"/>
    <b v="0"/>
    <s v="film &amp; video/documentary"/>
    <x v="4"/>
    <s v="documentary"/>
  </r>
  <r>
    <n v="377.82071713147411"/>
    <x v="1"/>
    <n v="5419"/>
    <n v="35.000999999999998"/>
    <s v="US"/>
    <s v="USD"/>
    <n v="1412485200"/>
    <n v="1415685600"/>
    <x v="33"/>
    <x v="33"/>
    <b v="0"/>
    <b v="0"/>
    <s v="theater/plays"/>
    <x v="3"/>
    <s v="plays"/>
  </r>
  <r>
    <n v="150.80645161290323"/>
    <x v="1"/>
    <n v="165"/>
    <n v="85"/>
    <s v="US"/>
    <s v="USD"/>
    <n v="1490245200"/>
    <n v="1490677200"/>
    <x v="34"/>
    <x v="34"/>
    <b v="0"/>
    <b v="0"/>
    <s v="film &amp; video/documentary"/>
    <x v="4"/>
    <s v="documentary"/>
  </r>
  <r>
    <n v="150.30119521912351"/>
    <x v="1"/>
    <n v="1965"/>
    <n v="95.994"/>
    <s v="DK"/>
    <s v="DKK"/>
    <n v="1547877600"/>
    <n v="1551506400"/>
    <x v="35"/>
    <x v="35"/>
    <b v="0"/>
    <b v="1"/>
    <s v="film &amp; video/drama"/>
    <x v="4"/>
    <s v="drama"/>
  </r>
  <r>
    <n v="157.28571428571431"/>
    <x v="1"/>
    <n v="16"/>
    <n v="68.813000000000002"/>
    <s v="US"/>
    <s v="USD"/>
    <n v="1298700000"/>
    <n v="1300856400"/>
    <x v="36"/>
    <x v="36"/>
    <b v="0"/>
    <b v="0"/>
    <s v="theater/plays"/>
    <x v="3"/>
    <s v="plays"/>
  </r>
  <r>
    <n v="139.98765432098764"/>
    <x v="1"/>
    <n v="107"/>
    <n v="105.97200000000001"/>
    <s v="US"/>
    <s v="USD"/>
    <n v="1570338000"/>
    <n v="1573192800"/>
    <x v="37"/>
    <x v="37"/>
    <b v="0"/>
    <b v="1"/>
    <s v="publishing/fiction"/>
    <x v="5"/>
    <s v="fiction"/>
  </r>
  <r>
    <n v="325.32258064516128"/>
    <x v="1"/>
    <n v="134"/>
    <n v="75.262"/>
    <s v="US"/>
    <s v="USD"/>
    <n v="1287378000"/>
    <n v="1287810000"/>
    <x v="38"/>
    <x v="38"/>
    <b v="0"/>
    <b v="0"/>
    <s v="photography/photography books"/>
    <x v="7"/>
    <s v="photography books"/>
  </r>
  <r>
    <n v="50.777777777777779"/>
    <x v="0"/>
    <n v="88"/>
    <n v="57.125"/>
    <s v="DK"/>
    <s v="DKK"/>
    <n v="1361772000"/>
    <n v="1362978000"/>
    <x v="39"/>
    <x v="39"/>
    <b v="0"/>
    <b v="0"/>
    <s v="theater/plays"/>
    <x v="3"/>
    <s v="plays"/>
  </r>
  <r>
    <n v="169.06818181818181"/>
    <x v="1"/>
    <n v="198"/>
    <n v="75.14200000000001"/>
    <s v="US"/>
    <s v="USD"/>
    <n v="1275714000"/>
    <n v="1277355600"/>
    <x v="40"/>
    <x v="40"/>
    <b v="0"/>
    <b v="1"/>
    <s v="technology/wearables"/>
    <x v="2"/>
    <s v="wearables"/>
  </r>
  <r>
    <n v="212.92857142857144"/>
    <x v="1"/>
    <n v="111"/>
    <n v="107.42400000000001"/>
    <s v="IT"/>
    <s v="EUR"/>
    <n v="1346734800"/>
    <n v="1348981200"/>
    <x v="41"/>
    <x v="41"/>
    <b v="0"/>
    <b v="1"/>
    <s v="music/rock"/>
    <x v="1"/>
    <s v="rock"/>
  </r>
  <r>
    <n v="443.94444444444446"/>
    <x v="1"/>
    <n v="222"/>
    <n v="35.995999999999995"/>
    <s v="US"/>
    <s v="USD"/>
    <n v="1309755600"/>
    <n v="1310533200"/>
    <x v="42"/>
    <x v="42"/>
    <b v="0"/>
    <b v="0"/>
    <s v="food/food trucks"/>
    <x v="0"/>
    <s v="food trucks"/>
  </r>
  <r>
    <n v="185.9390243902439"/>
    <x v="1"/>
    <n v="6212"/>
    <n v="26.999000000000002"/>
    <s v="US"/>
    <s v="USD"/>
    <n v="1406178000"/>
    <n v="1407560400"/>
    <x v="43"/>
    <x v="43"/>
    <b v="0"/>
    <b v="0"/>
    <s v="publishing/radio &amp; podcasts"/>
    <x v="5"/>
    <s v="radio &amp; podcasts"/>
  </r>
  <r>
    <n v="658.8125"/>
    <x v="1"/>
    <n v="98"/>
    <n v="107.56200000000001"/>
    <s v="DK"/>
    <s v="DKK"/>
    <n v="1552798800"/>
    <n v="1552885200"/>
    <x v="44"/>
    <x v="44"/>
    <b v="0"/>
    <b v="0"/>
    <s v="publishing/fiction"/>
    <x v="5"/>
    <s v="fiction"/>
  </r>
  <r>
    <n v="47.684210526315788"/>
    <x v="0"/>
    <n v="48"/>
    <n v="94.375"/>
    <s v="US"/>
    <s v="USD"/>
    <n v="1478062800"/>
    <n v="1479362400"/>
    <x v="45"/>
    <x v="45"/>
    <b v="0"/>
    <b v="1"/>
    <s v="theater/plays"/>
    <x v="3"/>
    <s v="plays"/>
  </r>
  <r>
    <n v="114.78378378378378"/>
    <x v="1"/>
    <n v="92"/>
    <n v="46.163999999999994"/>
    <s v="US"/>
    <s v="USD"/>
    <n v="1278565200"/>
    <n v="1280552400"/>
    <x v="46"/>
    <x v="46"/>
    <b v="0"/>
    <b v="0"/>
    <s v="music/rock"/>
    <x v="1"/>
    <s v="rock"/>
  </r>
  <r>
    <n v="475.26666666666665"/>
    <x v="1"/>
    <n v="149"/>
    <n v="47.845999999999997"/>
    <s v="US"/>
    <s v="USD"/>
    <n v="1396069200"/>
    <n v="1398661200"/>
    <x v="47"/>
    <x v="47"/>
    <b v="0"/>
    <b v="0"/>
    <s v="theater/plays"/>
    <x v="3"/>
    <s v="plays"/>
  </r>
  <r>
    <n v="386.97297297297297"/>
    <x v="1"/>
    <n v="2431"/>
    <n v="53.007999999999996"/>
    <s v="US"/>
    <s v="USD"/>
    <n v="1435208400"/>
    <n v="1436245200"/>
    <x v="48"/>
    <x v="48"/>
    <b v="0"/>
    <b v="0"/>
    <s v="theater/plays"/>
    <x v="3"/>
    <s v="plays"/>
  </r>
  <r>
    <n v="189.625"/>
    <x v="1"/>
    <n v="303"/>
    <n v="45.059999999999995"/>
    <s v="US"/>
    <s v="USD"/>
    <n v="1571547600"/>
    <n v="1575439200"/>
    <x v="49"/>
    <x v="49"/>
    <b v="0"/>
    <b v="0"/>
    <s v="music/rock"/>
    <x v="1"/>
    <s v="rock"/>
  </r>
  <r>
    <n v="2"/>
    <x v="0"/>
    <n v="1"/>
    <n v="2"/>
    <s v="IT"/>
    <s v="EUR"/>
    <n v="1375333200"/>
    <n v="1377752400"/>
    <x v="50"/>
    <x v="50"/>
    <b v="0"/>
    <b v="0"/>
    <s v="music/metal"/>
    <x v="1"/>
    <s v="metal"/>
  </r>
  <r>
    <n v="91.867805186590772"/>
    <x v="0"/>
    <n v="1467"/>
    <n v="99.007000000000005"/>
    <s v="GB"/>
    <s v="GBP"/>
    <n v="1332824400"/>
    <n v="1334206800"/>
    <x v="51"/>
    <x v="51"/>
    <b v="0"/>
    <b v="1"/>
    <s v="technology/wearables"/>
    <x v="2"/>
    <s v="wearables"/>
  </r>
  <r>
    <n v="34.152777777777779"/>
    <x v="0"/>
    <n v="75"/>
    <n v="32.786999999999999"/>
    <s v="US"/>
    <s v="USD"/>
    <n v="1284526800"/>
    <n v="1284872400"/>
    <x v="52"/>
    <x v="52"/>
    <b v="0"/>
    <b v="0"/>
    <s v="theater/plays"/>
    <x v="3"/>
    <s v="plays"/>
  </r>
  <r>
    <n v="140.40909090909091"/>
    <x v="1"/>
    <n v="209"/>
    <n v="59.12"/>
    <s v="US"/>
    <s v="USD"/>
    <n v="1400562000"/>
    <n v="1403931600"/>
    <x v="53"/>
    <x v="53"/>
    <b v="0"/>
    <b v="0"/>
    <s v="film &amp; video/drama"/>
    <x v="4"/>
    <s v="drama"/>
  </r>
  <r>
    <n v="89.86666666666666"/>
    <x v="0"/>
    <n v="120"/>
    <n v="44.933999999999997"/>
    <s v="US"/>
    <s v="USD"/>
    <n v="1520748000"/>
    <n v="1521262800"/>
    <x v="54"/>
    <x v="54"/>
    <b v="0"/>
    <b v="0"/>
    <s v="technology/wearables"/>
    <x v="2"/>
    <s v="wearables"/>
  </r>
  <r>
    <n v="177.96969696969697"/>
    <x v="1"/>
    <n v="131"/>
    <n v="89.665000000000006"/>
    <s v="US"/>
    <s v="USD"/>
    <n v="1532926800"/>
    <n v="1533358800"/>
    <x v="55"/>
    <x v="55"/>
    <b v="0"/>
    <b v="0"/>
    <s v="music/jazz"/>
    <x v="1"/>
    <s v="jazz"/>
  </r>
  <r>
    <n v="143.66249999999999"/>
    <x v="1"/>
    <n v="164"/>
    <n v="70.08"/>
    <s v="US"/>
    <s v="USD"/>
    <n v="1420869600"/>
    <n v="1421474400"/>
    <x v="56"/>
    <x v="56"/>
    <b v="0"/>
    <b v="0"/>
    <s v="technology/wearables"/>
    <x v="2"/>
    <s v="wearables"/>
  </r>
  <r>
    <n v="215.27586206896552"/>
    <x v="1"/>
    <n v="201"/>
    <n v="31.060000000000002"/>
    <s v="US"/>
    <s v="USD"/>
    <n v="1504242000"/>
    <n v="1505278800"/>
    <x v="57"/>
    <x v="57"/>
    <b v="0"/>
    <b v="0"/>
    <s v="games/video games"/>
    <x v="6"/>
    <s v="video games"/>
  </r>
  <r>
    <n v="227.11111111111114"/>
    <x v="1"/>
    <n v="211"/>
    <n v="29.062000000000001"/>
    <s v="US"/>
    <s v="USD"/>
    <n v="1442811600"/>
    <n v="1443934800"/>
    <x v="58"/>
    <x v="58"/>
    <b v="0"/>
    <b v="0"/>
    <s v="theater/plays"/>
    <x v="3"/>
    <s v="plays"/>
  </r>
  <r>
    <n v="275.07142857142861"/>
    <x v="1"/>
    <n v="128"/>
    <n v="30.086000000000002"/>
    <s v="US"/>
    <s v="USD"/>
    <n v="1497243600"/>
    <n v="1498539600"/>
    <x v="59"/>
    <x v="59"/>
    <b v="0"/>
    <b v="1"/>
    <s v="theater/plays"/>
    <x v="3"/>
    <s v="plays"/>
  </r>
  <r>
    <n v="144.37048832271762"/>
    <x v="1"/>
    <n v="1600"/>
    <n v="84.999000000000009"/>
    <s v="CA"/>
    <s v="CAD"/>
    <n v="1342501200"/>
    <n v="1342760400"/>
    <x v="60"/>
    <x v="60"/>
    <b v="0"/>
    <b v="0"/>
    <s v="theater/plays"/>
    <x v="3"/>
    <s v="plays"/>
  </r>
  <r>
    <n v="92.74598393574297"/>
    <x v="0"/>
    <n v="2253"/>
    <n v="82.00200000000001"/>
    <s v="CA"/>
    <s v="CAD"/>
    <n v="1298268000"/>
    <n v="1301720400"/>
    <x v="61"/>
    <x v="61"/>
    <b v="0"/>
    <b v="0"/>
    <s v="theater/plays"/>
    <x v="3"/>
    <s v="plays"/>
  </r>
  <r>
    <n v="722.6"/>
    <x v="1"/>
    <n v="249"/>
    <n v="58.040999999999997"/>
    <s v="US"/>
    <s v="USD"/>
    <n v="1433480400"/>
    <n v="1433566800"/>
    <x v="62"/>
    <x v="62"/>
    <b v="0"/>
    <b v="0"/>
    <s v="technology/web"/>
    <x v="2"/>
    <s v="web"/>
  </r>
  <r>
    <n v="11.851063829787234"/>
    <x v="0"/>
    <n v="5"/>
    <n v="111.4"/>
    <s v="US"/>
    <s v="USD"/>
    <n v="1493355600"/>
    <n v="1493874000"/>
    <x v="63"/>
    <x v="63"/>
    <b v="0"/>
    <b v="0"/>
    <s v="theater/plays"/>
    <x v="3"/>
    <s v="plays"/>
  </r>
  <r>
    <n v="97.642857142857139"/>
    <x v="0"/>
    <n v="38"/>
    <n v="71.948000000000008"/>
    <s v="US"/>
    <s v="USD"/>
    <n v="1530507600"/>
    <n v="1531803600"/>
    <x v="64"/>
    <x v="64"/>
    <b v="0"/>
    <b v="1"/>
    <s v="technology/web"/>
    <x v="2"/>
    <s v="web"/>
  </r>
  <r>
    <n v="236.14754098360655"/>
    <x v="1"/>
    <n v="236"/>
    <n v="61.038999999999994"/>
    <s v="US"/>
    <s v="USD"/>
    <n v="1296108000"/>
    <n v="1296712800"/>
    <x v="65"/>
    <x v="65"/>
    <b v="0"/>
    <b v="0"/>
    <s v="theater/plays"/>
    <x v="3"/>
    <s v="plays"/>
  </r>
  <r>
    <n v="45.068965517241381"/>
    <x v="0"/>
    <n v="12"/>
    <n v="108.917"/>
    <s v="US"/>
    <s v="USD"/>
    <n v="1428469200"/>
    <n v="1428901200"/>
    <x v="66"/>
    <x v="66"/>
    <b v="0"/>
    <b v="1"/>
    <s v="theater/plays"/>
    <x v="3"/>
    <s v="plays"/>
  </r>
  <r>
    <n v="162.38567493112947"/>
    <x v="1"/>
    <n v="4065"/>
    <n v="29.002000000000002"/>
    <s v="GB"/>
    <s v="GBP"/>
    <n v="1264399200"/>
    <n v="1264831200"/>
    <x v="67"/>
    <x v="67"/>
    <b v="0"/>
    <b v="1"/>
    <s v="technology/wearables"/>
    <x v="2"/>
    <s v="wearables"/>
  </r>
  <r>
    <n v="254.52631578947367"/>
    <x v="1"/>
    <n v="246"/>
    <n v="58.975999999999999"/>
    <s v="IT"/>
    <s v="EUR"/>
    <n v="1501131600"/>
    <n v="1505192400"/>
    <x v="68"/>
    <x v="68"/>
    <b v="0"/>
    <b v="1"/>
    <s v="theater/plays"/>
    <x v="3"/>
    <s v="plays"/>
  </r>
  <r>
    <n v="24.063291139240505"/>
    <x v="3"/>
    <n v="17"/>
    <n v="111.824"/>
    <s v="US"/>
    <s v="USD"/>
    <n v="1292738400"/>
    <n v="1295676000"/>
    <x v="69"/>
    <x v="69"/>
    <b v="0"/>
    <b v="0"/>
    <s v="theater/plays"/>
    <x v="3"/>
    <s v="plays"/>
  </r>
  <r>
    <n v="123.74140625000001"/>
    <x v="1"/>
    <n v="2475"/>
    <n v="63.995999999999995"/>
    <s v="IT"/>
    <s v="EUR"/>
    <n v="1288674000"/>
    <n v="1292911200"/>
    <x v="70"/>
    <x v="70"/>
    <b v="0"/>
    <b v="1"/>
    <s v="theater/plays"/>
    <x v="3"/>
    <s v="plays"/>
  </r>
  <r>
    <n v="108.06666666666666"/>
    <x v="1"/>
    <n v="76"/>
    <n v="85.316000000000003"/>
    <s v="US"/>
    <s v="USD"/>
    <n v="1575093600"/>
    <n v="1575439200"/>
    <x v="71"/>
    <x v="49"/>
    <b v="0"/>
    <b v="0"/>
    <s v="theater/plays"/>
    <x v="3"/>
    <s v="plays"/>
  </r>
  <r>
    <n v="670.33333333333326"/>
    <x v="1"/>
    <n v="54"/>
    <n v="74.481999999999999"/>
    <s v="US"/>
    <s v="USD"/>
    <n v="1435726800"/>
    <n v="1438837200"/>
    <x v="72"/>
    <x v="71"/>
    <b v="0"/>
    <b v="0"/>
    <s v="film &amp; video/animation"/>
    <x v="4"/>
    <s v="animation"/>
  </r>
  <r>
    <n v="660.92857142857144"/>
    <x v="1"/>
    <n v="88"/>
    <n v="105.14800000000001"/>
    <s v="US"/>
    <s v="USD"/>
    <n v="1480226400"/>
    <n v="1480485600"/>
    <x v="73"/>
    <x v="72"/>
    <b v="0"/>
    <b v="0"/>
    <s v="music/jazz"/>
    <x v="1"/>
    <s v="jazz"/>
  </r>
  <r>
    <n v="122.46153846153847"/>
    <x v="1"/>
    <n v="85"/>
    <n v="56.189"/>
    <s v="GB"/>
    <s v="GBP"/>
    <n v="1459054800"/>
    <n v="1459141200"/>
    <x v="74"/>
    <x v="73"/>
    <b v="0"/>
    <b v="0"/>
    <s v="music/metal"/>
    <x v="1"/>
    <s v="metal"/>
  </r>
  <r>
    <n v="150.57731958762886"/>
    <x v="1"/>
    <n v="170"/>
    <n v="85.918000000000006"/>
    <s v="US"/>
    <s v="USD"/>
    <n v="1531630800"/>
    <n v="1532322000"/>
    <x v="75"/>
    <x v="74"/>
    <b v="0"/>
    <b v="0"/>
    <s v="photography/photography books"/>
    <x v="7"/>
    <s v="photography books"/>
  </r>
  <r>
    <n v="78.106590724165997"/>
    <x v="0"/>
    <n v="1684"/>
    <n v="57.003"/>
    <s v="US"/>
    <s v="USD"/>
    <n v="1421992800"/>
    <n v="1426222800"/>
    <x v="76"/>
    <x v="75"/>
    <b v="1"/>
    <b v="1"/>
    <s v="theater/plays"/>
    <x v="3"/>
    <s v="plays"/>
  </r>
  <r>
    <n v="46.94736842105263"/>
    <x v="0"/>
    <n v="56"/>
    <n v="79.643000000000001"/>
    <s v="US"/>
    <s v="USD"/>
    <n v="1285563600"/>
    <n v="1286773200"/>
    <x v="77"/>
    <x v="76"/>
    <b v="0"/>
    <b v="1"/>
    <s v="film &amp; video/animation"/>
    <x v="4"/>
    <s v="animation"/>
  </r>
  <r>
    <n v="300.8"/>
    <x v="1"/>
    <n v="330"/>
    <n v="41.018999999999998"/>
    <s v="US"/>
    <s v="USD"/>
    <n v="1523854800"/>
    <n v="1523941200"/>
    <x v="78"/>
    <x v="77"/>
    <b v="0"/>
    <b v="0"/>
    <s v="publishing/translations"/>
    <x v="5"/>
    <s v="translations"/>
  </r>
  <r>
    <n v="69.598615916955026"/>
    <x v="0"/>
    <n v="838"/>
    <n v="48.004999999999995"/>
    <s v="US"/>
    <s v="USD"/>
    <n v="1529125200"/>
    <n v="1529557200"/>
    <x v="79"/>
    <x v="78"/>
    <b v="0"/>
    <b v="0"/>
    <s v="theater/plays"/>
    <x v="3"/>
    <s v="plays"/>
  </r>
  <r>
    <n v="637.4545454545455"/>
    <x v="1"/>
    <n v="127"/>
    <n v="55.213000000000001"/>
    <s v="US"/>
    <s v="USD"/>
    <n v="1503982800"/>
    <n v="1506574800"/>
    <x v="80"/>
    <x v="79"/>
    <b v="0"/>
    <b v="0"/>
    <s v="games/video games"/>
    <x v="6"/>
    <s v="video games"/>
  </r>
  <r>
    <n v="225.33928571428569"/>
    <x v="1"/>
    <n v="411"/>
    <n v="92.11"/>
    <s v="US"/>
    <s v="USD"/>
    <n v="1511416800"/>
    <n v="1513576800"/>
    <x v="81"/>
    <x v="80"/>
    <b v="0"/>
    <b v="0"/>
    <s v="music/rock"/>
    <x v="1"/>
    <s v="rock"/>
  </r>
  <r>
    <n v="1497.3000000000002"/>
    <x v="1"/>
    <n v="180"/>
    <n v="83.184000000000012"/>
    <s v="GB"/>
    <s v="GBP"/>
    <n v="1547704800"/>
    <n v="1548309600"/>
    <x v="82"/>
    <x v="4"/>
    <b v="0"/>
    <b v="1"/>
    <s v="games/video games"/>
    <x v="6"/>
    <s v="video games"/>
  </r>
  <r>
    <n v="37.590225563909776"/>
    <x v="0"/>
    <n v="1000"/>
    <n v="39.996000000000002"/>
    <s v="US"/>
    <s v="USD"/>
    <n v="1469682000"/>
    <n v="1471582800"/>
    <x v="83"/>
    <x v="81"/>
    <b v="0"/>
    <b v="0"/>
    <s v="music/electric music"/>
    <x v="1"/>
    <s v="electric music"/>
  </r>
  <r>
    <n v="132.36942675159236"/>
    <x v="1"/>
    <n v="374"/>
    <n v="111.134"/>
    <s v="US"/>
    <s v="USD"/>
    <n v="1343451600"/>
    <n v="1344315600"/>
    <x v="84"/>
    <x v="82"/>
    <b v="0"/>
    <b v="0"/>
    <s v="technology/wearables"/>
    <x v="2"/>
    <s v="wearables"/>
  </r>
  <r>
    <n v="131.22448979591837"/>
    <x v="1"/>
    <n v="71"/>
    <n v="90.564000000000007"/>
    <s v="AU"/>
    <s v="AUD"/>
    <n v="1315717200"/>
    <n v="1316408400"/>
    <x v="85"/>
    <x v="83"/>
    <b v="0"/>
    <b v="0"/>
    <s v="music/indie rock"/>
    <x v="1"/>
    <s v="indie rock"/>
  </r>
  <r>
    <n v="167.63513513513513"/>
    <x v="1"/>
    <n v="203"/>
    <n v="61.108999999999995"/>
    <s v="US"/>
    <s v="USD"/>
    <n v="1430715600"/>
    <n v="1431838800"/>
    <x v="86"/>
    <x v="84"/>
    <b v="1"/>
    <b v="0"/>
    <s v="theater/plays"/>
    <x v="3"/>
    <s v="plays"/>
  </r>
  <r>
    <n v="61.984886649874063"/>
    <x v="0"/>
    <n v="1482"/>
    <n v="83.02300000000001"/>
    <s v="AU"/>
    <s v="AUD"/>
    <n v="1299564000"/>
    <n v="1300510800"/>
    <x v="87"/>
    <x v="85"/>
    <b v="0"/>
    <b v="1"/>
    <s v="music/rock"/>
    <x v="1"/>
    <s v="rock"/>
  </r>
  <r>
    <n v="260.75"/>
    <x v="1"/>
    <n v="113"/>
    <n v="110.762"/>
    <s v="US"/>
    <s v="USD"/>
    <n v="1429160400"/>
    <n v="1431061200"/>
    <x v="88"/>
    <x v="86"/>
    <b v="0"/>
    <b v="0"/>
    <s v="publishing/translations"/>
    <x v="5"/>
    <s v="translations"/>
  </r>
  <r>
    <n v="252.58823529411765"/>
    <x v="1"/>
    <n v="96"/>
    <n v="89.459000000000003"/>
    <s v="US"/>
    <s v="USD"/>
    <n v="1271307600"/>
    <n v="1271480400"/>
    <x v="89"/>
    <x v="87"/>
    <b v="0"/>
    <b v="0"/>
    <s v="theater/plays"/>
    <x v="3"/>
    <s v="plays"/>
  </r>
  <r>
    <n v="78.615384615384613"/>
    <x v="0"/>
    <n v="106"/>
    <n v="57.849999999999994"/>
    <s v="US"/>
    <s v="USD"/>
    <n v="1456380000"/>
    <n v="1456380000"/>
    <x v="90"/>
    <x v="88"/>
    <b v="0"/>
    <b v="1"/>
    <s v="theater/plays"/>
    <x v="3"/>
    <s v="plays"/>
  </r>
  <r>
    <n v="48.404406999351913"/>
    <x v="0"/>
    <n v="679"/>
    <n v="109.998"/>
    <s v="IT"/>
    <s v="EUR"/>
    <n v="1470459600"/>
    <n v="1472878800"/>
    <x v="91"/>
    <x v="89"/>
    <b v="0"/>
    <b v="0"/>
    <s v="publishing/translations"/>
    <x v="5"/>
    <s v="translations"/>
  </r>
  <r>
    <n v="258.875"/>
    <x v="1"/>
    <n v="498"/>
    <n v="103.96600000000001"/>
    <s v="CH"/>
    <s v="CHF"/>
    <n v="1277269200"/>
    <n v="1277355600"/>
    <x v="92"/>
    <x v="40"/>
    <b v="0"/>
    <b v="1"/>
    <s v="games/video games"/>
    <x v="6"/>
    <s v="video games"/>
  </r>
  <r>
    <n v="60.548713235294116"/>
    <x v="3"/>
    <n v="610"/>
    <n v="107.99600000000001"/>
    <s v="US"/>
    <s v="USD"/>
    <n v="1350709200"/>
    <n v="1351054800"/>
    <x v="93"/>
    <x v="90"/>
    <b v="0"/>
    <b v="1"/>
    <s v="theater/plays"/>
    <x v="3"/>
    <s v="plays"/>
  </r>
  <r>
    <n v="303.68965517241378"/>
    <x v="1"/>
    <n v="180"/>
    <n v="48.927999999999997"/>
    <s v="GB"/>
    <s v="GBP"/>
    <n v="1554613200"/>
    <n v="1555563600"/>
    <x v="94"/>
    <x v="91"/>
    <b v="0"/>
    <b v="0"/>
    <s v="technology/web"/>
    <x v="2"/>
    <s v="web"/>
  </r>
  <r>
    <n v="112.99999999999999"/>
    <x v="1"/>
    <n v="27"/>
    <n v="37.666999999999994"/>
    <s v="US"/>
    <s v="USD"/>
    <n v="1571029200"/>
    <n v="1571634000"/>
    <x v="95"/>
    <x v="92"/>
    <b v="0"/>
    <b v="0"/>
    <s v="film &amp; video/documentary"/>
    <x v="4"/>
    <s v="documentary"/>
  </r>
  <r>
    <n v="217.37876614060258"/>
    <x v="1"/>
    <n v="2331"/>
    <n v="65"/>
    <s v="US"/>
    <s v="USD"/>
    <n v="1299736800"/>
    <n v="1300856400"/>
    <x v="96"/>
    <x v="36"/>
    <b v="0"/>
    <b v="0"/>
    <s v="theater/plays"/>
    <x v="3"/>
    <s v="plays"/>
  </r>
  <r>
    <n v="926.69230769230762"/>
    <x v="1"/>
    <n v="113"/>
    <n v="106.611"/>
    <s v="US"/>
    <s v="USD"/>
    <n v="1435208400"/>
    <n v="1439874000"/>
    <x v="48"/>
    <x v="93"/>
    <b v="0"/>
    <b v="0"/>
    <s v="food/food trucks"/>
    <x v="0"/>
    <s v="food trucks"/>
  </r>
  <r>
    <n v="33.692229038854805"/>
    <x v="0"/>
    <n v="1220"/>
    <n v="27.01"/>
    <s v="AU"/>
    <s v="AUD"/>
    <n v="1437973200"/>
    <n v="1438318800"/>
    <x v="97"/>
    <x v="94"/>
    <b v="0"/>
    <b v="0"/>
    <s v="games/video games"/>
    <x v="6"/>
    <s v="video games"/>
  </r>
  <r>
    <n v="196.7236842105263"/>
    <x v="1"/>
    <n v="164"/>
    <n v="91.165000000000006"/>
    <s v="US"/>
    <s v="USD"/>
    <n v="1416895200"/>
    <n v="1419400800"/>
    <x v="98"/>
    <x v="95"/>
    <b v="0"/>
    <b v="0"/>
    <s v="theater/plays"/>
    <x v="3"/>
    <s v="plays"/>
  </r>
  <r>
    <n v="1"/>
    <x v="0"/>
    <n v="1"/>
    <n v="1"/>
    <s v="US"/>
    <s v="USD"/>
    <n v="1319000400"/>
    <n v="1320555600"/>
    <x v="99"/>
    <x v="96"/>
    <b v="0"/>
    <b v="0"/>
    <s v="theater/plays"/>
    <x v="3"/>
    <s v="plays"/>
  </r>
  <r>
    <n v="1021.4444444444445"/>
    <x v="1"/>
    <n v="164"/>
    <n v="56.055"/>
    <s v="US"/>
    <s v="USD"/>
    <n v="1424498400"/>
    <n v="1425103200"/>
    <x v="100"/>
    <x v="97"/>
    <b v="0"/>
    <b v="1"/>
    <s v="music/electric music"/>
    <x v="1"/>
    <s v="electric music"/>
  </r>
  <r>
    <n v="281.67567567567568"/>
    <x v="1"/>
    <n v="336"/>
    <n v="31.018000000000001"/>
    <s v="US"/>
    <s v="USD"/>
    <n v="1526274000"/>
    <n v="1526878800"/>
    <x v="101"/>
    <x v="98"/>
    <b v="0"/>
    <b v="1"/>
    <s v="technology/wearables"/>
    <x v="2"/>
    <s v="wearables"/>
  </r>
  <r>
    <n v="24.610000000000003"/>
    <x v="0"/>
    <n v="37"/>
    <n v="66.51400000000001"/>
    <s v="IT"/>
    <s v="EUR"/>
    <n v="1287896400"/>
    <n v="1288674000"/>
    <x v="102"/>
    <x v="99"/>
    <b v="0"/>
    <b v="0"/>
    <s v="music/electric music"/>
    <x v="1"/>
    <s v="electric music"/>
  </r>
  <r>
    <n v="143.14010067114094"/>
    <x v="1"/>
    <n v="1917"/>
    <n v="89.006"/>
    <s v="US"/>
    <s v="USD"/>
    <n v="1495515600"/>
    <n v="1495602000"/>
    <x v="103"/>
    <x v="100"/>
    <b v="0"/>
    <b v="0"/>
    <s v="music/indie rock"/>
    <x v="1"/>
    <s v="indie rock"/>
  </r>
  <r>
    <n v="144.54411764705884"/>
    <x v="1"/>
    <n v="95"/>
    <n v="103.464"/>
    <s v="US"/>
    <s v="USD"/>
    <n v="1364878800"/>
    <n v="1366434000"/>
    <x v="104"/>
    <x v="101"/>
    <b v="0"/>
    <b v="0"/>
    <s v="technology/web"/>
    <x v="2"/>
    <s v="web"/>
  </r>
  <r>
    <n v="359.12820512820514"/>
    <x v="1"/>
    <n v="147"/>
    <n v="95.279000000000011"/>
    <s v="US"/>
    <s v="USD"/>
    <n v="1567918800"/>
    <n v="1568350800"/>
    <x v="105"/>
    <x v="102"/>
    <b v="0"/>
    <b v="0"/>
    <s v="theater/plays"/>
    <x v="3"/>
    <s v="plays"/>
  </r>
  <r>
    <n v="186.48571428571427"/>
    <x v="1"/>
    <n v="86"/>
    <n v="75.896000000000001"/>
    <s v="US"/>
    <s v="USD"/>
    <n v="1524459600"/>
    <n v="1525928400"/>
    <x v="106"/>
    <x v="103"/>
    <b v="0"/>
    <b v="1"/>
    <s v="theater/plays"/>
    <x v="3"/>
    <s v="plays"/>
  </r>
  <r>
    <n v="595.26666666666665"/>
    <x v="1"/>
    <n v="83"/>
    <n v="107.57900000000001"/>
    <s v="US"/>
    <s v="USD"/>
    <n v="1333688400"/>
    <n v="1336885200"/>
    <x v="107"/>
    <x v="104"/>
    <b v="0"/>
    <b v="0"/>
    <s v="film &amp; video/documentary"/>
    <x v="4"/>
    <s v="documentary"/>
  </r>
  <r>
    <n v="59.21153846153846"/>
    <x v="0"/>
    <n v="60"/>
    <n v="51.317"/>
    <s v="US"/>
    <s v="USD"/>
    <n v="1389506400"/>
    <n v="1389679200"/>
    <x v="108"/>
    <x v="105"/>
    <b v="0"/>
    <b v="0"/>
    <s v="film &amp; video/television"/>
    <x v="4"/>
    <s v="television"/>
  </r>
  <r>
    <n v="14.962780898876405"/>
    <x v="0"/>
    <n v="296"/>
    <n v="71.984000000000009"/>
    <s v="US"/>
    <s v="USD"/>
    <n v="1536642000"/>
    <n v="1538283600"/>
    <x v="109"/>
    <x v="106"/>
    <b v="0"/>
    <b v="0"/>
    <s v="food/food trucks"/>
    <x v="0"/>
    <s v="food trucks"/>
  </r>
  <r>
    <n v="119.95602605863192"/>
    <x v="1"/>
    <n v="676"/>
    <n v="108.955"/>
    <s v="US"/>
    <s v="USD"/>
    <n v="1348290000"/>
    <n v="1348808400"/>
    <x v="110"/>
    <x v="107"/>
    <b v="0"/>
    <b v="0"/>
    <s v="publishing/radio &amp; podcasts"/>
    <x v="5"/>
    <s v="radio &amp; podcasts"/>
  </r>
  <r>
    <n v="268.82978723404256"/>
    <x v="1"/>
    <n v="361"/>
    <n v="35"/>
    <s v="AU"/>
    <s v="AUD"/>
    <n v="1408856400"/>
    <n v="1410152400"/>
    <x v="111"/>
    <x v="108"/>
    <b v="0"/>
    <b v="0"/>
    <s v="technology/web"/>
    <x v="2"/>
    <s v="web"/>
  </r>
  <r>
    <n v="376.87878787878788"/>
    <x v="1"/>
    <n v="131"/>
    <n v="94.939000000000007"/>
    <s v="US"/>
    <s v="USD"/>
    <n v="1505192400"/>
    <n v="1505797200"/>
    <x v="112"/>
    <x v="109"/>
    <b v="0"/>
    <b v="0"/>
    <s v="food/food trucks"/>
    <x v="0"/>
    <s v="food trucks"/>
  </r>
  <r>
    <n v="727.15789473684208"/>
    <x v="1"/>
    <n v="126"/>
    <n v="109.65100000000001"/>
    <s v="US"/>
    <s v="USD"/>
    <n v="1554786000"/>
    <n v="1554872400"/>
    <x v="113"/>
    <x v="110"/>
    <b v="0"/>
    <b v="1"/>
    <s v="technology/wearables"/>
    <x v="2"/>
    <s v="wearables"/>
  </r>
  <r>
    <n v="87.211757648470297"/>
    <x v="0"/>
    <n v="3304"/>
    <n v="44.001999999999995"/>
    <s v="IT"/>
    <s v="EUR"/>
    <n v="1510898400"/>
    <n v="1513922400"/>
    <x v="114"/>
    <x v="111"/>
    <b v="0"/>
    <b v="0"/>
    <s v="publishing/fiction"/>
    <x v="5"/>
    <s v="fiction"/>
  </r>
  <r>
    <n v="88"/>
    <x v="0"/>
    <n v="73"/>
    <n v="86.795000000000002"/>
    <s v="US"/>
    <s v="USD"/>
    <n v="1442552400"/>
    <n v="1442638800"/>
    <x v="115"/>
    <x v="112"/>
    <b v="0"/>
    <b v="0"/>
    <s v="theater/plays"/>
    <x v="3"/>
    <s v="plays"/>
  </r>
  <r>
    <n v="173.9387755102041"/>
    <x v="1"/>
    <n v="275"/>
    <n v="30.993000000000002"/>
    <s v="US"/>
    <s v="USD"/>
    <n v="1316667600"/>
    <n v="1317186000"/>
    <x v="116"/>
    <x v="113"/>
    <b v="0"/>
    <b v="0"/>
    <s v="film &amp; video/television"/>
    <x v="4"/>
    <s v="television"/>
  </r>
  <r>
    <n v="117.61111111111111"/>
    <x v="1"/>
    <n v="67"/>
    <n v="94.792000000000002"/>
    <s v="US"/>
    <s v="USD"/>
    <n v="1390716000"/>
    <n v="1391234400"/>
    <x v="117"/>
    <x v="114"/>
    <b v="0"/>
    <b v="0"/>
    <s v="photography/photography books"/>
    <x v="7"/>
    <s v="photography books"/>
  </r>
  <r>
    <n v="214.96"/>
    <x v="1"/>
    <n v="154"/>
    <n v="69.793000000000006"/>
    <s v="US"/>
    <s v="USD"/>
    <n v="1402894800"/>
    <n v="1404363600"/>
    <x v="118"/>
    <x v="115"/>
    <b v="0"/>
    <b v="1"/>
    <s v="film &amp; video/documentary"/>
    <x v="4"/>
    <s v="documentary"/>
  </r>
  <r>
    <n v="149.49667110519306"/>
    <x v="1"/>
    <n v="1782"/>
    <n v="63.003999999999998"/>
    <s v="US"/>
    <s v="USD"/>
    <n v="1429246800"/>
    <n v="1429592400"/>
    <x v="119"/>
    <x v="116"/>
    <b v="0"/>
    <b v="1"/>
    <s v="games/mobile games"/>
    <x v="6"/>
    <s v="mobile games"/>
  </r>
  <r>
    <n v="219.33995584988963"/>
    <x v="1"/>
    <n v="903"/>
    <n v="110.03500000000001"/>
    <s v="US"/>
    <s v="USD"/>
    <n v="1412485200"/>
    <n v="1413608400"/>
    <x v="33"/>
    <x v="117"/>
    <b v="0"/>
    <b v="0"/>
    <s v="games/video games"/>
    <x v="6"/>
    <s v="video games"/>
  </r>
  <r>
    <n v="64.367690058479525"/>
    <x v="0"/>
    <n v="3387"/>
    <n v="25.998000000000001"/>
    <s v="US"/>
    <s v="USD"/>
    <n v="1417068000"/>
    <n v="1419400800"/>
    <x v="120"/>
    <x v="95"/>
    <b v="0"/>
    <b v="0"/>
    <s v="publishing/fiction"/>
    <x v="5"/>
    <s v="fiction"/>
  </r>
  <r>
    <n v="18.622397298818232"/>
    <x v="0"/>
    <n v="662"/>
    <n v="49.988"/>
    <s v="CA"/>
    <s v="CAD"/>
    <n v="1448344800"/>
    <n v="1448604000"/>
    <x v="121"/>
    <x v="118"/>
    <b v="1"/>
    <b v="0"/>
    <s v="theater/plays"/>
    <x v="3"/>
    <s v="plays"/>
  </r>
  <r>
    <n v="367.76923076923077"/>
    <x v="1"/>
    <n v="94"/>
    <n v="101.724"/>
    <s v="IT"/>
    <s v="EUR"/>
    <n v="1557723600"/>
    <n v="1562302800"/>
    <x v="122"/>
    <x v="119"/>
    <b v="0"/>
    <b v="0"/>
    <s v="photography/photography books"/>
    <x v="7"/>
    <s v="photography books"/>
  </r>
  <r>
    <n v="159.90566037735849"/>
    <x v="1"/>
    <n v="180"/>
    <n v="47.083999999999996"/>
    <s v="US"/>
    <s v="USD"/>
    <n v="1537333200"/>
    <n v="1537678800"/>
    <x v="123"/>
    <x v="120"/>
    <b v="0"/>
    <b v="0"/>
    <s v="theater/plays"/>
    <x v="3"/>
    <s v="plays"/>
  </r>
  <r>
    <n v="38.633185349611544"/>
    <x v="0"/>
    <n v="774"/>
    <n v="89.945000000000007"/>
    <s v="US"/>
    <s v="USD"/>
    <n v="1471150800"/>
    <n v="1473570000"/>
    <x v="124"/>
    <x v="121"/>
    <b v="0"/>
    <b v="1"/>
    <s v="theater/plays"/>
    <x v="3"/>
    <s v="plays"/>
  </r>
  <r>
    <n v="51.42151162790698"/>
    <x v="0"/>
    <n v="672"/>
    <n v="78.969000000000008"/>
    <s v="CA"/>
    <s v="CAD"/>
    <n v="1273640400"/>
    <n v="1273899600"/>
    <x v="125"/>
    <x v="122"/>
    <b v="0"/>
    <b v="0"/>
    <s v="theater/plays"/>
    <x v="3"/>
    <s v="plays"/>
  </r>
  <r>
    <n v="60.334277620396605"/>
    <x v="3"/>
    <n v="532"/>
    <n v="80.067999999999998"/>
    <s v="US"/>
    <s v="USD"/>
    <n v="1282885200"/>
    <n v="1284008400"/>
    <x v="126"/>
    <x v="123"/>
    <b v="0"/>
    <b v="0"/>
    <s v="music/rock"/>
    <x v="1"/>
    <s v="rock"/>
  </r>
  <r>
    <n v="3.202693602693603"/>
    <x v="3"/>
    <n v="55"/>
    <n v="86.472999999999999"/>
    <s v="AU"/>
    <s v="AUD"/>
    <n v="1422943200"/>
    <n v="1425103200"/>
    <x v="127"/>
    <x v="97"/>
    <b v="0"/>
    <b v="0"/>
    <s v="food/food trucks"/>
    <x v="0"/>
    <s v="food trucks"/>
  </r>
  <r>
    <n v="155.46875"/>
    <x v="1"/>
    <n v="533"/>
    <n v="28.002000000000002"/>
    <s v="DK"/>
    <s v="DKK"/>
    <n v="1319605200"/>
    <n v="1320991200"/>
    <x v="128"/>
    <x v="124"/>
    <b v="0"/>
    <b v="0"/>
    <s v="film &amp; video/drama"/>
    <x v="4"/>
    <s v="drama"/>
  </r>
  <r>
    <n v="100.85974499089254"/>
    <x v="1"/>
    <n v="2443"/>
    <n v="67.997"/>
    <s v="GB"/>
    <s v="GBP"/>
    <n v="1385704800"/>
    <n v="1386828000"/>
    <x v="129"/>
    <x v="125"/>
    <b v="0"/>
    <b v="0"/>
    <s v="technology/web"/>
    <x v="2"/>
    <s v="web"/>
  </r>
  <r>
    <n v="116.18181818181819"/>
    <x v="1"/>
    <n v="89"/>
    <n v="43.079000000000001"/>
    <s v="US"/>
    <s v="USD"/>
    <n v="1515736800"/>
    <n v="1517119200"/>
    <x v="130"/>
    <x v="126"/>
    <b v="0"/>
    <b v="1"/>
    <s v="theater/plays"/>
    <x v="3"/>
    <s v="plays"/>
  </r>
  <r>
    <n v="310.77777777777777"/>
    <x v="1"/>
    <n v="159"/>
    <n v="87.956000000000003"/>
    <s v="US"/>
    <s v="USD"/>
    <n v="1313125200"/>
    <n v="1315026000"/>
    <x v="131"/>
    <x v="127"/>
    <b v="0"/>
    <b v="0"/>
    <s v="music/world music"/>
    <x v="1"/>
    <s v="world music"/>
  </r>
  <r>
    <n v="89.73668341708543"/>
    <x v="0"/>
    <n v="940"/>
    <n v="94.988"/>
    <s v="CH"/>
    <s v="CHF"/>
    <n v="1308459600"/>
    <n v="1312693200"/>
    <x v="132"/>
    <x v="128"/>
    <b v="0"/>
    <b v="1"/>
    <s v="film &amp; video/documentary"/>
    <x v="4"/>
    <s v="documentary"/>
  </r>
  <r>
    <n v="71.27272727272728"/>
    <x v="0"/>
    <n v="117"/>
    <n v="46.905999999999999"/>
    <s v="US"/>
    <s v="USD"/>
    <n v="1362636000"/>
    <n v="1363064400"/>
    <x v="133"/>
    <x v="129"/>
    <b v="0"/>
    <b v="1"/>
    <s v="theater/plays"/>
    <x v="3"/>
    <s v="plays"/>
  </r>
  <r>
    <n v="3.2862318840579712"/>
    <x v="3"/>
    <n v="58"/>
    <n v="46.913999999999994"/>
    <s v="US"/>
    <s v="USD"/>
    <n v="1402117200"/>
    <n v="1403154000"/>
    <x v="134"/>
    <x v="130"/>
    <b v="0"/>
    <b v="1"/>
    <s v="film &amp; video/drama"/>
    <x v="4"/>
    <s v="drama"/>
  </r>
  <r>
    <n v="261.77777777777777"/>
    <x v="1"/>
    <n v="50"/>
    <n v="94.24"/>
    <s v="US"/>
    <s v="USD"/>
    <n v="1286341200"/>
    <n v="1286859600"/>
    <x v="135"/>
    <x v="131"/>
    <b v="0"/>
    <b v="0"/>
    <s v="publishing/nonfiction"/>
    <x v="5"/>
    <s v="nonfiction"/>
  </r>
  <r>
    <n v="96"/>
    <x v="0"/>
    <n v="115"/>
    <n v="80.14"/>
    <s v="US"/>
    <s v="USD"/>
    <n v="1348808400"/>
    <n v="1349326800"/>
    <x v="136"/>
    <x v="132"/>
    <b v="0"/>
    <b v="0"/>
    <s v="games/mobile games"/>
    <x v="6"/>
    <s v="mobile games"/>
  </r>
  <r>
    <n v="20.896851248642779"/>
    <x v="0"/>
    <n v="326"/>
    <n v="59.036999999999999"/>
    <s v="US"/>
    <s v="USD"/>
    <n v="1429592400"/>
    <n v="1430974800"/>
    <x v="137"/>
    <x v="133"/>
    <b v="0"/>
    <b v="1"/>
    <s v="technology/wearables"/>
    <x v="2"/>
    <s v="wearables"/>
  </r>
  <r>
    <n v="223.16363636363636"/>
    <x v="1"/>
    <n v="186"/>
    <n v="65.990000000000009"/>
    <s v="US"/>
    <s v="USD"/>
    <n v="1519538400"/>
    <n v="1519970400"/>
    <x v="138"/>
    <x v="134"/>
    <b v="0"/>
    <b v="0"/>
    <s v="film &amp; video/documentary"/>
    <x v="4"/>
    <s v="documentary"/>
  </r>
  <r>
    <n v="101.59097978227061"/>
    <x v="1"/>
    <n v="1071"/>
    <n v="60.992999999999995"/>
    <s v="US"/>
    <s v="USD"/>
    <n v="1434085200"/>
    <n v="1434603600"/>
    <x v="139"/>
    <x v="135"/>
    <b v="0"/>
    <b v="0"/>
    <s v="technology/web"/>
    <x v="2"/>
    <s v="web"/>
  </r>
  <r>
    <n v="230.03999999999996"/>
    <x v="1"/>
    <n v="117"/>
    <n v="98.308000000000007"/>
    <s v="US"/>
    <s v="USD"/>
    <n v="1333688400"/>
    <n v="1337230800"/>
    <x v="107"/>
    <x v="136"/>
    <b v="0"/>
    <b v="0"/>
    <s v="technology/web"/>
    <x v="2"/>
    <s v="web"/>
  </r>
  <r>
    <n v="135.59259259259261"/>
    <x v="1"/>
    <n v="70"/>
    <n v="104.6"/>
    <s v="US"/>
    <s v="USD"/>
    <n v="1277701200"/>
    <n v="1279429200"/>
    <x v="140"/>
    <x v="137"/>
    <b v="0"/>
    <b v="0"/>
    <s v="music/indie rock"/>
    <x v="1"/>
    <s v="indie rock"/>
  </r>
  <r>
    <n v="129.1"/>
    <x v="1"/>
    <n v="135"/>
    <n v="86.067000000000007"/>
    <s v="US"/>
    <s v="USD"/>
    <n v="1560747600"/>
    <n v="1561438800"/>
    <x v="141"/>
    <x v="138"/>
    <b v="0"/>
    <b v="0"/>
    <s v="theater/plays"/>
    <x v="3"/>
    <s v="plays"/>
  </r>
  <r>
    <n v="236.512"/>
    <x v="1"/>
    <n v="768"/>
    <n v="76.990000000000009"/>
    <s v="CH"/>
    <s v="CHF"/>
    <n v="1410066000"/>
    <n v="1410498000"/>
    <x v="142"/>
    <x v="139"/>
    <b v="0"/>
    <b v="0"/>
    <s v="technology/wearables"/>
    <x v="2"/>
    <s v="wearables"/>
  </r>
  <r>
    <n v="17.25"/>
    <x v="3"/>
    <n v="51"/>
    <n v="29.765000000000001"/>
    <s v="US"/>
    <s v="USD"/>
    <n v="1320732000"/>
    <n v="1322460000"/>
    <x v="143"/>
    <x v="140"/>
    <b v="0"/>
    <b v="0"/>
    <s v="theater/plays"/>
    <x v="3"/>
    <s v="plays"/>
  </r>
  <r>
    <n v="112.49397590361446"/>
    <x v="1"/>
    <n v="199"/>
    <n v="46.919999999999995"/>
    <s v="US"/>
    <s v="USD"/>
    <n v="1465794000"/>
    <n v="1466312400"/>
    <x v="144"/>
    <x v="141"/>
    <b v="0"/>
    <b v="1"/>
    <s v="theater/plays"/>
    <x v="3"/>
    <s v="plays"/>
  </r>
  <r>
    <n v="121.02150537634408"/>
    <x v="1"/>
    <n v="107"/>
    <n v="105.18700000000001"/>
    <s v="US"/>
    <s v="USD"/>
    <n v="1500958800"/>
    <n v="1501736400"/>
    <x v="145"/>
    <x v="142"/>
    <b v="0"/>
    <b v="0"/>
    <s v="technology/wearables"/>
    <x v="2"/>
    <s v="wearables"/>
  </r>
  <r>
    <n v="219.87096774193549"/>
    <x v="1"/>
    <n v="195"/>
    <n v="69.908000000000001"/>
    <s v="US"/>
    <s v="USD"/>
    <n v="1357020000"/>
    <n v="1361512800"/>
    <x v="146"/>
    <x v="143"/>
    <b v="0"/>
    <b v="0"/>
    <s v="music/indie rock"/>
    <x v="1"/>
    <s v="indie rock"/>
  </r>
  <r>
    <n v="1"/>
    <x v="0"/>
    <n v="1"/>
    <n v="1"/>
    <s v="US"/>
    <s v="USD"/>
    <n v="1544940000"/>
    <n v="1545026400"/>
    <x v="147"/>
    <x v="144"/>
    <b v="0"/>
    <b v="0"/>
    <s v="music/rock"/>
    <x v="1"/>
    <s v="rock"/>
  </r>
  <r>
    <n v="64.166909620991248"/>
    <x v="0"/>
    <n v="1467"/>
    <n v="60.012"/>
    <s v="US"/>
    <s v="USD"/>
    <n v="1402290000"/>
    <n v="1406696400"/>
    <x v="148"/>
    <x v="145"/>
    <b v="0"/>
    <b v="0"/>
    <s v="music/electric music"/>
    <x v="1"/>
    <s v="electric music"/>
  </r>
  <r>
    <n v="423.06746987951806"/>
    <x v="1"/>
    <n v="3376"/>
    <n v="52.006999999999998"/>
    <s v="US"/>
    <s v="USD"/>
    <n v="1487311200"/>
    <n v="1487916000"/>
    <x v="149"/>
    <x v="146"/>
    <b v="0"/>
    <b v="0"/>
    <s v="music/indie rock"/>
    <x v="1"/>
    <s v="indie rock"/>
  </r>
  <r>
    <n v="92.984160506863773"/>
    <x v="0"/>
    <n v="5681"/>
    <n v="31.001000000000001"/>
    <s v="US"/>
    <s v="USD"/>
    <n v="1350622800"/>
    <n v="1351141200"/>
    <x v="150"/>
    <x v="147"/>
    <b v="0"/>
    <b v="0"/>
    <s v="theater/plays"/>
    <x v="3"/>
    <s v="plays"/>
  </r>
  <r>
    <n v="58.756567425569173"/>
    <x v="0"/>
    <n v="1059"/>
    <n v="95.043000000000006"/>
    <s v="US"/>
    <s v="USD"/>
    <n v="1463029200"/>
    <n v="1465016400"/>
    <x v="151"/>
    <x v="148"/>
    <b v="0"/>
    <b v="1"/>
    <s v="music/indie rock"/>
    <x v="1"/>
    <s v="indie rock"/>
  </r>
  <r>
    <n v="65.022222222222226"/>
    <x v="0"/>
    <n v="1194"/>
    <n v="75.969000000000008"/>
    <s v="US"/>
    <s v="USD"/>
    <n v="1269493200"/>
    <n v="1270789200"/>
    <x v="152"/>
    <x v="149"/>
    <b v="0"/>
    <b v="0"/>
    <s v="theater/plays"/>
    <x v="3"/>
    <s v="plays"/>
  </r>
  <r>
    <n v="73.939560439560438"/>
    <x v="3"/>
    <n v="379"/>
    <n v="71.01400000000001"/>
    <s v="AU"/>
    <s v="AUD"/>
    <n v="1570251600"/>
    <n v="1572325200"/>
    <x v="153"/>
    <x v="150"/>
    <b v="0"/>
    <b v="0"/>
    <s v="music/rock"/>
    <x v="1"/>
    <s v="rock"/>
  </r>
  <r>
    <n v="52.666666666666664"/>
    <x v="0"/>
    <n v="30"/>
    <n v="73.734000000000009"/>
    <s v="AU"/>
    <s v="AUD"/>
    <n v="1388383200"/>
    <n v="1389420000"/>
    <x v="154"/>
    <x v="151"/>
    <b v="0"/>
    <b v="0"/>
    <s v="photography/photography books"/>
    <x v="7"/>
    <s v="photography books"/>
  </r>
  <r>
    <n v="220.95238095238096"/>
    <x v="1"/>
    <n v="41"/>
    <n v="113.17100000000001"/>
    <s v="US"/>
    <s v="USD"/>
    <n v="1449554400"/>
    <n v="1449640800"/>
    <x v="155"/>
    <x v="152"/>
    <b v="0"/>
    <b v="0"/>
    <s v="music/rock"/>
    <x v="1"/>
    <s v="rock"/>
  </r>
  <r>
    <n v="100.01150627615063"/>
    <x v="1"/>
    <n v="1821"/>
    <n v="105.01"/>
    <s v="US"/>
    <s v="USD"/>
    <n v="1553662800"/>
    <n v="1555218000"/>
    <x v="156"/>
    <x v="153"/>
    <b v="0"/>
    <b v="1"/>
    <s v="theater/plays"/>
    <x v="3"/>
    <s v="plays"/>
  </r>
  <r>
    <n v="162.3125"/>
    <x v="1"/>
    <n v="164"/>
    <n v="79.177000000000007"/>
    <s v="US"/>
    <s v="USD"/>
    <n v="1556341200"/>
    <n v="1557723600"/>
    <x v="157"/>
    <x v="154"/>
    <b v="0"/>
    <b v="0"/>
    <s v="technology/wearables"/>
    <x v="2"/>
    <s v="wearables"/>
  </r>
  <r>
    <n v="78.181818181818187"/>
    <x v="0"/>
    <n v="75"/>
    <n v="57.333999999999996"/>
    <s v="US"/>
    <s v="USD"/>
    <n v="1442984400"/>
    <n v="1443502800"/>
    <x v="158"/>
    <x v="155"/>
    <b v="0"/>
    <b v="1"/>
    <s v="technology/web"/>
    <x v="2"/>
    <s v="web"/>
  </r>
  <r>
    <n v="149.73770491803279"/>
    <x v="1"/>
    <n v="157"/>
    <n v="58.178999999999995"/>
    <s v="CH"/>
    <s v="CHF"/>
    <n v="1544248800"/>
    <n v="1546840800"/>
    <x v="159"/>
    <x v="156"/>
    <b v="0"/>
    <b v="0"/>
    <s v="music/rock"/>
    <x v="1"/>
    <s v="rock"/>
  </r>
  <r>
    <n v="253.25714285714284"/>
    <x v="1"/>
    <n v="246"/>
    <n v="36.032999999999994"/>
    <s v="US"/>
    <s v="USD"/>
    <n v="1508475600"/>
    <n v="1512712800"/>
    <x v="160"/>
    <x v="157"/>
    <b v="0"/>
    <b v="1"/>
    <s v="photography/photography books"/>
    <x v="7"/>
    <s v="photography books"/>
  </r>
  <r>
    <n v="100.16943521594683"/>
    <x v="1"/>
    <n v="1396"/>
    <n v="107.991"/>
    <s v="US"/>
    <s v="USD"/>
    <n v="1507438800"/>
    <n v="1507525200"/>
    <x v="161"/>
    <x v="158"/>
    <b v="0"/>
    <b v="0"/>
    <s v="theater/plays"/>
    <x v="3"/>
    <s v="plays"/>
  </r>
  <r>
    <n v="121.99004424778761"/>
    <x v="1"/>
    <n v="2506"/>
    <n v="44.006"/>
    <s v="US"/>
    <s v="USD"/>
    <n v="1501563600"/>
    <n v="1504328400"/>
    <x v="162"/>
    <x v="159"/>
    <b v="0"/>
    <b v="0"/>
    <s v="technology/web"/>
    <x v="2"/>
    <s v="web"/>
  </r>
  <r>
    <n v="137.13265306122449"/>
    <x v="1"/>
    <n v="244"/>
    <n v="55.077999999999996"/>
    <s v="US"/>
    <s v="USD"/>
    <n v="1292997600"/>
    <n v="1293343200"/>
    <x v="163"/>
    <x v="160"/>
    <b v="0"/>
    <b v="0"/>
    <s v="photography/photography books"/>
    <x v="7"/>
    <s v="photography books"/>
  </r>
  <r>
    <n v="415.53846153846149"/>
    <x v="1"/>
    <n v="146"/>
    <n v="74"/>
    <s v="AU"/>
    <s v="AUD"/>
    <n v="1370840400"/>
    <n v="1371704400"/>
    <x v="164"/>
    <x v="161"/>
    <b v="0"/>
    <b v="0"/>
    <s v="theater/plays"/>
    <x v="3"/>
    <s v="plays"/>
  </r>
  <r>
    <n v="31.30913348946136"/>
    <x v="0"/>
    <n v="955"/>
    <n v="41.997"/>
    <s v="DK"/>
    <s v="DKK"/>
    <n v="1550815200"/>
    <n v="1552798800"/>
    <x v="165"/>
    <x v="162"/>
    <b v="0"/>
    <b v="1"/>
    <s v="music/indie rock"/>
    <x v="1"/>
    <s v="indie rock"/>
  </r>
  <r>
    <n v="424.08154506437768"/>
    <x v="1"/>
    <n v="1267"/>
    <n v="77.989000000000004"/>
    <s v="US"/>
    <s v="USD"/>
    <n v="1339909200"/>
    <n v="1342328400"/>
    <x v="166"/>
    <x v="163"/>
    <b v="0"/>
    <b v="1"/>
    <s v="film &amp; video/shorts"/>
    <x v="4"/>
    <s v="shorts"/>
  </r>
  <r>
    <n v="2.93886230728336"/>
    <x v="0"/>
    <n v="67"/>
    <n v="82.50800000000001"/>
    <s v="US"/>
    <s v="USD"/>
    <n v="1501736400"/>
    <n v="1502341200"/>
    <x v="167"/>
    <x v="164"/>
    <b v="0"/>
    <b v="0"/>
    <s v="music/indie rock"/>
    <x v="1"/>
    <s v="indie rock"/>
  </r>
  <r>
    <n v="10.63265306122449"/>
    <x v="0"/>
    <n v="5"/>
    <n v="104.2"/>
    <s v="US"/>
    <s v="USD"/>
    <n v="1395291600"/>
    <n v="1397192400"/>
    <x v="168"/>
    <x v="165"/>
    <b v="0"/>
    <b v="0"/>
    <s v="publishing/translations"/>
    <x v="5"/>
    <s v="translations"/>
  </r>
  <r>
    <n v="82.875"/>
    <x v="0"/>
    <n v="26"/>
    <n v="25.5"/>
    <s v="US"/>
    <s v="USD"/>
    <n v="1405746000"/>
    <n v="1407042000"/>
    <x v="169"/>
    <x v="166"/>
    <b v="0"/>
    <b v="1"/>
    <s v="film &amp; video/documentary"/>
    <x v="4"/>
    <s v="documentary"/>
  </r>
  <r>
    <n v="163.01447776628748"/>
    <x v="1"/>
    <n v="1561"/>
    <n v="100.98400000000001"/>
    <s v="US"/>
    <s v="USD"/>
    <n v="1368853200"/>
    <n v="1369371600"/>
    <x v="170"/>
    <x v="167"/>
    <b v="0"/>
    <b v="0"/>
    <s v="theater/plays"/>
    <x v="3"/>
    <s v="plays"/>
  </r>
  <r>
    <n v="894.66666666666674"/>
    <x v="1"/>
    <n v="48"/>
    <n v="111.834"/>
    <s v="US"/>
    <s v="USD"/>
    <n v="1444021200"/>
    <n v="1444107600"/>
    <x v="171"/>
    <x v="168"/>
    <b v="0"/>
    <b v="1"/>
    <s v="technology/wearables"/>
    <x v="2"/>
    <s v="wearables"/>
  </r>
  <r>
    <n v="26.191501103752756"/>
    <x v="0"/>
    <n v="1130"/>
    <n v="42"/>
    <s v="US"/>
    <s v="USD"/>
    <n v="1472619600"/>
    <n v="1474261200"/>
    <x v="172"/>
    <x v="169"/>
    <b v="0"/>
    <b v="0"/>
    <s v="theater/plays"/>
    <x v="3"/>
    <s v="plays"/>
  </r>
  <r>
    <n v="74.834782608695647"/>
    <x v="0"/>
    <n v="782"/>
    <n v="110.05200000000001"/>
    <s v="US"/>
    <s v="USD"/>
    <n v="1472878800"/>
    <n v="1473656400"/>
    <x v="173"/>
    <x v="170"/>
    <b v="0"/>
    <b v="0"/>
    <s v="theater/plays"/>
    <x v="3"/>
    <s v="plays"/>
  </r>
  <r>
    <n v="416.47680412371136"/>
    <x v="1"/>
    <n v="2739"/>
    <n v="58.997999999999998"/>
    <s v="US"/>
    <s v="USD"/>
    <n v="1289800800"/>
    <n v="1291960800"/>
    <x v="174"/>
    <x v="171"/>
    <b v="0"/>
    <b v="0"/>
    <s v="theater/plays"/>
    <x v="3"/>
    <s v="plays"/>
  </r>
  <r>
    <n v="96.208333333333329"/>
    <x v="0"/>
    <n v="210"/>
    <n v="32.985999999999997"/>
    <s v="US"/>
    <s v="USD"/>
    <n v="1505970000"/>
    <n v="1506747600"/>
    <x v="175"/>
    <x v="172"/>
    <b v="0"/>
    <b v="0"/>
    <s v="food/food trucks"/>
    <x v="0"/>
    <s v="food trucks"/>
  </r>
  <r>
    <n v="357.71910112359546"/>
    <x v="1"/>
    <n v="3537"/>
    <n v="45.006"/>
    <s v="CA"/>
    <s v="CAD"/>
    <n v="1363496400"/>
    <n v="1363582800"/>
    <x v="176"/>
    <x v="173"/>
    <b v="0"/>
    <b v="1"/>
    <s v="theater/plays"/>
    <x v="3"/>
    <s v="plays"/>
  </r>
  <r>
    <n v="308.45714285714286"/>
    <x v="1"/>
    <n v="2107"/>
    <n v="81.981999999999999"/>
    <s v="AU"/>
    <s v="AUD"/>
    <n v="1269234000"/>
    <n v="1269666000"/>
    <x v="177"/>
    <x v="174"/>
    <b v="0"/>
    <b v="0"/>
    <s v="technology/wearables"/>
    <x v="2"/>
    <s v="wearables"/>
  </r>
  <r>
    <n v="61.802325581395344"/>
    <x v="0"/>
    <n v="136"/>
    <n v="39.080999999999996"/>
    <s v="US"/>
    <s v="USD"/>
    <n v="1507093200"/>
    <n v="1508648400"/>
    <x v="178"/>
    <x v="175"/>
    <b v="0"/>
    <b v="0"/>
    <s v="technology/web"/>
    <x v="2"/>
    <s v="web"/>
  </r>
  <r>
    <n v="722.32472324723244"/>
    <x v="1"/>
    <n v="3318"/>
    <n v="58.997"/>
    <s v="DK"/>
    <s v="DKK"/>
    <n v="1560574800"/>
    <n v="1561957200"/>
    <x v="179"/>
    <x v="176"/>
    <b v="0"/>
    <b v="0"/>
    <s v="theater/plays"/>
    <x v="3"/>
    <s v="plays"/>
  </r>
  <r>
    <n v="69.117647058823522"/>
    <x v="0"/>
    <n v="86"/>
    <n v="40.988999999999997"/>
    <s v="CA"/>
    <s v="CAD"/>
    <n v="1284008400"/>
    <n v="1285131600"/>
    <x v="180"/>
    <x v="177"/>
    <b v="0"/>
    <b v="0"/>
    <s v="music/rock"/>
    <x v="1"/>
    <s v="rock"/>
  </r>
  <r>
    <n v="293.05555555555554"/>
    <x v="1"/>
    <n v="340"/>
    <n v="31.03"/>
    <s v="US"/>
    <s v="USD"/>
    <n v="1556859600"/>
    <n v="1556946000"/>
    <x v="181"/>
    <x v="178"/>
    <b v="0"/>
    <b v="0"/>
    <s v="theater/plays"/>
    <x v="3"/>
    <s v="plays"/>
  </r>
  <r>
    <n v="71.8"/>
    <x v="0"/>
    <n v="19"/>
    <n v="37.79"/>
    <s v="US"/>
    <s v="USD"/>
    <n v="1526187600"/>
    <n v="1527138000"/>
    <x v="182"/>
    <x v="179"/>
    <b v="0"/>
    <b v="0"/>
    <s v="film &amp; video/television"/>
    <x v="4"/>
    <s v="television"/>
  </r>
  <r>
    <n v="31.934684684684683"/>
    <x v="0"/>
    <n v="886"/>
    <n v="32.006999999999998"/>
    <s v="US"/>
    <s v="USD"/>
    <n v="1400821200"/>
    <n v="1402117200"/>
    <x v="183"/>
    <x v="180"/>
    <b v="0"/>
    <b v="0"/>
    <s v="theater/plays"/>
    <x v="3"/>
    <s v="plays"/>
  </r>
  <r>
    <n v="229.87375415282392"/>
    <x v="1"/>
    <n v="1442"/>
    <n v="95.966999999999999"/>
    <s v="CA"/>
    <s v="CAD"/>
    <n v="1361599200"/>
    <n v="1364014800"/>
    <x v="184"/>
    <x v="181"/>
    <b v="0"/>
    <b v="1"/>
    <s v="film &amp; video/shorts"/>
    <x v="4"/>
    <s v="shorts"/>
  </r>
  <r>
    <n v="32.012195121951223"/>
    <x v="0"/>
    <n v="35"/>
    <n v="75"/>
    <s v="IT"/>
    <s v="EUR"/>
    <n v="1417500000"/>
    <n v="1417586400"/>
    <x v="185"/>
    <x v="182"/>
    <b v="0"/>
    <b v="0"/>
    <s v="theater/plays"/>
    <x v="3"/>
    <s v="plays"/>
  </r>
  <r>
    <n v="23.525352848928385"/>
    <x v="3"/>
    <n v="441"/>
    <n v="102.05000000000001"/>
    <s v="US"/>
    <s v="USD"/>
    <n v="1457071200"/>
    <n v="1457071200"/>
    <x v="186"/>
    <x v="183"/>
    <b v="0"/>
    <b v="0"/>
    <s v="theater/plays"/>
    <x v="3"/>
    <s v="plays"/>
  </r>
  <r>
    <n v="68.594594594594597"/>
    <x v="0"/>
    <n v="24"/>
    <n v="105.75"/>
    <s v="US"/>
    <s v="USD"/>
    <n v="1370322000"/>
    <n v="1370408400"/>
    <x v="187"/>
    <x v="184"/>
    <b v="0"/>
    <b v="1"/>
    <s v="theater/plays"/>
    <x v="3"/>
    <s v="plays"/>
  </r>
  <r>
    <n v="37.952380952380956"/>
    <x v="0"/>
    <n v="86"/>
    <n v="37.07"/>
    <s v="IT"/>
    <s v="EUR"/>
    <n v="1552366800"/>
    <n v="1552626000"/>
    <x v="188"/>
    <x v="185"/>
    <b v="0"/>
    <b v="0"/>
    <s v="theater/plays"/>
    <x v="3"/>
    <s v="plays"/>
  </r>
  <r>
    <n v="19.992957746478872"/>
    <x v="0"/>
    <n v="243"/>
    <n v="35.049999999999997"/>
    <s v="US"/>
    <s v="USD"/>
    <n v="1403845200"/>
    <n v="1404190800"/>
    <x v="189"/>
    <x v="186"/>
    <b v="0"/>
    <b v="0"/>
    <s v="music/rock"/>
    <x v="1"/>
    <s v="rock"/>
  </r>
  <r>
    <n v="45.636363636363633"/>
    <x v="0"/>
    <n v="65"/>
    <n v="46.338999999999999"/>
    <s v="US"/>
    <s v="USD"/>
    <n v="1523163600"/>
    <n v="1523509200"/>
    <x v="190"/>
    <x v="187"/>
    <b v="1"/>
    <b v="0"/>
    <s v="music/indie rock"/>
    <x v="1"/>
    <s v="indie rock"/>
  </r>
  <r>
    <n v="122.7605633802817"/>
    <x v="1"/>
    <n v="126"/>
    <n v="69.175000000000011"/>
    <s v="US"/>
    <s v="USD"/>
    <n v="1442206800"/>
    <n v="1443589200"/>
    <x v="191"/>
    <x v="188"/>
    <b v="0"/>
    <b v="0"/>
    <s v="music/metal"/>
    <x v="1"/>
    <s v="metal"/>
  </r>
  <r>
    <n v="361.75316455696202"/>
    <x v="1"/>
    <n v="524"/>
    <n v="109.07900000000001"/>
    <s v="US"/>
    <s v="USD"/>
    <n v="1532840400"/>
    <n v="1533445200"/>
    <x v="192"/>
    <x v="189"/>
    <b v="0"/>
    <b v="0"/>
    <s v="music/electric music"/>
    <x v="1"/>
    <s v="electric music"/>
  </r>
  <r>
    <n v="63.146341463414636"/>
    <x v="0"/>
    <n v="100"/>
    <n v="51.78"/>
    <s v="DK"/>
    <s v="DKK"/>
    <n v="1472878800"/>
    <n v="1474520400"/>
    <x v="173"/>
    <x v="190"/>
    <b v="0"/>
    <b v="0"/>
    <s v="technology/wearables"/>
    <x v="2"/>
    <s v="wearables"/>
  </r>
  <r>
    <n v="298.20475319926874"/>
    <x v="1"/>
    <n v="1989"/>
    <n v="82.01100000000001"/>
    <s v="US"/>
    <s v="USD"/>
    <n v="1498194000"/>
    <n v="1499403600"/>
    <x v="193"/>
    <x v="191"/>
    <b v="0"/>
    <b v="0"/>
    <s v="film &amp; video/drama"/>
    <x v="4"/>
    <s v="drama"/>
  </r>
  <r>
    <n v="9.5585443037974684"/>
    <x v="0"/>
    <n v="168"/>
    <n v="35.958999999999996"/>
    <s v="US"/>
    <s v="USD"/>
    <n v="1281070800"/>
    <n v="1283576400"/>
    <x v="194"/>
    <x v="192"/>
    <b v="0"/>
    <b v="0"/>
    <s v="music/electric music"/>
    <x v="1"/>
    <s v="electric music"/>
  </r>
  <r>
    <n v="53.777777777777779"/>
    <x v="0"/>
    <n v="13"/>
    <n v="74.462000000000003"/>
    <s v="US"/>
    <s v="USD"/>
    <n v="1436245200"/>
    <n v="1436590800"/>
    <x v="195"/>
    <x v="193"/>
    <b v="0"/>
    <b v="0"/>
    <s v="music/rock"/>
    <x v="1"/>
    <s v="rock"/>
  </r>
  <r>
    <n v="2"/>
    <x v="0"/>
    <n v="1"/>
    <n v="2"/>
    <s v="CA"/>
    <s v="CAD"/>
    <n v="1269493200"/>
    <n v="1270443600"/>
    <x v="152"/>
    <x v="194"/>
    <b v="0"/>
    <b v="0"/>
    <s v="theater/plays"/>
    <x v="3"/>
    <s v="plays"/>
  </r>
  <r>
    <n v="681.19047619047615"/>
    <x v="1"/>
    <n v="157"/>
    <n v="91.115000000000009"/>
    <s v="US"/>
    <s v="USD"/>
    <n v="1406264400"/>
    <n v="1407819600"/>
    <x v="196"/>
    <x v="195"/>
    <b v="0"/>
    <b v="0"/>
    <s v="technology/web"/>
    <x v="2"/>
    <s v="web"/>
  </r>
  <r>
    <n v="78.831325301204828"/>
    <x v="3"/>
    <n v="82"/>
    <n v="79.793000000000006"/>
    <s v="US"/>
    <s v="USD"/>
    <n v="1317531600"/>
    <n v="1317877200"/>
    <x v="197"/>
    <x v="196"/>
    <b v="0"/>
    <b v="0"/>
    <s v="food/food trucks"/>
    <x v="0"/>
    <s v="food trucks"/>
  </r>
  <r>
    <n v="134.40792216817235"/>
    <x v="1"/>
    <n v="4498"/>
    <n v="43"/>
    <s v="AU"/>
    <s v="AUD"/>
    <n v="1484632800"/>
    <n v="1484805600"/>
    <x v="198"/>
    <x v="197"/>
    <b v="0"/>
    <b v="0"/>
    <s v="theater/plays"/>
    <x v="3"/>
    <s v="plays"/>
  </r>
  <r>
    <n v="3.3719999999999999"/>
    <x v="0"/>
    <n v="40"/>
    <n v="63.225000000000001"/>
    <s v="US"/>
    <s v="USD"/>
    <n v="1301806800"/>
    <n v="1302670800"/>
    <x v="199"/>
    <x v="198"/>
    <b v="0"/>
    <b v="0"/>
    <s v="music/jazz"/>
    <x v="1"/>
    <s v="jazz"/>
  </r>
  <r>
    <n v="431.84615384615387"/>
    <x v="1"/>
    <n v="80"/>
    <n v="70.174999999999997"/>
    <s v="US"/>
    <s v="USD"/>
    <n v="1539752400"/>
    <n v="1540789200"/>
    <x v="200"/>
    <x v="199"/>
    <b v="1"/>
    <b v="0"/>
    <s v="theater/plays"/>
    <x v="3"/>
    <s v="plays"/>
  </r>
  <r>
    <n v="38.844444444444441"/>
    <x v="3"/>
    <n v="57"/>
    <n v="61.333999999999996"/>
    <s v="US"/>
    <s v="USD"/>
    <n v="1267250400"/>
    <n v="1268028000"/>
    <x v="201"/>
    <x v="200"/>
    <b v="0"/>
    <b v="0"/>
    <s v="publishing/fiction"/>
    <x v="5"/>
    <s v="fiction"/>
  </r>
  <r>
    <n v="425.7"/>
    <x v="1"/>
    <n v="43"/>
    <n v="99"/>
    <s v="US"/>
    <s v="USD"/>
    <n v="1535432400"/>
    <n v="1537160400"/>
    <x v="202"/>
    <x v="201"/>
    <b v="0"/>
    <b v="1"/>
    <s v="music/rock"/>
    <x v="1"/>
    <s v="rock"/>
  </r>
  <r>
    <n v="101.12239715591672"/>
    <x v="1"/>
    <n v="2053"/>
    <n v="96.984999999999999"/>
    <s v="US"/>
    <s v="USD"/>
    <n v="1510207200"/>
    <n v="1512280800"/>
    <x v="203"/>
    <x v="202"/>
    <b v="0"/>
    <b v="0"/>
    <s v="film &amp; video/documentary"/>
    <x v="4"/>
    <s v="documentary"/>
  </r>
  <r>
    <n v="21.188688946015425"/>
    <x v="2"/>
    <n v="808"/>
    <n v="51.004999999999995"/>
    <s v="AU"/>
    <s v="AUD"/>
    <n v="1462510800"/>
    <n v="1463115600"/>
    <x v="204"/>
    <x v="203"/>
    <b v="0"/>
    <b v="0"/>
    <s v="film &amp; video/documentary"/>
    <x v="4"/>
    <s v="documentary"/>
  </r>
  <r>
    <n v="67.425531914893625"/>
    <x v="0"/>
    <n v="226"/>
    <n v="28.045000000000002"/>
    <s v="DK"/>
    <s v="DKK"/>
    <n v="1488520800"/>
    <n v="1490850000"/>
    <x v="205"/>
    <x v="204"/>
    <b v="0"/>
    <b v="0"/>
    <s v="film &amp; video/science fiction"/>
    <x v="4"/>
    <s v="science fiction"/>
  </r>
  <r>
    <n v="94.923371647509583"/>
    <x v="0"/>
    <n v="1625"/>
    <n v="60.984999999999999"/>
    <s v="US"/>
    <s v="USD"/>
    <n v="1377579600"/>
    <n v="1379653200"/>
    <x v="206"/>
    <x v="205"/>
    <b v="0"/>
    <b v="0"/>
    <s v="theater/plays"/>
    <x v="3"/>
    <s v="plays"/>
  </r>
  <r>
    <n v="151.85185185185185"/>
    <x v="1"/>
    <n v="168"/>
    <n v="73.215000000000003"/>
    <s v="US"/>
    <s v="USD"/>
    <n v="1576389600"/>
    <n v="1580364000"/>
    <x v="207"/>
    <x v="206"/>
    <b v="0"/>
    <b v="0"/>
    <s v="theater/plays"/>
    <x v="3"/>
    <s v="plays"/>
  </r>
  <r>
    <n v="195.16382252559728"/>
    <x v="1"/>
    <n v="4289"/>
    <n v="39.997999999999998"/>
    <s v="US"/>
    <s v="USD"/>
    <n v="1289019600"/>
    <n v="1289714400"/>
    <x v="208"/>
    <x v="207"/>
    <b v="0"/>
    <b v="1"/>
    <s v="music/indie rock"/>
    <x v="1"/>
    <s v="indie rock"/>
  </r>
  <r>
    <n v="1023.1428571428571"/>
    <x v="1"/>
    <n v="165"/>
    <n v="86.813000000000002"/>
    <s v="US"/>
    <s v="USD"/>
    <n v="1282194000"/>
    <n v="1282712400"/>
    <x v="209"/>
    <x v="208"/>
    <b v="0"/>
    <b v="0"/>
    <s v="music/rock"/>
    <x v="1"/>
    <s v="rock"/>
  </r>
  <r>
    <n v="3.841836734693878"/>
    <x v="0"/>
    <n v="143"/>
    <n v="42.125999999999998"/>
    <s v="US"/>
    <s v="USD"/>
    <n v="1550037600"/>
    <n v="1550210400"/>
    <x v="210"/>
    <x v="209"/>
    <b v="0"/>
    <b v="0"/>
    <s v="theater/plays"/>
    <x v="3"/>
    <s v="plays"/>
  </r>
  <r>
    <n v="155.07066557107643"/>
    <x v="1"/>
    <n v="1815"/>
    <n v="103.979"/>
    <s v="US"/>
    <s v="USD"/>
    <n v="1321941600"/>
    <n v="1322114400"/>
    <x v="211"/>
    <x v="210"/>
    <b v="0"/>
    <b v="0"/>
    <s v="theater/plays"/>
    <x v="3"/>
    <s v="plays"/>
  </r>
  <r>
    <n v="44.753477588871718"/>
    <x v="0"/>
    <n v="934"/>
    <n v="62.003999999999998"/>
    <s v="US"/>
    <s v="USD"/>
    <n v="1556427600"/>
    <n v="1557205200"/>
    <x v="212"/>
    <x v="211"/>
    <b v="0"/>
    <b v="0"/>
    <s v="film &amp; video/science fiction"/>
    <x v="4"/>
    <s v="science fiction"/>
  </r>
  <r>
    <n v="215.94736842105263"/>
    <x v="1"/>
    <n v="397"/>
    <n v="31.006"/>
    <s v="GB"/>
    <s v="GBP"/>
    <n v="1320991200"/>
    <n v="1323928800"/>
    <x v="213"/>
    <x v="212"/>
    <b v="0"/>
    <b v="1"/>
    <s v="film &amp; video/shorts"/>
    <x v="4"/>
    <s v="shorts"/>
  </r>
  <r>
    <n v="332.12709832134288"/>
    <x v="1"/>
    <n v="1539"/>
    <n v="89.992000000000004"/>
    <s v="US"/>
    <s v="USD"/>
    <n v="1345093200"/>
    <n v="1346130000"/>
    <x v="214"/>
    <x v="213"/>
    <b v="0"/>
    <b v="0"/>
    <s v="film &amp; video/animation"/>
    <x v="4"/>
    <s v="animation"/>
  </r>
  <r>
    <n v="8.4430379746835449"/>
    <x v="0"/>
    <n v="17"/>
    <n v="39.235999999999997"/>
    <s v="US"/>
    <s v="USD"/>
    <n v="1309496400"/>
    <n v="1311051600"/>
    <x v="215"/>
    <x v="214"/>
    <b v="1"/>
    <b v="0"/>
    <s v="theater/plays"/>
    <x v="3"/>
    <s v="plays"/>
  </r>
  <r>
    <n v="98.625514403292186"/>
    <x v="0"/>
    <n v="2179"/>
    <n v="54.994"/>
    <s v="US"/>
    <s v="USD"/>
    <n v="1340254800"/>
    <n v="1340427600"/>
    <x v="216"/>
    <x v="215"/>
    <b v="1"/>
    <b v="0"/>
    <s v="food/food trucks"/>
    <x v="0"/>
    <s v="food trucks"/>
  </r>
  <r>
    <n v="137.97916666666669"/>
    <x v="1"/>
    <n v="138"/>
    <n v="47.992999999999995"/>
    <s v="US"/>
    <s v="USD"/>
    <n v="1412226000"/>
    <n v="1412312400"/>
    <x v="217"/>
    <x v="216"/>
    <b v="0"/>
    <b v="0"/>
    <s v="photography/photography books"/>
    <x v="7"/>
    <s v="photography books"/>
  </r>
  <r>
    <n v="93.81099656357388"/>
    <x v="0"/>
    <n v="931"/>
    <n v="87.966999999999999"/>
    <s v="US"/>
    <s v="USD"/>
    <n v="1458104400"/>
    <n v="1459314000"/>
    <x v="218"/>
    <x v="217"/>
    <b v="0"/>
    <b v="0"/>
    <s v="theater/plays"/>
    <x v="3"/>
    <s v="plays"/>
  </r>
  <r>
    <n v="403.63930885529157"/>
    <x v="1"/>
    <n v="3594"/>
    <n v="52"/>
    <s v="US"/>
    <s v="USD"/>
    <n v="1411534800"/>
    <n v="1415426400"/>
    <x v="219"/>
    <x v="218"/>
    <b v="0"/>
    <b v="0"/>
    <s v="film &amp; video/science fiction"/>
    <x v="4"/>
    <s v="science fiction"/>
  </r>
  <r>
    <n v="260.1740412979351"/>
    <x v="1"/>
    <n v="5880"/>
    <n v="30"/>
    <s v="US"/>
    <s v="USD"/>
    <n v="1399093200"/>
    <n v="1399093200"/>
    <x v="220"/>
    <x v="219"/>
    <b v="1"/>
    <b v="0"/>
    <s v="music/rock"/>
    <x v="1"/>
    <s v="rock"/>
  </r>
  <r>
    <n v="366.63333333333333"/>
    <x v="1"/>
    <n v="112"/>
    <n v="98.206000000000003"/>
    <s v="US"/>
    <s v="USD"/>
    <n v="1270702800"/>
    <n v="1273899600"/>
    <x v="221"/>
    <x v="122"/>
    <b v="0"/>
    <b v="0"/>
    <s v="photography/photography books"/>
    <x v="7"/>
    <s v="photography books"/>
  </r>
  <r>
    <n v="168.72085385878489"/>
    <x v="1"/>
    <n v="943"/>
    <n v="108.962"/>
    <s v="US"/>
    <s v="USD"/>
    <n v="1431666000"/>
    <n v="1432184400"/>
    <x v="222"/>
    <x v="220"/>
    <b v="0"/>
    <b v="0"/>
    <s v="games/mobile games"/>
    <x v="6"/>
    <s v="mobile games"/>
  </r>
  <r>
    <n v="119.90717911530093"/>
    <x v="1"/>
    <n v="2468"/>
    <n v="66.999000000000009"/>
    <s v="US"/>
    <s v="USD"/>
    <n v="1472619600"/>
    <n v="1474779600"/>
    <x v="172"/>
    <x v="221"/>
    <b v="0"/>
    <b v="0"/>
    <s v="film &amp; video/animation"/>
    <x v="4"/>
    <s v="animation"/>
  </r>
  <r>
    <n v="193.68925233644859"/>
    <x v="1"/>
    <n v="2551"/>
    <n v="64.994"/>
    <s v="US"/>
    <s v="USD"/>
    <n v="1496293200"/>
    <n v="1500440400"/>
    <x v="223"/>
    <x v="222"/>
    <b v="0"/>
    <b v="1"/>
    <s v="games/mobile games"/>
    <x v="6"/>
    <s v="mobile games"/>
  </r>
  <r>
    <n v="420.16666666666669"/>
    <x v="1"/>
    <n v="101"/>
    <n v="99.841999999999999"/>
    <s v="US"/>
    <s v="USD"/>
    <n v="1575612000"/>
    <n v="1575612000"/>
    <x v="224"/>
    <x v="223"/>
    <b v="0"/>
    <b v="0"/>
    <s v="games/video games"/>
    <x v="6"/>
    <s v="video games"/>
  </r>
  <r>
    <n v="76.708333333333329"/>
    <x v="3"/>
    <n v="67"/>
    <n v="82.433000000000007"/>
    <s v="US"/>
    <s v="USD"/>
    <n v="1369112400"/>
    <n v="1374123600"/>
    <x v="225"/>
    <x v="224"/>
    <b v="0"/>
    <b v="0"/>
    <s v="theater/plays"/>
    <x v="3"/>
    <s v="plays"/>
  </r>
  <r>
    <n v="171.26470588235293"/>
    <x v="1"/>
    <n v="92"/>
    <n v="63.293999999999997"/>
    <s v="US"/>
    <s v="USD"/>
    <n v="1469422800"/>
    <n v="1469509200"/>
    <x v="226"/>
    <x v="225"/>
    <b v="0"/>
    <b v="0"/>
    <s v="theater/plays"/>
    <x v="3"/>
    <s v="plays"/>
  </r>
  <r>
    <n v="157.89473684210526"/>
    <x v="1"/>
    <n v="62"/>
    <n v="96.775000000000006"/>
    <s v="US"/>
    <s v="USD"/>
    <n v="1307854800"/>
    <n v="1309237200"/>
    <x v="227"/>
    <x v="226"/>
    <b v="0"/>
    <b v="0"/>
    <s v="film &amp; video/animation"/>
    <x v="4"/>
    <s v="animation"/>
  </r>
  <r>
    <n v="109.08"/>
    <x v="1"/>
    <n v="149"/>
    <n v="54.906999999999996"/>
    <s v="IT"/>
    <s v="EUR"/>
    <n v="1503378000"/>
    <n v="1503982800"/>
    <x v="228"/>
    <x v="227"/>
    <b v="0"/>
    <b v="1"/>
    <s v="games/video games"/>
    <x v="6"/>
    <s v="video games"/>
  </r>
  <r>
    <n v="41.732558139534881"/>
    <x v="0"/>
    <n v="92"/>
    <n v="39.010999999999996"/>
    <s v="US"/>
    <s v="USD"/>
    <n v="1486965600"/>
    <n v="1487397600"/>
    <x v="229"/>
    <x v="228"/>
    <b v="0"/>
    <b v="0"/>
    <s v="film &amp; video/animation"/>
    <x v="4"/>
    <s v="animation"/>
  </r>
  <r>
    <n v="10.944303797468354"/>
    <x v="0"/>
    <n v="57"/>
    <n v="75.843000000000004"/>
    <s v="AU"/>
    <s v="AUD"/>
    <n v="1561438800"/>
    <n v="1562043600"/>
    <x v="230"/>
    <x v="229"/>
    <b v="0"/>
    <b v="1"/>
    <s v="music/rock"/>
    <x v="1"/>
    <s v="rock"/>
  </r>
  <r>
    <n v="159.3763440860215"/>
    <x v="1"/>
    <n v="329"/>
    <n v="45.052"/>
    <s v="US"/>
    <s v="USD"/>
    <n v="1398402000"/>
    <n v="1398574800"/>
    <x v="231"/>
    <x v="230"/>
    <b v="0"/>
    <b v="0"/>
    <s v="film &amp; video/animation"/>
    <x v="4"/>
    <s v="animation"/>
  </r>
  <r>
    <n v="422.41666666666669"/>
    <x v="1"/>
    <n v="97"/>
    <n v="104.51600000000001"/>
    <s v="DK"/>
    <s v="DKK"/>
    <n v="1513231200"/>
    <n v="1515391200"/>
    <x v="232"/>
    <x v="231"/>
    <b v="0"/>
    <b v="1"/>
    <s v="theater/plays"/>
    <x v="3"/>
    <s v="plays"/>
  </r>
  <r>
    <n v="97.71875"/>
    <x v="0"/>
    <n v="41"/>
    <n v="76.269000000000005"/>
    <s v="US"/>
    <s v="USD"/>
    <n v="1440824400"/>
    <n v="1441170000"/>
    <x v="233"/>
    <x v="232"/>
    <b v="0"/>
    <b v="0"/>
    <s v="technology/wearables"/>
    <x v="2"/>
    <s v="wearables"/>
  </r>
  <r>
    <n v="418.78911564625849"/>
    <x v="1"/>
    <n v="1784"/>
    <n v="69.016000000000005"/>
    <s v="US"/>
    <s v="USD"/>
    <n v="1281070800"/>
    <n v="1281157200"/>
    <x v="194"/>
    <x v="233"/>
    <b v="0"/>
    <b v="0"/>
    <s v="theater/plays"/>
    <x v="3"/>
    <s v="plays"/>
  </r>
  <r>
    <n v="101.91632047477745"/>
    <x v="1"/>
    <n v="1684"/>
    <n v="101.977"/>
    <s v="AU"/>
    <s v="AUD"/>
    <n v="1397365200"/>
    <n v="1398229200"/>
    <x v="234"/>
    <x v="234"/>
    <b v="0"/>
    <b v="1"/>
    <s v="publishing/nonfiction"/>
    <x v="5"/>
    <s v="nonfiction"/>
  </r>
  <r>
    <n v="127.72619047619047"/>
    <x v="1"/>
    <n v="250"/>
    <n v="42.915999999999997"/>
    <s v="US"/>
    <s v="USD"/>
    <n v="1494392400"/>
    <n v="1495256400"/>
    <x v="235"/>
    <x v="235"/>
    <b v="0"/>
    <b v="1"/>
    <s v="music/rock"/>
    <x v="1"/>
    <s v="rock"/>
  </r>
  <r>
    <n v="445.21739130434781"/>
    <x v="1"/>
    <n v="238"/>
    <n v="43.025999999999996"/>
    <s v="US"/>
    <s v="USD"/>
    <n v="1520143200"/>
    <n v="1520402400"/>
    <x v="236"/>
    <x v="236"/>
    <b v="0"/>
    <b v="0"/>
    <s v="theater/plays"/>
    <x v="3"/>
    <s v="plays"/>
  </r>
  <r>
    <n v="569.71428571428578"/>
    <x v="1"/>
    <n v="53"/>
    <n v="75.246000000000009"/>
    <s v="US"/>
    <s v="USD"/>
    <n v="1405314000"/>
    <n v="1409806800"/>
    <x v="237"/>
    <x v="237"/>
    <b v="0"/>
    <b v="0"/>
    <s v="theater/plays"/>
    <x v="3"/>
    <s v="plays"/>
  </r>
  <r>
    <n v="509.34482758620686"/>
    <x v="1"/>
    <n v="214"/>
    <n v="69.024000000000001"/>
    <s v="US"/>
    <s v="USD"/>
    <n v="1396846800"/>
    <n v="1396933200"/>
    <x v="238"/>
    <x v="238"/>
    <b v="0"/>
    <b v="0"/>
    <s v="theater/plays"/>
    <x v="3"/>
    <s v="plays"/>
  </r>
  <r>
    <n v="325.5333333333333"/>
    <x v="1"/>
    <n v="222"/>
    <n v="65.987000000000009"/>
    <s v="US"/>
    <s v="USD"/>
    <n v="1375678800"/>
    <n v="1376024400"/>
    <x v="239"/>
    <x v="239"/>
    <b v="0"/>
    <b v="0"/>
    <s v="technology/web"/>
    <x v="2"/>
    <s v="web"/>
  </r>
  <r>
    <n v="932.61616161616166"/>
    <x v="1"/>
    <n v="1884"/>
    <n v="98.01400000000001"/>
    <s v="US"/>
    <s v="USD"/>
    <n v="1482386400"/>
    <n v="1483682400"/>
    <x v="240"/>
    <x v="240"/>
    <b v="0"/>
    <b v="1"/>
    <s v="publishing/fiction"/>
    <x v="5"/>
    <s v="fiction"/>
  </r>
  <r>
    <n v="211.33870967741933"/>
    <x v="1"/>
    <n v="218"/>
    <n v="60.105999999999995"/>
    <s v="AU"/>
    <s v="AUD"/>
    <n v="1420005600"/>
    <n v="1420437600"/>
    <x v="241"/>
    <x v="241"/>
    <b v="0"/>
    <b v="0"/>
    <s v="games/mobile games"/>
    <x v="6"/>
    <s v="mobile games"/>
  </r>
  <r>
    <n v="273.32520325203251"/>
    <x v="1"/>
    <n v="6465"/>
    <n v="26.001000000000001"/>
    <s v="US"/>
    <s v="USD"/>
    <n v="1420178400"/>
    <n v="1420783200"/>
    <x v="242"/>
    <x v="242"/>
    <b v="0"/>
    <b v="0"/>
    <s v="publishing/translations"/>
    <x v="5"/>
    <s v="translations"/>
  </r>
  <r>
    <n v="3"/>
    <x v="0"/>
    <n v="1"/>
    <n v="3"/>
    <s v="US"/>
    <s v="USD"/>
    <n v="1264399200"/>
    <n v="1267423200"/>
    <x v="67"/>
    <x v="243"/>
    <b v="0"/>
    <b v="0"/>
    <s v="music/rock"/>
    <x v="1"/>
    <s v="rock"/>
  </r>
  <r>
    <n v="54.084507042253513"/>
    <x v="0"/>
    <n v="101"/>
    <n v="38.019999999999996"/>
    <s v="US"/>
    <s v="USD"/>
    <n v="1355032800"/>
    <n v="1355205600"/>
    <x v="243"/>
    <x v="244"/>
    <b v="0"/>
    <b v="0"/>
    <s v="theater/plays"/>
    <x v="3"/>
    <s v="plays"/>
  </r>
  <r>
    <n v="626.29999999999995"/>
    <x v="1"/>
    <n v="59"/>
    <n v="106.15300000000001"/>
    <s v="US"/>
    <s v="USD"/>
    <n v="1382677200"/>
    <n v="1383109200"/>
    <x v="244"/>
    <x v="245"/>
    <b v="0"/>
    <b v="0"/>
    <s v="theater/plays"/>
    <x v="3"/>
    <s v="plays"/>
  </r>
  <r>
    <n v="89.021399176954731"/>
    <x v="0"/>
    <n v="1335"/>
    <n v="81.02000000000001"/>
    <s v="CA"/>
    <s v="CAD"/>
    <n v="1302238800"/>
    <n v="1303275600"/>
    <x v="245"/>
    <x v="246"/>
    <b v="0"/>
    <b v="0"/>
    <s v="film &amp; video/drama"/>
    <x v="4"/>
    <s v="drama"/>
  </r>
  <r>
    <n v="184.89130434782609"/>
    <x v="1"/>
    <n v="88"/>
    <n v="96.64800000000001"/>
    <s v="US"/>
    <s v="USD"/>
    <n v="1487656800"/>
    <n v="1487829600"/>
    <x v="246"/>
    <x v="247"/>
    <b v="0"/>
    <b v="0"/>
    <s v="publishing/nonfiction"/>
    <x v="5"/>
    <s v="nonfiction"/>
  </r>
  <r>
    <n v="120.16770186335404"/>
    <x v="1"/>
    <n v="1697"/>
    <n v="57.003999999999998"/>
    <s v="US"/>
    <s v="USD"/>
    <n v="1297836000"/>
    <n v="1298268000"/>
    <x v="247"/>
    <x v="248"/>
    <b v="0"/>
    <b v="1"/>
    <s v="music/rock"/>
    <x v="1"/>
    <s v="rock"/>
  </r>
  <r>
    <n v="23.390243902439025"/>
    <x v="0"/>
    <n v="15"/>
    <n v="63.933999999999997"/>
    <s v="GB"/>
    <s v="GBP"/>
    <n v="1453615200"/>
    <n v="1456812000"/>
    <x v="248"/>
    <x v="249"/>
    <b v="0"/>
    <b v="0"/>
    <s v="music/rock"/>
    <x v="1"/>
    <s v="rock"/>
  </r>
  <r>
    <n v="146"/>
    <x v="1"/>
    <n v="92"/>
    <n v="90.457000000000008"/>
    <s v="US"/>
    <s v="USD"/>
    <n v="1362463200"/>
    <n v="1363669200"/>
    <x v="249"/>
    <x v="250"/>
    <b v="0"/>
    <b v="0"/>
    <s v="theater/plays"/>
    <x v="3"/>
    <s v="plays"/>
  </r>
  <r>
    <n v="268.48"/>
    <x v="1"/>
    <n v="186"/>
    <n v="72.173000000000002"/>
    <s v="US"/>
    <s v="USD"/>
    <n v="1481176800"/>
    <n v="1482904800"/>
    <x v="250"/>
    <x v="251"/>
    <b v="0"/>
    <b v="1"/>
    <s v="theater/plays"/>
    <x v="3"/>
    <s v="plays"/>
  </r>
  <r>
    <n v="597.5"/>
    <x v="1"/>
    <n v="138"/>
    <n v="77.935000000000002"/>
    <s v="US"/>
    <s v="USD"/>
    <n v="1354946400"/>
    <n v="1356588000"/>
    <x v="251"/>
    <x v="252"/>
    <b v="1"/>
    <b v="0"/>
    <s v="photography/photography books"/>
    <x v="7"/>
    <s v="photography books"/>
  </r>
  <r>
    <n v="157.69841269841268"/>
    <x v="1"/>
    <n v="261"/>
    <n v="38.065999999999995"/>
    <s v="US"/>
    <s v="USD"/>
    <n v="1348808400"/>
    <n v="1349845200"/>
    <x v="136"/>
    <x v="253"/>
    <b v="0"/>
    <b v="0"/>
    <s v="music/rock"/>
    <x v="1"/>
    <s v="rock"/>
  </r>
  <r>
    <n v="31.201660735468568"/>
    <x v="0"/>
    <n v="454"/>
    <n v="57.936999999999998"/>
    <s v="US"/>
    <s v="USD"/>
    <n v="1282712400"/>
    <n v="1283058000"/>
    <x v="252"/>
    <x v="254"/>
    <b v="0"/>
    <b v="1"/>
    <s v="music/rock"/>
    <x v="1"/>
    <s v="rock"/>
  </r>
  <r>
    <n v="313.41176470588238"/>
    <x v="1"/>
    <n v="107"/>
    <n v="49.794999999999995"/>
    <s v="US"/>
    <s v="USD"/>
    <n v="1301979600"/>
    <n v="1304226000"/>
    <x v="253"/>
    <x v="255"/>
    <b v="0"/>
    <b v="1"/>
    <s v="music/indie rock"/>
    <x v="1"/>
    <s v="indie rock"/>
  </r>
  <r>
    <n v="370.89655172413791"/>
    <x v="1"/>
    <n v="199"/>
    <n v="54.050999999999995"/>
    <s v="US"/>
    <s v="USD"/>
    <n v="1263016800"/>
    <n v="1263016800"/>
    <x v="254"/>
    <x v="256"/>
    <b v="0"/>
    <b v="0"/>
    <s v="photography/photography books"/>
    <x v="7"/>
    <s v="photography books"/>
  </r>
  <r>
    <n v="362.66447368421052"/>
    <x v="1"/>
    <n v="5512"/>
    <n v="30.003"/>
    <s v="US"/>
    <s v="USD"/>
    <n v="1360648800"/>
    <n v="1362031200"/>
    <x v="255"/>
    <x v="257"/>
    <b v="0"/>
    <b v="0"/>
    <s v="theater/plays"/>
    <x v="3"/>
    <s v="plays"/>
  </r>
  <r>
    <n v="123.08163265306122"/>
    <x v="1"/>
    <n v="86"/>
    <n v="70.128"/>
    <s v="US"/>
    <s v="USD"/>
    <n v="1451800800"/>
    <n v="1455602400"/>
    <x v="256"/>
    <x v="258"/>
    <b v="0"/>
    <b v="0"/>
    <s v="theater/plays"/>
    <x v="3"/>
    <s v="plays"/>
  </r>
  <r>
    <n v="76.766756032171585"/>
    <x v="0"/>
    <n v="3182"/>
    <n v="26.997"/>
    <s v="IT"/>
    <s v="EUR"/>
    <n v="1415340000"/>
    <n v="1418191200"/>
    <x v="257"/>
    <x v="259"/>
    <b v="0"/>
    <b v="1"/>
    <s v="music/jazz"/>
    <x v="1"/>
    <s v="jazz"/>
  </r>
  <r>
    <n v="233.62012987012989"/>
    <x v="1"/>
    <n v="2768"/>
    <n v="51.991"/>
    <s v="AU"/>
    <s v="AUD"/>
    <n v="1351054800"/>
    <n v="1352440800"/>
    <x v="258"/>
    <x v="260"/>
    <b v="0"/>
    <b v="0"/>
    <s v="theater/plays"/>
    <x v="3"/>
    <s v="plays"/>
  </r>
  <r>
    <n v="180.53333333333333"/>
    <x v="1"/>
    <n v="48"/>
    <n v="56.416999999999994"/>
    <s v="US"/>
    <s v="USD"/>
    <n v="1349326800"/>
    <n v="1353304800"/>
    <x v="259"/>
    <x v="261"/>
    <b v="0"/>
    <b v="0"/>
    <s v="film &amp; video/documentary"/>
    <x v="4"/>
    <s v="documentary"/>
  </r>
  <r>
    <n v="252.62857142857143"/>
    <x v="1"/>
    <n v="87"/>
    <n v="101.63300000000001"/>
    <s v="US"/>
    <s v="USD"/>
    <n v="1548914400"/>
    <n v="1550728800"/>
    <x v="260"/>
    <x v="262"/>
    <b v="0"/>
    <b v="0"/>
    <s v="film &amp; video/television"/>
    <x v="4"/>
    <s v="television"/>
  </r>
  <r>
    <n v="27.176538240368025"/>
    <x v="3"/>
    <n v="1890"/>
    <n v="25.006"/>
    <s v="US"/>
    <s v="USD"/>
    <n v="1291269600"/>
    <n v="1291442400"/>
    <x v="261"/>
    <x v="263"/>
    <b v="0"/>
    <b v="0"/>
    <s v="games/video games"/>
    <x v="6"/>
    <s v="video games"/>
  </r>
  <r>
    <n v="1.2706571242680547"/>
    <x v="2"/>
    <n v="61"/>
    <n v="32.016999999999996"/>
    <s v="US"/>
    <s v="USD"/>
    <n v="1449468000"/>
    <n v="1452146400"/>
    <x v="262"/>
    <x v="264"/>
    <b v="0"/>
    <b v="0"/>
    <s v="photography/photography books"/>
    <x v="7"/>
    <s v="photography books"/>
  </r>
  <r>
    <n v="304.0097847358121"/>
    <x v="1"/>
    <n v="1894"/>
    <n v="82.022000000000006"/>
    <s v="US"/>
    <s v="USD"/>
    <n v="1562734800"/>
    <n v="1564894800"/>
    <x v="263"/>
    <x v="265"/>
    <b v="0"/>
    <b v="1"/>
    <s v="theater/plays"/>
    <x v="3"/>
    <s v="plays"/>
  </r>
  <r>
    <n v="137.23076923076923"/>
    <x v="1"/>
    <n v="282"/>
    <n v="37.957999999999998"/>
    <s v="CA"/>
    <s v="CAD"/>
    <n v="1505624400"/>
    <n v="1505883600"/>
    <x v="264"/>
    <x v="266"/>
    <b v="0"/>
    <b v="0"/>
    <s v="theater/plays"/>
    <x v="3"/>
    <s v="plays"/>
  </r>
  <r>
    <n v="32.208333333333336"/>
    <x v="0"/>
    <n v="15"/>
    <n v="51.533999999999999"/>
    <s v="US"/>
    <s v="USD"/>
    <n v="1509948000"/>
    <n v="1510380000"/>
    <x v="265"/>
    <x v="267"/>
    <b v="0"/>
    <b v="0"/>
    <s v="theater/plays"/>
    <x v="3"/>
    <s v="plays"/>
  </r>
  <r>
    <n v="241.51282051282053"/>
    <x v="1"/>
    <n v="116"/>
    <n v="81.198999999999998"/>
    <s v="US"/>
    <s v="USD"/>
    <n v="1554526800"/>
    <n v="1555218000"/>
    <x v="266"/>
    <x v="153"/>
    <b v="0"/>
    <b v="0"/>
    <s v="publishing/translations"/>
    <x v="5"/>
    <s v="translations"/>
  </r>
  <r>
    <n v="96.8"/>
    <x v="0"/>
    <n v="133"/>
    <n v="40.030999999999999"/>
    <s v="US"/>
    <s v="USD"/>
    <n v="1334811600"/>
    <n v="1335243600"/>
    <x v="267"/>
    <x v="268"/>
    <b v="0"/>
    <b v="1"/>
    <s v="games/video games"/>
    <x v="6"/>
    <s v="video games"/>
  </r>
  <r>
    <n v="1066.4285714285716"/>
    <x v="1"/>
    <n v="83"/>
    <n v="89.94"/>
    <s v="US"/>
    <s v="USD"/>
    <n v="1279515600"/>
    <n v="1279688400"/>
    <x v="268"/>
    <x v="269"/>
    <b v="0"/>
    <b v="0"/>
    <s v="theater/plays"/>
    <x v="3"/>
    <s v="plays"/>
  </r>
  <r>
    <n v="325.88888888888891"/>
    <x v="1"/>
    <n v="91"/>
    <n v="96.692999999999998"/>
    <s v="US"/>
    <s v="USD"/>
    <n v="1353909600"/>
    <n v="1356069600"/>
    <x v="269"/>
    <x v="270"/>
    <b v="0"/>
    <b v="0"/>
    <s v="technology/web"/>
    <x v="2"/>
    <s v="web"/>
  </r>
  <r>
    <n v="170.70000000000002"/>
    <x v="1"/>
    <n v="546"/>
    <n v="25.011000000000003"/>
    <s v="US"/>
    <s v="USD"/>
    <n v="1535950800"/>
    <n v="1536210000"/>
    <x v="270"/>
    <x v="271"/>
    <b v="0"/>
    <b v="0"/>
    <s v="theater/plays"/>
    <x v="3"/>
    <s v="plays"/>
  </r>
  <r>
    <n v="581.44000000000005"/>
    <x v="1"/>
    <n v="393"/>
    <n v="36.988"/>
    <s v="US"/>
    <s v="USD"/>
    <n v="1511244000"/>
    <n v="1511762400"/>
    <x v="271"/>
    <x v="272"/>
    <b v="0"/>
    <b v="0"/>
    <s v="film &amp; video/animation"/>
    <x v="4"/>
    <s v="animation"/>
  </r>
  <r>
    <n v="91.520972644376897"/>
    <x v="0"/>
    <n v="2062"/>
    <n v="73.013000000000005"/>
    <s v="US"/>
    <s v="USD"/>
    <n v="1331445600"/>
    <n v="1333256400"/>
    <x v="272"/>
    <x v="273"/>
    <b v="0"/>
    <b v="1"/>
    <s v="theater/plays"/>
    <x v="3"/>
    <s v="plays"/>
  </r>
  <r>
    <n v="108.04761904761904"/>
    <x v="1"/>
    <n v="133"/>
    <n v="68.241"/>
    <s v="US"/>
    <s v="USD"/>
    <n v="1480226400"/>
    <n v="1480744800"/>
    <x v="73"/>
    <x v="274"/>
    <b v="0"/>
    <b v="1"/>
    <s v="film &amp; video/television"/>
    <x v="4"/>
    <s v="television"/>
  </r>
  <r>
    <n v="18.728395061728396"/>
    <x v="0"/>
    <n v="29"/>
    <n v="52.311"/>
    <s v="DK"/>
    <s v="DKK"/>
    <n v="1464584400"/>
    <n v="1465016400"/>
    <x v="273"/>
    <x v="148"/>
    <b v="0"/>
    <b v="0"/>
    <s v="music/rock"/>
    <x v="1"/>
    <s v="rock"/>
  </r>
  <r>
    <n v="83.193877551020407"/>
    <x v="0"/>
    <n v="132"/>
    <n v="61.765999999999998"/>
    <s v="US"/>
    <s v="USD"/>
    <n v="1335848400"/>
    <n v="1336280400"/>
    <x v="274"/>
    <x v="275"/>
    <b v="0"/>
    <b v="0"/>
    <s v="technology/web"/>
    <x v="2"/>
    <s v="web"/>
  </r>
  <r>
    <n v="706.33333333333337"/>
    <x v="1"/>
    <n v="254"/>
    <n v="25.028000000000002"/>
    <s v="US"/>
    <s v="USD"/>
    <n v="1473483600"/>
    <n v="1476766800"/>
    <x v="275"/>
    <x v="276"/>
    <b v="0"/>
    <b v="0"/>
    <s v="theater/plays"/>
    <x v="3"/>
    <s v="plays"/>
  </r>
  <r>
    <n v="17.446030330062445"/>
    <x v="3"/>
    <n v="184"/>
    <n v="106.289"/>
    <s v="US"/>
    <s v="USD"/>
    <n v="1479880800"/>
    <n v="1480485600"/>
    <x v="276"/>
    <x v="72"/>
    <b v="0"/>
    <b v="0"/>
    <s v="theater/plays"/>
    <x v="3"/>
    <s v="plays"/>
  </r>
  <r>
    <n v="209.73015873015873"/>
    <x v="1"/>
    <n v="176"/>
    <n v="75.073999999999998"/>
    <s v="US"/>
    <s v="USD"/>
    <n v="1430197200"/>
    <n v="1430197200"/>
    <x v="277"/>
    <x v="277"/>
    <b v="0"/>
    <b v="0"/>
    <s v="music/electric music"/>
    <x v="1"/>
    <s v="electric music"/>
  </r>
  <r>
    <n v="97.785714285714292"/>
    <x v="0"/>
    <n v="137"/>
    <n v="39.970999999999997"/>
    <s v="DK"/>
    <s v="DKK"/>
    <n v="1331701200"/>
    <n v="1331787600"/>
    <x v="278"/>
    <x v="278"/>
    <b v="0"/>
    <b v="1"/>
    <s v="music/metal"/>
    <x v="1"/>
    <s v="metal"/>
  </r>
  <r>
    <n v="1684.25"/>
    <x v="1"/>
    <n v="337"/>
    <n v="39.982999999999997"/>
    <s v="CA"/>
    <s v="CAD"/>
    <n v="1438578000"/>
    <n v="1438837200"/>
    <x v="279"/>
    <x v="71"/>
    <b v="0"/>
    <b v="0"/>
    <s v="theater/plays"/>
    <x v="3"/>
    <s v="plays"/>
  </r>
  <r>
    <n v="54.402135231316727"/>
    <x v="0"/>
    <n v="908"/>
    <n v="101.01600000000001"/>
    <s v="US"/>
    <s v="USD"/>
    <n v="1368162000"/>
    <n v="1370926800"/>
    <x v="280"/>
    <x v="279"/>
    <b v="0"/>
    <b v="1"/>
    <s v="film &amp; video/documentary"/>
    <x v="4"/>
    <s v="documentary"/>
  </r>
  <r>
    <n v="456.61111111111109"/>
    <x v="1"/>
    <n v="107"/>
    <n v="76.814000000000007"/>
    <s v="US"/>
    <s v="USD"/>
    <n v="1318654800"/>
    <n v="1319000400"/>
    <x v="281"/>
    <x v="280"/>
    <b v="1"/>
    <b v="0"/>
    <s v="technology/web"/>
    <x v="2"/>
    <s v="web"/>
  </r>
  <r>
    <n v="9.8219178082191778"/>
    <x v="0"/>
    <n v="10"/>
    <n v="71.7"/>
    <s v="US"/>
    <s v="USD"/>
    <n v="1331874000"/>
    <n v="1333429200"/>
    <x v="282"/>
    <x v="281"/>
    <b v="0"/>
    <b v="0"/>
    <s v="food/food trucks"/>
    <x v="0"/>
    <s v="food trucks"/>
  </r>
  <r>
    <n v="16.384615384615383"/>
    <x v="3"/>
    <n v="32"/>
    <n v="33.281999999999996"/>
    <s v="IT"/>
    <s v="EUR"/>
    <n v="1286254800"/>
    <n v="1287032400"/>
    <x v="283"/>
    <x v="282"/>
    <b v="0"/>
    <b v="0"/>
    <s v="theater/plays"/>
    <x v="3"/>
    <s v="plays"/>
  </r>
  <r>
    <n v="1339.6666666666667"/>
    <x v="1"/>
    <n v="183"/>
    <n v="43.923999999999999"/>
    <s v="US"/>
    <s v="USD"/>
    <n v="1540530000"/>
    <n v="1541570400"/>
    <x v="284"/>
    <x v="283"/>
    <b v="0"/>
    <b v="0"/>
    <s v="theater/plays"/>
    <x v="3"/>
    <s v="plays"/>
  </r>
  <r>
    <n v="35.650077760497666"/>
    <x v="0"/>
    <n v="1910"/>
    <n v="36.004999999999995"/>
    <s v="CH"/>
    <s v="CHF"/>
    <n v="1381813200"/>
    <n v="1383976800"/>
    <x v="285"/>
    <x v="284"/>
    <b v="0"/>
    <b v="0"/>
    <s v="theater/plays"/>
    <x v="3"/>
    <s v="plays"/>
  </r>
  <r>
    <n v="54.950819672131146"/>
    <x v="0"/>
    <n v="38"/>
    <n v="88.210999999999999"/>
    <s v="AU"/>
    <s v="AUD"/>
    <n v="1548655200"/>
    <n v="1550556000"/>
    <x v="286"/>
    <x v="285"/>
    <b v="0"/>
    <b v="0"/>
    <s v="theater/plays"/>
    <x v="3"/>
    <s v="plays"/>
  </r>
  <r>
    <n v="94.236111111111114"/>
    <x v="0"/>
    <n v="104"/>
    <n v="65.241"/>
    <s v="AU"/>
    <s v="AUD"/>
    <n v="1389679200"/>
    <n v="1390456800"/>
    <x v="287"/>
    <x v="286"/>
    <b v="0"/>
    <b v="1"/>
    <s v="theater/plays"/>
    <x v="3"/>
    <s v="plays"/>
  </r>
  <r>
    <n v="143.91428571428571"/>
    <x v="1"/>
    <n v="72"/>
    <n v="69.959000000000003"/>
    <s v="US"/>
    <s v="USD"/>
    <n v="1456466400"/>
    <n v="1458018000"/>
    <x v="288"/>
    <x v="287"/>
    <b v="0"/>
    <b v="1"/>
    <s v="music/rock"/>
    <x v="1"/>
    <s v="rock"/>
  </r>
  <r>
    <n v="51.421052631578945"/>
    <x v="0"/>
    <n v="49"/>
    <n v="39.878"/>
    <s v="US"/>
    <s v="USD"/>
    <n v="1456984800"/>
    <n v="1461819600"/>
    <x v="289"/>
    <x v="288"/>
    <b v="0"/>
    <b v="0"/>
    <s v="food/food trucks"/>
    <x v="0"/>
    <s v="food trucks"/>
  </r>
  <r>
    <n v="5"/>
    <x v="0"/>
    <n v="1"/>
    <n v="5"/>
    <s v="DK"/>
    <s v="DKK"/>
    <n v="1504069200"/>
    <n v="1504155600"/>
    <x v="290"/>
    <x v="289"/>
    <b v="0"/>
    <b v="1"/>
    <s v="publishing/nonfiction"/>
    <x v="5"/>
    <s v="nonfiction"/>
  </r>
  <r>
    <n v="1344.6666666666667"/>
    <x v="1"/>
    <n v="295"/>
    <n v="41.024000000000001"/>
    <s v="US"/>
    <s v="USD"/>
    <n v="1424930400"/>
    <n v="1426395600"/>
    <x v="291"/>
    <x v="290"/>
    <b v="0"/>
    <b v="0"/>
    <s v="film &amp; video/documentary"/>
    <x v="4"/>
    <s v="documentary"/>
  </r>
  <r>
    <n v="31.844940867279899"/>
    <x v="0"/>
    <n v="245"/>
    <n v="98.915000000000006"/>
    <s v="US"/>
    <s v="USD"/>
    <n v="1535864400"/>
    <n v="1537074000"/>
    <x v="292"/>
    <x v="18"/>
    <b v="0"/>
    <b v="0"/>
    <s v="theater/plays"/>
    <x v="3"/>
    <s v="plays"/>
  </r>
  <r>
    <n v="82.617647058823536"/>
    <x v="0"/>
    <n v="32"/>
    <n v="87.782000000000011"/>
    <s v="US"/>
    <s v="USD"/>
    <n v="1452146400"/>
    <n v="1452578400"/>
    <x v="293"/>
    <x v="291"/>
    <b v="0"/>
    <b v="0"/>
    <s v="music/indie rock"/>
    <x v="1"/>
    <s v="indie rock"/>
  </r>
  <r>
    <n v="546.14285714285722"/>
    <x v="1"/>
    <n v="142"/>
    <n v="80.768000000000001"/>
    <s v="US"/>
    <s v="USD"/>
    <n v="1470546000"/>
    <n v="1474088400"/>
    <x v="294"/>
    <x v="292"/>
    <b v="0"/>
    <b v="0"/>
    <s v="film &amp; video/documentary"/>
    <x v="4"/>
    <s v="documentary"/>
  </r>
  <r>
    <n v="286.21428571428572"/>
    <x v="1"/>
    <n v="85"/>
    <n v="94.283000000000001"/>
    <s v="US"/>
    <s v="USD"/>
    <n v="1458363600"/>
    <n v="1461906000"/>
    <x v="295"/>
    <x v="293"/>
    <b v="0"/>
    <b v="0"/>
    <s v="theater/plays"/>
    <x v="3"/>
    <s v="plays"/>
  </r>
  <r>
    <n v="7.9076923076923071"/>
    <x v="0"/>
    <n v="7"/>
    <n v="73.429000000000002"/>
    <s v="US"/>
    <s v="USD"/>
    <n v="1500008400"/>
    <n v="1500267600"/>
    <x v="296"/>
    <x v="294"/>
    <b v="0"/>
    <b v="1"/>
    <s v="theater/plays"/>
    <x v="3"/>
    <s v="plays"/>
  </r>
  <r>
    <n v="132.13677811550153"/>
    <x v="1"/>
    <n v="659"/>
    <n v="65.969000000000008"/>
    <s v="DK"/>
    <s v="DKK"/>
    <n v="1338958800"/>
    <n v="1340686800"/>
    <x v="297"/>
    <x v="295"/>
    <b v="0"/>
    <b v="1"/>
    <s v="publishing/fiction"/>
    <x v="5"/>
    <s v="fiction"/>
  </r>
  <r>
    <n v="74.077834179357026"/>
    <x v="0"/>
    <n v="803"/>
    <n v="109.042"/>
    <s v="US"/>
    <s v="USD"/>
    <n v="1303102800"/>
    <n v="1303189200"/>
    <x v="298"/>
    <x v="296"/>
    <b v="0"/>
    <b v="0"/>
    <s v="theater/plays"/>
    <x v="3"/>
    <s v="plays"/>
  </r>
  <r>
    <n v="75.292682926829272"/>
    <x v="3"/>
    <n v="75"/>
    <n v="41.16"/>
    <s v="US"/>
    <s v="USD"/>
    <n v="1316581200"/>
    <n v="1318309200"/>
    <x v="299"/>
    <x v="297"/>
    <b v="0"/>
    <b v="1"/>
    <s v="music/indie rock"/>
    <x v="1"/>
    <s v="indie rock"/>
  </r>
  <r>
    <n v="20.333333333333332"/>
    <x v="0"/>
    <n v="16"/>
    <n v="99.125"/>
    <s v="US"/>
    <s v="USD"/>
    <n v="1270789200"/>
    <n v="1272171600"/>
    <x v="300"/>
    <x v="298"/>
    <b v="0"/>
    <b v="0"/>
    <s v="games/video games"/>
    <x v="6"/>
    <s v="video games"/>
  </r>
  <r>
    <n v="203.36507936507937"/>
    <x v="1"/>
    <n v="121"/>
    <n v="105.88500000000001"/>
    <s v="US"/>
    <s v="USD"/>
    <n v="1297836000"/>
    <n v="1298872800"/>
    <x v="247"/>
    <x v="299"/>
    <b v="0"/>
    <b v="0"/>
    <s v="theater/plays"/>
    <x v="3"/>
    <s v="plays"/>
  </r>
  <r>
    <n v="310.2284263959391"/>
    <x v="1"/>
    <n v="3742"/>
    <n v="48.997"/>
    <s v="US"/>
    <s v="USD"/>
    <n v="1382677200"/>
    <n v="1383282000"/>
    <x v="244"/>
    <x v="300"/>
    <b v="0"/>
    <b v="0"/>
    <s v="theater/plays"/>
    <x v="3"/>
    <s v="plays"/>
  </r>
  <r>
    <n v="395.31818181818181"/>
    <x v="1"/>
    <n v="223"/>
    <n v="39"/>
    <s v="US"/>
    <s v="USD"/>
    <n v="1330322400"/>
    <n v="1330495200"/>
    <x v="301"/>
    <x v="301"/>
    <b v="0"/>
    <b v="0"/>
    <s v="music/rock"/>
    <x v="1"/>
    <s v="rock"/>
  </r>
  <r>
    <n v="294.71428571428572"/>
    <x v="1"/>
    <n v="133"/>
    <n v="31.023"/>
    <s v="US"/>
    <s v="USD"/>
    <n v="1552366800"/>
    <n v="1552798800"/>
    <x v="188"/>
    <x v="162"/>
    <b v="0"/>
    <b v="1"/>
    <s v="film &amp; video/documentary"/>
    <x v="4"/>
    <s v="documentary"/>
  </r>
  <r>
    <n v="33.89473684210526"/>
    <x v="0"/>
    <n v="31"/>
    <n v="103.87100000000001"/>
    <s v="US"/>
    <s v="USD"/>
    <n v="1400907600"/>
    <n v="1403413200"/>
    <x v="302"/>
    <x v="302"/>
    <b v="0"/>
    <b v="0"/>
    <s v="theater/plays"/>
    <x v="3"/>
    <s v="plays"/>
  </r>
  <r>
    <n v="66.677083333333329"/>
    <x v="0"/>
    <n v="108"/>
    <n v="59.268999999999998"/>
    <s v="IT"/>
    <s v="EUR"/>
    <n v="1574143200"/>
    <n v="1574229600"/>
    <x v="303"/>
    <x v="303"/>
    <b v="0"/>
    <b v="1"/>
    <s v="food/food trucks"/>
    <x v="0"/>
    <s v="food trucks"/>
  </r>
  <r>
    <n v="19.227272727272727"/>
    <x v="0"/>
    <n v="30"/>
    <n v="42.3"/>
    <s v="US"/>
    <s v="USD"/>
    <n v="1494738000"/>
    <n v="1495861200"/>
    <x v="304"/>
    <x v="304"/>
    <b v="0"/>
    <b v="0"/>
    <s v="theater/plays"/>
    <x v="3"/>
    <s v="plays"/>
  </r>
  <r>
    <n v="15.842105263157894"/>
    <x v="0"/>
    <n v="17"/>
    <n v="53.117999999999995"/>
    <s v="US"/>
    <s v="USD"/>
    <n v="1392357600"/>
    <n v="1392530400"/>
    <x v="305"/>
    <x v="305"/>
    <b v="0"/>
    <b v="0"/>
    <s v="music/rock"/>
    <x v="1"/>
    <s v="rock"/>
  </r>
  <r>
    <n v="38.702380952380956"/>
    <x v="3"/>
    <n v="64"/>
    <n v="50.796999999999997"/>
    <s v="US"/>
    <s v="USD"/>
    <n v="1281589200"/>
    <n v="1283662800"/>
    <x v="306"/>
    <x v="306"/>
    <b v="0"/>
    <b v="0"/>
    <s v="technology/web"/>
    <x v="2"/>
    <s v="web"/>
  </r>
  <r>
    <n v="9.5876777251184837"/>
    <x v="0"/>
    <n v="80"/>
    <n v="101.15"/>
    <s v="US"/>
    <s v="USD"/>
    <n v="1305003600"/>
    <n v="1305781200"/>
    <x v="307"/>
    <x v="307"/>
    <b v="0"/>
    <b v="0"/>
    <s v="publishing/fiction"/>
    <x v="5"/>
    <s v="fiction"/>
  </r>
  <r>
    <n v="94.144366197183089"/>
    <x v="0"/>
    <n v="2468"/>
    <n v="65.001000000000005"/>
    <s v="US"/>
    <s v="USD"/>
    <n v="1301634000"/>
    <n v="1302325200"/>
    <x v="308"/>
    <x v="308"/>
    <b v="0"/>
    <b v="0"/>
    <s v="film &amp; video/shorts"/>
    <x v="4"/>
    <s v="shorts"/>
  </r>
  <r>
    <n v="166.56234096692114"/>
    <x v="1"/>
    <n v="5168"/>
    <n v="37.998999999999995"/>
    <s v="US"/>
    <s v="USD"/>
    <n v="1290664800"/>
    <n v="1291788000"/>
    <x v="309"/>
    <x v="309"/>
    <b v="0"/>
    <b v="0"/>
    <s v="theater/plays"/>
    <x v="3"/>
    <s v="plays"/>
  </r>
  <r>
    <n v="24.134831460674157"/>
    <x v="0"/>
    <n v="26"/>
    <n v="82.616"/>
    <s v="GB"/>
    <s v="GBP"/>
    <n v="1395896400"/>
    <n v="1396069200"/>
    <x v="310"/>
    <x v="310"/>
    <b v="0"/>
    <b v="0"/>
    <s v="film &amp; video/documentary"/>
    <x v="4"/>
    <s v="documentary"/>
  </r>
  <r>
    <n v="164.05633802816902"/>
    <x v="1"/>
    <n v="307"/>
    <n v="37.942"/>
    <s v="US"/>
    <s v="USD"/>
    <n v="1434862800"/>
    <n v="1435899600"/>
    <x v="311"/>
    <x v="311"/>
    <b v="0"/>
    <b v="1"/>
    <s v="theater/plays"/>
    <x v="3"/>
    <s v="plays"/>
  </r>
  <r>
    <n v="90.723076923076931"/>
    <x v="0"/>
    <n v="73"/>
    <n v="80.781000000000006"/>
    <s v="US"/>
    <s v="USD"/>
    <n v="1529125200"/>
    <n v="1531112400"/>
    <x v="79"/>
    <x v="312"/>
    <b v="0"/>
    <b v="1"/>
    <s v="theater/plays"/>
    <x v="3"/>
    <s v="plays"/>
  </r>
  <r>
    <n v="46.194444444444443"/>
    <x v="0"/>
    <n v="128"/>
    <n v="25.985000000000003"/>
    <s v="US"/>
    <s v="USD"/>
    <n v="1451109600"/>
    <n v="1451628000"/>
    <x v="312"/>
    <x v="313"/>
    <b v="0"/>
    <b v="0"/>
    <s v="film &amp; video/animation"/>
    <x v="4"/>
    <s v="animation"/>
  </r>
  <r>
    <n v="38.53846153846154"/>
    <x v="0"/>
    <n v="33"/>
    <n v="30.364000000000001"/>
    <s v="US"/>
    <s v="USD"/>
    <n v="1566968400"/>
    <n v="1567314000"/>
    <x v="313"/>
    <x v="314"/>
    <b v="0"/>
    <b v="1"/>
    <s v="theater/plays"/>
    <x v="3"/>
    <s v="plays"/>
  </r>
  <r>
    <n v="133.56231003039514"/>
    <x v="1"/>
    <n v="2441"/>
    <n v="54.004999999999995"/>
    <s v="US"/>
    <s v="USD"/>
    <n v="1543557600"/>
    <n v="1544508000"/>
    <x v="314"/>
    <x v="315"/>
    <b v="0"/>
    <b v="0"/>
    <s v="music/rock"/>
    <x v="1"/>
    <s v="rock"/>
  </r>
  <r>
    <n v="22.896588486140725"/>
    <x v="2"/>
    <n v="211"/>
    <n v="101.78700000000001"/>
    <s v="US"/>
    <s v="USD"/>
    <n v="1481522400"/>
    <n v="1482472800"/>
    <x v="315"/>
    <x v="316"/>
    <b v="0"/>
    <b v="0"/>
    <s v="games/video games"/>
    <x v="6"/>
    <s v="video games"/>
  </r>
  <r>
    <n v="184.95548961424333"/>
    <x v="1"/>
    <n v="1385"/>
    <n v="45.003999999999998"/>
    <s v="GB"/>
    <s v="GBP"/>
    <n v="1512712800"/>
    <n v="1512799200"/>
    <x v="316"/>
    <x v="317"/>
    <b v="0"/>
    <b v="0"/>
    <s v="film &amp; video/documentary"/>
    <x v="4"/>
    <s v="documentary"/>
  </r>
  <r>
    <n v="443.72727272727275"/>
    <x v="1"/>
    <n v="190"/>
    <n v="77.069000000000003"/>
    <s v="US"/>
    <s v="USD"/>
    <n v="1324274400"/>
    <n v="1324360800"/>
    <x v="317"/>
    <x v="318"/>
    <b v="0"/>
    <b v="0"/>
    <s v="food/food trucks"/>
    <x v="0"/>
    <s v="food trucks"/>
  </r>
  <r>
    <n v="199.9806763285024"/>
    <x v="1"/>
    <n v="470"/>
    <n v="88.076999999999998"/>
    <s v="US"/>
    <s v="USD"/>
    <n v="1364446800"/>
    <n v="1364533200"/>
    <x v="318"/>
    <x v="319"/>
    <b v="0"/>
    <b v="0"/>
    <s v="technology/wearables"/>
    <x v="2"/>
    <s v="wearables"/>
  </r>
  <r>
    <n v="123.95833333333333"/>
    <x v="1"/>
    <n v="253"/>
    <n v="47.035999999999994"/>
    <s v="US"/>
    <s v="USD"/>
    <n v="1542693600"/>
    <n v="1545112800"/>
    <x v="319"/>
    <x v="320"/>
    <b v="0"/>
    <b v="0"/>
    <s v="theater/plays"/>
    <x v="3"/>
    <s v="plays"/>
  </r>
  <r>
    <n v="186.61329305135951"/>
    <x v="1"/>
    <n v="1113"/>
    <n v="110.99600000000001"/>
    <s v="US"/>
    <s v="USD"/>
    <n v="1515564000"/>
    <n v="1516168800"/>
    <x v="32"/>
    <x v="321"/>
    <b v="0"/>
    <b v="0"/>
    <s v="music/rock"/>
    <x v="1"/>
    <s v="rock"/>
  </r>
  <r>
    <n v="114.28538550057536"/>
    <x v="1"/>
    <n v="2283"/>
    <n v="87.004000000000005"/>
    <s v="US"/>
    <s v="USD"/>
    <n v="1573797600"/>
    <n v="1574920800"/>
    <x v="320"/>
    <x v="322"/>
    <b v="0"/>
    <b v="0"/>
    <s v="music/rock"/>
    <x v="1"/>
    <s v="rock"/>
  </r>
  <r>
    <n v="97.032531824611041"/>
    <x v="0"/>
    <n v="1072"/>
    <n v="63.994999999999997"/>
    <s v="US"/>
    <s v="USD"/>
    <n v="1292392800"/>
    <n v="1292479200"/>
    <x v="321"/>
    <x v="323"/>
    <b v="0"/>
    <b v="1"/>
    <s v="music/rock"/>
    <x v="1"/>
    <s v="rock"/>
  </r>
  <r>
    <n v="122.81904761904762"/>
    <x v="1"/>
    <n v="1095"/>
    <n v="105.995"/>
    <s v="US"/>
    <s v="USD"/>
    <n v="1573452000"/>
    <n v="1573538400"/>
    <x v="322"/>
    <x v="324"/>
    <b v="0"/>
    <b v="0"/>
    <s v="theater/plays"/>
    <x v="3"/>
    <s v="plays"/>
  </r>
  <r>
    <n v="179.14326647564468"/>
    <x v="1"/>
    <n v="1690"/>
    <n v="73.990000000000009"/>
    <s v="US"/>
    <s v="USD"/>
    <n v="1317790800"/>
    <n v="1320382800"/>
    <x v="323"/>
    <x v="325"/>
    <b v="0"/>
    <b v="0"/>
    <s v="theater/plays"/>
    <x v="3"/>
    <s v="plays"/>
  </r>
  <r>
    <n v="79.951577402787962"/>
    <x v="3"/>
    <n v="1297"/>
    <n v="84.021000000000001"/>
    <s v="CA"/>
    <s v="CAD"/>
    <n v="1501650000"/>
    <n v="1502859600"/>
    <x v="324"/>
    <x v="326"/>
    <b v="0"/>
    <b v="0"/>
    <s v="theater/plays"/>
    <x v="3"/>
    <s v="plays"/>
  </r>
  <r>
    <n v="94.242587601078171"/>
    <x v="0"/>
    <n v="393"/>
    <n v="88.966999999999999"/>
    <s v="US"/>
    <s v="USD"/>
    <n v="1323669600"/>
    <n v="1323756000"/>
    <x v="325"/>
    <x v="327"/>
    <b v="0"/>
    <b v="0"/>
    <s v="photography/photography books"/>
    <x v="7"/>
    <s v="photography books"/>
  </r>
  <r>
    <n v="84.669291338582681"/>
    <x v="0"/>
    <n v="1257"/>
    <n v="76.991"/>
    <s v="US"/>
    <s v="USD"/>
    <n v="1440738000"/>
    <n v="1441342800"/>
    <x v="326"/>
    <x v="328"/>
    <b v="0"/>
    <b v="0"/>
    <s v="music/indie rock"/>
    <x v="1"/>
    <s v="indie rock"/>
  </r>
  <r>
    <n v="66.521920668058456"/>
    <x v="0"/>
    <n v="328"/>
    <n v="97.147000000000006"/>
    <s v="US"/>
    <s v="USD"/>
    <n v="1374296400"/>
    <n v="1375333200"/>
    <x v="327"/>
    <x v="329"/>
    <b v="0"/>
    <b v="0"/>
    <s v="theater/plays"/>
    <x v="3"/>
    <s v="plays"/>
  </r>
  <r>
    <n v="53.922222222222224"/>
    <x v="0"/>
    <n v="147"/>
    <n v="33.013999999999996"/>
    <s v="US"/>
    <s v="USD"/>
    <n v="1384840800"/>
    <n v="1389420000"/>
    <x v="328"/>
    <x v="151"/>
    <b v="0"/>
    <b v="0"/>
    <s v="theater/plays"/>
    <x v="3"/>
    <s v="plays"/>
  </r>
  <r>
    <n v="41.983299595141702"/>
    <x v="0"/>
    <n v="830"/>
    <n v="99.951000000000008"/>
    <s v="US"/>
    <s v="USD"/>
    <n v="1516600800"/>
    <n v="1520056800"/>
    <x v="329"/>
    <x v="330"/>
    <b v="0"/>
    <b v="0"/>
    <s v="games/video games"/>
    <x v="6"/>
    <s v="video games"/>
  </r>
  <r>
    <n v="14.69479695431472"/>
    <x v="0"/>
    <n v="331"/>
    <n v="69.966999999999999"/>
    <s v="GB"/>
    <s v="GBP"/>
    <n v="1436418000"/>
    <n v="1436504400"/>
    <x v="330"/>
    <x v="331"/>
    <b v="0"/>
    <b v="0"/>
    <s v="film &amp; video/drama"/>
    <x v="4"/>
    <s v="drama"/>
  </r>
  <r>
    <n v="34.475000000000001"/>
    <x v="0"/>
    <n v="25"/>
    <n v="110.32"/>
    <s v="US"/>
    <s v="USD"/>
    <n v="1503550800"/>
    <n v="1508302800"/>
    <x v="331"/>
    <x v="332"/>
    <b v="0"/>
    <b v="1"/>
    <s v="music/indie rock"/>
    <x v="1"/>
    <s v="indie rock"/>
  </r>
  <r>
    <n v="1400.7777777777778"/>
    <x v="1"/>
    <n v="191"/>
    <n v="66.006"/>
    <s v="US"/>
    <s v="USD"/>
    <n v="1423634400"/>
    <n v="1425708000"/>
    <x v="332"/>
    <x v="333"/>
    <b v="0"/>
    <b v="0"/>
    <s v="technology/web"/>
    <x v="2"/>
    <s v="web"/>
  </r>
  <r>
    <n v="71.770351758793964"/>
    <x v="0"/>
    <n v="3483"/>
    <n v="41.006"/>
    <s v="US"/>
    <s v="USD"/>
    <n v="1487224800"/>
    <n v="1488348000"/>
    <x v="333"/>
    <x v="334"/>
    <b v="0"/>
    <b v="0"/>
    <s v="food/food trucks"/>
    <x v="0"/>
    <s v="food trucks"/>
  </r>
  <r>
    <n v="53.074115044247783"/>
    <x v="0"/>
    <n v="923"/>
    <n v="103.964"/>
    <s v="US"/>
    <s v="USD"/>
    <n v="1500008400"/>
    <n v="1502600400"/>
    <x v="296"/>
    <x v="335"/>
    <b v="0"/>
    <b v="0"/>
    <s v="theater/plays"/>
    <x v="3"/>
    <s v="plays"/>
  </r>
  <r>
    <n v="5"/>
    <x v="0"/>
    <n v="1"/>
    <n v="5"/>
    <s v="US"/>
    <s v="USD"/>
    <n v="1432098000"/>
    <n v="1433653200"/>
    <x v="334"/>
    <x v="336"/>
    <b v="0"/>
    <b v="1"/>
    <s v="music/jazz"/>
    <x v="1"/>
    <s v="jazz"/>
  </r>
  <r>
    <n v="127.70715249662618"/>
    <x v="1"/>
    <n v="2013"/>
    <n v="47.01"/>
    <s v="US"/>
    <s v="USD"/>
    <n v="1440392400"/>
    <n v="1441602000"/>
    <x v="335"/>
    <x v="337"/>
    <b v="0"/>
    <b v="0"/>
    <s v="music/rock"/>
    <x v="1"/>
    <s v="rock"/>
  </r>
  <r>
    <n v="34.892857142857139"/>
    <x v="0"/>
    <n v="33"/>
    <n v="29.607000000000003"/>
    <s v="CA"/>
    <s v="CAD"/>
    <n v="1446876000"/>
    <n v="1447567200"/>
    <x v="336"/>
    <x v="338"/>
    <b v="0"/>
    <b v="0"/>
    <s v="theater/plays"/>
    <x v="3"/>
    <s v="plays"/>
  </r>
  <r>
    <n v="410.59821428571428"/>
    <x v="1"/>
    <n v="1703"/>
    <n v="81.01100000000001"/>
    <s v="US"/>
    <s v="USD"/>
    <n v="1562302800"/>
    <n v="1562389200"/>
    <x v="337"/>
    <x v="339"/>
    <b v="0"/>
    <b v="0"/>
    <s v="theater/plays"/>
    <x v="3"/>
    <s v="plays"/>
  </r>
  <r>
    <n v="123.73770491803278"/>
    <x v="1"/>
    <n v="80"/>
    <n v="94.35"/>
    <s v="DK"/>
    <s v="DKK"/>
    <n v="1378184400"/>
    <n v="1378789200"/>
    <x v="338"/>
    <x v="340"/>
    <b v="0"/>
    <b v="0"/>
    <s v="film &amp; video/documentary"/>
    <x v="4"/>
    <s v="documentary"/>
  </r>
  <r>
    <n v="58.973684210526315"/>
    <x v="2"/>
    <n v="86"/>
    <n v="26.059000000000001"/>
    <s v="US"/>
    <s v="USD"/>
    <n v="1485064800"/>
    <n v="1488520800"/>
    <x v="339"/>
    <x v="341"/>
    <b v="0"/>
    <b v="0"/>
    <s v="technology/wearables"/>
    <x v="2"/>
    <s v="wearables"/>
  </r>
  <r>
    <n v="36.892473118279568"/>
    <x v="0"/>
    <n v="40"/>
    <n v="85.775000000000006"/>
    <s v="IT"/>
    <s v="EUR"/>
    <n v="1326520800"/>
    <n v="1327298400"/>
    <x v="340"/>
    <x v="342"/>
    <b v="0"/>
    <b v="0"/>
    <s v="theater/plays"/>
    <x v="3"/>
    <s v="plays"/>
  </r>
  <r>
    <n v="184.91304347826087"/>
    <x v="1"/>
    <n v="41"/>
    <n v="103.732"/>
    <s v="US"/>
    <s v="USD"/>
    <n v="1441256400"/>
    <n v="1443416400"/>
    <x v="341"/>
    <x v="343"/>
    <b v="0"/>
    <b v="0"/>
    <s v="games/video games"/>
    <x v="6"/>
    <s v="video games"/>
  </r>
  <r>
    <n v="11.814432989690722"/>
    <x v="0"/>
    <n v="23"/>
    <n v="49.826999999999998"/>
    <s v="CA"/>
    <s v="CAD"/>
    <n v="1533877200"/>
    <n v="1534136400"/>
    <x v="342"/>
    <x v="344"/>
    <b v="1"/>
    <b v="0"/>
    <s v="photography/photography books"/>
    <x v="7"/>
    <s v="photography books"/>
  </r>
  <r>
    <n v="298.7"/>
    <x v="1"/>
    <n v="187"/>
    <n v="63.893999999999998"/>
    <s v="US"/>
    <s v="USD"/>
    <n v="1314421200"/>
    <n v="1315026000"/>
    <x v="343"/>
    <x v="127"/>
    <b v="0"/>
    <b v="0"/>
    <s v="film &amp; video/animation"/>
    <x v="4"/>
    <s v="animation"/>
  </r>
  <r>
    <n v="226.35175879396985"/>
    <x v="1"/>
    <n v="2875"/>
    <n v="47.003"/>
    <s v="GB"/>
    <s v="GBP"/>
    <n v="1293861600"/>
    <n v="1295071200"/>
    <x v="344"/>
    <x v="345"/>
    <b v="0"/>
    <b v="1"/>
    <s v="theater/plays"/>
    <x v="3"/>
    <s v="plays"/>
  </r>
  <r>
    <n v="173.56363636363636"/>
    <x v="1"/>
    <n v="88"/>
    <n v="108.47800000000001"/>
    <s v="US"/>
    <s v="USD"/>
    <n v="1507352400"/>
    <n v="1509426000"/>
    <x v="345"/>
    <x v="346"/>
    <b v="0"/>
    <b v="0"/>
    <s v="theater/plays"/>
    <x v="3"/>
    <s v="plays"/>
  </r>
  <r>
    <n v="371.75675675675677"/>
    <x v="1"/>
    <n v="191"/>
    <n v="72.016000000000005"/>
    <s v="US"/>
    <s v="USD"/>
    <n v="1296108000"/>
    <n v="1299391200"/>
    <x v="65"/>
    <x v="347"/>
    <b v="0"/>
    <b v="0"/>
    <s v="music/rock"/>
    <x v="1"/>
    <s v="rock"/>
  </r>
  <r>
    <n v="160.19230769230771"/>
    <x v="1"/>
    <n v="139"/>
    <n v="59.928999999999995"/>
    <s v="US"/>
    <s v="USD"/>
    <n v="1324965600"/>
    <n v="1325052000"/>
    <x v="346"/>
    <x v="348"/>
    <b v="0"/>
    <b v="0"/>
    <s v="music/rock"/>
    <x v="1"/>
    <s v="rock"/>
  </r>
  <r>
    <n v="1616.3333333333335"/>
    <x v="1"/>
    <n v="186"/>
    <n v="78.210000000000008"/>
    <s v="US"/>
    <s v="USD"/>
    <n v="1520229600"/>
    <n v="1522818000"/>
    <x v="347"/>
    <x v="349"/>
    <b v="0"/>
    <b v="0"/>
    <s v="music/indie rock"/>
    <x v="1"/>
    <s v="indie rock"/>
  </r>
  <r>
    <n v="733.4375"/>
    <x v="1"/>
    <n v="112"/>
    <n v="104.777"/>
    <s v="AU"/>
    <s v="AUD"/>
    <n v="1482991200"/>
    <n v="1485324000"/>
    <x v="348"/>
    <x v="350"/>
    <b v="0"/>
    <b v="0"/>
    <s v="theater/plays"/>
    <x v="3"/>
    <s v="plays"/>
  </r>
  <r>
    <n v="592.11111111111109"/>
    <x v="1"/>
    <n v="101"/>
    <n v="105.52500000000001"/>
    <s v="US"/>
    <s v="USD"/>
    <n v="1294034400"/>
    <n v="1294120800"/>
    <x v="349"/>
    <x v="351"/>
    <b v="0"/>
    <b v="1"/>
    <s v="theater/plays"/>
    <x v="3"/>
    <s v="plays"/>
  </r>
  <r>
    <n v="18.888888888888889"/>
    <x v="0"/>
    <n v="75"/>
    <n v="24.934000000000001"/>
    <s v="US"/>
    <s v="USD"/>
    <n v="1413608400"/>
    <n v="1415685600"/>
    <x v="350"/>
    <x v="33"/>
    <b v="0"/>
    <b v="1"/>
    <s v="theater/plays"/>
    <x v="3"/>
    <s v="plays"/>
  </r>
  <r>
    <n v="276.80769230769232"/>
    <x v="1"/>
    <n v="206"/>
    <n v="69.874000000000009"/>
    <s v="GB"/>
    <s v="GBP"/>
    <n v="1286946000"/>
    <n v="1288933200"/>
    <x v="351"/>
    <x v="352"/>
    <b v="0"/>
    <b v="1"/>
    <s v="film &amp; video/documentary"/>
    <x v="4"/>
    <s v="documentary"/>
  </r>
  <r>
    <n v="273.01851851851848"/>
    <x v="1"/>
    <n v="154"/>
    <n v="95.734000000000009"/>
    <s v="US"/>
    <s v="USD"/>
    <n v="1359871200"/>
    <n v="1363237200"/>
    <x v="352"/>
    <x v="353"/>
    <b v="0"/>
    <b v="1"/>
    <s v="film &amp; video/television"/>
    <x v="4"/>
    <s v="television"/>
  </r>
  <r>
    <n v="159.36331255565449"/>
    <x v="1"/>
    <n v="5966"/>
    <n v="29.998000000000001"/>
    <s v="US"/>
    <s v="USD"/>
    <n v="1555304400"/>
    <n v="1555822800"/>
    <x v="353"/>
    <x v="354"/>
    <b v="0"/>
    <b v="0"/>
    <s v="theater/plays"/>
    <x v="3"/>
    <s v="plays"/>
  </r>
  <r>
    <n v="67.869978858350947"/>
    <x v="0"/>
    <n v="2176"/>
    <n v="59.012"/>
    <s v="US"/>
    <s v="USD"/>
    <n v="1423375200"/>
    <n v="1427778000"/>
    <x v="354"/>
    <x v="355"/>
    <b v="0"/>
    <b v="0"/>
    <s v="theater/plays"/>
    <x v="3"/>
    <s v="plays"/>
  </r>
  <r>
    <n v="1591.5555555555554"/>
    <x v="1"/>
    <n v="169"/>
    <n v="84.75800000000001"/>
    <s v="US"/>
    <s v="USD"/>
    <n v="1420696800"/>
    <n v="1422424800"/>
    <x v="355"/>
    <x v="356"/>
    <b v="0"/>
    <b v="1"/>
    <s v="film &amp; video/documentary"/>
    <x v="4"/>
    <s v="documentary"/>
  </r>
  <r>
    <n v="730.18222222222221"/>
    <x v="1"/>
    <n v="2106"/>
    <n v="78.01100000000001"/>
    <s v="US"/>
    <s v="USD"/>
    <n v="1502946000"/>
    <n v="1503637200"/>
    <x v="356"/>
    <x v="357"/>
    <b v="0"/>
    <b v="0"/>
    <s v="theater/plays"/>
    <x v="3"/>
    <s v="plays"/>
  </r>
  <r>
    <n v="13.185782556750297"/>
    <x v="0"/>
    <n v="441"/>
    <n v="50.052999999999997"/>
    <s v="US"/>
    <s v="USD"/>
    <n v="1547186400"/>
    <n v="1547618400"/>
    <x v="357"/>
    <x v="358"/>
    <b v="0"/>
    <b v="1"/>
    <s v="film &amp; video/documentary"/>
    <x v="4"/>
    <s v="documentary"/>
  </r>
  <r>
    <n v="54.777777777777779"/>
    <x v="0"/>
    <n v="25"/>
    <n v="59.16"/>
    <s v="US"/>
    <s v="USD"/>
    <n v="1444971600"/>
    <n v="1449900000"/>
    <x v="358"/>
    <x v="359"/>
    <b v="0"/>
    <b v="0"/>
    <s v="music/indie rock"/>
    <x v="1"/>
    <s v="indie rock"/>
  </r>
  <r>
    <n v="361.02941176470591"/>
    <x v="1"/>
    <n v="131"/>
    <n v="93.703000000000003"/>
    <s v="US"/>
    <s v="USD"/>
    <n v="1404622800"/>
    <n v="1405141200"/>
    <x v="359"/>
    <x v="360"/>
    <b v="0"/>
    <b v="0"/>
    <s v="music/rock"/>
    <x v="1"/>
    <s v="rock"/>
  </r>
  <r>
    <n v="10.257545271629779"/>
    <x v="0"/>
    <n v="127"/>
    <n v="40.141999999999996"/>
    <s v="US"/>
    <s v="USD"/>
    <n v="1571720400"/>
    <n v="1572933600"/>
    <x v="12"/>
    <x v="361"/>
    <b v="0"/>
    <b v="0"/>
    <s v="theater/plays"/>
    <x v="3"/>
    <s v="plays"/>
  </r>
  <r>
    <n v="13.962962962962964"/>
    <x v="0"/>
    <n v="355"/>
    <n v="70.091000000000008"/>
    <s v="US"/>
    <s v="USD"/>
    <n v="1526878800"/>
    <n v="1530162000"/>
    <x v="360"/>
    <x v="362"/>
    <b v="0"/>
    <b v="0"/>
    <s v="film &amp; video/documentary"/>
    <x v="4"/>
    <s v="documentary"/>
  </r>
  <r>
    <n v="40.444444444444443"/>
    <x v="0"/>
    <n v="44"/>
    <n v="66.182000000000002"/>
    <s v="GB"/>
    <s v="GBP"/>
    <n v="1319691600"/>
    <n v="1320904800"/>
    <x v="361"/>
    <x v="363"/>
    <b v="0"/>
    <b v="0"/>
    <s v="theater/plays"/>
    <x v="3"/>
    <s v="plays"/>
  </r>
  <r>
    <n v="160.32"/>
    <x v="1"/>
    <n v="84"/>
    <n v="47.714999999999996"/>
    <s v="US"/>
    <s v="USD"/>
    <n v="1371963600"/>
    <n v="1372395600"/>
    <x v="362"/>
    <x v="364"/>
    <b v="0"/>
    <b v="0"/>
    <s v="theater/plays"/>
    <x v="3"/>
    <s v="plays"/>
  </r>
  <r>
    <n v="183.9433962264151"/>
    <x v="1"/>
    <n v="155"/>
    <n v="62.896999999999998"/>
    <s v="US"/>
    <s v="USD"/>
    <n v="1433739600"/>
    <n v="1437714000"/>
    <x v="363"/>
    <x v="365"/>
    <b v="0"/>
    <b v="0"/>
    <s v="theater/plays"/>
    <x v="3"/>
    <s v="plays"/>
  </r>
  <r>
    <n v="63.769230769230766"/>
    <x v="0"/>
    <n v="67"/>
    <n v="86.612000000000009"/>
    <s v="US"/>
    <s v="USD"/>
    <n v="1508130000"/>
    <n v="1509771600"/>
    <x v="364"/>
    <x v="366"/>
    <b v="0"/>
    <b v="0"/>
    <s v="photography/photography books"/>
    <x v="7"/>
    <s v="photography books"/>
  </r>
  <r>
    <n v="225.38095238095238"/>
    <x v="1"/>
    <n v="189"/>
    <n v="75.12700000000001"/>
    <s v="US"/>
    <s v="USD"/>
    <n v="1550037600"/>
    <n v="1550556000"/>
    <x v="210"/>
    <x v="285"/>
    <b v="0"/>
    <b v="1"/>
    <s v="food/food trucks"/>
    <x v="0"/>
    <s v="food trucks"/>
  </r>
  <r>
    <n v="172.00961538461539"/>
    <x v="1"/>
    <n v="4799"/>
    <n v="41.004999999999995"/>
    <s v="US"/>
    <s v="USD"/>
    <n v="1486706400"/>
    <n v="1489039200"/>
    <x v="365"/>
    <x v="367"/>
    <b v="1"/>
    <b v="1"/>
    <s v="film &amp; video/documentary"/>
    <x v="4"/>
    <s v="documentary"/>
  </r>
  <r>
    <n v="146.16709511568124"/>
    <x v="1"/>
    <n v="1137"/>
    <n v="50.007999999999996"/>
    <s v="US"/>
    <s v="USD"/>
    <n v="1553835600"/>
    <n v="1556600400"/>
    <x v="366"/>
    <x v="368"/>
    <b v="0"/>
    <b v="0"/>
    <s v="publishing/nonfiction"/>
    <x v="5"/>
    <s v="nonfiction"/>
  </r>
  <r>
    <n v="76.42361623616236"/>
    <x v="0"/>
    <n v="1068"/>
    <n v="96.960999999999999"/>
    <s v="US"/>
    <s v="USD"/>
    <n v="1277528400"/>
    <n v="1278565200"/>
    <x v="367"/>
    <x v="369"/>
    <b v="0"/>
    <b v="0"/>
    <s v="theater/plays"/>
    <x v="3"/>
    <s v="plays"/>
  </r>
  <r>
    <n v="39.261467889908261"/>
    <x v="0"/>
    <n v="424"/>
    <n v="100.932"/>
    <s v="US"/>
    <s v="USD"/>
    <n v="1339477200"/>
    <n v="1339909200"/>
    <x v="368"/>
    <x v="370"/>
    <b v="0"/>
    <b v="0"/>
    <s v="technology/wearables"/>
    <x v="2"/>
    <s v="wearables"/>
  </r>
  <r>
    <n v="11.270034843205574"/>
    <x v="3"/>
    <n v="145"/>
    <n v="89.228000000000009"/>
    <s v="CH"/>
    <s v="CHF"/>
    <n v="1325656800"/>
    <n v="1325829600"/>
    <x v="369"/>
    <x v="371"/>
    <b v="0"/>
    <b v="0"/>
    <s v="music/indie rock"/>
    <x v="1"/>
    <s v="indie rock"/>
  </r>
  <r>
    <n v="122.11084337349398"/>
    <x v="1"/>
    <n v="1152"/>
    <n v="87.98"/>
    <s v="US"/>
    <s v="USD"/>
    <n v="1288242000"/>
    <n v="1290578400"/>
    <x v="370"/>
    <x v="372"/>
    <b v="0"/>
    <b v="0"/>
    <s v="theater/plays"/>
    <x v="3"/>
    <s v="plays"/>
  </r>
  <r>
    <n v="186.54166666666669"/>
    <x v="1"/>
    <n v="50"/>
    <n v="89.54"/>
    <s v="US"/>
    <s v="USD"/>
    <n v="1379048400"/>
    <n v="1380344400"/>
    <x v="371"/>
    <x v="373"/>
    <b v="0"/>
    <b v="0"/>
    <s v="photography/photography books"/>
    <x v="7"/>
    <s v="photography books"/>
  </r>
  <r>
    <n v="7.2731788079470201"/>
    <x v="0"/>
    <n v="151"/>
    <n v="29.093"/>
    <s v="US"/>
    <s v="USD"/>
    <n v="1389679200"/>
    <n v="1389852000"/>
    <x v="287"/>
    <x v="374"/>
    <b v="0"/>
    <b v="0"/>
    <s v="publishing/nonfiction"/>
    <x v="5"/>
    <s v="nonfiction"/>
  </r>
  <r>
    <n v="65.642371234207957"/>
    <x v="0"/>
    <n v="1608"/>
    <n v="42.006999999999998"/>
    <s v="US"/>
    <s v="USD"/>
    <n v="1294293600"/>
    <n v="1294466400"/>
    <x v="372"/>
    <x v="375"/>
    <b v="0"/>
    <b v="0"/>
    <s v="technology/wearables"/>
    <x v="2"/>
    <s v="wearables"/>
  </r>
  <r>
    <n v="228.96178343949046"/>
    <x v="1"/>
    <n v="3059"/>
    <n v="47.004999999999995"/>
    <s v="CA"/>
    <s v="CAD"/>
    <n v="1500267600"/>
    <n v="1500354000"/>
    <x v="373"/>
    <x v="376"/>
    <b v="0"/>
    <b v="0"/>
    <s v="music/jazz"/>
    <x v="1"/>
    <s v="jazz"/>
  </r>
  <r>
    <n v="469.37499999999994"/>
    <x v="1"/>
    <n v="34"/>
    <n v="110.44200000000001"/>
    <s v="US"/>
    <s v="USD"/>
    <n v="1375074000"/>
    <n v="1375938000"/>
    <x v="374"/>
    <x v="377"/>
    <b v="0"/>
    <b v="1"/>
    <s v="film &amp; video/documentary"/>
    <x v="4"/>
    <s v="documentary"/>
  </r>
  <r>
    <n v="130.11267605633802"/>
    <x v="1"/>
    <n v="220"/>
    <n v="41.991"/>
    <s v="US"/>
    <s v="USD"/>
    <n v="1323324000"/>
    <n v="1323410400"/>
    <x v="375"/>
    <x v="378"/>
    <b v="1"/>
    <b v="0"/>
    <s v="theater/plays"/>
    <x v="3"/>
    <s v="plays"/>
  </r>
  <r>
    <n v="167.05422993492408"/>
    <x v="1"/>
    <n v="1604"/>
    <n v="48.012999999999998"/>
    <s v="AU"/>
    <s v="AUD"/>
    <n v="1538715600"/>
    <n v="1539406800"/>
    <x v="376"/>
    <x v="379"/>
    <b v="0"/>
    <b v="0"/>
    <s v="film &amp; video/drama"/>
    <x v="4"/>
    <s v="drama"/>
  </r>
  <r>
    <n v="173.8641975308642"/>
    <x v="1"/>
    <n v="454"/>
    <n v="31.02"/>
    <s v="US"/>
    <s v="USD"/>
    <n v="1369285200"/>
    <n v="1369803600"/>
    <x v="377"/>
    <x v="380"/>
    <b v="0"/>
    <b v="0"/>
    <s v="music/rock"/>
    <x v="1"/>
    <s v="rock"/>
  </r>
  <r>
    <n v="717.76470588235293"/>
    <x v="1"/>
    <n v="123"/>
    <n v="99.204000000000008"/>
    <s v="IT"/>
    <s v="EUR"/>
    <n v="1525755600"/>
    <n v="1525928400"/>
    <x v="378"/>
    <x v="103"/>
    <b v="0"/>
    <b v="1"/>
    <s v="film &amp; video/animation"/>
    <x v="4"/>
    <s v="animation"/>
  </r>
  <r>
    <n v="63.850976361767728"/>
    <x v="0"/>
    <n v="941"/>
    <n v="66.02300000000001"/>
    <s v="US"/>
    <s v="USD"/>
    <n v="1296626400"/>
    <n v="1297231200"/>
    <x v="379"/>
    <x v="381"/>
    <b v="0"/>
    <b v="0"/>
    <s v="music/indie rock"/>
    <x v="1"/>
    <s v="indie rock"/>
  </r>
  <r>
    <n v="2"/>
    <x v="0"/>
    <n v="1"/>
    <n v="2"/>
    <s v="US"/>
    <s v="USD"/>
    <n v="1376629200"/>
    <n v="1378530000"/>
    <x v="380"/>
    <x v="382"/>
    <b v="0"/>
    <b v="1"/>
    <s v="photography/photography books"/>
    <x v="7"/>
    <s v="photography books"/>
  </r>
  <r>
    <n v="1530.2222222222222"/>
    <x v="1"/>
    <n v="299"/>
    <n v="46.061"/>
    <s v="US"/>
    <s v="USD"/>
    <n v="1572152400"/>
    <n v="1572152400"/>
    <x v="381"/>
    <x v="383"/>
    <b v="0"/>
    <b v="0"/>
    <s v="theater/plays"/>
    <x v="3"/>
    <s v="plays"/>
  </r>
  <r>
    <n v="40.356164383561641"/>
    <x v="0"/>
    <n v="40"/>
    <n v="73.650000000000006"/>
    <s v="US"/>
    <s v="USD"/>
    <n v="1325829600"/>
    <n v="1329890400"/>
    <x v="382"/>
    <x v="384"/>
    <b v="0"/>
    <b v="1"/>
    <s v="film &amp; video/shorts"/>
    <x v="4"/>
    <s v="shorts"/>
  </r>
  <r>
    <n v="86.220633299284984"/>
    <x v="0"/>
    <n v="3015"/>
    <n v="55.994"/>
    <s v="CA"/>
    <s v="CAD"/>
    <n v="1273640400"/>
    <n v="1276750800"/>
    <x v="125"/>
    <x v="385"/>
    <b v="0"/>
    <b v="1"/>
    <s v="theater/plays"/>
    <x v="3"/>
    <s v="plays"/>
  </r>
  <r>
    <n v="315.58486707566465"/>
    <x v="1"/>
    <n v="2237"/>
    <n v="68.986000000000004"/>
    <s v="US"/>
    <s v="USD"/>
    <n v="1510639200"/>
    <n v="1510898400"/>
    <x v="383"/>
    <x v="386"/>
    <b v="0"/>
    <b v="0"/>
    <s v="theater/plays"/>
    <x v="3"/>
    <s v="plays"/>
  </r>
  <r>
    <n v="89.618243243243242"/>
    <x v="0"/>
    <n v="435"/>
    <n v="60.981999999999999"/>
    <s v="US"/>
    <s v="USD"/>
    <n v="1528088400"/>
    <n v="1532408400"/>
    <x v="384"/>
    <x v="387"/>
    <b v="0"/>
    <b v="0"/>
    <s v="theater/plays"/>
    <x v="3"/>
    <s v="plays"/>
  </r>
  <r>
    <n v="182.14503816793894"/>
    <x v="1"/>
    <n v="645"/>
    <n v="110.982"/>
    <s v="US"/>
    <s v="USD"/>
    <n v="1359525600"/>
    <n v="1360562400"/>
    <x v="385"/>
    <x v="388"/>
    <b v="1"/>
    <b v="0"/>
    <s v="film &amp; video/documentary"/>
    <x v="4"/>
    <s v="documentary"/>
  </r>
  <r>
    <n v="355.88235294117646"/>
    <x v="1"/>
    <n v="484"/>
    <n v="25"/>
    <s v="DK"/>
    <s v="DKK"/>
    <n v="1570942800"/>
    <n v="1571547600"/>
    <x v="386"/>
    <x v="389"/>
    <b v="0"/>
    <b v="0"/>
    <s v="theater/plays"/>
    <x v="3"/>
    <s v="plays"/>
  </r>
  <r>
    <n v="131.83695652173913"/>
    <x v="1"/>
    <n v="154"/>
    <n v="78.760000000000005"/>
    <s v="CA"/>
    <s v="CAD"/>
    <n v="1466398800"/>
    <n v="1468126800"/>
    <x v="387"/>
    <x v="390"/>
    <b v="0"/>
    <b v="0"/>
    <s v="film &amp; video/documentary"/>
    <x v="4"/>
    <s v="documentary"/>
  </r>
  <r>
    <n v="46.315634218289084"/>
    <x v="0"/>
    <n v="714"/>
    <n v="87.960999999999999"/>
    <s v="US"/>
    <s v="USD"/>
    <n v="1492491600"/>
    <n v="1492837200"/>
    <x v="388"/>
    <x v="391"/>
    <b v="0"/>
    <b v="0"/>
    <s v="music/rock"/>
    <x v="1"/>
    <s v="rock"/>
  </r>
  <r>
    <n v="36.132726089785294"/>
    <x v="2"/>
    <n v="1111"/>
    <n v="49.988"/>
    <s v="US"/>
    <s v="USD"/>
    <n v="1430197200"/>
    <n v="1430197200"/>
    <x v="277"/>
    <x v="277"/>
    <b v="0"/>
    <b v="0"/>
    <s v="games/mobile games"/>
    <x v="6"/>
    <s v="mobile games"/>
  </r>
  <r>
    <n v="104.62820512820512"/>
    <x v="1"/>
    <n v="82"/>
    <n v="99.525000000000006"/>
    <s v="US"/>
    <s v="USD"/>
    <n v="1496034000"/>
    <n v="1496206800"/>
    <x v="389"/>
    <x v="392"/>
    <b v="0"/>
    <b v="0"/>
    <s v="theater/plays"/>
    <x v="3"/>
    <s v="plays"/>
  </r>
  <r>
    <n v="668.85714285714289"/>
    <x v="1"/>
    <n v="134"/>
    <n v="104.821"/>
    <s v="US"/>
    <s v="USD"/>
    <n v="1388728800"/>
    <n v="1389592800"/>
    <x v="390"/>
    <x v="393"/>
    <b v="0"/>
    <b v="0"/>
    <s v="publishing/fiction"/>
    <x v="5"/>
    <s v="fiction"/>
  </r>
  <r>
    <n v="62.072823218997364"/>
    <x v="2"/>
    <n v="1089"/>
    <n v="108.015"/>
    <s v="US"/>
    <s v="USD"/>
    <n v="1543298400"/>
    <n v="1545631200"/>
    <x v="391"/>
    <x v="394"/>
    <b v="0"/>
    <b v="0"/>
    <s v="film &amp; video/animation"/>
    <x v="4"/>
    <s v="animation"/>
  </r>
  <r>
    <n v="84.699787460148784"/>
    <x v="0"/>
    <n v="5497"/>
    <n v="28.999000000000002"/>
    <s v="US"/>
    <s v="USD"/>
    <n v="1271739600"/>
    <n v="1272430800"/>
    <x v="392"/>
    <x v="395"/>
    <b v="0"/>
    <b v="1"/>
    <s v="food/food trucks"/>
    <x v="0"/>
    <s v="food trucks"/>
  </r>
  <r>
    <n v="11.059030837004405"/>
    <x v="0"/>
    <n v="418"/>
    <n v="30.029"/>
    <s v="US"/>
    <s v="USD"/>
    <n v="1326434400"/>
    <n v="1327903200"/>
    <x v="393"/>
    <x v="396"/>
    <b v="0"/>
    <b v="0"/>
    <s v="theater/plays"/>
    <x v="3"/>
    <s v="plays"/>
  </r>
  <r>
    <n v="43.838781575037146"/>
    <x v="0"/>
    <n v="1439"/>
    <n v="41.006"/>
    <s v="US"/>
    <s v="USD"/>
    <n v="1295244000"/>
    <n v="1296021600"/>
    <x v="394"/>
    <x v="397"/>
    <b v="0"/>
    <b v="1"/>
    <s v="film &amp; video/documentary"/>
    <x v="4"/>
    <s v="documentary"/>
  </r>
  <r>
    <n v="55.470588235294116"/>
    <x v="0"/>
    <n v="15"/>
    <n v="62.866999999999997"/>
    <s v="US"/>
    <s v="USD"/>
    <n v="1541221200"/>
    <n v="1543298400"/>
    <x v="395"/>
    <x v="398"/>
    <b v="0"/>
    <b v="0"/>
    <s v="theater/plays"/>
    <x v="3"/>
    <s v="plays"/>
  </r>
  <r>
    <n v="57.399511301160658"/>
    <x v="0"/>
    <n v="1999"/>
    <n v="47.006"/>
    <s v="CA"/>
    <s v="CAD"/>
    <n v="1336280400"/>
    <n v="1336366800"/>
    <x v="396"/>
    <x v="399"/>
    <b v="0"/>
    <b v="0"/>
    <s v="film &amp; video/documentary"/>
    <x v="4"/>
    <s v="documentary"/>
  </r>
  <r>
    <n v="123.43497363796135"/>
    <x v="1"/>
    <n v="5203"/>
    <n v="26.998000000000001"/>
    <s v="US"/>
    <s v="USD"/>
    <n v="1324533600"/>
    <n v="1325052000"/>
    <x v="397"/>
    <x v="348"/>
    <b v="0"/>
    <b v="0"/>
    <s v="technology/web"/>
    <x v="2"/>
    <s v="web"/>
  </r>
  <r>
    <n v="128.46"/>
    <x v="1"/>
    <n v="94"/>
    <n v="68.33"/>
    <s v="US"/>
    <s v="USD"/>
    <n v="1498366800"/>
    <n v="1499576400"/>
    <x v="398"/>
    <x v="400"/>
    <b v="0"/>
    <b v="0"/>
    <s v="theater/plays"/>
    <x v="3"/>
    <s v="plays"/>
  </r>
  <r>
    <n v="63.989361702127653"/>
    <x v="0"/>
    <n v="118"/>
    <n v="50.974999999999994"/>
    <s v="US"/>
    <s v="USD"/>
    <n v="1498712400"/>
    <n v="1501304400"/>
    <x v="399"/>
    <x v="401"/>
    <b v="0"/>
    <b v="1"/>
    <s v="technology/wearables"/>
    <x v="2"/>
    <s v="wearables"/>
  </r>
  <r>
    <n v="127.29885057471265"/>
    <x v="1"/>
    <n v="205"/>
    <n v="54.024999999999999"/>
    <s v="US"/>
    <s v="USD"/>
    <n v="1271480400"/>
    <n v="1273208400"/>
    <x v="400"/>
    <x v="402"/>
    <b v="0"/>
    <b v="1"/>
    <s v="theater/plays"/>
    <x v="3"/>
    <s v="plays"/>
  </r>
  <r>
    <n v="10.638024357239512"/>
    <x v="0"/>
    <n v="162"/>
    <n v="97.056000000000012"/>
    <s v="US"/>
    <s v="USD"/>
    <n v="1316667600"/>
    <n v="1316840400"/>
    <x v="116"/>
    <x v="403"/>
    <b v="0"/>
    <b v="1"/>
    <s v="food/food trucks"/>
    <x v="0"/>
    <s v="food trucks"/>
  </r>
  <r>
    <n v="40.470588235294116"/>
    <x v="0"/>
    <n v="83"/>
    <n v="24.868000000000002"/>
    <s v="US"/>
    <s v="USD"/>
    <n v="1524027600"/>
    <n v="1524546000"/>
    <x v="401"/>
    <x v="404"/>
    <b v="0"/>
    <b v="0"/>
    <s v="music/indie rock"/>
    <x v="1"/>
    <s v="indie rock"/>
  </r>
  <r>
    <n v="287.66666666666663"/>
    <x v="1"/>
    <n v="92"/>
    <n v="84.424000000000007"/>
    <s v="US"/>
    <s v="USD"/>
    <n v="1438059600"/>
    <n v="1438578000"/>
    <x v="402"/>
    <x v="405"/>
    <b v="0"/>
    <b v="0"/>
    <s v="photography/photography books"/>
    <x v="7"/>
    <s v="photography books"/>
  </r>
  <r>
    <n v="572.94444444444446"/>
    <x v="1"/>
    <n v="219"/>
    <n v="47.091999999999999"/>
    <s v="US"/>
    <s v="USD"/>
    <n v="1361944800"/>
    <n v="1362549600"/>
    <x v="403"/>
    <x v="406"/>
    <b v="0"/>
    <b v="0"/>
    <s v="theater/plays"/>
    <x v="3"/>
    <s v="plays"/>
  </r>
  <r>
    <n v="112.90429799426933"/>
    <x v="1"/>
    <n v="2526"/>
    <n v="77.997"/>
    <s v="US"/>
    <s v="USD"/>
    <n v="1410584400"/>
    <n v="1413349200"/>
    <x v="404"/>
    <x v="407"/>
    <b v="0"/>
    <b v="1"/>
    <s v="theater/plays"/>
    <x v="3"/>
    <s v="plays"/>
  </r>
  <r>
    <n v="46.387573964497044"/>
    <x v="0"/>
    <n v="747"/>
    <n v="62.967999999999996"/>
    <s v="US"/>
    <s v="USD"/>
    <n v="1297404000"/>
    <n v="1298008800"/>
    <x v="405"/>
    <x v="408"/>
    <b v="0"/>
    <b v="0"/>
    <s v="film &amp; video/animation"/>
    <x v="4"/>
    <s v="animation"/>
  </r>
  <r>
    <n v="90.675916230366497"/>
    <x v="3"/>
    <n v="2138"/>
    <n v="81.007000000000005"/>
    <s v="US"/>
    <s v="USD"/>
    <n v="1392012000"/>
    <n v="1394427600"/>
    <x v="406"/>
    <x v="409"/>
    <b v="0"/>
    <b v="1"/>
    <s v="photography/photography books"/>
    <x v="7"/>
    <s v="photography books"/>
  </r>
  <r>
    <n v="67.740740740740748"/>
    <x v="0"/>
    <n v="84"/>
    <n v="65.322000000000003"/>
    <s v="US"/>
    <s v="USD"/>
    <n v="1569733200"/>
    <n v="1572670800"/>
    <x v="407"/>
    <x v="410"/>
    <b v="0"/>
    <b v="0"/>
    <s v="theater/plays"/>
    <x v="3"/>
    <s v="plays"/>
  </r>
  <r>
    <n v="192.49019607843135"/>
    <x v="1"/>
    <n v="94"/>
    <n v="104.43700000000001"/>
    <s v="US"/>
    <s v="USD"/>
    <n v="1529643600"/>
    <n v="1531112400"/>
    <x v="408"/>
    <x v="312"/>
    <b v="1"/>
    <b v="0"/>
    <s v="theater/plays"/>
    <x v="3"/>
    <s v="plays"/>
  </r>
  <r>
    <n v="82.714285714285722"/>
    <x v="0"/>
    <n v="91"/>
    <n v="69.990000000000009"/>
    <s v="US"/>
    <s v="USD"/>
    <n v="1399006800"/>
    <n v="1400734800"/>
    <x v="409"/>
    <x v="411"/>
    <b v="0"/>
    <b v="0"/>
    <s v="theater/plays"/>
    <x v="3"/>
    <s v="plays"/>
  </r>
  <r>
    <n v="54.163920922570021"/>
    <x v="0"/>
    <n v="792"/>
    <n v="83.024000000000001"/>
    <s v="US"/>
    <s v="USD"/>
    <n v="1385359200"/>
    <n v="1386741600"/>
    <x v="410"/>
    <x v="412"/>
    <b v="0"/>
    <b v="1"/>
    <s v="film &amp; video/documentary"/>
    <x v="4"/>
    <s v="documentary"/>
  </r>
  <r>
    <n v="16.722222222222221"/>
    <x v="3"/>
    <n v="10"/>
    <n v="90.3"/>
    <s v="CA"/>
    <s v="CAD"/>
    <n v="1480572000"/>
    <n v="1481781600"/>
    <x v="411"/>
    <x v="413"/>
    <b v="1"/>
    <b v="0"/>
    <s v="theater/plays"/>
    <x v="3"/>
    <s v="plays"/>
  </r>
  <r>
    <n v="116.87664041994749"/>
    <x v="1"/>
    <n v="1713"/>
    <n v="103.982"/>
    <s v="IT"/>
    <s v="EUR"/>
    <n v="1418623200"/>
    <n v="1419660000"/>
    <x v="412"/>
    <x v="414"/>
    <b v="0"/>
    <b v="1"/>
    <s v="theater/plays"/>
    <x v="3"/>
    <s v="plays"/>
  </r>
  <r>
    <n v="1052.1538461538462"/>
    <x v="1"/>
    <n v="249"/>
    <n v="54.931999999999995"/>
    <s v="US"/>
    <s v="USD"/>
    <n v="1555736400"/>
    <n v="1555822800"/>
    <x v="413"/>
    <x v="354"/>
    <b v="0"/>
    <b v="0"/>
    <s v="music/jazz"/>
    <x v="1"/>
    <s v="jazz"/>
  </r>
  <r>
    <n v="123.07407407407408"/>
    <x v="1"/>
    <n v="192"/>
    <n v="51.921999999999997"/>
    <s v="US"/>
    <s v="USD"/>
    <n v="1442120400"/>
    <n v="1442379600"/>
    <x v="414"/>
    <x v="415"/>
    <b v="0"/>
    <b v="1"/>
    <s v="film &amp; video/animation"/>
    <x v="4"/>
    <s v="animation"/>
  </r>
  <r>
    <n v="178.63855421686748"/>
    <x v="1"/>
    <n v="247"/>
    <n v="60.028999999999996"/>
    <s v="US"/>
    <s v="USD"/>
    <n v="1362376800"/>
    <n v="1364965200"/>
    <x v="415"/>
    <x v="416"/>
    <b v="0"/>
    <b v="0"/>
    <s v="theater/plays"/>
    <x v="3"/>
    <s v="plays"/>
  </r>
  <r>
    <n v="355.28169014084506"/>
    <x v="1"/>
    <n v="2293"/>
    <n v="44.003999999999998"/>
    <s v="US"/>
    <s v="USD"/>
    <n v="1478408400"/>
    <n v="1479016800"/>
    <x v="416"/>
    <x v="417"/>
    <b v="0"/>
    <b v="0"/>
    <s v="film &amp; video/science fiction"/>
    <x v="4"/>
    <s v="science fiction"/>
  </r>
  <r>
    <n v="161.90634146341463"/>
    <x v="1"/>
    <n v="3131"/>
    <n v="53.003999999999998"/>
    <s v="US"/>
    <s v="USD"/>
    <n v="1498798800"/>
    <n v="1499662800"/>
    <x v="417"/>
    <x v="418"/>
    <b v="0"/>
    <b v="0"/>
    <s v="film &amp; video/television"/>
    <x v="4"/>
    <s v="television"/>
  </r>
  <r>
    <n v="24.914285714285715"/>
    <x v="0"/>
    <n v="32"/>
    <n v="54.5"/>
    <s v="US"/>
    <s v="USD"/>
    <n v="1335416400"/>
    <n v="1337835600"/>
    <x v="418"/>
    <x v="419"/>
    <b v="0"/>
    <b v="0"/>
    <s v="technology/wearables"/>
    <x v="2"/>
    <s v="wearables"/>
  </r>
  <r>
    <n v="198.72222222222223"/>
    <x v="1"/>
    <n v="143"/>
    <n v="75.042000000000002"/>
    <s v="IT"/>
    <s v="EUR"/>
    <n v="1504328400"/>
    <n v="1505710800"/>
    <x v="419"/>
    <x v="420"/>
    <b v="0"/>
    <b v="0"/>
    <s v="theater/plays"/>
    <x v="3"/>
    <s v="plays"/>
  </r>
  <r>
    <n v="34.752688172043008"/>
    <x v="3"/>
    <n v="90"/>
    <n v="35.911999999999999"/>
    <s v="US"/>
    <s v="USD"/>
    <n v="1285822800"/>
    <n v="1287464400"/>
    <x v="420"/>
    <x v="421"/>
    <b v="0"/>
    <b v="0"/>
    <s v="theater/plays"/>
    <x v="3"/>
    <s v="plays"/>
  </r>
  <r>
    <n v="176.41935483870967"/>
    <x v="1"/>
    <n v="296"/>
    <n v="36.952999999999996"/>
    <s v="US"/>
    <s v="USD"/>
    <n v="1311483600"/>
    <n v="1311656400"/>
    <x v="421"/>
    <x v="422"/>
    <b v="0"/>
    <b v="1"/>
    <s v="music/indie rock"/>
    <x v="1"/>
    <s v="indie rock"/>
  </r>
  <r>
    <n v="511.38095238095235"/>
    <x v="1"/>
    <n v="170"/>
    <n v="63.170999999999999"/>
    <s v="US"/>
    <s v="USD"/>
    <n v="1291356000"/>
    <n v="1293170400"/>
    <x v="422"/>
    <x v="423"/>
    <b v="0"/>
    <b v="1"/>
    <s v="theater/plays"/>
    <x v="3"/>
    <s v="plays"/>
  </r>
  <r>
    <n v="82.044117647058826"/>
    <x v="0"/>
    <n v="186"/>
    <n v="29.995000000000001"/>
    <s v="US"/>
    <s v="USD"/>
    <n v="1355810400"/>
    <n v="1355983200"/>
    <x v="423"/>
    <x v="424"/>
    <b v="0"/>
    <b v="0"/>
    <s v="technology/wearables"/>
    <x v="2"/>
    <s v="wearables"/>
  </r>
  <r>
    <n v="24.326030927835053"/>
    <x v="3"/>
    <n v="439"/>
    <n v="86"/>
    <s v="GB"/>
    <s v="GBP"/>
    <n v="1513663200"/>
    <n v="1515045600"/>
    <x v="424"/>
    <x v="425"/>
    <b v="0"/>
    <b v="0"/>
    <s v="film &amp; video/television"/>
    <x v="4"/>
    <s v="television"/>
  </r>
  <r>
    <n v="50.482758620689658"/>
    <x v="0"/>
    <n v="605"/>
    <n v="75.015000000000001"/>
    <s v="US"/>
    <s v="USD"/>
    <n v="1365915600"/>
    <n v="1366088400"/>
    <x v="425"/>
    <x v="426"/>
    <b v="0"/>
    <b v="1"/>
    <s v="games/video games"/>
    <x v="6"/>
    <s v="video games"/>
  </r>
  <r>
    <n v="967"/>
    <x v="1"/>
    <n v="86"/>
    <n v="101.19800000000001"/>
    <s v="DK"/>
    <s v="DKK"/>
    <n v="1551852000"/>
    <n v="1553317200"/>
    <x v="426"/>
    <x v="427"/>
    <b v="0"/>
    <b v="0"/>
    <s v="games/video games"/>
    <x v="6"/>
    <s v="video games"/>
  </r>
  <r>
    <n v="4"/>
    <x v="0"/>
    <n v="1"/>
    <n v="4"/>
    <s v="CA"/>
    <s v="CAD"/>
    <n v="1540098000"/>
    <n v="1542088800"/>
    <x v="427"/>
    <x v="428"/>
    <b v="0"/>
    <b v="0"/>
    <s v="film &amp; video/animation"/>
    <x v="4"/>
    <s v="animation"/>
  </r>
  <r>
    <n v="122.84501347708894"/>
    <x v="1"/>
    <n v="6286"/>
    <n v="29.002000000000002"/>
    <s v="US"/>
    <s v="USD"/>
    <n v="1500440400"/>
    <n v="1503118800"/>
    <x v="428"/>
    <x v="429"/>
    <b v="0"/>
    <b v="0"/>
    <s v="music/rock"/>
    <x v="1"/>
    <s v="rock"/>
  </r>
  <r>
    <n v="63.4375"/>
    <x v="0"/>
    <n v="31"/>
    <n v="98.225999999999999"/>
    <s v="US"/>
    <s v="USD"/>
    <n v="1278392400"/>
    <n v="1278478800"/>
    <x v="429"/>
    <x v="430"/>
    <b v="0"/>
    <b v="0"/>
    <s v="film &amp; video/drama"/>
    <x v="4"/>
    <s v="drama"/>
  </r>
  <r>
    <n v="56.331688596491226"/>
    <x v="0"/>
    <n v="1181"/>
    <n v="87.00200000000001"/>
    <s v="US"/>
    <s v="USD"/>
    <n v="1480572000"/>
    <n v="1484114400"/>
    <x v="411"/>
    <x v="431"/>
    <b v="0"/>
    <b v="0"/>
    <s v="film &amp; video/science fiction"/>
    <x v="4"/>
    <s v="science fiction"/>
  </r>
  <r>
    <n v="44.074999999999996"/>
    <x v="0"/>
    <n v="39"/>
    <n v="45.205999999999996"/>
    <s v="US"/>
    <s v="USD"/>
    <n v="1382331600"/>
    <n v="1385445600"/>
    <x v="430"/>
    <x v="432"/>
    <b v="0"/>
    <b v="1"/>
    <s v="film &amp; video/drama"/>
    <x v="4"/>
    <s v="drama"/>
  </r>
  <r>
    <n v="118.37253218884121"/>
    <x v="1"/>
    <n v="3727"/>
    <n v="37.001999999999995"/>
    <s v="US"/>
    <s v="USD"/>
    <n v="1316754000"/>
    <n v="1318741200"/>
    <x v="431"/>
    <x v="433"/>
    <b v="0"/>
    <b v="0"/>
    <s v="theater/plays"/>
    <x v="3"/>
    <s v="plays"/>
  </r>
  <r>
    <n v="104.1243169398907"/>
    <x v="1"/>
    <n v="1605"/>
    <n v="94.977000000000004"/>
    <s v="US"/>
    <s v="USD"/>
    <n v="1518242400"/>
    <n v="1518242400"/>
    <x v="432"/>
    <x v="434"/>
    <b v="0"/>
    <b v="1"/>
    <s v="music/indie rock"/>
    <x v="1"/>
    <s v="indie rock"/>
  </r>
  <r>
    <n v="26.640000000000004"/>
    <x v="0"/>
    <n v="46"/>
    <n v="28.957000000000001"/>
    <s v="US"/>
    <s v="USD"/>
    <n v="1476421200"/>
    <n v="1476594000"/>
    <x v="433"/>
    <x v="435"/>
    <b v="0"/>
    <b v="0"/>
    <s v="theater/plays"/>
    <x v="3"/>
    <s v="plays"/>
  </r>
  <r>
    <n v="351.20118343195264"/>
    <x v="1"/>
    <n v="2120"/>
    <n v="55.994"/>
    <s v="US"/>
    <s v="USD"/>
    <n v="1269752400"/>
    <n v="1273554000"/>
    <x v="434"/>
    <x v="436"/>
    <b v="0"/>
    <b v="0"/>
    <s v="theater/plays"/>
    <x v="3"/>
    <s v="plays"/>
  </r>
  <r>
    <n v="90.063492063492063"/>
    <x v="0"/>
    <n v="105"/>
    <n v="54.038999999999994"/>
    <s v="US"/>
    <s v="USD"/>
    <n v="1419746400"/>
    <n v="1421906400"/>
    <x v="435"/>
    <x v="437"/>
    <b v="0"/>
    <b v="0"/>
    <s v="film &amp; video/documentary"/>
    <x v="4"/>
    <s v="documentary"/>
  </r>
  <r>
    <n v="171.625"/>
    <x v="1"/>
    <n v="50"/>
    <n v="82.38"/>
    <s v="US"/>
    <s v="USD"/>
    <n v="1281330000"/>
    <n v="1281589200"/>
    <x v="8"/>
    <x v="438"/>
    <b v="0"/>
    <b v="0"/>
    <s v="theater/plays"/>
    <x v="3"/>
    <s v="plays"/>
  </r>
  <r>
    <n v="141.04655870445345"/>
    <x v="1"/>
    <n v="2080"/>
    <n v="66.998000000000005"/>
    <s v="US"/>
    <s v="USD"/>
    <n v="1398661200"/>
    <n v="1400389200"/>
    <x v="436"/>
    <x v="439"/>
    <b v="0"/>
    <b v="0"/>
    <s v="film &amp; video/drama"/>
    <x v="4"/>
    <s v="drama"/>
  </r>
  <r>
    <n v="30.57944915254237"/>
    <x v="0"/>
    <n v="535"/>
    <n v="107.91500000000001"/>
    <s v="US"/>
    <s v="USD"/>
    <n v="1359525600"/>
    <n v="1362808800"/>
    <x v="385"/>
    <x v="440"/>
    <b v="0"/>
    <b v="0"/>
    <s v="games/mobile games"/>
    <x v="6"/>
    <s v="mobile games"/>
  </r>
  <r>
    <n v="108.16455696202532"/>
    <x v="1"/>
    <n v="2105"/>
    <n v="69.010000000000005"/>
    <s v="US"/>
    <s v="USD"/>
    <n v="1388469600"/>
    <n v="1388815200"/>
    <x v="437"/>
    <x v="441"/>
    <b v="0"/>
    <b v="0"/>
    <s v="film &amp; video/animation"/>
    <x v="4"/>
    <s v="animation"/>
  </r>
  <r>
    <n v="133.45505617977528"/>
    <x v="1"/>
    <n v="2436"/>
    <n v="39.006999999999998"/>
    <s v="US"/>
    <s v="USD"/>
    <n v="1518328800"/>
    <n v="1519538400"/>
    <x v="438"/>
    <x v="442"/>
    <b v="0"/>
    <b v="0"/>
    <s v="theater/plays"/>
    <x v="3"/>
    <s v="plays"/>
  </r>
  <r>
    <n v="187.85106382978722"/>
    <x v="1"/>
    <n v="80"/>
    <n v="110.363"/>
    <s v="US"/>
    <s v="USD"/>
    <n v="1517032800"/>
    <n v="1517810400"/>
    <x v="439"/>
    <x v="443"/>
    <b v="0"/>
    <b v="0"/>
    <s v="publishing/translations"/>
    <x v="5"/>
    <s v="translations"/>
  </r>
  <r>
    <n v="332"/>
    <x v="1"/>
    <n v="42"/>
    <n v="94.858000000000004"/>
    <s v="US"/>
    <s v="USD"/>
    <n v="1368594000"/>
    <n v="1370581200"/>
    <x v="440"/>
    <x v="444"/>
    <b v="0"/>
    <b v="1"/>
    <s v="technology/wearables"/>
    <x v="2"/>
    <s v="wearables"/>
  </r>
  <r>
    <n v="575.21428571428578"/>
    <x v="1"/>
    <n v="139"/>
    <n v="57.936"/>
    <s v="CA"/>
    <s v="CAD"/>
    <n v="1448258400"/>
    <n v="1448863200"/>
    <x v="441"/>
    <x v="445"/>
    <b v="0"/>
    <b v="1"/>
    <s v="technology/web"/>
    <x v="2"/>
    <s v="web"/>
  </r>
  <r>
    <n v="40.5"/>
    <x v="0"/>
    <n v="16"/>
    <n v="101.25"/>
    <s v="US"/>
    <s v="USD"/>
    <n v="1555218000"/>
    <n v="1556600400"/>
    <x v="442"/>
    <x v="368"/>
    <b v="0"/>
    <b v="0"/>
    <s v="theater/plays"/>
    <x v="3"/>
    <s v="plays"/>
  </r>
  <r>
    <n v="184.42857142857144"/>
    <x v="1"/>
    <n v="159"/>
    <n v="64.956000000000003"/>
    <s v="US"/>
    <s v="USD"/>
    <n v="1431925200"/>
    <n v="1432098000"/>
    <x v="443"/>
    <x v="446"/>
    <b v="0"/>
    <b v="0"/>
    <s v="film &amp; video/drama"/>
    <x v="4"/>
    <s v="drama"/>
  </r>
  <r>
    <n v="285.80555555555554"/>
    <x v="1"/>
    <n v="381"/>
    <n v="27.006"/>
    <s v="US"/>
    <s v="USD"/>
    <n v="1481522400"/>
    <n v="1482127200"/>
    <x v="315"/>
    <x v="447"/>
    <b v="0"/>
    <b v="0"/>
    <s v="technology/wearables"/>
    <x v="2"/>
    <s v="wearables"/>
  </r>
  <r>
    <n v="319"/>
    <x v="1"/>
    <n v="194"/>
    <n v="50.974999999999994"/>
    <s v="GB"/>
    <s v="GBP"/>
    <n v="1335934800"/>
    <n v="1335934800"/>
    <x v="444"/>
    <x v="448"/>
    <b v="0"/>
    <b v="1"/>
    <s v="food/food trucks"/>
    <x v="0"/>
    <s v="food trucks"/>
  </r>
  <r>
    <n v="39.234070221066318"/>
    <x v="0"/>
    <n v="575"/>
    <n v="104.943"/>
    <s v="US"/>
    <s v="USD"/>
    <n v="1552280400"/>
    <n v="1556946000"/>
    <x v="445"/>
    <x v="178"/>
    <b v="0"/>
    <b v="0"/>
    <s v="music/rock"/>
    <x v="1"/>
    <s v="rock"/>
  </r>
  <r>
    <n v="178.14000000000001"/>
    <x v="1"/>
    <n v="106"/>
    <n v="84.029000000000011"/>
    <s v="US"/>
    <s v="USD"/>
    <n v="1529989200"/>
    <n v="1530075600"/>
    <x v="446"/>
    <x v="449"/>
    <b v="0"/>
    <b v="0"/>
    <s v="music/electric music"/>
    <x v="1"/>
    <s v="electric music"/>
  </r>
  <r>
    <n v="365.15"/>
    <x v="1"/>
    <n v="142"/>
    <n v="102.86"/>
    <s v="US"/>
    <s v="USD"/>
    <n v="1418709600"/>
    <n v="1418796000"/>
    <x v="447"/>
    <x v="450"/>
    <b v="0"/>
    <b v="0"/>
    <s v="film &amp; video/television"/>
    <x v="4"/>
    <s v="television"/>
  </r>
  <r>
    <n v="113.94594594594594"/>
    <x v="1"/>
    <n v="211"/>
    <n v="39.963000000000001"/>
    <s v="US"/>
    <s v="USD"/>
    <n v="1372136400"/>
    <n v="1372482000"/>
    <x v="448"/>
    <x v="451"/>
    <b v="0"/>
    <b v="1"/>
    <s v="publishing/translations"/>
    <x v="5"/>
    <s v="translations"/>
  </r>
  <r>
    <n v="29.828720626631856"/>
    <x v="0"/>
    <n v="1120"/>
    <n v="51.001999999999995"/>
    <s v="US"/>
    <s v="USD"/>
    <n v="1533877200"/>
    <n v="1534395600"/>
    <x v="342"/>
    <x v="452"/>
    <b v="0"/>
    <b v="0"/>
    <s v="publishing/fiction"/>
    <x v="5"/>
    <s v="fiction"/>
  </r>
  <r>
    <n v="54.270588235294113"/>
    <x v="0"/>
    <n v="113"/>
    <n v="40.823999999999998"/>
    <s v="US"/>
    <s v="USD"/>
    <n v="1309064400"/>
    <n v="1311397200"/>
    <x v="449"/>
    <x v="453"/>
    <b v="0"/>
    <b v="0"/>
    <s v="film &amp; video/science fiction"/>
    <x v="4"/>
    <s v="science fiction"/>
  </r>
  <r>
    <n v="236.34156976744185"/>
    <x v="1"/>
    <n v="2756"/>
    <n v="59"/>
    <s v="US"/>
    <s v="USD"/>
    <n v="1425877200"/>
    <n v="1426914000"/>
    <x v="450"/>
    <x v="454"/>
    <b v="0"/>
    <b v="0"/>
    <s v="technology/wearables"/>
    <x v="2"/>
    <s v="wearables"/>
  </r>
  <r>
    <n v="512.91666666666663"/>
    <x v="1"/>
    <n v="173"/>
    <n v="71.157000000000011"/>
    <s v="GB"/>
    <s v="GBP"/>
    <n v="1501304400"/>
    <n v="1501477200"/>
    <x v="451"/>
    <x v="455"/>
    <b v="0"/>
    <b v="0"/>
    <s v="food/food trucks"/>
    <x v="0"/>
    <s v="food trucks"/>
  </r>
  <r>
    <n v="100.65116279069768"/>
    <x v="1"/>
    <n v="87"/>
    <n v="99.495000000000005"/>
    <s v="US"/>
    <s v="USD"/>
    <n v="1268287200"/>
    <n v="1269061200"/>
    <x v="452"/>
    <x v="456"/>
    <b v="0"/>
    <b v="1"/>
    <s v="photography/photography books"/>
    <x v="7"/>
    <s v="photography books"/>
  </r>
  <r>
    <n v="81.348423194303152"/>
    <x v="0"/>
    <n v="1538"/>
    <n v="103.98700000000001"/>
    <s v="US"/>
    <s v="USD"/>
    <n v="1412139600"/>
    <n v="1415772000"/>
    <x v="453"/>
    <x v="457"/>
    <b v="0"/>
    <b v="1"/>
    <s v="theater/plays"/>
    <x v="3"/>
    <s v="plays"/>
  </r>
  <r>
    <n v="16.404761904761905"/>
    <x v="0"/>
    <n v="9"/>
    <n v="76.556000000000012"/>
    <s v="US"/>
    <s v="USD"/>
    <n v="1330063200"/>
    <n v="1331013600"/>
    <x v="454"/>
    <x v="458"/>
    <b v="0"/>
    <b v="1"/>
    <s v="publishing/fiction"/>
    <x v="5"/>
    <s v="fiction"/>
  </r>
  <r>
    <n v="52.774617067833695"/>
    <x v="0"/>
    <n v="554"/>
    <n v="87.069000000000003"/>
    <s v="US"/>
    <s v="USD"/>
    <n v="1576130400"/>
    <n v="1576735200"/>
    <x v="455"/>
    <x v="459"/>
    <b v="0"/>
    <b v="0"/>
    <s v="theater/plays"/>
    <x v="3"/>
    <s v="plays"/>
  </r>
  <r>
    <n v="260.20608108108109"/>
    <x v="1"/>
    <n v="1572"/>
    <n v="48.995999999999995"/>
    <s v="GB"/>
    <s v="GBP"/>
    <n v="1407128400"/>
    <n v="1411362000"/>
    <x v="456"/>
    <x v="460"/>
    <b v="0"/>
    <b v="1"/>
    <s v="food/food trucks"/>
    <x v="0"/>
    <s v="food trucks"/>
  </r>
  <r>
    <n v="30.73289183222958"/>
    <x v="0"/>
    <n v="648"/>
    <n v="42.97"/>
    <s v="GB"/>
    <s v="GBP"/>
    <n v="1560142800"/>
    <n v="1563685200"/>
    <x v="457"/>
    <x v="461"/>
    <b v="0"/>
    <b v="0"/>
    <s v="theater/plays"/>
    <x v="3"/>
    <s v="plays"/>
  </r>
  <r>
    <n v="13.5"/>
    <x v="0"/>
    <n v="21"/>
    <n v="33.428999999999995"/>
    <s v="GB"/>
    <s v="GBP"/>
    <n v="1520575200"/>
    <n v="1521867600"/>
    <x v="458"/>
    <x v="462"/>
    <b v="0"/>
    <b v="1"/>
    <s v="publishing/translations"/>
    <x v="5"/>
    <s v="translations"/>
  </r>
  <r>
    <n v="178.62556663644605"/>
    <x v="1"/>
    <n v="2346"/>
    <n v="83.983000000000004"/>
    <s v="US"/>
    <s v="USD"/>
    <n v="1492664400"/>
    <n v="1495515600"/>
    <x v="459"/>
    <x v="463"/>
    <b v="0"/>
    <b v="0"/>
    <s v="theater/plays"/>
    <x v="3"/>
    <s v="plays"/>
  </r>
  <r>
    <n v="220.0566037735849"/>
    <x v="1"/>
    <n v="115"/>
    <n v="101.41800000000001"/>
    <s v="US"/>
    <s v="USD"/>
    <n v="1454479200"/>
    <n v="1455948000"/>
    <x v="460"/>
    <x v="464"/>
    <b v="0"/>
    <b v="0"/>
    <s v="theater/plays"/>
    <x v="3"/>
    <s v="plays"/>
  </r>
  <r>
    <n v="101.5108695652174"/>
    <x v="1"/>
    <n v="85"/>
    <n v="109.87100000000001"/>
    <s v="IT"/>
    <s v="EUR"/>
    <n v="1281934800"/>
    <n v="1282366800"/>
    <x v="461"/>
    <x v="465"/>
    <b v="0"/>
    <b v="0"/>
    <s v="technology/wearables"/>
    <x v="2"/>
    <s v="wearables"/>
  </r>
  <r>
    <n v="191.5"/>
    <x v="1"/>
    <n v="144"/>
    <n v="31.917000000000002"/>
    <s v="US"/>
    <s v="USD"/>
    <n v="1573970400"/>
    <n v="1574575200"/>
    <x v="462"/>
    <x v="466"/>
    <b v="0"/>
    <b v="0"/>
    <s v="journalism/audio"/>
    <x v="8"/>
    <s v="audio"/>
  </r>
  <r>
    <n v="305.34683098591546"/>
    <x v="1"/>
    <n v="2443"/>
    <n v="70.994"/>
    <s v="US"/>
    <s v="USD"/>
    <n v="1372654800"/>
    <n v="1374901200"/>
    <x v="463"/>
    <x v="467"/>
    <b v="0"/>
    <b v="1"/>
    <s v="food/food trucks"/>
    <x v="0"/>
    <s v="food trucks"/>
  </r>
  <r>
    <n v="23.995287958115181"/>
    <x v="3"/>
    <n v="595"/>
    <n v="77.027000000000001"/>
    <s v="US"/>
    <s v="USD"/>
    <n v="1275886800"/>
    <n v="1278910800"/>
    <x v="464"/>
    <x v="468"/>
    <b v="1"/>
    <b v="1"/>
    <s v="film &amp; video/shorts"/>
    <x v="4"/>
    <s v="shorts"/>
  </r>
  <r>
    <n v="723.77777777777771"/>
    <x v="1"/>
    <n v="64"/>
    <n v="101.78200000000001"/>
    <s v="US"/>
    <s v="USD"/>
    <n v="1561784400"/>
    <n v="1562907600"/>
    <x v="465"/>
    <x v="469"/>
    <b v="0"/>
    <b v="0"/>
    <s v="photography/photography books"/>
    <x v="7"/>
    <s v="photography books"/>
  </r>
  <r>
    <n v="547.36"/>
    <x v="1"/>
    <n v="268"/>
    <n v="51.059999999999995"/>
    <s v="US"/>
    <s v="USD"/>
    <n v="1332392400"/>
    <n v="1332478800"/>
    <x v="466"/>
    <x v="470"/>
    <b v="0"/>
    <b v="0"/>
    <s v="technology/wearables"/>
    <x v="2"/>
    <s v="wearables"/>
  </r>
  <r>
    <n v="414.49999999999994"/>
    <x v="1"/>
    <n v="195"/>
    <n v="68.021000000000001"/>
    <s v="DK"/>
    <s v="DKK"/>
    <n v="1402376400"/>
    <n v="1402722000"/>
    <x v="467"/>
    <x v="471"/>
    <b v="0"/>
    <b v="0"/>
    <s v="theater/plays"/>
    <x v="3"/>
    <s v="plays"/>
  </r>
  <r>
    <n v="0.90696409140369971"/>
    <x v="0"/>
    <n v="54"/>
    <n v="30.871000000000002"/>
    <s v="US"/>
    <s v="USD"/>
    <n v="1495342800"/>
    <n v="1496811600"/>
    <x v="468"/>
    <x v="472"/>
    <b v="0"/>
    <b v="0"/>
    <s v="film &amp; video/animation"/>
    <x v="4"/>
    <s v="animation"/>
  </r>
  <r>
    <n v="34.173469387755098"/>
    <x v="0"/>
    <n v="120"/>
    <n v="27.909000000000002"/>
    <s v="US"/>
    <s v="USD"/>
    <n v="1482213600"/>
    <n v="1482213600"/>
    <x v="469"/>
    <x v="473"/>
    <b v="0"/>
    <b v="1"/>
    <s v="technology/wearables"/>
    <x v="2"/>
    <s v="wearables"/>
  </r>
  <r>
    <n v="23.948810754912099"/>
    <x v="0"/>
    <n v="579"/>
    <n v="79.995000000000005"/>
    <s v="DK"/>
    <s v="DKK"/>
    <n v="1420092000"/>
    <n v="1420264800"/>
    <x v="470"/>
    <x v="474"/>
    <b v="0"/>
    <b v="0"/>
    <s v="technology/web"/>
    <x v="2"/>
    <s v="web"/>
  </r>
  <r>
    <n v="48.072649572649574"/>
    <x v="0"/>
    <n v="2072"/>
    <n v="38.003999999999998"/>
    <s v="US"/>
    <s v="USD"/>
    <n v="1458018000"/>
    <n v="1458450000"/>
    <x v="471"/>
    <x v="475"/>
    <b v="0"/>
    <b v="1"/>
    <s v="film &amp; video/documentary"/>
    <x v="4"/>
    <s v="documentary"/>
  </r>
  <r>
    <n v="0"/>
    <x v="0"/>
    <n v="0"/>
    <e v="#DIV/0!"/>
    <s v="US"/>
    <s v="USD"/>
    <n v="1367384400"/>
    <n v="1369803600"/>
    <x v="472"/>
    <x v="380"/>
    <b v="0"/>
    <b v="1"/>
    <s v="theater/plays"/>
    <x v="3"/>
    <s v="plays"/>
  </r>
  <r>
    <n v="70.145182291666657"/>
    <x v="0"/>
    <n v="1796"/>
    <n v="59.991"/>
    <s v="US"/>
    <s v="USD"/>
    <n v="1363064400"/>
    <n v="1363237200"/>
    <x v="473"/>
    <x v="353"/>
    <b v="0"/>
    <b v="0"/>
    <s v="film &amp; video/documentary"/>
    <x v="4"/>
    <s v="documentary"/>
  </r>
  <r>
    <n v="529.92307692307691"/>
    <x v="1"/>
    <n v="186"/>
    <n v="37.037999999999997"/>
    <s v="AU"/>
    <s v="AUD"/>
    <n v="1343365200"/>
    <n v="1345870800"/>
    <x v="474"/>
    <x v="476"/>
    <b v="0"/>
    <b v="1"/>
    <s v="games/video games"/>
    <x v="6"/>
    <s v="video games"/>
  </r>
  <r>
    <n v="180.32549019607845"/>
    <x v="1"/>
    <n v="460"/>
    <n v="99.963999999999999"/>
    <s v="US"/>
    <s v="USD"/>
    <n v="1435726800"/>
    <n v="1437454800"/>
    <x v="72"/>
    <x v="477"/>
    <b v="0"/>
    <b v="0"/>
    <s v="film &amp; video/drama"/>
    <x v="4"/>
    <s v="drama"/>
  </r>
  <r>
    <n v="92.320000000000007"/>
    <x v="0"/>
    <n v="62"/>
    <n v="111.67800000000001"/>
    <s v="IT"/>
    <s v="EUR"/>
    <n v="1431925200"/>
    <n v="1432011600"/>
    <x v="443"/>
    <x v="478"/>
    <b v="0"/>
    <b v="0"/>
    <s v="music/rock"/>
    <x v="1"/>
    <s v="rock"/>
  </r>
  <r>
    <n v="13.901001112347053"/>
    <x v="0"/>
    <n v="347"/>
    <n v="36.015000000000001"/>
    <s v="US"/>
    <s v="USD"/>
    <n v="1362722400"/>
    <n v="1366347600"/>
    <x v="475"/>
    <x v="479"/>
    <b v="0"/>
    <b v="1"/>
    <s v="publishing/radio &amp; podcasts"/>
    <x v="5"/>
    <s v="radio &amp; podcasts"/>
  </r>
  <r>
    <n v="927.07777777777767"/>
    <x v="1"/>
    <n v="2528"/>
    <n v="66.01100000000001"/>
    <s v="US"/>
    <s v="USD"/>
    <n v="1511416800"/>
    <n v="1512885600"/>
    <x v="81"/>
    <x v="480"/>
    <b v="0"/>
    <b v="1"/>
    <s v="theater/plays"/>
    <x v="3"/>
    <s v="plays"/>
  </r>
  <r>
    <n v="39.857142857142861"/>
    <x v="0"/>
    <n v="19"/>
    <n v="44.052999999999997"/>
    <s v="US"/>
    <s v="USD"/>
    <n v="1365483600"/>
    <n v="1369717200"/>
    <x v="476"/>
    <x v="481"/>
    <b v="0"/>
    <b v="1"/>
    <s v="technology/web"/>
    <x v="2"/>
    <s v="web"/>
  </r>
  <r>
    <n v="112.22929936305732"/>
    <x v="1"/>
    <n v="3657"/>
    <n v="53"/>
    <s v="US"/>
    <s v="USD"/>
    <n v="1532840400"/>
    <n v="1534654800"/>
    <x v="192"/>
    <x v="482"/>
    <b v="0"/>
    <b v="0"/>
    <s v="theater/plays"/>
    <x v="3"/>
    <s v="plays"/>
  </r>
  <r>
    <n v="70.925816023738875"/>
    <x v="0"/>
    <n v="1258"/>
    <n v="95"/>
    <s v="US"/>
    <s v="USD"/>
    <n v="1336194000"/>
    <n v="1337058000"/>
    <x v="477"/>
    <x v="483"/>
    <b v="0"/>
    <b v="0"/>
    <s v="theater/plays"/>
    <x v="3"/>
    <s v="plays"/>
  </r>
  <r>
    <n v="119.08974358974358"/>
    <x v="1"/>
    <n v="131"/>
    <n v="70.909000000000006"/>
    <s v="AU"/>
    <s v="AUD"/>
    <n v="1527742800"/>
    <n v="1529816400"/>
    <x v="478"/>
    <x v="484"/>
    <b v="0"/>
    <b v="0"/>
    <s v="film &amp; video/drama"/>
    <x v="4"/>
    <s v="drama"/>
  </r>
  <r>
    <n v="24.017591339648174"/>
    <x v="0"/>
    <n v="362"/>
    <n v="98.061000000000007"/>
    <s v="US"/>
    <s v="USD"/>
    <n v="1564030800"/>
    <n v="1564894800"/>
    <x v="479"/>
    <x v="265"/>
    <b v="0"/>
    <b v="0"/>
    <s v="theater/plays"/>
    <x v="3"/>
    <s v="plays"/>
  </r>
  <r>
    <n v="139.31868131868131"/>
    <x v="1"/>
    <n v="239"/>
    <n v="53.046999999999997"/>
    <s v="US"/>
    <s v="USD"/>
    <n v="1404536400"/>
    <n v="1404622800"/>
    <x v="480"/>
    <x v="485"/>
    <b v="0"/>
    <b v="1"/>
    <s v="games/video games"/>
    <x v="6"/>
    <s v="video games"/>
  </r>
  <r>
    <n v="39.277108433734945"/>
    <x v="3"/>
    <n v="35"/>
    <n v="93.143000000000001"/>
    <s v="US"/>
    <s v="USD"/>
    <n v="1284008400"/>
    <n v="1284181200"/>
    <x v="180"/>
    <x v="486"/>
    <b v="0"/>
    <b v="0"/>
    <s v="film &amp; video/television"/>
    <x v="4"/>
    <s v="television"/>
  </r>
  <r>
    <n v="22.439077144917089"/>
    <x v="3"/>
    <n v="528"/>
    <n v="58.945999999999998"/>
    <s v="CH"/>
    <s v="CHF"/>
    <n v="1386309600"/>
    <n v="1386741600"/>
    <x v="481"/>
    <x v="412"/>
    <b v="0"/>
    <b v="1"/>
    <s v="music/rock"/>
    <x v="1"/>
    <s v="rock"/>
  </r>
  <r>
    <n v="55.779069767441861"/>
    <x v="0"/>
    <n v="133"/>
    <n v="36.067999999999998"/>
    <s v="CA"/>
    <s v="CAD"/>
    <n v="1324620000"/>
    <n v="1324792800"/>
    <x v="482"/>
    <x v="487"/>
    <b v="0"/>
    <b v="1"/>
    <s v="theater/plays"/>
    <x v="3"/>
    <s v="plays"/>
  </r>
  <r>
    <n v="42.523125996810208"/>
    <x v="0"/>
    <n v="846"/>
    <n v="63.030999999999999"/>
    <s v="US"/>
    <s v="USD"/>
    <n v="1281070800"/>
    <n v="1284354000"/>
    <x v="194"/>
    <x v="488"/>
    <b v="0"/>
    <b v="0"/>
    <s v="publishing/nonfiction"/>
    <x v="5"/>
    <s v="nonfiction"/>
  </r>
  <r>
    <n v="112.00000000000001"/>
    <x v="1"/>
    <n v="78"/>
    <n v="84.718000000000004"/>
    <s v="US"/>
    <s v="USD"/>
    <n v="1493960400"/>
    <n v="1494392400"/>
    <x v="483"/>
    <x v="489"/>
    <b v="0"/>
    <b v="0"/>
    <s v="food/food trucks"/>
    <x v="0"/>
    <s v="food trucks"/>
  </r>
  <r>
    <n v="7.0681818181818183"/>
    <x v="0"/>
    <n v="10"/>
    <n v="62.2"/>
    <s v="US"/>
    <s v="USD"/>
    <n v="1519365600"/>
    <n v="1519538400"/>
    <x v="484"/>
    <x v="442"/>
    <b v="0"/>
    <b v="1"/>
    <s v="film &amp; video/animation"/>
    <x v="4"/>
    <s v="animation"/>
  </r>
  <r>
    <n v="101.74563871693867"/>
    <x v="1"/>
    <n v="1773"/>
    <n v="101.976"/>
    <s v="US"/>
    <s v="USD"/>
    <n v="1420696800"/>
    <n v="1421906400"/>
    <x v="355"/>
    <x v="437"/>
    <b v="0"/>
    <b v="1"/>
    <s v="music/rock"/>
    <x v="1"/>
    <s v="rock"/>
  </r>
  <r>
    <n v="425.75"/>
    <x v="1"/>
    <n v="32"/>
    <n v="106.438"/>
    <s v="US"/>
    <s v="USD"/>
    <n v="1555650000"/>
    <n v="1555909200"/>
    <x v="485"/>
    <x v="490"/>
    <b v="0"/>
    <b v="0"/>
    <s v="theater/plays"/>
    <x v="3"/>
    <s v="plays"/>
  </r>
  <r>
    <n v="145.53947368421052"/>
    <x v="1"/>
    <n v="369"/>
    <n v="29.976000000000003"/>
    <s v="US"/>
    <s v="USD"/>
    <n v="1471928400"/>
    <n v="1472446800"/>
    <x v="486"/>
    <x v="491"/>
    <b v="0"/>
    <b v="1"/>
    <s v="film &amp; video/drama"/>
    <x v="4"/>
    <s v="drama"/>
  </r>
  <r>
    <n v="32.453465346534657"/>
    <x v="0"/>
    <n v="191"/>
    <n v="85.807000000000002"/>
    <s v="US"/>
    <s v="USD"/>
    <n v="1341291600"/>
    <n v="1342328400"/>
    <x v="487"/>
    <x v="163"/>
    <b v="0"/>
    <b v="0"/>
    <s v="film &amp; video/shorts"/>
    <x v="4"/>
    <s v="shorts"/>
  </r>
  <r>
    <n v="700.33333333333326"/>
    <x v="1"/>
    <n v="89"/>
    <n v="70.820999999999998"/>
    <s v="US"/>
    <s v="USD"/>
    <n v="1267682400"/>
    <n v="1268114400"/>
    <x v="488"/>
    <x v="492"/>
    <b v="0"/>
    <b v="0"/>
    <s v="film &amp; video/shorts"/>
    <x v="4"/>
    <s v="shorts"/>
  </r>
  <r>
    <n v="83.904860392967933"/>
    <x v="0"/>
    <n v="1979"/>
    <n v="40.998999999999995"/>
    <s v="US"/>
    <s v="USD"/>
    <n v="1272258000"/>
    <n v="1273381200"/>
    <x v="489"/>
    <x v="493"/>
    <b v="0"/>
    <b v="0"/>
    <s v="theater/plays"/>
    <x v="3"/>
    <s v="plays"/>
  </r>
  <r>
    <n v="84.19047619047619"/>
    <x v="0"/>
    <n v="63"/>
    <n v="28.064"/>
    <s v="US"/>
    <s v="USD"/>
    <n v="1290492000"/>
    <n v="1290837600"/>
    <x v="490"/>
    <x v="494"/>
    <b v="0"/>
    <b v="0"/>
    <s v="technology/wearables"/>
    <x v="2"/>
    <s v="wearables"/>
  </r>
  <r>
    <n v="155.95180722891567"/>
    <x v="1"/>
    <n v="147"/>
    <n v="88.055000000000007"/>
    <s v="US"/>
    <s v="USD"/>
    <n v="1451109600"/>
    <n v="1454306400"/>
    <x v="312"/>
    <x v="495"/>
    <b v="0"/>
    <b v="1"/>
    <s v="theater/plays"/>
    <x v="3"/>
    <s v="plays"/>
  </r>
  <r>
    <n v="99.619450317124731"/>
    <x v="0"/>
    <n v="6080"/>
    <n v="31"/>
    <s v="CA"/>
    <s v="CAD"/>
    <n v="1454652000"/>
    <n v="1457762400"/>
    <x v="491"/>
    <x v="496"/>
    <b v="0"/>
    <b v="0"/>
    <s v="film &amp; video/animation"/>
    <x v="4"/>
    <s v="animation"/>
  </r>
  <r>
    <n v="80.300000000000011"/>
    <x v="0"/>
    <n v="80"/>
    <n v="90.338000000000008"/>
    <s v="GB"/>
    <s v="GBP"/>
    <n v="1385186400"/>
    <n v="1389074400"/>
    <x v="492"/>
    <x v="497"/>
    <b v="0"/>
    <b v="0"/>
    <s v="music/indie rock"/>
    <x v="1"/>
    <s v="indie rock"/>
  </r>
  <r>
    <n v="11.254901960784313"/>
    <x v="0"/>
    <n v="9"/>
    <n v="63.777999999999999"/>
    <s v="US"/>
    <s v="USD"/>
    <n v="1399698000"/>
    <n v="1402117200"/>
    <x v="493"/>
    <x v="180"/>
    <b v="0"/>
    <b v="0"/>
    <s v="games/video games"/>
    <x v="6"/>
    <s v="video games"/>
  </r>
  <r>
    <n v="91.740952380952379"/>
    <x v="0"/>
    <n v="1784"/>
    <n v="53.995999999999995"/>
    <s v="US"/>
    <s v="USD"/>
    <n v="1283230800"/>
    <n v="1284440400"/>
    <x v="494"/>
    <x v="498"/>
    <b v="0"/>
    <b v="1"/>
    <s v="publishing/fiction"/>
    <x v="5"/>
    <s v="fiction"/>
  </r>
  <r>
    <n v="95.521156936261391"/>
    <x v="2"/>
    <n v="3640"/>
    <n v="48.994"/>
    <s v="CH"/>
    <s v="CHF"/>
    <n v="1384149600"/>
    <n v="1388988000"/>
    <x v="495"/>
    <x v="499"/>
    <b v="0"/>
    <b v="0"/>
    <s v="games/video games"/>
    <x v="6"/>
    <s v="video games"/>
  </r>
  <r>
    <n v="502.87499999999994"/>
    <x v="1"/>
    <n v="126"/>
    <n v="63.857999999999997"/>
    <s v="CA"/>
    <s v="CAD"/>
    <n v="1516860000"/>
    <n v="1516946400"/>
    <x v="496"/>
    <x v="500"/>
    <b v="0"/>
    <b v="0"/>
    <s v="theater/plays"/>
    <x v="3"/>
    <s v="plays"/>
  </r>
  <r>
    <n v="159.24394463667818"/>
    <x v="1"/>
    <n v="2218"/>
    <n v="82.997"/>
    <s v="GB"/>
    <s v="GBP"/>
    <n v="1374642000"/>
    <n v="1377752400"/>
    <x v="497"/>
    <x v="50"/>
    <b v="0"/>
    <b v="0"/>
    <s v="music/indie rock"/>
    <x v="1"/>
    <s v="indie rock"/>
  </r>
  <r>
    <n v="15.022446689113355"/>
    <x v="0"/>
    <n v="243"/>
    <n v="55.082999999999998"/>
    <s v="US"/>
    <s v="USD"/>
    <n v="1534482000"/>
    <n v="1534568400"/>
    <x v="498"/>
    <x v="501"/>
    <b v="0"/>
    <b v="1"/>
    <s v="film &amp; video/drama"/>
    <x v="4"/>
    <s v="drama"/>
  </r>
  <r>
    <n v="482.03846153846149"/>
    <x v="1"/>
    <n v="202"/>
    <n v="62.044999999999995"/>
    <s v="IT"/>
    <s v="EUR"/>
    <n v="1528434000"/>
    <n v="1528606800"/>
    <x v="499"/>
    <x v="502"/>
    <b v="0"/>
    <b v="1"/>
    <s v="theater/plays"/>
    <x v="3"/>
    <s v="plays"/>
  </r>
  <r>
    <n v="149.96938775510205"/>
    <x v="1"/>
    <n v="140"/>
    <n v="104.979"/>
    <s v="IT"/>
    <s v="EUR"/>
    <n v="1282626000"/>
    <n v="1284872400"/>
    <x v="500"/>
    <x v="52"/>
    <b v="0"/>
    <b v="0"/>
    <s v="publishing/fiction"/>
    <x v="5"/>
    <s v="fiction"/>
  </r>
  <r>
    <n v="117.22156398104266"/>
    <x v="1"/>
    <n v="1052"/>
    <n v="94.045000000000002"/>
    <s v="DK"/>
    <s v="DKK"/>
    <n v="1535605200"/>
    <n v="1537592400"/>
    <x v="501"/>
    <x v="503"/>
    <b v="1"/>
    <b v="1"/>
    <s v="film &amp; video/documentary"/>
    <x v="4"/>
    <s v="documentary"/>
  </r>
  <r>
    <n v="37.695968274950431"/>
    <x v="0"/>
    <n v="1296"/>
    <n v="44.007999999999996"/>
    <s v="US"/>
    <s v="USD"/>
    <n v="1379826000"/>
    <n v="1381208400"/>
    <x v="502"/>
    <x v="504"/>
    <b v="0"/>
    <b v="0"/>
    <s v="games/mobile games"/>
    <x v="6"/>
    <s v="mobile games"/>
  </r>
  <r>
    <n v="72.653061224489804"/>
    <x v="0"/>
    <n v="77"/>
    <n v="92.468000000000004"/>
    <s v="US"/>
    <s v="USD"/>
    <n v="1561957200"/>
    <n v="1562475600"/>
    <x v="503"/>
    <x v="505"/>
    <b v="0"/>
    <b v="1"/>
    <s v="food/food trucks"/>
    <x v="0"/>
    <s v="food trucks"/>
  </r>
  <r>
    <n v="265.98113207547169"/>
    <x v="1"/>
    <n v="247"/>
    <n v="57.073"/>
    <s v="US"/>
    <s v="USD"/>
    <n v="1525496400"/>
    <n v="1527397200"/>
    <x v="504"/>
    <x v="506"/>
    <b v="0"/>
    <b v="0"/>
    <s v="photography/photography books"/>
    <x v="7"/>
    <s v="photography books"/>
  </r>
  <r>
    <n v="24.205617977528089"/>
    <x v="0"/>
    <n v="395"/>
    <n v="109.07900000000001"/>
    <s v="IT"/>
    <s v="EUR"/>
    <n v="1433912400"/>
    <n v="1436158800"/>
    <x v="505"/>
    <x v="507"/>
    <b v="0"/>
    <b v="0"/>
    <s v="games/mobile games"/>
    <x v="6"/>
    <s v="mobile games"/>
  </r>
  <r>
    <n v="2.5064935064935066"/>
    <x v="0"/>
    <n v="49"/>
    <n v="39.387999999999998"/>
    <s v="GB"/>
    <s v="GBP"/>
    <n v="1453442400"/>
    <n v="1456034400"/>
    <x v="506"/>
    <x v="508"/>
    <b v="0"/>
    <b v="0"/>
    <s v="music/indie rock"/>
    <x v="1"/>
    <s v="indie rock"/>
  </r>
  <r>
    <n v="16.329799764428738"/>
    <x v="0"/>
    <n v="180"/>
    <n v="77.02300000000001"/>
    <s v="US"/>
    <s v="USD"/>
    <n v="1378875600"/>
    <n v="1380171600"/>
    <x v="507"/>
    <x v="509"/>
    <b v="0"/>
    <b v="0"/>
    <s v="games/video games"/>
    <x v="6"/>
    <s v="video games"/>
  </r>
  <r>
    <n v="276.5"/>
    <x v="1"/>
    <n v="84"/>
    <n v="92.167000000000002"/>
    <s v="US"/>
    <s v="USD"/>
    <n v="1452232800"/>
    <n v="1453356000"/>
    <x v="508"/>
    <x v="510"/>
    <b v="0"/>
    <b v="0"/>
    <s v="music/rock"/>
    <x v="1"/>
    <s v="rock"/>
  </r>
  <r>
    <n v="88.803571428571431"/>
    <x v="0"/>
    <n v="2690"/>
    <n v="61.007999999999996"/>
    <s v="US"/>
    <s v="USD"/>
    <n v="1577253600"/>
    <n v="1578981600"/>
    <x v="509"/>
    <x v="511"/>
    <b v="0"/>
    <b v="0"/>
    <s v="theater/plays"/>
    <x v="3"/>
    <s v="plays"/>
  </r>
  <r>
    <n v="163.57142857142856"/>
    <x v="1"/>
    <n v="88"/>
    <n v="78.069000000000003"/>
    <s v="US"/>
    <s v="USD"/>
    <n v="1537160400"/>
    <n v="1537419600"/>
    <x v="510"/>
    <x v="512"/>
    <b v="0"/>
    <b v="1"/>
    <s v="theater/plays"/>
    <x v="3"/>
    <s v="plays"/>
  </r>
  <r>
    <n v="969"/>
    <x v="1"/>
    <n v="156"/>
    <n v="80.75"/>
    <s v="US"/>
    <s v="USD"/>
    <n v="1422165600"/>
    <n v="1423202400"/>
    <x v="511"/>
    <x v="513"/>
    <b v="0"/>
    <b v="0"/>
    <s v="film &amp; video/drama"/>
    <x v="4"/>
    <s v="drama"/>
  </r>
  <r>
    <n v="270.91376701966715"/>
    <x v="1"/>
    <n v="2985"/>
    <n v="59.991999999999997"/>
    <s v="US"/>
    <s v="USD"/>
    <n v="1459486800"/>
    <n v="1460610000"/>
    <x v="512"/>
    <x v="514"/>
    <b v="0"/>
    <b v="0"/>
    <s v="theater/plays"/>
    <x v="3"/>
    <s v="plays"/>
  </r>
  <r>
    <n v="284.21355932203392"/>
    <x v="1"/>
    <n v="762"/>
    <n v="110.03100000000001"/>
    <s v="US"/>
    <s v="USD"/>
    <n v="1369717200"/>
    <n v="1370494800"/>
    <x v="513"/>
    <x v="515"/>
    <b v="0"/>
    <b v="0"/>
    <s v="technology/wearables"/>
    <x v="2"/>
    <s v="wearables"/>
  </r>
  <r>
    <n v="4"/>
    <x v="3"/>
    <n v="1"/>
    <n v="4"/>
    <s v="CH"/>
    <s v="CHF"/>
    <n v="1330495200"/>
    <n v="1332306000"/>
    <x v="514"/>
    <x v="516"/>
    <b v="0"/>
    <b v="0"/>
    <s v="music/indie rock"/>
    <x v="1"/>
    <s v="indie rock"/>
  </r>
  <r>
    <n v="58.6329816768462"/>
    <x v="0"/>
    <n v="2779"/>
    <n v="37.998999999999995"/>
    <s v="AU"/>
    <s v="AUD"/>
    <n v="1419055200"/>
    <n v="1422511200"/>
    <x v="515"/>
    <x v="517"/>
    <b v="0"/>
    <b v="1"/>
    <s v="technology/web"/>
    <x v="2"/>
    <s v="web"/>
  </r>
  <r>
    <n v="98.51111111111112"/>
    <x v="0"/>
    <n v="92"/>
    <n v="96.37"/>
    <s v="US"/>
    <s v="USD"/>
    <n v="1480140000"/>
    <n v="1480312800"/>
    <x v="516"/>
    <x v="518"/>
    <b v="0"/>
    <b v="0"/>
    <s v="theater/plays"/>
    <x v="3"/>
    <s v="plays"/>
  </r>
  <r>
    <n v="43.975381008206334"/>
    <x v="0"/>
    <n v="1028"/>
    <n v="72.978999999999999"/>
    <s v="US"/>
    <s v="USD"/>
    <n v="1293948000"/>
    <n v="1294034400"/>
    <x v="517"/>
    <x v="519"/>
    <b v="0"/>
    <b v="0"/>
    <s v="music/rock"/>
    <x v="1"/>
    <s v="rock"/>
  </r>
  <r>
    <n v="151.66315789473683"/>
    <x v="1"/>
    <n v="554"/>
    <n v="26.008000000000003"/>
    <s v="CA"/>
    <s v="CAD"/>
    <n v="1482127200"/>
    <n v="1482645600"/>
    <x v="518"/>
    <x v="520"/>
    <b v="0"/>
    <b v="0"/>
    <s v="music/indie rock"/>
    <x v="1"/>
    <s v="indie rock"/>
  </r>
  <r>
    <n v="223.63492063492063"/>
    <x v="1"/>
    <n v="135"/>
    <n v="104.363"/>
    <s v="DK"/>
    <s v="DKK"/>
    <n v="1396414800"/>
    <n v="1399093200"/>
    <x v="519"/>
    <x v="219"/>
    <b v="0"/>
    <b v="0"/>
    <s v="music/rock"/>
    <x v="1"/>
    <s v="rock"/>
  </r>
  <r>
    <n v="239.75"/>
    <x v="1"/>
    <n v="122"/>
    <n v="102.18900000000001"/>
    <s v="US"/>
    <s v="USD"/>
    <n v="1315285200"/>
    <n v="1315890000"/>
    <x v="520"/>
    <x v="521"/>
    <b v="0"/>
    <b v="1"/>
    <s v="publishing/translations"/>
    <x v="5"/>
    <s v="translations"/>
  </r>
  <r>
    <n v="199.33333333333334"/>
    <x v="1"/>
    <n v="221"/>
    <n v="54.117999999999995"/>
    <s v="US"/>
    <s v="USD"/>
    <n v="1443762000"/>
    <n v="1444021200"/>
    <x v="521"/>
    <x v="522"/>
    <b v="0"/>
    <b v="1"/>
    <s v="film &amp; video/science fiction"/>
    <x v="4"/>
    <s v="science fiction"/>
  </r>
  <r>
    <n v="137.34482758620689"/>
    <x v="1"/>
    <n v="126"/>
    <n v="63.222999999999999"/>
    <s v="US"/>
    <s v="USD"/>
    <n v="1456293600"/>
    <n v="1460005200"/>
    <x v="522"/>
    <x v="523"/>
    <b v="0"/>
    <b v="0"/>
    <s v="theater/plays"/>
    <x v="3"/>
    <s v="plays"/>
  </r>
  <r>
    <n v="100.9696106362773"/>
    <x v="1"/>
    <n v="1022"/>
    <n v="104.033"/>
    <s v="US"/>
    <s v="USD"/>
    <n v="1470114000"/>
    <n v="1470718800"/>
    <x v="523"/>
    <x v="524"/>
    <b v="0"/>
    <b v="0"/>
    <s v="theater/plays"/>
    <x v="3"/>
    <s v="plays"/>
  </r>
  <r>
    <n v="794.16"/>
    <x v="1"/>
    <n v="3177"/>
    <n v="49.994999999999997"/>
    <s v="US"/>
    <s v="USD"/>
    <n v="1321596000"/>
    <n v="1325052000"/>
    <x v="524"/>
    <x v="348"/>
    <b v="0"/>
    <b v="0"/>
    <s v="film &amp; video/animation"/>
    <x v="4"/>
    <s v="animation"/>
  </r>
  <r>
    <n v="369.7"/>
    <x v="1"/>
    <n v="198"/>
    <n v="56.015999999999998"/>
    <s v="CH"/>
    <s v="CHF"/>
    <n v="1318827600"/>
    <n v="1319000400"/>
    <x v="525"/>
    <x v="280"/>
    <b v="0"/>
    <b v="0"/>
    <s v="theater/plays"/>
    <x v="3"/>
    <s v="plays"/>
  </r>
  <r>
    <n v="12.818181818181817"/>
    <x v="0"/>
    <n v="26"/>
    <n v="48.808"/>
    <s v="CH"/>
    <s v="CHF"/>
    <n v="1552366800"/>
    <n v="1552539600"/>
    <x v="188"/>
    <x v="525"/>
    <b v="0"/>
    <b v="0"/>
    <s v="music/rock"/>
    <x v="1"/>
    <s v="rock"/>
  </r>
  <r>
    <n v="138.02702702702703"/>
    <x v="1"/>
    <n v="85"/>
    <n v="60.082999999999998"/>
    <s v="AU"/>
    <s v="AUD"/>
    <n v="1542088800"/>
    <n v="1543816800"/>
    <x v="526"/>
    <x v="526"/>
    <b v="0"/>
    <b v="0"/>
    <s v="film &amp; video/documentary"/>
    <x v="4"/>
    <s v="documentary"/>
  </r>
  <r>
    <n v="83.813278008298752"/>
    <x v="0"/>
    <n v="1790"/>
    <n v="78.991"/>
    <s v="US"/>
    <s v="USD"/>
    <n v="1426395600"/>
    <n v="1427086800"/>
    <x v="527"/>
    <x v="527"/>
    <b v="0"/>
    <b v="0"/>
    <s v="theater/plays"/>
    <x v="3"/>
    <s v="plays"/>
  </r>
  <r>
    <n v="204.60063224446787"/>
    <x v="1"/>
    <n v="3596"/>
    <n v="53.994999999999997"/>
    <s v="US"/>
    <s v="USD"/>
    <n v="1321336800"/>
    <n v="1323064800"/>
    <x v="528"/>
    <x v="528"/>
    <b v="0"/>
    <b v="0"/>
    <s v="theater/plays"/>
    <x v="3"/>
    <s v="plays"/>
  </r>
  <r>
    <n v="44.344086021505376"/>
    <x v="0"/>
    <n v="37"/>
    <n v="111.46000000000001"/>
    <s v="US"/>
    <s v="USD"/>
    <n v="1456293600"/>
    <n v="1458277200"/>
    <x v="522"/>
    <x v="529"/>
    <b v="0"/>
    <b v="1"/>
    <s v="music/electric music"/>
    <x v="1"/>
    <s v="electric music"/>
  </r>
  <r>
    <n v="218.60294117647058"/>
    <x v="1"/>
    <n v="244"/>
    <n v="60.922999999999995"/>
    <s v="US"/>
    <s v="USD"/>
    <n v="1404968400"/>
    <n v="1405141200"/>
    <x v="529"/>
    <x v="360"/>
    <b v="0"/>
    <b v="0"/>
    <s v="music/rock"/>
    <x v="1"/>
    <s v="rock"/>
  </r>
  <r>
    <n v="186.03314917127071"/>
    <x v="1"/>
    <n v="5180"/>
    <n v="26.002000000000002"/>
    <s v="US"/>
    <s v="USD"/>
    <n v="1279170000"/>
    <n v="1283058000"/>
    <x v="530"/>
    <x v="254"/>
    <b v="0"/>
    <b v="0"/>
    <s v="theater/plays"/>
    <x v="3"/>
    <s v="plays"/>
  </r>
  <r>
    <n v="237.33830845771143"/>
    <x v="1"/>
    <n v="589"/>
    <n v="80.994"/>
    <s v="IT"/>
    <s v="EUR"/>
    <n v="1294725600"/>
    <n v="1295762400"/>
    <x v="531"/>
    <x v="530"/>
    <b v="0"/>
    <b v="0"/>
    <s v="film &amp; video/animation"/>
    <x v="4"/>
    <s v="animation"/>
  </r>
  <r>
    <n v="305.65384615384613"/>
    <x v="1"/>
    <n v="2725"/>
    <n v="34.995999999999995"/>
    <s v="US"/>
    <s v="USD"/>
    <n v="1419055200"/>
    <n v="1419573600"/>
    <x v="515"/>
    <x v="531"/>
    <b v="0"/>
    <b v="1"/>
    <s v="music/rock"/>
    <x v="1"/>
    <s v="rock"/>
  </r>
  <r>
    <n v="94.142857142857139"/>
    <x v="0"/>
    <n v="35"/>
    <n v="94.143000000000001"/>
    <s v="IT"/>
    <s v="EUR"/>
    <n v="1434690000"/>
    <n v="1438750800"/>
    <x v="532"/>
    <x v="532"/>
    <b v="0"/>
    <b v="0"/>
    <s v="film &amp; video/shorts"/>
    <x v="4"/>
    <s v="shorts"/>
  </r>
  <r>
    <n v="54.400000000000006"/>
    <x v="3"/>
    <n v="94"/>
    <n v="52.085999999999999"/>
    <s v="US"/>
    <s v="USD"/>
    <n v="1443416400"/>
    <n v="1444798800"/>
    <x v="533"/>
    <x v="533"/>
    <b v="0"/>
    <b v="1"/>
    <s v="music/rock"/>
    <x v="1"/>
    <s v="rock"/>
  </r>
  <r>
    <n v="111.88059701492537"/>
    <x v="1"/>
    <n v="300"/>
    <n v="24.987000000000002"/>
    <s v="US"/>
    <s v="USD"/>
    <n v="1399006800"/>
    <n v="1399179600"/>
    <x v="409"/>
    <x v="534"/>
    <b v="0"/>
    <b v="0"/>
    <s v="journalism/audio"/>
    <x v="8"/>
    <s v="audio"/>
  </r>
  <r>
    <n v="369.14814814814815"/>
    <x v="1"/>
    <n v="144"/>
    <n v="69.216000000000008"/>
    <s v="US"/>
    <s v="USD"/>
    <n v="1575698400"/>
    <n v="1576562400"/>
    <x v="534"/>
    <x v="535"/>
    <b v="0"/>
    <b v="1"/>
    <s v="food/food trucks"/>
    <x v="0"/>
    <s v="food trucks"/>
  </r>
  <r>
    <n v="62.930372148859547"/>
    <x v="0"/>
    <n v="558"/>
    <n v="93.945000000000007"/>
    <s v="US"/>
    <s v="USD"/>
    <n v="1400562000"/>
    <n v="1400821200"/>
    <x v="53"/>
    <x v="536"/>
    <b v="0"/>
    <b v="1"/>
    <s v="theater/plays"/>
    <x v="3"/>
    <s v="plays"/>
  </r>
  <r>
    <n v="64.927835051546396"/>
    <x v="0"/>
    <n v="64"/>
    <n v="98.407000000000011"/>
    <s v="US"/>
    <s v="USD"/>
    <n v="1509512400"/>
    <n v="1510984800"/>
    <x v="535"/>
    <x v="537"/>
    <b v="0"/>
    <b v="0"/>
    <s v="theater/plays"/>
    <x v="3"/>
    <s v="plays"/>
  </r>
  <r>
    <n v="18.853658536585368"/>
    <x v="3"/>
    <n v="37"/>
    <n v="41.783999999999999"/>
    <s v="US"/>
    <s v="USD"/>
    <n v="1299823200"/>
    <n v="1302066000"/>
    <x v="536"/>
    <x v="538"/>
    <b v="0"/>
    <b v="0"/>
    <s v="music/jazz"/>
    <x v="1"/>
    <s v="jazz"/>
  </r>
  <r>
    <n v="16.754404145077721"/>
    <x v="0"/>
    <n v="245"/>
    <n v="65.992000000000004"/>
    <s v="US"/>
    <s v="USD"/>
    <n v="1322719200"/>
    <n v="1322978400"/>
    <x v="537"/>
    <x v="539"/>
    <b v="0"/>
    <b v="0"/>
    <s v="film &amp; video/science fiction"/>
    <x v="4"/>
    <s v="science fiction"/>
  </r>
  <r>
    <n v="101.11290322580646"/>
    <x v="1"/>
    <n v="87"/>
    <n v="72.058000000000007"/>
    <s v="US"/>
    <s v="USD"/>
    <n v="1312693200"/>
    <n v="1313730000"/>
    <x v="538"/>
    <x v="540"/>
    <b v="0"/>
    <b v="0"/>
    <s v="music/jazz"/>
    <x v="1"/>
    <s v="jazz"/>
  </r>
  <r>
    <n v="341.5022831050228"/>
    <x v="1"/>
    <n v="3116"/>
    <n v="48.003999999999998"/>
    <s v="US"/>
    <s v="USD"/>
    <n v="1393394400"/>
    <n v="1394085600"/>
    <x v="539"/>
    <x v="541"/>
    <b v="0"/>
    <b v="0"/>
    <s v="theater/plays"/>
    <x v="3"/>
    <s v="plays"/>
  </r>
  <r>
    <n v="64.016666666666666"/>
    <x v="0"/>
    <n v="71"/>
    <n v="54.098999999999997"/>
    <s v="US"/>
    <s v="USD"/>
    <n v="1304053200"/>
    <n v="1305349200"/>
    <x v="540"/>
    <x v="542"/>
    <b v="0"/>
    <b v="0"/>
    <s v="technology/web"/>
    <x v="2"/>
    <s v="web"/>
  </r>
  <r>
    <n v="52.080459770114942"/>
    <x v="0"/>
    <n v="42"/>
    <n v="107.881"/>
    <s v="US"/>
    <s v="USD"/>
    <n v="1433912400"/>
    <n v="1434344400"/>
    <x v="505"/>
    <x v="543"/>
    <b v="0"/>
    <b v="1"/>
    <s v="games/video games"/>
    <x v="6"/>
    <s v="video games"/>
  </r>
  <r>
    <n v="322.40211640211641"/>
    <x v="1"/>
    <n v="909"/>
    <n v="67.035000000000011"/>
    <s v="US"/>
    <s v="USD"/>
    <n v="1329717600"/>
    <n v="1331186400"/>
    <x v="541"/>
    <x v="544"/>
    <b v="0"/>
    <b v="0"/>
    <s v="film &amp; video/documentary"/>
    <x v="4"/>
    <s v="documentary"/>
  </r>
  <r>
    <n v="119.50810185185186"/>
    <x v="1"/>
    <n v="1613"/>
    <n v="64.015000000000001"/>
    <s v="US"/>
    <s v="USD"/>
    <n v="1335330000"/>
    <n v="1336539600"/>
    <x v="542"/>
    <x v="545"/>
    <b v="0"/>
    <b v="0"/>
    <s v="technology/web"/>
    <x v="2"/>
    <s v="web"/>
  </r>
  <r>
    <n v="146.79775280898878"/>
    <x v="1"/>
    <n v="136"/>
    <n v="96.067000000000007"/>
    <s v="US"/>
    <s v="USD"/>
    <n v="1268888400"/>
    <n v="1269752400"/>
    <x v="543"/>
    <x v="546"/>
    <b v="0"/>
    <b v="0"/>
    <s v="publishing/translations"/>
    <x v="5"/>
    <s v="translations"/>
  </r>
  <r>
    <n v="950.57142857142856"/>
    <x v="1"/>
    <n v="130"/>
    <n v="51.184999999999995"/>
    <s v="US"/>
    <s v="USD"/>
    <n v="1289973600"/>
    <n v="1291615200"/>
    <x v="544"/>
    <x v="547"/>
    <b v="0"/>
    <b v="0"/>
    <s v="music/rock"/>
    <x v="1"/>
    <s v="rock"/>
  </r>
  <r>
    <n v="72.893617021276597"/>
    <x v="0"/>
    <n v="156"/>
    <n v="43.923999999999999"/>
    <s v="CA"/>
    <s v="CAD"/>
    <n v="1547877600"/>
    <n v="1552366800"/>
    <x v="35"/>
    <x v="548"/>
    <b v="0"/>
    <b v="1"/>
    <s v="food/food trucks"/>
    <x v="0"/>
    <s v="food trucks"/>
  </r>
  <r>
    <n v="79.008248730964468"/>
    <x v="0"/>
    <n v="1368"/>
    <n v="91.022000000000006"/>
    <s v="GB"/>
    <s v="GBP"/>
    <n v="1269493200"/>
    <n v="1272171600"/>
    <x v="152"/>
    <x v="298"/>
    <b v="0"/>
    <b v="0"/>
    <s v="theater/plays"/>
    <x v="3"/>
    <s v="plays"/>
  </r>
  <r>
    <n v="64.721518987341781"/>
    <x v="0"/>
    <n v="102"/>
    <n v="50.128"/>
    <s v="US"/>
    <s v="USD"/>
    <n v="1436072400"/>
    <n v="1436677200"/>
    <x v="545"/>
    <x v="549"/>
    <b v="0"/>
    <b v="0"/>
    <s v="film &amp; video/documentary"/>
    <x v="4"/>
    <s v="documentary"/>
  </r>
  <r>
    <n v="82.028169014084511"/>
    <x v="0"/>
    <n v="86"/>
    <n v="67.721000000000004"/>
    <s v="AU"/>
    <s v="AUD"/>
    <n v="1419141600"/>
    <n v="1420092000"/>
    <x v="546"/>
    <x v="550"/>
    <b v="0"/>
    <b v="0"/>
    <s v="publishing/radio &amp; podcasts"/>
    <x v="5"/>
    <s v="radio &amp; podcasts"/>
  </r>
  <r>
    <n v="1037.6666666666667"/>
    <x v="1"/>
    <n v="102"/>
    <n v="61.04"/>
    <s v="US"/>
    <s v="USD"/>
    <n v="1279083600"/>
    <n v="1279947600"/>
    <x v="547"/>
    <x v="551"/>
    <b v="0"/>
    <b v="0"/>
    <s v="games/video games"/>
    <x v="6"/>
    <s v="video games"/>
  </r>
  <r>
    <n v="12.910076530612244"/>
    <x v="0"/>
    <n v="253"/>
    <n v="80.012"/>
    <s v="US"/>
    <s v="USD"/>
    <n v="1401426000"/>
    <n v="1402203600"/>
    <x v="548"/>
    <x v="552"/>
    <b v="0"/>
    <b v="0"/>
    <s v="theater/plays"/>
    <x v="3"/>
    <s v="plays"/>
  </r>
  <r>
    <n v="154.84210526315789"/>
    <x v="1"/>
    <n v="4006"/>
    <n v="47.001999999999995"/>
    <s v="US"/>
    <s v="USD"/>
    <n v="1395810000"/>
    <n v="1396933200"/>
    <x v="549"/>
    <x v="238"/>
    <b v="0"/>
    <b v="0"/>
    <s v="film &amp; video/animation"/>
    <x v="4"/>
    <s v="animation"/>
  </r>
  <r>
    <n v="7.0991735537190088"/>
    <x v="0"/>
    <n v="157"/>
    <n v="71.128"/>
    <s v="US"/>
    <s v="USD"/>
    <n v="1467003600"/>
    <n v="1467262800"/>
    <x v="550"/>
    <x v="553"/>
    <b v="0"/>
    <b v="1"/>
    <s v="theater/plays"/>
    <x v="3"/>
    <s v="plays"/>
  </r>
  <r>
    <n v="208.52773826458036"/>
    <x v="1"/>
    <n v="1629"/>
    <n v="89.991"/>
    <s v="US"/>
    <s v="USD"/>
    <n v="1268715600"/>
    <n v="1270530000"/>
    <x v="551"/>
    <x v="554"/>
    <b v="0"/>
    <b v="1"/>
    <s v="theater/plays"/>
    <x v="3"/>
    <s v="plays"/>
  </r>
  <r>
    <n v="99.683544303797461"/>
    <x v="0"/>
    <n v="183"/>
    <n v="43.032999999999994"/>
    <s v="US"/>
    <s v="USD"/>
    <n v="1457157600"/>
    <n v="1457762400"/>
    <x v="552"/>
    <x v="496"/>
    <b v="0"/>
    <b v="1"/>
    <s v="film &amp; video/drama"/>
    <x v="4"/>
    <s v="drama"/>
  </r>
  <r>
    <n v="201.59756097560978"/>
    <x v="1"/>
    <n v="2188"/>
    <n v="67.998000000000005"/>
    <s v="US"/>
    <s v="USD"/>
    <n v="1573970400"/>
    <n v="1575525600"/>
    <x v="462"/>
    <x v="555"/>
    <b v="0"/>
    <b v="0"/>
    <s v="theater/plays"/>
    <x v="3"/>
    <s v="plays"/>
  </r>
  <r>
    <n v="162.09032258064516"/>
    <x v="1"/>
    <n v="2409"/>
    <n v="73.00500000000001"/>
    <s v="IT"/>
    <s v="EUR"/>
    <n v="1276578000"/>
    <n v="1279083600"/>
    <x v="553"/>
    <x v="556"/>
    <b v="0"/>
    <b v="0"/>
    <s v="music/rock"/>
    <x v="1"/>
    <s v="rock"/>
  </r>
  <r>
    <n v="3.6436208125445471"/>
    <x v="0"/>
    <n v="82"/>
    <n v="62.341999999999999"/>
    <s v="DK"/>
    <s v="DKK"/>
    <n v="1423720800"/>
    <n v="1424412000"/>
    <x v="554"/>
    <x v="557"/>
    <b v="0"/>
    <b v="0"/>
    <s v="film &amp; video/documentary"/>
    <x v="4"/>
    <s v="documentary"/>
  </r>
  <r>
    <n v="5"/>
    <x v="0"/>
    <n v="1"/>
    <n v="5"/>
    <s v="GB"/>
    <s v="GBP"/>
    <n v="1375160400"/>
    <n v="1376197200"/>
    <x v="555"/>
    <x v="558"/>
    <b v="0"/>
    <b v="0"/>
    <s v="food/food trucks"/>
    <x v="0"/>
    <s v="food trucks"/>
  </r>
  <r>
    <n v="206.63492063492063"/>
    <x v="1"/>
    <n v="194"/>
    <n v="67.103999999999999"/>
    <s v="US"/>
    <s v="USD"/>
    <n v="1401426000"/>
    <n v="1402894800"/>
    <x v="548"/>
    <x v="559"/>
    <b v="1"/>
    <b v="0"/>
    <s v="technology/wearables"/>
    <x v="2"/>
    <s v="wearables"/>
  </r>
  <r>
    <n v="128.23628691983123"/>
    <x v="1"/>
    <n v="1140"/>
    <n v="79.978999999999999"/>
    <s v="US"/>
    <s v="USD"/>
    <n v="1433480400"/>
    <n v="1434430800"/>
    <x v="62"/>
    <x v="560"/>
    <b v="0"/>
    <b v="0"/>
    <s v="theater/plays"/>
    <x v="3"/>
    <s v="plays"/>
  </r>
  <r>
    <n v="119.66037735849055"/>
    <x v="1"/>
    <n v="102"/>
    <n v="62.177"/>
    <s v="US"/>
    <s v="USD"/>
    <n v="1555563600"/>
    <n v="1557896400"/>
    <x v="556"/>
    <x v="561"/>
    <b v="0"/>
    <b v="0"/>
    <s v="theater/plays"/>
    <x v="3"/>
    <s v="plays"/>
  </r>
  <r>
    <n v="170.73055242390078"/>
    <x v="1"/>
    <n v="2857"/>
    <n v="53.006"/>
    <s v="US"/>
    <s v="USD"/>
    <n v="1295676000"/>
    <n v="1297490400"/>
    <x v="557"/>
    <x v="562"/>
    <b v="0"/>
    <b v="0"/>
    <s v="theater/plays"/>
    <x v="3"/>
    <s v="plays"/>
  </r>
  <r>
    <n v="187.21212121212122"/>
    <x v="1"/>
    <n v="107"/>
    <n v="57.738999999999997"/>
    <s v="US"/>
    <s v="USD"/>
    <n v="1443848400"/>
    <n v="1447394400"/>
    <x v="27"/>
    <x v="563"/>
    <b v="0"/>
    <b v="0"/>
    <s v="publishing/nonfiction"/>
    <x v="5"/>
    <s v="nonfiction"/>
  </r>
  <r>
    <n v="188.38235294117646"/>
    <x v="1"/>
    <n v="160"/>
    <n v="40.031999999999996"/>
    <s v="GB"/>
    <s v="GBP"/>
    <n v="1457330400"/>
    <n v="1458277200"/>
    <x v="558"/>
    <x v="529"/>
    <b v="0"/>
    <b v="0"/>
    <s v="music/rock"/>
    <x v="1"/>
    <s v="rock"/>
  </r>
  <r>
    <n v="131.29869186046511"/>
    <x v="1"/>
    <n v="2230"/>
    <n v="81.01700000000001"/>
    <s v="US"/>
    <s v="USD"/>
    <n v="1395550800"/>
    <n v="1395723600"/>
    <x v="559"/>
    <x v="564"/>
    <b v="0"/>
    <b v="0"/>
    <s v="food/food trucks"/>
    <x v="0"/>
    <s v="food trucks"/>
  </r>
  <r>
    <n v="283.97435897435901"/>
    <x v="1"/>
    <n v="316"/>
    <n v="35.047999999999995"/>
    <s v="US"/>
    <s v="USD"/>
    <n v="1551852000"/>
    <n v="1552197600"/>
    <x v="426"/>
    <x v="565"/>
    <b v="0"/>
    <b v="1"/>
    <s v="music/jazz"/>
    <x v="1"/>
    <s v="jazz"/>
  </r>
  <r>
    <n v="120.41999999999999"/>
    <x v="1"/>
    <n v="117"/>
    <n v="102.92400000000001"/>
    <s v="US"/>
    <s v="USD"/>
    <n v="1547618400"/>
    <n v="1549087200"/>
    <x v="560"/>
    <x v="566"/>
    <b v="0"/>
    <b v="0"/>
    <s v="film &amp; video/science fiction"/>
    <x v="4"/>
    <s v="science fiction"/>
  </r>
  <r>
    <n v="419.0560747663551"/>
    <x v="1"/>
    <n v="6406"/>
    <n v="27.999000000000002"/>
    <s v="US"/>
    <s v="USD"/>
    <n v="1355637600"/>
    <n v="1356847200"/>
    <x v="561"/>
    <x v="567"/>
    <b v="0"/>
    <b v="0"/>
    <s v="theater/plays"/>
    <x v="3"/>
    <s v="plays"/>
  </r>
  <r>
    <n v="13.853658536585368"/>
    <x v="3"/>
    <n v="15"/>
    <n v="75.734000000000009"/>
    <s v="US"/>
    <s v="USD"/>
    <n v="1374728400"/>
    <n v="1375765200"/>
    <x v="562"/>
    <x v="568"/>
    <b v="0"/>
    <b v="0"/>
    <s v="theater/plays"/>
    <x v="3"/>
    <s v="plays"/>
  </r>
  <r>
    <n v="139.43548387096774"/>
    <x v="1"/>
    <n v="192"/>
    <n v="45.027000000000001"/>
    <s v="US"/>
    <s v="USD"/>
    <n v="1287810000"/>
    <n v="1289800800"/>
    <x v="563"/>
    <x v="569"/>
    <b v="0"/>
    <b v="0"/>
    <s v="music/electric music"/>
    <x v="1"/>
    <s v="electric music"/>
  </r>
  <r>
    <n v="174"/>
    <x v="1"/>
    <n v="26"/>
    <n v="73.616"/>
    <s v="CA"/>
    <s v="CAD"/>
    <n v="1503723600"/>
    <n v="1504501200"/>
    <x v="564"/>
    <x v="570"/>
    <b v="0"/>
    <b v="0"/>
    <s v="theater/plays"/>
    <x v="3"/>
    <s v="plays"/>
  </r>
  <r>
    <n v="155.49056603773585"/>
    <x v="1"/>
    <n v="723"/>
    <n v="56.991999999999997"/>
    <s v="US"/>
    <s v="USD"/>
    <n v="1484114400"/>
    <n v="1485669600"/>
    <x v="565"/>
    <x v="571"/>
    <b v="0"/>
    <b v="0"/>
    <s v="theater/plays"/>
    <x v="3"/>
    <s v="plays"/>
  </r>
  <r>
    <n v="170.44705882352943"/>
    <x v="1"/>
    <n v="170"/>
    <n v="85.224000000000004"/>
    <s v="IT"/>
    <s v="EUR"/>
    <n v="1461906000"/>
    <n v="1462770000"/>
    <x v="566"/>
    <x v="572"/>
    <b v="0"/>
    <b v="0"/>
    <s v="theater/plays"/>
    <x v="3"/>
    <s v="plays"/>
  </r>
  <r>
    <n v="189.515625"/>
    <x v="1"/>
    <n v="238"/>
    <n v="50.963000000000001"/>
    <s v="GB"/>
    <s v="GBP"/>
    <n v="1379653200"/>
    <n v="1379739600"/>
    <x v="567"/>
    <x v="573"/>
    <b v="0"/>
    <b v="1"/>
    <s v="music/indie rock"/>
    <x v="1"/>
    <s v="indie rock"/>
  </r>
  <r>
    <n v="249.71428571428572"/>
    <x v="1"/>
    <n v="55"/>
    <n v="63.564"/>
    <s v="US"/>
    <s v="USD"/>
    <n v="1401858000"/>
    <n v="1402722000"/>
    <x v="568"/>
    <x v="471"/>
    <b v="0"/>
    <b v="0"/>
    <s v="theater/plays"/>
    <x v="3"/>
    <s v="plays"/>
  </r>
  <r>
    <n v="48.860523665659613"/>
    <x v="0"/>
    <n v="1198"/>
    <n v="81"/>
    <s v="US"/>
    <s v="USD"/>
    <n v="1367470800"/>
    <n v="1369285200"/>
    <x v="569"/>
    <x v="574"/>
    <b v="0"/>
    <b v="0"/>
    <s v="publishing/nonfiction"/>
    <x v="5"/>
    <s v="nonfiction"/>
  </r>
  <r>
    <n v="28.461970393057683"/>
    <x v="0"/>
    <n v="648"/>
    <n v="86.045000000000002"/>
    <s v="US"/>
    <s v="USD"/>
    <n v="1304658000"/>
    <n v="1304744400"/>
    <x v="570"/>
    <x v="575"/>
    <b v="1"/>
    <b v="1"/>
    <s v="theater/plays"/>
    <x v="3"/>
    <s v="plays"/>
  </r>
  <r>
    <n v="268.02325581395348"/>
    <x v="1"/>
    <n v="128"/>
    <n v="90.04"/>
    <s v="AU"/>
    <s v="AUD"/>
    <n v="1467954000"/>
    <n v="1468299600"/>
    <x v="571"/>
    <x v="576"/>
    <b v="0"/>
    <b v="0"/>
    <s v="photography/photography books"/>
    <x v="7"/>
    <s v="photography books"/>
  </r>
  <r>
    <n v="619.80078125"/>
    <x v="1"/>
    <n v="2144"/>
    <n v="74.007000000000005"/>
    <s v="US"/>
    <s v="USD"/>
    <n v="1473742800"/>
    <n v="1474174800"/>
    <x v="572"/>
    <x v="577"/>
    <b v="0"/>
    <b v="0"/>
    <s v="theater/plays"/>
    <x v="3"/>
    <s v="plays"/>
  </r>
  <r>
    <n v="3.1301587301587301"/>
    <x v="0"/>
    <n v="64"/>
    <n v="92.438000000000002"/>
    <s v="US"/>
    <s v="USD"/>
    <n v="1523768400"/>
    <n v="1526014800"/>
    <x v="573"/>
    <x v="578"/>
    <b v="0"/>
    <b v="0"/>
    <s v="music/indie rock"/>
    <x v="1"/>
    <s v="indie rock"/>
  </r>
  <r>
    <n v="159.92152704135739"/>
    <x v="1"/>
    <n v="2693"/>
    <n v="56"/>
    <s v="GB"/>
    <s v="GBP"/>
    <n v="1437022800"/>
    <n v="1437454800"/>
    <x v="574"/>
    <x v="477"/>
    <b v="0"/>
    <b v="0"/>
    <s v="theater/plays"/>
    <x v="3"/>
    <s v="plays"/>
  </r>
  <r>
    <n v="279.39215686274508"/>
    <x v="1"/>
    <n v="432"/>
    <n v="32.983999999999995"/>
    <s v="US"/>
    <s v="USD"/>
    <n v="1422165600"/>
    <n v="1422684000"/>
    <x v="511"/>
    <x v="579"/>
    <b v="0"/>
    <b v="0"/>
    <s v="photography/photography books"/>
    <x v="7"/>
    <s v="photography books"/>
  </r>
  <r>
    <n v="77.373333333333335"/>
    <x v="0"/>
    <n v="62"/>
    <n v="93.597000000000008"/>
    <s v="US"/>
    <s v="USD"/>
    <n v="1580104800"/>
    <n v="1581314400"/>
    <x v="575"/>
    <x v="580"/>
    <b v="0"/>
    <b v="0"/>
    <s v="theater/plays"/>
    <x v="3"/>
    <s v="plays"/>
  </r>
  <r>
    <n v="206.32812500000003"/>
    <x v="1"/>
    <n v="189"/>
    <n v="69.868000000000009"/>
    <s v="US"/>
    <s v="USD"/>
    <n v="1285650000"/>
    <n v="1286427600"/>
    <x v="576"/>
    <x v="581"/>
    <b v="0"/>
    <b v="1"/>
    <s v="theater/plays"/>
    <x v="3"/>
    <s v="plays"/>
  </r>
  <r>
    <n v="694.25"/>
    <x v="1"/>
    <n v="154"/>
    <n v="72.13000000000001"/>
    <s v="GB"/>
    <s v="GBP"/>
    <n v="1276664400"/>
    <n v="1278738000"/>
    <x v="577"/>
    <x v="582"/>
    <b v="1"/>
    <b v="0"/>
    <s v="food/food trucks"/>
    <x v="0"/>
    <s v="food trucks"/>
  </r>
  <r>
    <n v="151.78947368421052"/>
    <x v="1"/>
    <n v="96"/>
    <n v="30.042000000000002"/>
    <s v="US"/>
    <s v="USD"/>
    <n v="1286168400"/>
    <n v="1286427600"/>
    <x v="578"/>
    <x v="581"/>
    <b v="0"/>
    <b v="0"/>
    <s v="music/indie rock"/>
    <x v="1"/>
    <s v="indie rock"/>
  </r>
  <r>
    <n v="64.58207217694995"/>
    <x v="0"/>
    <n v="750"/>
    <n v="73.968000000000004"/>
    <s v="US"/>
    <s v="USD"/>
    <n v="1467781200"/>
    <n v="1467954000"/>
    <x v="579"/>
    <x v="583"/>
    <b v="0"/>
    <b v="1"/>
    <s v="theater/plays"/>
    <x v="3"/>
    <s v="plays"/>
  </r>
  <r>
    <n v="62.873684210526314"/>
    <x v="3"/>
    <n v="87"/>
    <n v="68.656000000000006"/>
    <s v="US"/>
    <s v="USD"/>
    <n v="1556686800"/>
    <n v="1557637200"/>
    <x v="580"/>
    <x v="584"/>
    <b v="0"/>
    <b v="1"/>
    <s v="theater/plays"/>
    <x v="3"/>
    <s v="plays"/>
  </r>
  <r>
    <n v="310.39864864864865"/>
    <x v="1"/>
    <n v="3063"/>
    <n v="59.992999999999995"/>
    <s v="US"/>
    <s v="USD"/>
    <n v="1553576400"/>
    <n v="1553922000"/>
    <x v="581"/>
    <x v="585"/>
    <b v="0"/>
    <b v="0"/>
    <s v="theater/plays"/>
    <x v="3"/>
    <s v="plays"/>
  </r>
  <r>
    <n v="42.859916782246884"/>
    <x v="2"/>
    <n v="278"/>
    <n v="111.15900000000001"/>
    <s v="US"/>
    <s v="USD"/>
    <n v="1414904400"/>
    <n v="1416463200"/>
    <x v="582"/>
    <x v="586"/>
    <b v="0"/>
    <b v="0"/>
    <s v="theater/plays"/>
    <x v="3"/>
    <s v="plays"/>
  </r>
  <r>
    <n v="83.119402985074629"/>
    <x v="0"/>
    <n v="105"/>
    <n v="53.038999999999994"/>
    <s v="US"/>
    <s v="USD"/>
    <n v="1446876000"/>
    <n v="1447221600"/>
    <x v="336"/>
    <x v="587"/>
    <b v="0"/>
    <b v="0"/>
    <s v="film &amp; video/animation"/>
    <x v="4"/>
    <s v="animation"/>
  </r>
  <r>
    <n v="78.531302876480552"/>
    <x v="3"/>
    <n v="1658"/>
    <n v="55.985999999999997"/>
    <s v="US"/>
    <s v="USD"/>
    <n v="1490418000"/>
    <n v="1491627600"/>
    <x v="583"/>
    <x v="588"/>
    <b v="0"/>
    <b v="0"/>
    <s v="film &amp; video/television"/>
    <x v="4"/>
    <s v="television"/>
  </r>
  <r>
    <n v="114.09352517985612"/>
    <x v="1"/>
    <n v="2266"/>
    <n v="69.987000000000009"/>
    <s v="US"/>
    <s v="USD"/>
    <n v="1360389600"/>
    <n v="1363150800"/>
    <x v="584"/>
    <x v="589"/>
    <b v="0"/>
    <b v="0"/>
    <s v="film &amp; video/television"/>
    <x v="4"/>
    <s v="television"/>
  </r>
  <r>
    <n v="64.537683358624179"/>
    <x v="0"/>
    <n v="2604"/>
    <n v="48.998999999999995"/>
    <s v="DK"/>
    <s v="DKK"/>
    <n v="1326866400"/>
    <n v="1330754400"/>
    <x v="585"/>
    <x v="590"/>
    <b v="0"/>
    <b v="1"/>
    <s v="film &amp; video/animation"/>
    <x v="4"/>
    <s v="animation"/>
  </r>
  <r>
    <n v="79.411764705882348"/>
    <x v="0"/>
    <n v="65"/>
    <n v="103.84700000000001"/>
    <s v="US"/>
    <s v="USD"/>
    <n v="1479103200"/>
    <n v="1479794400"/>
    <x v="586"/>
    <x v="591"/>
    <b v="0"/>
    <b v="0"/>
    <s v="theater/plays"/>
    <x v="3"/>
    <s v="plays"/>
  </r>
  <r>
    <n v="11.419117647058824"/>
    <x v="0"/>
    <n v="94"/>
    <n v="99.128"/>
    <s v="US"/>
    <s v="USD"/>
    <n v="1280206800"/>
    <n v="1281243600"/>
    <x v="587"/>
    <x v="592"/>
    <b v="0"/>
    <b v="1"/>
    <s v="theater/plays"/>
    <x v="3"/>
    <s v="plays"/>
  </r>
  <r>
    <n v="56.186046511627907"/>
    <x v="2"/>
    <n v="45"/>
    <n v="107.378"/>
    <s v="US"/>
    <s v="USD"/>
    <n v="1532754000"/>
    <n v="1532754000"/>
    <x v="588"/>
    <x v="593"/>
    <b v="0"/>
    <b v="1"/>
    <s v="film &amp; video/drama"/>
    <x v="4"/>
    <s v="drama"/>
  </r>
  <r>
    <n v="16.501669449081803"/>
    <x v="0"/>
    <n v="257"/>
    <n v="76.923000000000002"/>
    <s v="US"/>
    <s v="USD"/>
    <n v="1453096800"/>
    <n v="1453356000"/>
    <x v="589"/>
    <x v="510"/>
    <b v="0"/>
    <b v="0"/>
    <s v="theater/plays"/>
    <x v="3"/>
    <s v="plays"/>
  </r>
  <r>
    <n v="119.96808510638297"/>
    <x v="1"/>
    <n v="194"/>
    <n v="58.128999999999998"/>
    <s v="CH"/>
    <s v="CHF"/>
    <n v="1487570400"/>
    <n v="1489986000"/>
    <x v="590"/>
    <x v="594"/>
    <b v="0"/>
    <b v="0"/>
    <s v="theater/plays"/>
    <x v="3"/>
    <s v="plays"/>
  </r>
  <r>
    <n v="145.45652173913044"/>
    <x v="1"/>
    <n v="129"/>
    <n v="103.73700000000001"/>
    <s v="CA"/>
    <s v="CAD"/>
    <n v="1545026400"/>
    <n v="1545804000"/>
    <x v="591"/>
    <x v="595"/>
    <b v="0"/>
    <b v="0"/>
    <s v="technology/wearables"/>
    <x v="2"/>
    <s v="wearables"/>
  </r>
  <r>
    <n v="221.38255033557047"/>
    <x v="1"/>
    <n v="375"/>
    <n v="87.963000000000008"/>
    <s v="US"/>
    <s v="USD"/>
    <n v="1488348000"/>
    <n v="1489899600"/>
    <x v="592"/>
    <x v="596"/>
    <b v="0"/>
    <b v="0"/>
    <s v="theater/plays"/>
    <x v="3"/>
    <s v="plays"/>
  </r>
  <r>
    <n v="48.396694214876035"/>
    <x v="0"/>
    <n v="2928"/>
    <n v="28"/>
    <s v="CA"/>
    <s v="CAD"/>
    <n v="1545112800"/>
    <n v="1546495200"/>
    <x v="593"/>
    <x v="597"/>
    <b v="0"/>
    <b v="0"/>
    <s v="theater/plays"/>
    <x v="3"/>
    <s v="plays"/>
  </r>
  <r>
    <n v="92.911504424778755"/>
    <x v="0"/>
    <n v="4697"/>
    <n v="38"/>
    <s v="US"/>
    <s v="USD"/>
    <n v="1537938000"/>
    <n v="1539752400"/>
    <x v="594"/>
    <x v="598"/>
    <b v="0"/>
    <b v="1"/>
    <s v="music/rock"/>
    <x v="1"/>
    <s v="rock"/>
  </r>
  <r>
    <n v="88.599797365754824"/>
    <x v="0"/>
    <n v="2915"/>
    <n v="30"/>
    <s v="US"/>
    <s v="USD"/>
    <n v="1363150800"/>
    <n v="1364101200"/>
    <x v="595"/>
    <x v="599"/>
    <b v="0"/>
    <b v="0"/>
    <s v="games/video games"/>
    <x v="6"/>
    <s v="video games"/>
  </r>
  <r>
    <n v="41.4"/>
    <x v="0"/>
    <n v="18"/>
    <n v="103.5"/>
    <s v="US"/>
    <s v="USD"/>
    <n v="1523250000"/>
    <n v="1525323600"/>
    <x v="596"/>
    <x v="600"/>
    <b v="0"/>
    <b v="0"/>
    <s v="publishing/translations"/>
    <x v="5"/>
    <s v="translations"/>
  </r>
  <r>
    <n v="63.056795131845846"/>
    <x v="3"/>
    <n v="723"/>
    <n v="85.995000000000005"/>
    <s v="US"/>
    <s v="USD"/>
    <n v="1499317200"/>
    <n v="1500872400"/>
    <x v="597"/>
    <x v="601"/>
    <b v="1"/>
    <b v="0"/>
    <s v="food/food trucks"/>
    <x v="0"/>
    <s v="food trucks"/>
  </r>
  <r>
    <n v="48.482333607230892"/>
    <x v="0"/>
    <n v="602"/>
    <n v="98.012"/>
    <s v="CH"/>
    <s v="CHF"/>
    <n v="1287550800"/>
    <n v="1288501200"/>
    <x v="598"/>
    <x v="602"/>
    <b v="1"/>
    <b v="1"/>
    <s v="theater/plays"/>
    <x v="3"/>
    <s v="plays"/>
  </r>
  <r>
    <n v="2"/>
    <x v="0"/>
    <n v="1"/>
    <n v="2"/>
    <s v="US"/>
    <s v="USD"/>
    <n v="1404795600"/>
    <n v="1407128400"/>
    <x v="599"/>
    <x v="603"/>
    <b v="0"/>
    <b v="0"/>
    <s v="music/jazz"/>
    <x v="1"/>
    <s v="jazz"/>
  </r>
  <r>
    <n v="88.47941026944585"/>
    <x v="0"/>
    <n v="3868"/>
    <n v="44.994999999999997"/>
    <s v="IT"/>
    <s v="EUR"/>
    <n v="1393048800"/>
    <n v="1394344800"/>
    <x v="600"/>
    <x v="604"/>
    <b v="0"/>
    <b v="0"/>
    <s v="film &amp; video/shorts"/>
    <x v="4"/>
    <s v="shorts"/>
  </r>
  <r>
    <n v="126.84"/>
    <x v="1"/>
    <n v="409"/>
    <n v="31.013000000000002"/>
    <s v="US"/>
    <s v="USD"/>
    <n v="1470373200"/>
    <n v="1474088400"/>
    <x v="601"/>
    <x v="292"/>
    <b v="0"/>
    <b v="0"/>
    <s v="technology/web"/>
    <x v="2"/>
    <s v="web"/>
  </r>
  <r>
    <n v="2338.833333333333"/>
    <x v="1"/>
    <n v="234"/>
    <n v="59.970999999999997"/>
    <s v="US"/>
    <s v="USD"/>
    <n v="1460091600"/>
    <n v="1460264400"/>
    <x v="602"/>
    <x v="605"/>
    <b v="0"/>
    <b v="0"/>
    <s v="technology/web"/>
    <x v="2"/>
    <s v="web"/>
  </r>
  <r>
    <n v="508.38857142857148"/>
    <x v="1"/>
    <n v="3016"/>
    <n v="58.997999999999998"/>
    <s v="US"/>
    <s v="USD"/>
    <n v="1440392400"/>
    <n v="1440824400"/>
    <x v="335"/>
    <x v="606"/>
    <b v="0"/>
    <b v="0"/>
    <s v="music/metal"/>
    <x v="1"/>
    <s v="metal"/>
  </r>
  <r>
    <n v="191.47826086956522"/>
    <x v="1"/>
    <n v="264"/>
    <n v="50.045999999999999"/>
    <s v="US"/>
    <s v="USD"/>
    <n v="1488434400"/>
    <n v="1489554000"/>
    <x v="603"/>
    <x v="607"/>
    <b v="1"/>
    <b v="0"/>
    <s v="photography/photography books"/>
    <x v="7"/>
    <s v="photography books"/>
  </r>
  <r>
    <n v="42.127533783783782"/>
    <x v="0"/>
    <n v="504"/>
    <n v="98.966999999999999"/>
    <s v="AU"/>
    <s v="AUD"/>
    <n v="1514440800"/>
    <n v="1514872800"/>
    <x v="604"/>
    <x v="608"/>
    <b v="0"/>
    <b v="0"/>
    <s v="food/food trucks"/>
    <x v="0"/>
    <s v="food trucks"/>
  </r>
  <r>
    <n v="8.24"/>
    <x v="0"/>
    <n v="14"/>
    <n v="58.857999999999997"/>
    <s v="US"/>
    <s v="USD"/>
    <n v="1514354400"/>
    <n v="1515736800"/>
    <x v="605"/>
    <x v="609"/>
    <b v="0"/>
    <b v="0"/>
    <s v="film &amp; video/science fiction"/>
    <x v="4"/>
    <s v="science fiction"/>
  </r>
  <r>
    <n v="60.064638783269963"/>
    <x v="3"/>
    <n v="390"/>
    <n v="81.01100000000001"/>
    <s v="US"/>
    <s v="USD"/>
    <n v="1440910800"/>
    <n v="1442898000"/>
    <x v="606"/>
    <x v="610"/>
    <b v="0"/>
    <b v="0"/>
    <s v="music/rock"/>
    <x v="1"/>
    <s v="rock"/>
  </r>
  <r>
    <n v="47.232808616404313"/>
    <x v="0"/>
    <n v="750"/>
    <n v="76.01400000000001"/>
    <s v="GB"/>
    <s v="GBP"/>
    <n v="1296108000"/>
    <n v="1296194400"/>
    <x v="65"/>
    <x v="611"/>
    <b v="0"/>
    <b v="0"/>
    <s v="film &amp; video/documentary"/>
    <x v="4"/>
    <s v="documentary"/>
  </r>
  <r>
    <n v="81.736263736263737"/>
    <x v="0"/>
    <n v="77"/>
    <n v="96.597999999999999"/>
    <s v="US"/>
    <s v="USD"/>
    <n v="1440133200"/>
    <n v="1440910800"/>
    <x v="607"/>
    <x v="612"/>
    <b v="1"/>
    <b v="0"/>
    <s v="theater/plays"/>
    <x v="3"/>
    <s v="plays"/>
  </r>
  <r>
    <n v="54.187265917603"/>
    <x v="0"/>
    <n v="752"/>
    <n v="76.957999999999998"/>
    <s v="DK"/>
    <s v="DKK"/>
    <n v="1332910800"/>
    <n v="1335502800"/>
    <x v="608"/>
    <x v="613"/>
    <b v="0"/>
    <b v="0"/>
    <s v="music/jazz"/>
    <x v="1"/>
    <s v="jazz"/>
  </r>
  <r>
    <n v="97.868131868131869"/>
    <x v="0"/>
    <n v="131"/>
    <n v="67.984999999999999"/>
    <s v="US"/>
    <s v="USD"/>
    <n v="1544335200"/>
    <n v="1544680800"/>
    <x v="609"/>
    <x v="614"/>
    <b v="0"/>
    <b v="0"/>
    <s v="theater/plays"/>
    <x v="3"/>
    <s v="plays"/>
  </r>
  <r>
    <n v="77.239999999999995"/>
    <x v="0"/>
    <n v="87"/>
    <n v="88.782000000000011"/>
    <s v="US"/>
    <s v="USD"/>
    <n v="1286427600"/>
    <n v="1288414800"/>
    <x v="610"/>
    <x v="615"/>
    <b v="0"/>
    <b v="0"/>
    <s v="theater/plays"/>
    <x v="3"/>
    <s v="plays"/>
  </r>
  <r>
    <n v="33.464735516372798"/>
    <x v="0"/>
    <n v="1063"/>
    <n v="24.997"/>
    <s v="US"/>
    <s v="USD"/>
    <n v="1329717600"/>
    <n v="1330581600"/>
    <x v="541"/>
    <x v="616"/>
    <b v="0"/>
    <b v="0"/>
    <s v="music/jazz"/>
    <x v="1"/>
    <s v="jazz"/>
  </r>
  <r>
    <n v="239.58823529411765"/>
    <x v="1"/>
    <n v="272"/>
    <n v="44.922999999999995"/>
    <s v="US"/>
    <s v="USD"/>
    <n v="1310187600"/>
    <n v="1311397200"/>
    <x v="611"/>
    <x v="453"/>
    <b v="0"/>
    <b v="1"/>
    <s v="film &amp; video/documentary"/>
    <x v="4"/>
    <s v="documentary"/>
  </r>
  <r>
    <n v="64.032258064516128"/>
    <x v="3"/>
    <n v="25"/>
    <n v="79.400000000000006"/>
    <s v="US"/>
    <s v="USD"/>
    <n v="1377838800"/>
    <n v="1378357200"/>
    <x v="612"/>
    <x v="617"/>
    <b v="0"/>
    <b v="1"/>
    <s v="theater/plays"/>
    <x v="3"/>
    <s v="plays"/>
  </r>
  <r>
    <n v="176.15942028985506"/>
    <x v="1"/>
    <n v="419"/>
    <n v="29.01"/>
    <s v="US"/>
    <s v="USD"/>
    <n v="1410325200"/>
    <n v="1411102800"/>
    <x v="613"/>
    <x v="618"/>
    <b v="0"/>
    <b v="0"/>
    <s v="journalism/audio"/>
    <x v="8"/>
    <s v="audio"/>
  </r>
  <r>
    <n v="20.33818181818182"/>
    <x v="0"/>
    <n v="76"/>
    <n v="73.593000000000004"/>
    <s v="US"/>
    <s v="USD"/>
    <n v="1343797200"/>
    <n v="1344834000"/>
    <x v="614"/>
    <x v="619"/>
    <b v="0"/>
    <b v="0"/>
    <s v="theater/plays"/>
    <x v="3"/>
    <s v="plays"/>
  </r>
  <r>
    <n v="358.64754098360658"/>
    <x v="1"/>
    <n v="1621"/>
    <n v="107.971"/>
    <s v="IT"/>
    <s v="EUR"/>
    <n v="1498453200"/>
    <n v="1499230800"/>
    <x v="615"/>
    <x v="620"/>
    <b v="0"/>
    <b v="0"/>
    <s v="theater/plays"/>
    <x v="3"/>
    <s v="plays"/>
  </r>
  <r>
    <n v="468.85802469135803"/>
    <x v="1"/>
    <n v="1101"/>
    <n v="68.988"/>
    <s v="US"/>
    <s v="USD"/>
    <n v="1456380000"/>
    <n v="1457416800"/>
    <x v="90"/>
    <x v="621"/>
    <b v="0"/>
    <b v="0"/>
    <s v="music/indie rock"/>
    <x v="1"/>
    <s v="indie rock"/>
  </r>
  <r>
    <n v="122.05635245901641"/>
    <x v="1"/>
    <n v="1073"/>
    <n v="111.02300000000001"/>
    <s v="US"/>
    <s v="USD"/>
    <n v="1280552400"/>
    <n v="1280898000"/>
    <x v="616"/>
    <x v="622"/>
    <b v="0"/>
    <b v="1"/>
    <s v="theater/plays"/>
    <x v="3"/>
    <s v="plays"/>
  </r>
  <r>
    <n v="55.931783729156137"/>
    <x v="0"/>
    <n v="4428"/>
    <n v="24.998000000000001"/>
    <s v="AU"/>
    <s v="AUD"/>
    <n v="1521608400"/>
    <n v="1522472400"/>
    <x v="617"/>
    <x v="623"/>
    <b v="0"/>
    <b v="0"/>
    <s v="theater/plays"/>
    <x v="3"/>
    <s v="plays"/>
  </r>
  <r>
    <n v="43.660714285714285"/>
    <x v="0"/>
    <n v="58"/>
    <n v="42.155999999999999"/>
    <s v="IT"/>
    <s v="EUR"/>
    <n v="1460696400"/>
    <n v="1462510800"/>
    <x v="618"/>
    <x v="624"/>
    <b v="0"/>
    <b v="0"/>
    <s v="music/indie rock"/>
    <x v="1"/>
    <s v="indie rock"/>
  </r>
  <r>
    <n v="33.53837141183363"/>
    <x v="3"/>
    <n v="1218"/>
    <n v="47.003999999999998"/>
    <s v="US"/>
    <s v="USD"/>
    <n v="1313730000"/>
    <n v="1317790800"/>
    <x v="619"/>
    <x v="625"/>
    <b v="0"/>
    <b v="0"/>
    <s v="photography/photography books"/>
    <x v="7"/>
    <s v="photography books"/>
  </r>
  <r>
    <n v="122.97938144329896"/>
    <x v="1"/>
    <n v="331"/>
    <n v="36.04"/>
    <s v="US"/>
    <s v="USD"/>
    <n v="1568178000"/>
    <n v="1568782800"/>
    <x v="620"/>
    <x v="626"/>
    <b v="0"/>
    <b v="0"/>
    <s v="journalism/audio"/>
    <x v="8"/>
    <s v="audio"/>
  </r>
  <r>
    <n v="189.74959871589084"/>
    <x v="1"/>
    <n v="1170"/>
    <n v="101.03800000000001"/>
    <s v="US"/>
    <s v="USD"/>
    <n v="1348635600"/>
    <n v="1349413200"/>
    <x v="621"/>
    <x v="627"/>
    <b v="0"/>
    <b v="0"/>
    <s v="photography/photography books"/>
    <x v="7"/>
    <s v="photography books"/>
  </r>
  <r>
    <n v="83.622641509433961"/>
    <x v="0"/>
    <n v="111"/>
    <n v="39.927999999999997"/>
    <s v="US"/>
    <s v="USD"/>
    <n v="1468126800"/>
    <n v="1472446800"/>
    <x v="622"/>
    <x v="491"/>
    <b v="0"/>
    <b v="0"/>
    <s v="publishing/fiction"/>
    <x v="5"/>
    <s v="fiction"/>
  </r>
  <r>
    <n v="17.968844221105527"/>
    <x v="3"/>
    <n v="215"/>
    <n v="83.159000000000006"/>
    <s v="US"/>
    <s v="USD"/>
    <n v="1547877600"/>
    <n v="1548050400"/>
    <x v="35"/>
    <x v="628"/>
    <b v="0"/>
    <b v="0"/>
    <s v="film &amp; video/drama"/>
    <x v="4"/>
    <s v="drama"/>
  </r>
  <r>
    <n v="1036.5"/>
    <x v="1"/>
    <n v="363"/>
    <n v="39.975999999999999"/>
    <s v="US"/>
    <s v="USD"/>
    <n v="1571374800"/>
    <n v="1571806800"/>
    <x v="623"/>
    <x v="629"/>
    <b v="0"/>
    <b v="1"/>
    <s v="food/food trucks"/>
    <x v="0"/>
    <s v="food trucks"/>
  </r>
  <r>
    <n v="97.405219780219781"/>
    <x v="0"/>
    <n v="2955"/>
    <n v="47.994"/>
    <s v="US"/>
    <s v="USD"/>
    <n v="1576303200"/>
    <n v="1576476000"/>
    <x v="624"/>
    <x v="630"/>
    <b v="0"/>
    <b v="1"/>
    <s v="games/mobile games"/>
    <x v="6"/>
    <s v="mobile games"/>
  </r>
  <r>
    <n v="86.386203150461711"/>
    <x v="0"/>
    <n v="1657"/>
    <n v="95.978999999999999"/>
    <s v="US"/>
    <s v="USD"/>
    <n v="1324447200"/>
    <n v="1324965600"/>
    <x v="625"/>
    <x v="631"/>
    <b v="0"/>
    <b v="0"/>
    <s v="theater/plays"/>
    <x v="3"/>
    <s v="plays"/>
  </r>
  <r>
    <n v="150.16666666666666"/>
    <x v="1"/>
    <n v="103"/>
    <n v="78.728999999999999"/>
    <s v="US"/>
    <s v="USD"/>
    <n v="1386741600"/>
    <n v="1387519200"/>
    <x v="626"/>
    <x v="632"/>
    <b v="0"/>
    <b v="0"/>
    <s v="theater/plays"/>
    <x v="3"/>
    <s v="plays"/>
  </r>
  <r>
    <n v="358.43478260869563"/>
    <x v="1"/>
    <n v="147"/>
    <n v="56.082000000000001"/>
    <s v="US"/>
    <s v="USD"/>
    <n v="1537074000"/>
    <n v="1537246800"/>
    <x v="627"/>
    <x v="633"/>
    <b v="0"/>
    <b v="0"/>
    <s v="theater/plays"/>
    <x v="3"/>
    <s v="plays"/>
  </r>
  <r>
    <n v="542.85714285714289"/>
    <x v="1"/>
    <n v="110"/>
    <n v="69.091000000000008"/>
    <s v="CA"/>
    <s v="CAD"/>
    <n v="1277787600"/>
    <n v="1279515600"/>
    <x v="628"/>
    <x v="634"/>
    <b v="0"/>
    <b v="0"/>
    <s v="publishing/nonfiction"/>
    <x v="5"/>
    <s v="nonfiction"/>
  </r>
  <r>
    <n v="67.500714285714281"/>
    <x v="0"/>
    <n v="926"/>
    <n v="102.05300000000001"/>
    <s v="CA"/>
    <s v="CAD"/>
    <n v="1440306000"/>
    <n v="1442379600"/>
    <x v="629"/>
    <x v="415"/>
    <b v="0"/>
    <b v="0"/>
    <s v="theater/plays"/>
    <x v="3"/>
    <s v="plays"/>
  </r>
  <r>
    <n v="191.74666666666667"/>
    <x v="1"/>
    <n v="134"/>
    <n v="107.321"/>
    <s v="US"/>
    <s v="USD"/>
    <n v="1522126800"/>
    <n v="1523077200"/>
    <x v="630"/>
    <x v="635"/>
    <b v="0"/>
    <b v="0"/>
    <s v="technology/wearables"/>
    <x v="2"/>
    <s v="wearables"/>
  </r>
  <r>
    <n v="932"/>
    <x v="1"/>
    <n v="269"/>
    <n v="51.970999999999997"/>
    <s v="US"/>
    <s v="USD"/>
    <n v="1489298400"/>
    <n v="1489554000"/>
    <x v="631"/>
    <x v="607"/>
    <b v="0"/>
    <b v="0"/>
    <s v="theater/plays"/>
    <x v="3"/>
    <s v="plays"/>
  </r>
  <r>
    <n v="429.27586206896552"/>
    <x v="1"/>
    <n v="175"/>
    <n v="71.138000000000005"/>
    <s v="US"/>
    <s v="USD"/>
    <n v="1547100000"/>
    <n v="1548482400"/>
    <x v="632"/>
    <x v="636"/>
    <b v="0"/>
    <b v="1"/>
    <s v="film &amp; video/television"/>
    <x v="4"/>
    <s v="television"/>
  </r>
  <r>
    <n v="100.65753424657535"/>
    <x v="1"/>
    <n v="69"/>
    <n v="106.49300000000001"/>
    <s v="US"/>
    <s v="USD"/>
    <n v="1383022800"/>
    <n v="1384063200"/>
    <x v="633"/>
    <x v="637"/>
    <b v="0"/>
    <b v="0"/>
    <s v="technology/web"/>
    <x v="2"/>
    <s v="web"/>
  </r>
  <r>
    <n v="226.61111111111109"/>
    <x v="1"/>
    <n v="190"/>
    <n v="42.936999999999998"/>
    <s v="US"/>
    <s v="USD"/>
    <n v="1322373600"/>
    <n v="1322892000"/>
    <x v="634"/>
    <x v="638"/>
    <b v="0"/>
    <b v="1"/>
    <s v="film &amp; video/documentary"/>
    <x v="4"/>
    <s v="documentary"/>
  </r>
  <r>
    <n v="142.38"/>
    <x v="1"/>
    <n v="237"/>
    <n v="30.038"/>
    <s v="US"/>
    <s v="USD"/>
    <n v="1349240400"/>
    <n v="1350709200"/>
    <x v="635"/>
    <x v="639"/>
    <b v="1"/>
    <b v="1"/>
    <s v="film &amp; video/documentary"/>
    <x v="4"/>
    <s v="documentary"/>
  </r>
  <r>
    <n v="90.633333333333326"/>
    <x v="0"/>
    <n v="77"/>
    <n v="70.624000000000009"/>
    <s v="GB"/>
    <s v="GBP"/>
    <n v="1562648400"/>
    <n v="1564203600"/>
    <x v="636"/>
    <x v="640"/>
    <b v="0"/>
    <b v="0"/>
    <s v="music/rock"/>
    <x v="1"/>
    <s v="rock"/>
  </r>
  <r>
    <n v="63.966740576496676"/>
    <x v="0"/>
    <n v="1748"/>
    <n v="66.01700000000001"/>
    <s v="US"/>
    <s v="USD"/>
    <n v="1508216400"/>
    <n v="1509685200"/>
    <x v="637"/>
    <x v="641"/>
    <b v="0"/>
    <b v="0"/>
    <s v="theater/plays"/>
    <x v="3"/>
    <s v="plays"/>
  </r>
  <r>
    <n v="84.131868131868131"/>
    <x v="0"/>
    <n v="79"/>
    <n v="96.912000000000006"/>
    <s v="US"/>
    <s v="USD"/>
    <n v="1511762400"/>
    <n v="1514959200"/>
    <x v="638"/>
    <x v="642"/>
    <b v="0"/>
    <b v="0"/>
    <s v="theater/plays"/>
    <x v="3"/>
    <s v="plays"/>
  </r>
  <r>
    <n v="133.93478260869566"/>
    <x v="1"/>
    <n v="196"/>
    <n v="62.867999999999995"/>
    <s v="IT"/>
    <s v="EUR"/>
    <n v="1447480800"/>
    <n v="1448863200"/>
    <x v="639"/>
    <x v="445"/>
    <b v="1"/>
    <b v="0"/>
    <s v="music/rock"/>
    <x v="1"/>
    <s v="rock"/>
  </r>
  <r>
    <n v="59.042047531992694"/>
    <x v="0"/>
    <n v="889"/>
    <n v="108.986"/>
    <s v="US"/>
    <s v="USD"/>
    <n v="1429506000"/>
    <n v="1429592400"/>
    <x v="640"/>
    <x v="116"/>
    <b v="0"/>
    <b v="1"/>
    <s v="theater/plays"/>
    <x v="3"/>
    <s v="plays"/>
  </r>
  <r>
    <n v="152.80062063615205"/>
    <x v="1"/>
    <n v="7295"/>
    <n v="27"/>
    <s v="US"/>
    <s v="USD"/>
    <n v="1522472400"/>
    <n v="1522645200"/>
    <x v="641"/>
    <x v="643"/>
    <b v="0"/>
    <b v="0"/>
    <s v="music/electric music"/>
    <x v="1"/>
    <s v="electric music"/>
  </r>
  <r>
    <n v="446.69121140142522"/>
    <x v="1"/>
    <n v="2893"/>
    <n v="65.00500000000001"/>
    <s v="CA"/>
    <s v="CAD"/>
    <n v="1322114400"/>
    <n v="1323324000"/>
    <x v="642"/>
    <x v="644"/>
    <b v="0"/>
    <b v="0"/>
    <s v="technology/wearables"/>
    <x v="2"/>
    <s v="wearables"/>
  </r>
  <r>
    <n v="84.391891891891888"/>
    <x v="0"/>
    <n v="56"/>
    <n v="111.518"/>
    <s v="US"/>
    <s v="USD"/>
    <n v="1561438800"/>
    <n v="1561525200"/>
    <x v="230"/>
    <x v="645"/>
    <b v="0"/>
    <b v="0"/>
    <s v="film &amp; video/drama"/>
    <x v="4"/>
    <s v="drama"/>
  </r>
  <r>
    <n v="3"/>
    <x v="0"/>
    <n v="1"/>
    <n v="3"/>
    <s v="US"/>
    <s v="USD"/>
    <n v="1264399200"/>
    <n v="1265695200"/>
    <x v="67"/>
    <x v="646"/>
    <b v="0"/>
    <b v="0"/>
    <s v="technology/wearables"/>
    <x v="2"/>
    <s v="wearables"/>
  </r>
  <r>
    <n v="175.02692307692308"/>
    <x v="1"/>
    <n v="820"/>
    <n v="110.99300000000001"/>
    <s v="US"/>
    <s v="USD"/>
    <n v="1301202000"/>
    <n v="1301806800"/>
    <x v="643"/>
    <x v="647"/>
    <b v="1"/>
    <b v="0"/>
    <s v="theater/plays"/>
    <x v="3"/>
    <s v="plays"/>
  </r>
  <r>
    <n v="54.137931034482754"/>
    <x v="0"/>
    <n v="83"/>
    <n v="56.747"/>
    <s v="US"/>
    <s v="USD"/>
    <n v="1374469200"/>
    <n v="1374901200"/>
    <x v="644"/>
    <x v="467"/>
    <b v="0"/>
    <b v="0"/>
    <s v="technology/wearables"/>
    <x v="2"/>
    <s v="wearables"/>
  </r>
  <r>
    <n v="311.87381703470032"/>
    <x v="1"/>
    <n v="2038"/>
    <n v="97.021000000000001"/>
    <s v="US"/>
    <s v="USD"/>
    <n v="1334984400"/>
    <n v="1336453200"/>
    <x v="645"/>
    <x v="648"/>
    <b v="1"/>
    <b v="1"/>
    <s v="publishing/translations"/>
    <x v="5"/>
    <s v="translations"/>
  </r>
  <r>
    <n v="122.78160919540231"/>
    <x v="1"/>
    <n v="116"/>
    <n v="92.087000000000003"/>
    <s v="US"/>
    <s v="USD"/>
    <n v="1467608400"/>
    <n v="1468904400"/>
    <x v="646"/>
    <x v="649"/>
    <b v="0"/>
    <b v="0"/>
    <s v="film &amp; video/animation"/>
    <x v="4"/>
    <s v="animation"/>
  </r>
  <r>
    <n v="99.026517383618156"/>
    <x v="0"/>
    <n v="2025"/>
    <n v="82.987000000000009"/>
    <s v="GB"/>
    <s v="GBP"/>
    <n v="1386741600"/>
    <n v="1387087200"/>
    <x v="626"/>
    <x v="650"/>
    <b v="0"/>
    <b v="0"/>
    <s v="publishing/nonfiction"/>
    <x v="5"/>
    <s v="nonfiction"/>
  </r>
  <r>
    <n v="127.84686346863469"/>
    <x v="1"/>
    <n v="1345"/>
    <n v="103.03800000000001"/>
    <s v="AU"/>
    <s v="AUD"/>
    <n v="1546754400"/>
    <n v="1547445600"/>
    <x v="647"/>
    <x v="651"/>
    <b v="0"/>
    <b v="1"/>
    <s v="technology/web"/>
    <x v="2"/>
    <s v="web"/>
  </r>
  <r>
    <n v="158.61643835616439"/>
    <x v="1"/>
    <n v="168"/>
    <n v="68.923000000000002"/>
    <s v="US"/>
    <s v="USD"/>
    <n v="1544248800"/>
    <n v="1547359200"/>
    <x v="159"/>
    <x v="652"/>
    <b v="0"/>
    <b v="0"/>
    <s v="film &amp; video/drama"/>
    <x v="4"/>
    <s v="drama"/>
  </r>
  <r>
    <n v="707.05882352941171"/>
    <x v="1"/>
    <n v="137"/>
    <n v="87.738"/>
    <s v="CH"/>
    <s v="CHF"/>
    <n v="1495429200"/>
    <n v="1496293200"/>
    <x v="648"/>
    <x v="653"/>
    <b v="0"/>
    <b v="0"/>
    <s v="theater/plays"/>
    <x v="3"/>
    <s v="plays"/>
  </r>
  <r>
    <n v="142.38775510204081"/>
    <x v="1"/>
    <n v="186"/>
    <n v="75.022000000000006"/>
    <s v="IT"/>
    <s v="EUR"/>
    <n v="1334811600"/>
    <n v="1335416400"/>
    <x v="267"/>
    <x v="654"/>
    <b v="0"/>
    <b v="0"/>
    <s v="theater/plays"/>
    <x v="3"/>
    <s v="plays"/>
  </r>
  <r>
    <n v="147.86046511627907"/>
    <x v="1"/>
    <n v="125"/>
    <n v="50.863999999999997"/>
    <s v="US"/>
    <s v="USD"/>
    <n v="1531544400"/>
    <n v="1532149200"/>
    <x v="649"/>
    <x v="655"/>
    <b v="0"/>
    <b v="1"/>
    <s v="theater/plays"/>
    <x v="3"/>
    <s v="plays"/>
  </r>
  <r>
    <n v="20.322580645161288"/>
    <x v="0"/>
    <n v="14"/>
    <n v="90"/>
    <s v="IT"/>
    <s v="EUR"/>
    <n v="1453615200"/>
    <n v="1453788000"/>
    <x v="248"/>
    <x v="656"/>
    <b v="1"/>
    <b v="1"/>
    <s v="theater/plays"/>
    <x v="3"/>
    <s v="plays"/>
  </r>
  <r>
    <n v="1840.625"/>
    <x v="1"/>
    <n v="202"/>
    <n v="72.897000000000006"/>
    <s v="US"/>
    <s v="USD"/>
    <n v="1467954000"/>
    <n v="1471496400"/>
    <x v="571"/>
    <x v="657"/>
    <b v="0"/>
    <b v="0"/>
    <s v="theater/plays"/>
    <x v="3"/>
    <s v="plays"/>
  </r>
  <r>
    <n v="161.94202898550725"/>
    <x v="1"/>
    <n v="103"/>
    <n v="108.486"/>
    <s v="US"/>
    <s v="USD"/>
    <n v="1471842000"/>
    <n v="1472878800"/>
    <x v="650"/>
    <x v="89"/>
    <b v="0"/>
    <b v="0"/>
    <s v="publishing/radio &amp; podcasts"/>
    <x v="5"/>
    <s v="radio &amp; podcasts"/>
  </r>
  <r>
    <n v="472.82077922077923"/>
    <x v="1"/>
    <n v="1785"/>
    <n v="101.98100000000001"/>
    <s v="US"/>
    <s v="USD"/>
    <n v="1408424400"/>
    <n v="1408510800"/>
    <x v="1"/>
    <x v="658"/>
    <b v="0"/>
    <b v="0"/>
    <s v="music/rock"/>
    <x v="1"/>
    <s v="rock"/>
  </r>
  <r>
    <n v="24.466101694915253"/>
    <x v="0"/>
    <n v="656"/>
    <n v="44.01"/>
    <s v="US"/>
    <s v="USD"/>
    <n v="1281157200"/>
    <n v="1281589200"/>
    <x v="651"/>
    <x v="438"/>
    <b v="0"/>
    <b v="0"/>
    <s v="games/mobile games"/>
    <x v="6"/>
    <s v="mobile games"/>
  </r>
  <r>
    <n v="517.65"/>
    <x v="1"/>
    <n v="157"/>
    <n v="65.942999999999998"/>
    <s v="US"/>
    <s v="USD"/>
    <n v="1373432400"/>
    <n v="1375851600"/>
    <x v="652"/>
    <x v="659"/>
    <b v="0"/>
    <b v="1"/>
    <s v="theater/plays"/>
    <x v="3"/>
    <s v="plays"/>
  </r>
  <r>
    <n v="247.64285714285714"/>
    <x v="1"/>
    <n v="555"/>
    <n v="24.988"/>
    <s v="US"/>
    <s v="USD"/>
    <n v="1313989200"/>
    <n v="1315803600"/>
    <x v="653"/>
    <x v="660"/>
    <b v="0"/>
    <b v="0"/>
    <s v="film &amp; video/documentary"/>
    <x v="4"/>
    <s v="documentary"/>
  </r>
  <r>
    <n v="100.20481927710843"/>
    <x v="1"/>
    <n v="297"/>
    <n v="28.004000000000001"/>
    <s v="US"/>
    <s v="USD"/>
    <n v="1371445200"/>
    <n v="1373691600"/>
    <x v="654"/>
    <x v="661"/>
    <b v="0"/>
    <b v="0"/>
    <s v="technology/wearables"/>
    <x v="2"/>
    <s v="wearables"/>
  </r>
  <r>
    <n v="153"/>
    <x v="1"/>
    <n v="123"/>
    <n v="85.83"/>
    <s v="US"/>
    <s v="USD"/>
    <n v="1338267600"/>
    <n v="1339218000"/>
    <x v="655"/>
    <x v="662"/>
    <b v="0"/>
    <b v="0"/>
    <s v="publishing/fiction"/>
    <x v="5"/>
    <s v="fiction"/>
  </r>
  <r>
    <n v="37.091954022988503"/>
    <x v="3"/>
    <n v="38"/>
    <n v="84.922000000000011"/>
    <s v="DK"/>
    <s v="DKK"/>
    <n v="1519192800"/>
    <n v="1520402400"/>
    <x v="656"/>
    <x v="236"/>
    <b v="0"/>
    <b v="1"/>
    <s v="theater/plays"/>
    <x v="3"/>
    <s v="plays"/>
  </r>
  <r>
    <n v="4.392394822006473"/>
    <x v="3"/>
    <n v="60"/>
    <n v="90.484000000000009"/>
    <s v="US"/>
    <s v="USD"/>
    <n v="1522818000"/>
    <n v="1523336400"/>
    <x v="657"/>
    <x v="663"/>
    <b v="0"/>
    <b v="0"/>
    <s v="music/rock"/>
    <x v="1"/>
    <s v="rock"/>
  </r>
  <r>
    <n v="156.50721649484535"/>
    <x v="1"/>
    <n v="3036"/>
    <n v="25.002000000000002"/>
    <s v="US"/>
    <s v="USD"/>
    <n v="1509948000"/>
    <n v="1512280800"/>
    <x v="265"/>
    <x v="202"/>
    <b v="0"/>
    <b v="0"/>
    <s v="film &amp; video/documentary"/>
    <x v="4"/>
    <s v="documentary"/>
  </r>
  <r>
    <n v="270.40816326530609"/>
    <x v="1"/>
    <n v="144"/>
    <n v="92.01400000000001"/>
    <s v="AU"/>
    <s v="AUD"/>
    <n v="1456898400"/>
    <n v="1458709200"/>
    <x v="658"/>
    <x v="664"/>
    <b v="0"/>
    <b v="0"/>
    <s v="theater/plays"/>
    <x v="3"/>
    <s v="plays"/>
  </r>
  <r>
    <n v="134.05952380952382"/>
    <x v="1"/>
    <n v="121"/>
    <n v="93.067000000000007"/>
    <s v="GB"/>
    <s v="GBP"/>
    <n v="1413954000"/>
    <n v="1414126800"/>
    <x v="659"/>
    <x v="665"/>
    <b v="0"/>
    <b v="1"/>
    <s v="theater/plays"/>
    <x v="3"/>
    <s v="plays"/>
  </r>
  <r>
    <n v="50.398033126293996"/>
    <x v="0"/>
    <n v="1596"/>
    <n v="61.009"/>
    <s v="US"/>
    <s v="USD"/>
    <n v="1416031200"/>
    <n v="1416204000"/>
    <x v="660"/>
    <x v="666"/>
    <b v="0"/>
    <b v="0"/>
    <s v="games/mobile games"/>
    <x v="6"/>
    <s v="mobile games"/>
  </r>
  <r>
    <n v="88.815837937384899"/>
    <x v="3"/>
    <n v="524"/>
    <n v="92.037000000000006"/>
    <s v="US"/>
    <s v="USD"/>
    <n v="1287982800"/>
    <n v="1288501200"/>
    <x v="661"/>
    <x v="602"/>
    <b v="0"/>
    <b v="1"/>
    <s v="theater/plays"/>
    <x v="3"/>
    <s v="plays"/>
  </r>
  <r>
    <n v="165"/>
    <x v="1"/>
    <n v="181"/>
    <n v="81.13300000000001"/>
    <s v="US"/>
    <s v="USD"/>
    <n v="1547964000"/>
    <n v="1552971600"/>
    <x v="4"/>
    <x v="667"/>
    <b v="0"/>
    <b v="0"/>
    <s v="technology/web"/>
    <x v="2"/>
    <s v="web"/>
  </r>
  <r>
    <n v="17.5"/>
    <x v="0"/>
    <n v="10"/>
    <n v="73.5"/>
    <s v="US"/>
    <s v="USD"/>
    <n v="1464152400"/>
    <n v="1465102800"/>
    <x v="662"/>
    <x v="668"/>
    <b v="0"/>
    <b v="0"/>
    <s v="theater/plays"/>
    <x v="3"/>
    <s v="plays"/>
  </r>
  <r>
    <n v="185.66071428571428"/>
    <x v="1"/>
    <n v="122"/>
    <n v="85.222000000000008"/>
    <s v="US"/>
    <s v="USD"/>
    <n v="1359957600"/>
    <n v="1360130400"/>
    <x v="663"/>
    <x v="669"/>
    <b v="0"/>
    <b v="0"/>
    <s v="film &amp; video/drama"/>
    <x v="4"/>
    <s v="drama"/>
  </r>
  <r>
    <n v="412.6631944444444"/>
    <x v="1"/>
    <n v="1071"/>
    <n v="110.96900000000001"/>
    <s v="CA"/>
    <s v="CAD"/>
    <n v="1432357200"/>
    <n v="1432875600"/>
    <x v="664"/>
    <x v="670"/>
    <b v="0"/>
    <b v="0"/>
    <s v="technology/wearables"/>
    <x v="2"/>
    <s v="wearables"/>
  </r>
  <r>
    <n v="90.25"/>
    <x v="3"/>
    <n v="219"/>
    <n v="32.969000000000001"/>
    <s v="US"/>
    <s v="USD"/>
    <n v="1500786000"/>
    <n v="1500872400"/>
    <x v="665"/>
    <x v="601"/>
    <b v="0"/>
    <b v="0"/>
    <s v="technology/web"/>
    <x v="2"/>
    <s v="web"/>
  </r>
  <r>
    <n v="91.984615384615381"/>
    <x v="0"/>
    <n v="1121"/>
    <n v="96.006"/>
    <s v="US"/>
    <s v="USD"/>
    <n v="1490158800"/>
    <n v="1492146000"/>
    <x v="666"/>
    <x v="671"/>
    <b v="0"/>
    <b v="1"/>
    <s v="music/rock"/>
    <x v="1"/>
    <s v="rock"/>
  </r>
  <r>
    <n v="527.00632911392404"/>
    <x v="1"/>
    <n v="980"/>
    <n v="84.966999999999999"/>
    <s v="US"/>
    <s v="USD"/>
    <n v="1406178000"/>
    <n v="1407301200"/>
    <x v="43"/>
    <x v="672"/>
    <b v="0"/>
    <b v="0"/>
    <s v="music/metal"/>
    <x v="1"/>
    <s v="metal"/>
  </r>
  <r>
    <n v="319.14285714285711"/>
    <x v="1"/>
    <n v="536"/>
    <n v="25.008000000000003"/>
    <s v="US"/>
    <s v="USD"/>
    <n v="1485583200"/>
    <n v="1486620000"/>
    <x v="667"/>
    <x v="673"/>
    <b v="0"/>
    <b v="1"/>
    <s v="theater/plays"/>
    <x v="3"/>
    <s v="plays"/>
  </r>
  <r>
    <n v="354.18867924528303"/>
    <x v="1"/>
    <n v="1991"/>
    <n v="65.999000000000009"/>
    <s v="US"/>
    <s v="USD"/>
    <n v="1459314000"/>
    <n v="1459918800"/>
    <x v="668"/>
    <x v="674"/>
    <b v="0"/>
    <b v="0"/>
    <s v="photography/photography books"/>
    <x v="7"/>
    <s v="photography books"/>
  </r>
  <r>
    <n v="32.896103896103895"/>
    <x v="3"/>
    <n v="29"/>
    <n v="87.344999999999999"/>
    <s v="US"/>
    <s v="USD"/>
    <n v="1424412000"/>
    <n v="1424757600"/>
    <x v="669"/>
    <x v="675"/>
    <b v="0"/>
    <b v="0"/>
    <s v="publishing/nonfiction"/>
    <x v="5"/>
    <s v="nonfiction"/>
  </r>
  <r>
    <n v="135.8918918918919"/>
    <x v="1"/>
    <n v="180"/>
    <n v="27.934000000000001"/>
    <s v="US"/>
    <s v="USD"/>
    <n v="1478844000"/>
    <n v="1479880800"/>
    <x v="670"/>
    <x v="676"/>
    <b v="0"/>
    <b v="0"/>
    <s v="music/indie rock"/>
    <x v="1"/>
    <s v="indie rock"/>
  </r>
  <r>
    <n v="2.0843373493975905"/>
    <x v="0"/>
    <n v="15"/>
    <n v="103.8"/>
    <s v="US"/>
    <s v="USD"/>
    <n v="1416117600"/>
    <n v="1418018400"/>
    <x v="671"/>
    <x v="677"/>
    <b v="0"/>
    <b v="1"/>
    <s v="theater/plays"/>
    <x v="3"/>
    <s v="plays"/>
  </r>
  <r>
    <n v="61"/>
    <x v="0"/>
    <n v="191"/>
    <n v="31.938000000000002"/>
    <s v="US"/>
    <s v="USD"/>
    <n v="1340946000"/>
    <n v="1341032400"/>
    <x v="672"/>
    <x v="678"/>
    <b v="0"/>
    <b v="0"/>
    <s v="music/indie rock"/>
    <x v="1"/>
    <s v="indie rock"/>
  </r>
  <r>
    <n v="30.037735849056602"/>
    <x v="0"/>
    <n v="16"/>
    <n v="99.5"/>
    <s v="US"/>
    <s v="USD"/>
    <n v="1486101600"/>
    <n v="1486360800"/>
    <x v="673"/>
    <x v="679"/>
    <b v="0"/>
    <b v="0"/>
    <s v="theater/plays"/>
    <x v="3"/>
    <s v="plays"/>
  </r>
  <r>
    <n v="1179.1666666666665"/>
    <x v="1"/>
    <n v="130"/>
    <n v="108.84700000000001"/>
    <s v="US"/>
    <s v="USD"/>
    <n v="1274590800"/>
    <n v="1274677200"/>
    <x v="674"/>
    <x v="680"/>
    <b v="0"/>
    <b v="0"/>
    <s v="theater/plays"/>
    <x v="3"/>
    <s v="plays"/>
  </r>
  <r>
    <n v="1126.0833333333335"/>
    <x v="1"/>
    <n v="122"/>
    <n v="110.76300000000001"/>
    <s v="US"/>
    <s v="USD"/>
    <n v="1263880800"/>
    <n v="1267509600"/>
    <x v="675"/>
    <x v="681"/>
    <b v="0"/>
    <b v="0"/>
    <s v="music/electric music"/>
    <x v="1"/>
    <s v="electric music"/>
  </r>
  <r>
    <n v="12.923076923076923"/>
    <x v="0"/>
    <n v="17"/>
    <n v="29.648"/>
    <s v="US"/>
    <s v="USD"/>
    <n v="1445403600"/>
    <n v="1445922000"/>
    <x v="676"/>
    <x v="682"/>
    <b v="0"/>
    <b v="1"/>
    <s v="theater/plays"/>
    <x v="3"/>
    <s v="plays"/>
  </r>
  <r>
    <n v="712"/>
    <x v="1"/>
    <n v="140"/>
    <n v="101.715"/>
    <s v="US"/>
    <s v="USD"/>
    <n v="1533877200"/>
    <n v="1534050000"/>
    <x v="342"/>
    <x v="683"/>
    <b v="0"/>
    <b v="1"/>
    <s v="theater/plays"/>
    <x v="3"/>
    <s v="plays"/>
  </r>
  <r>
    <n v="30.304347826086957"/>
    <x v="0"/>
    <n v="34"/>
    <n v="61.5"/>
    <s v="US"/>
    <s v="USD"/>
    <n v="1275195600"/>
    <n v="1277528400"/>
    <x v="677"/>
    <x v="684"/>
    <b v="0"/>
    <b v="0"/>
    <s v="technology/wearables"/>
    <x v="2"/>
    <s v="wearables"/>
  </r>
  <r>
    <n v="212.50896057347671"/>
    <x v="1"/>
    <n v="3388"/>
    <n v="35"/>
    <s v="US"/>
    <s v="USD"/>
    <n v="1318136400"/>
    <n v="1318568400"/>
    <x v="678"/>
    <x v="685"/>
    <b v="0"/>
    <b v="0"/>
    <s v="technology/web"/>
    <x v="2"/>
    <s v="web"/>
  </r>
  <r>
    <n v="228.85714285714286"/>
    <x v="1"/>
    <n v="280"/>
    <n v="40.049999999999997"/>
    <s v="US"/>
    <s v="USD"/>
    <n v="1283403600"/>
    <n v="1284354000"/>
    <x v="679"/>
    <x v="488"/>
    <b v="0"/>
    <b v="0"/>
    <s v="theater/plays"/>
    <x v="3"/>
    <s v="plays"/>
  </r>
  <r>
    <n v="34.959979476654695"/>
    <x v="3"/>
    <n v="614"/>
    <n v="110.973"/>
    <s v="US"/>
    <s v="USD"/>
    <n v="1267423200"/>
    <n v="1269579600"/>
    <x v="680"/>
    <x v="686"/>
    <b v="0"/>
    <b v="1"/>
    <s v="film &amp; video/animation"/>
    <x v="4"/>
    <s v="animation"/>
  </r>
  <r>
    <n v="157.29069767441862"/>
    <x v="1"/>
    <n v="366"/>
    <n v="36.96"/>
    <s v="IT"/>
    <s v="EUR"/>
    <n v="1412744400"/>
    <n v="1413781200"/>
    <x v="681"/>
    <x v="687"/>
    <b v="0"/>
    <b v="1"/>
    <s v="technology/wearables"/>
    <x v="2"/>
    <s v="wearables"/>
  </r>
  <r>
    <n v="1"/>
    <x v="0"/>
    <n v="1"/>
    <n v="1"/>
    <s v="GB"/>
    <s v="GBP"/>
    <n v="1277960400"/>
    <n v="1280120400"/>
    <x v="682"/>
    <x v="688"/>
    <b v="0"/>
    <b v="0"/>
    <s v="music/electric music"/>
    <x v="1"/>
    <s v="electric music"/>
  </r>
  <r>
    <n v="232.30555555555554"/>
    <x v="1"/>
    <n v="270"/>
    <n v="30.975000000000001"/>
    <s v="US"/>
    <s v="USD"/>
    <n v="1458190800"/>
    <n v="1459486800"/>
    <x v="683"/>
    <x v="689"/>
    <b v="1"/>
    <b v="1"/>
    <s v="publishing/nonfiction"/>
    <x v="5"/>
    <s v="nonfiction"/>
  </r>
  <r>
    <n v="92.448275862068968"/>
    <x v="3"/>
    <n v="114"/>
    <n v="47.035999999999994"/>
    <s v="US"/>
    <s v="USD"/>
    <n v="1280984400"/>
    <n v="1282539600"/>
    <x v="684"/>
    <x v="690"/>
    <b v="0"/>
    <b v="1"/>
    <s v="theater/plays"/>
    <x v="3"/>
    <s v="plays"/>
  </r>
  <r>
    <n v="256.70212765957444"/>
    <x v="1"/>
    <n v="137"/>
    <n v="88.066000000000003"/>
    <s v="US"/>
    <s v="USD"/>
    <n v="1274590800"/>
    <n v="1275886800"/>
    <x v="674"/>
    <x v="691"/>
    <b v="0"/>
    <b v="0"/>
    <s v="photography/photography books"/>
    <x v="7"/>
    <s v="photography books"/>
  </r>
  <r>
    <n v="168.47017045454547"/>
    <x v="1"/>
    <n v="3205"/>
    <n v="37.006"/>
    <s v="US"/>
    <s v="USD"/>
    <n v="1351400400"/>
    <n v="1355983200"/>
    <x v="685"/>
    <x v="424"/>
    <b v="0"/>
    <b v="0"/>
    <s v="theater/plays"/>
    <x v="3"/>
    <s v="plays"/>
  </r>
  <r>
    <n v="166.57777777777778"/>
    <x v="1"/>
    <n v="288"/>
    <n v="26.028000000000002"/>
    <s v="DK"/>
    <s v="DKK"/>
    <n v="1514354400"/>
    <n v="1515391200"/>
    <x v="605"/>
    <x v="231"/>
    <b v="0"/>
    <b v="1"/>
    <s v="theater/plays"/>
    <x v="3"/>
    <s v="plays"/>
  </r>
  <r>
    <n v="772.07692307692309"/>
    <x v="1"/>
    <n v="148"/>
    <n v="67.817999999999998"/>
    <s v="US"/>
    <s v="USD"/>
    <n v="1421733600"/>
    <n v="1422252000"/>
    <x v="686"/>
    <x v="692"/>
    <b v="0"/>
    <b v="0"/>
    <s v="theater/plays"/>
    <x v="3"/>
    <s v="plays"/>
  </r>
  <r>
    <n v="406.85714285714283"/>
    <x v="1"/>
    <n v="114"/>
    <n v="49.964999999999996"/>
    <s v="US"/>
    <s v="USD"/>
    <n v="1305176400"/>
    <n v="1305522000"/>
    <x v="687"/>
    <x v="693"/>
    <b v="0"/>
    <b v="0"/>
    <s v="film &amp; video/drama"/>
    <x v="4"/>
    <s v="drama"/>
  </r>
  <r>
    <n v="564.20608108108115"/>
    <x v="1"/>
    <n v="1518"/>
    <n v="110.01700000000001"/>
    <s v="CA"/>
    <s v="CAD"/>
    <n v="1414126800"/>
    <n v="1414904400"/>
    <x v="688"/>
    <x v="694"/>
    <b v="0"/>
    <b v="0"/>
    <s v="music/rock"/>
    <x v="1"/>
    <s v="rock"/>
  </r>
  <r>
    <n v="68.426865671641792"/>
    <x v="0"/>
    <n v="1274"/>
    <n v="89.965000000000003"/>
    <s v="US"/>
    <s v="USD"/>
    <n v="1517810400"/>
    <n v="1520402400"/>
    <x v="689"/>
    <x v="236"/>
    <b v="0"/>
    <b v="0"/>
    <s v="music/electric music"/>
    <x v="1"/>
    <s v="electric music"/>
  </r>
  <r>
    <n v="34.351966873706004"/>
    <x v="0"/>
    <n v="210"/>
    <n v="79.010000000000005"/>
    <s v="IT"/>
    <s v="EUR"/>
    <n v="1564635600"/>
    <n v="1567141200"/>
    <x v="690"/>
    <x v="695"/>
    <b v="0"/>
    <b v="1"/>
    <s v="games/video games"/>
    <x v="6"/>
    <s v="video games"/>
  </r>
  <r>
    <n v="655.4545454545455"/>
    <x v="1"/>
    <n v="166"/>
    <n v="86.868000000000009"/>
    <s v="US"/>
    <s v="USD"/>
    <n v="1500699600"/>
    <n v="1501131600"/>
    <x v="691"/>
    <x v="696"/>
    <b v="0"/>
    <b v="0"/>
    <s v="music/rock"/>
    <x v="1"/>
    <s v="rock"/>
  </r>
  <r>
    <n v="177.25714285714284"/>
    <x v="1"/>
    <n v="100"/>
    <n v="62.04"/>
    <s v="AU"/>
    <s v="AUD"/>
    <n v="1354082400"/>
    <n v="1355032800"/>
    <x v="692"/>
    <x v="697"/>
    <b v="0"/>
    <b v="0"/>
    <s v="music/jazz"/>
    <x v="1"/>
    <s v="jazz"/>
  </r>
  <r>
    <n v="113.17857142857144"/>
    <x v="1"/>
    <n v="235"/>
    <n v="26.971"/>
    <s v="US"/>
    <s v="USD"/>
    <n v="1336453200"/>
    <n v="1339477200"/>
    <x v="693"/>
    <x v="698"/>
    <b v="0"/>
    <b v="1"/>
    <s v="theater/plays"/>
    <x v="3"/>
    <s v="plays"/>
  </r>
  <r>
    <n v="728.18181818181824"/>
    <x v="1"/>
    <n v="148"/>
    <n v="54.122"/>
    <s v="US"/>
    <s v="USD"/>
    <n v="1305262800"/>
    <n v="1305954000"/>
    <x v="694"/>
    <x v="699"/>
    <b v="0"/>
    <b v="0"/>
    <s v="music/rock"/>
    <x v="1"/>
    <s v="rock"/>
  </r>
  <r>
    <n v="208.33333333333334"/>
    <x v="1"/>
    <n v="198"/>
    <n v="41.035999999999994"/>
    <s v="US"/>
    <s v="USD"/>
    <n v="1492232400"/>
    <n v="1494392400"/>
    <x v="695"/>
    <x v="489"/>
    <b v="1"/>
    <b v="1"/>
    <s v="music/indie rock"/>
    <x v="1"/>
    <s v="indie rock"/>
  </r>
  <r>
    <n v="31.171232876712331"/>
    <x v="0"/>
    <n v="248"/>
    <n v="55.052999999999997"/>
    <s v="AU"/>
    <s v="AUD"/>
    <n v="1537333200"/>
    <n v="1537419600"/>
    <x v="123"/>
    <x v="512"/>
    <b v="0"/>
    <b v="0"/>
    <s v="film &amp; video/science fiction"/>
    <x v="4"/>
    <s v="science fiction"/>
  </r>
  <r>
    <n v="56.967078189300416"/>
    <x v="0"/>
    <n v="513"/>
    <n v="107.938"/>
    <s v="US"/>
    <s v="USD"/>
    <n v="1444107600"/>
    <n v="1447999200"/>
    <x v="696"/>
    <x v="700"/>
    <b v="0"/>
    <b v="0"/>
    <s v="publishing/translations"/>
    <x v="5"/>
    <s v="translations"/>
  </r>
  <r>
    <n v="231"/>
    <x v="1"/>
    <n v="150"/>
    <n v="73.92"/>
    <s v="US"/>
    <s v="USD"/>
    <n v="1386741600"/>
    <n v="1388037600"/>
    <x v="626"/>
    <x v="701"/>
    <b v="0"/>
    <b v="0"/>
    <s v="theater/plays"/>
    <x v="3"/>
    <s v="plays"/>
  </r>
  <r>
    <n v="86.867834394904463"/>
    <x v="0"/>
    <n v="3410"/>
    <n v="31.996000000000002"/>
    <s v="US"/>
    <s v="USD"/>
    <n v="1376542800"/>
    <n v="1378789200"/>
    <x v="697"/>
    <x v="340"/>
    <b v="0"/>
    <b v="0"/>
    <s v="games/video games"/>
    <x v="6"/>
    <s v="video games"/>
  </r>
  <r>
    <n v="270.74418604651163"/>
    <x v="1"/>
    <n v="216"/>
    <n v="53.899000000000001"/>
    <s v="IT"/>
    <s v="EUR"/>
    <n v="1397451600"/>
    <n v="1398056400"/>
    <x v="698"/>
    <x v="702"/>
    <b v="0"/>
    <b v="1"/>
    <s v="theater/plays"/>
    <x v="3"/>
    <s v="plays"/>
  </r>
  <r>
    <n v="49.446428571428569"/>
    <x v="3"/>
    <n v="26"/>
    <n v="106.5"/>
    <s v="US"/>
    <s v="USD"/>
    <n v="1548482400"/>
    <n v="1550815200"/>
    <x v="699"/>
    <x v="703"/>
    <b v="0"/>
    <b v="0"/>
    <s v="theater/plays"/>
    <x v="3"/>
    <s v="plays"/>
  </r>
  <r>
    <n v="113.3596256684492"/>
    <x v="1"/>
    <n v="5139"/>
    <n v="33"/>
    <s v="US"/>
    <s v="USD"/>
    <n v="1549692000"/>
    <n v="1550037600"/>
    <x v="700"/>
    <x v="704"/>
    <b v="0"/>
    <b v="0"/>
    <s v="music/indie rock"/>
    <x v="1"/>
    <s v="indie rock"/>
  </r>
  <r>
    <n v="190.55555555555554"/>
    <x v="1"/>
    <n v="2353"/>
    <n v="43.003"/>
    <s v="US"/>
    <s v="USD"/>
    <n v="1492059600"/>
    <n v="1492923600"/>
    <x v="701"/>
    <x v="705"/>
    <b v="0"/>
    <b v="0"/>
    <s v="theater/plays"/>
    <x v="3"/>
    <s v="plays"/>
  </r>
  <r>
    <n v="135.5"/>
    <x v="1"/>
    <n v="78"/>
    <n v="86.859000000000009"/>
    <s v="IT"/>
    <s v="EUR"/>
    <n v="1463979600"/>
    <n v="1467522000"/>
    <x v="702"/>
    <x v="706"/>
    <b v="0"/>
    <b v="0"/>
    <s v="technology/web"/>
    <x v="2"/>
    <s v="web"/>
  </r>
  <r>
    <n v="10.297872340425531"/>
    <x v="0"/>
    <n v="10"/>
    <n v="96.8"/>
    <s v="US"/>
    <s v="USD"/>
    <n v="1415253600"/>
    <n v="1416117600"/>
    <x v="703"/>
    <x v="707"/>
    <b v="0"/>
    <b v="0"/>
    <s v="music/rock"/>
    <x v="1"/>
    <s v="rock"/>
  </r>
  <r>
    <n v="65.544223826714799"/>
    <x v="0"/>
    <n v="2201"/>
    <n v="32.995999999999995"/>
    <s v="US"/>
    <s v="USD"/>
    <n v="1562216400"/>
    <n v="1563771600"/>
    <x v="704"/>
    <x v="708"/>
    <b v="0"/>
    <b v="0"/>
    <s v="theater/plays"/>
    <x v="3"/>
    <s v="plays"/>
  </r>
  <r>
    <n v="49.026652452025587"/>
    <x v="0"/>
    <n v="676"/>
    <n v="68.029000000000011"/>
    <s v="US"/>
    <s v="USD"/>
    <n v="1316754000"/>
    <n v="1319259600"/>
    <x v="431"/>
    <x v="709"/>
    <b v="0"/>
    <b v="0"/>
    <s v="theater/plays"/>
    <x v="3"/>
    <s v="plays"/>
  </r>
  <r>
    <n v="787.92307692307691"/>
    <x v="1"/>
    <n v="174"/>
    <n v="58.867999999999995"/>
    <s v="CH"/>
    <s v="CHF"/>
    <n v="1313211600"/>
    <n v="1313643600"/>
    <x v="705"/>
    <x v="710"/>
    <b v="0"/>
    <b v="0"/>
    <s v="film &amp; video/animation"/>
    <x v="4"/>
    <s v="animation"/>
  </r>
  <r>
    <n v="80.306347746090154"/>
    <x v="0"/>
    <n v="831"/>
    <n v="105.04600000000001"/>
    <s v="US"/>
    <s v="USD"/>
    <n v="1439528400"/>
    <n v="1440306000"/>
    <x v="706"/>
    <x v="711"/>
    <b v="0"/>
    <b v="1"/>
    <s v="theater/plays"/>
    <x v="3"/>
    <s v="plays"/>
  </r>
  <r>
    <n v="106.29411764705883"/>
    <x v="1"/>
    <n v="164"/>
    <n v="33.055"/>
    <s v="US"/>
    <s v="USD"/>
    <n v="1469163600"/>
    <n v="1470805200"/>
    <x v="707"/>
    <x v="712"/>
    <b v="0"/>
    <b v="1"/>
    <s v="film &amp; video/drama"/>
    <x v="4"/>
    <s v="drama"/>
  </r>
  <r>
    <n v="50.735632183908038"/>
    <x v="3"/>
    <n v="56"/>
    <n v="78.822000000000003"/>
    <s v="CH"/>
    <s v="CHF"/>
    <n v="1288501200"/>
    <n v="1292911200"/>
    <x v="708"/>
    <x v="70"/>
    <b v="0"/>
    <b v="0"/>
    <s v="theater/plays"/>
    <x v="3"/>
    <s v="plays"/>
  </r>
  <r>
    <n v="215.31372549019611"/>
    <x v="1"/>
    <n v="161"/>
    <n v="68.204999999999998"/>
    <s v="US"/>
    <s v="USD"/>
    <n v="1298959200"/>
    <n v="1301374800"/>
    <x v="709"/>
    <x v="713"/>
    <b v="0"/>
    <b v="1"/>
    <s v="film &amp; video/animation"/>
    <x v="4"/>
    <s v="animation"/>
  </r>
  <r>
    <n v="141.22972972972974"/>
    <x v="1"/>
    <n v="138"/>
    <n v="75.731999999999999"/>
    <s v="US"/>
    <s v="USD"/>
    <n v="1387260000"/>
    <n v="1387864800"/>
    <x v="710"/>
    <x v="714"/>
    <b v="0"/>
    <b v="0"/>
    <s v="music/rock"/>
    <x v="1"/>
    <s v="rock"/>
  </r>
  <r>
    <n v="115.33745781777279"/>
    <x v="1"/>
    <n v="3308"/>
    <n v="30.997"/>
    <s v="US"/>
    <s v="USD"/>
    <n v="1457244000"/>
    <n v="1458190800"/>
    <x v="711"/>
    <x v="715"/>
    <b v="0"/>
    <b v="0"/>
    <s v="technology/web"/>
    <x v="2"/>
    <s v="web"/>
  </r>
  <r>
    <n v="193.11940298507463"/>
    <x v="1"/>
    <n v="127"/>
    <n v="101.88200000000001"/>
    <s v="AU"/>
    <s v="AUD"/>
    <n v="1556341200"/>
    <n v="1559278800"/>
    <x v="157"/>
    <x v="716"/>
    <b v="0"/>
    <b v="1"/>
    <s v="film &amp; video/animation"/>
    <x v="4"/>
    <s v="animation"/>
  </r>
  <r>
    <n v="729.73333333333335"/>
    <x v="1"/>
    <n v="207"/>
    <n v="52.879999999999995"/>
    <s v="IT"/>
    <s v="EUR"/>
    <n v="1522126800"/>
    <n v="1522731600"/>
    <x v="630"/>
    <x v="717"/>
    <b v="0"/>
    <b v="1"/>
    <s v="music/jazz"/>
    <x v="1"/>
    <s v="jazz"/>
  </r>
  <r>
    <n v="99.66339869281046"/>
    <x v="0"/>
    <n v="859"/>
    <n v="71.006"/>
    <s v="CA"/>
    <s v="CAD"/>
    <n v="1305954000"/>
    <n v="1306731600"/>
    <x v="712"/>
    <x v="718"/>
    <b v="0"/>
    <b v="0"/>
    <s v="music/rock"/>
    <x v="1"/>
    <s v="rock"/>
  </r>
  <r>
    <n v="88.166666666666671"/>
    <x v="2"/>
    <n v="31"/>
    <n v="102.38800000000001"/>
    <s v="US"/>
    <s v="USD"/>
    <n v="1350709200"/>
    <n v="1352527200"/>
    <x v="93"/>
    <x v="719"/>
    <b v="0"/>
    <b v="0"/>
    <s v="film &amp; video/animation"/>
    <x v="4"/>
    <s v="animation"/>
  </r>
  <r>
    <n v="37.233333333333334"/>
    <x v="0"/>
    <n v="45"/>
    <n v="74.466999999999999"/>
    <s v="US"/>
    <s v="USD"/>
    <n v="1401166800"/>
    <n v="1404363600"/>
    <x v="713"/>
    <x v="115"/>
    <b v="0"/>
    <b v="0"/>
    <s v="theater/plays"/>
    <x v="3"/>
    <s v="plays"/>
  </r>
  <r>
    <n v="30.540075309306079"/>
    <x v="3"/>
    <n v="1113"/>
    <n v="51.01"/>
    <s v="US"/>
    <s v="USD"/>
    <n v="1266127200"/>
    <n v="1266645600"/>
    <x v="714"/>
    <x v="720"/>
    <b v="0"/>
    <b v="0"/>
    <s v="theater/plays"/>
    <x v="3"/>
    <s v="plays"/>
  </r>
  <r>
    <n v="25.714285714285712"/>
    <x v="0"/>
    <n v="6"/>
    <n v="90"/>
    <s v="US"/>
    <s v="USD"/>
    <n v="1481436000"/>
    <n v="1482818400"/>
    <x v="715"/>
    <x v="721"/>
    <b v="0"/>
    <b v="0"/>
    <s v="food/food trucks"/>
    <x v="0"/>
    <s v="food trucks"/>
  </r>
  <r>
    <n v="34"/>
    <x v="0"/>
    <n v="7"/>
    <n v="97.143000000000001"/>
    <s v="US"/>
    <s v="USD"/>
    <n v="1372222800"/>
    <n v="1374642000"/>
    <x v="716"/>
    <x v="722"/>
    <b v="0"/>
    <b v="1"/>
    <s v="theater/plays"/>
    <x v="3"/>
    <s v="plays"/>
  </r>
  <r>
    <n v="1185.909090909091"/>
    <x v="1"/>
    <n v="181"/>
    <n v="72.072000000000003"/>
    <s v="CH"/>
    <s v="CHF"/>
    <n v="1372136400"/>
    <n v="1372482000"/>
    <x v="448"/>
    <x v="451"/>
    <b v="0"/>
    <b v="0"/>
    <s v="publishing/nonfiction"/>
    <x v="5"/>
    <s v="nonfiction"/>
  </r>
  <r>
    <n v="125.39393939393939"/>
    <x v="1"/>
    <n v="110"/>
    <n v="75.237000000000009"/>
    <s v="US"/>
    <s v="USD"/>
    <n v="1513922400"/>
    <n v="1514959200"/>
    <x v="717"/>
    <x v="642"/>
    <b v="0"/>
    <b v="0"/>
    <s v="music/rock"/>
    <x v="1"/>
    <s v="rock"/>
  </r>
  <r>
    <n v="14.394366197183098"/>
    <x v="0"/>
    <n v="31"/>
    <n v="32.967999999999996"/>
    <s v="US"/>
    <s v="USD"/>
    <n v="1477976400"/>
    <n v="1478235600"/>
    <x v="718"/>
    <x v="723"/>
    <b v="0"/>
    <b v="0"/>
    <s v="film &amp; video/drama"/>
    <x v="4"/>
    <s v="drama"/>
  </r>
  <r>
    <n v="54.807692307692314"/>
    <x v="0"/>
    <n v="78"/>
    <n v="54.808"/>
    <s v="US"/>
    <s v="USD"/>
    <n v="1407474000"/>
    <n v="1408078800"/>
    <x v="719"/>
    <x v="724"/>
    <b v="0"/>
    <b v="1"/>
    <s v="games/mobile games"/>
    <x v="6"/>
    <s v="mobile games"/>
  </r>
  <r>
    <n v="109.63157894736841"/>
    <x v="1"/>
    <n v="185"/>
    <n v="45.037999999999997"/>
    <s v="US"/>
    <s v="USD"/>
    <n v="1546149600"/>
    <n v="1548136800"/>
    <x v="720"/>
    <x v="725"/>
    <b v="0"/>
    <b v="0"/>
    <s v="technology/web"/>
    <x v="2"/>
    <s v="web"/>
  </r>
  <r>
    <n v="188.47058823529412"/>
    <x v="1"/>
    <n v="121"/>
    <n v="52.958999999999996"/>
    <s v="US"/>
    <s v="USD"/>
    <n v="1338440400"/>
    <n v="1340859600"/>
    <x v="721"/>
    <x v="726"/>
    <b v="0"/>
    <b v="1"/>
    <s v="theater/plays"/>
    <x v="3"/>
    <s v="plays"/>
  </r>
  <r>
    <n v="87.008284023668637"/>
    <x v="0"/>
    <n v="1225"/>
    <n v="60.018000000000001"/>
    <s v="GB"/>
    <s v="GBP"/>
    <n v="1454133600"/>
    <n v="1454479200"/>
    <x v="722"/>
    <x v="727"/>
    <b v="0"/>
    <b v="0"/>
    <s v="theater/plays"/>
    <x v="3"/>
    <s v="plays"/>
  </r>
  <r>
    <n v="1"/>
    <x v="0"/>
    <n v="1"/>
    <n v="1"/>
    <s v="CH"/>
    <s v="CHF"/>
    <n v="1434085200"/>
    <n v="1434430800"/>
    <x v="139"/>
    <x v="560"/>
    <b v="0"/>
    <b v="0"/>
    <s v="music/rock"/>
    <x v="1"/>
    <s v="rock"/>
  </r>
  <r>
    <n v="202.9130434782609"/>
    <x v="1"/>
    <n v="106"/>
    <n v="44.028999999999996"/>
    <s v="US"/>
    <s v="USD"/>
    <n v="1577772000"/>
    <n v="1579672800"/>
    <x v="723"/>
    <x v="728"/>
    <b v="0"/>
    <b v="1"/>
    <s v="photography/photography books"/>
    <x v="7"/>
    <s v="photography books"/>
  </r>
  <r>
    <n v="197.03225806451613"/>
    <x v="1"/>
    <n v="142"/>
    <n v="86.029000000000011"/>
    <s v="US"/>
    <s v="USD"/>
    <n v="1562216400"/>
    <n v="1562389200"/>
    <x v="704"/>
    <x v="339"/>
    <b v="0"/>
    <b v="0"/>
    <s v="photography/photography books"/>
    <x v="7"/>
    <s v="photography books"/>
  </r>
  <r>
    <n v="107"/>
    <x v="1"/>
    <n v="233"/>
    <n v="28.013000000000002"/>
    <s v="US"/>
    <s v="USD"/>
    <n v="1548568800"/>
    <n v="1551506400"/>
    <x v="724"/>
    <x v="35"/>
    <b v="0"/>
    <b v="0"/>
    <s v="theater/plays"/>
    <x v="3"/>
    <s v="plays"/>
  </r>
  <r>
    <n v="268.73076923076923"/>
    <x v="1"/>
    <n v="218"/>
    <n v="32.050999999999995"/>
    <s v="US"/>
    <s v="USD"/>
    <n v="1514872800"/>
    <n v="1516600800"/>
    <x v="725"/>
    <x v="729"/>
    <b v="0"/>
    <b v="0"/>
    <s v="music/rock"/>
    <x v="1"/>
    <s v="rock"/>
  </r>
  <r>
    <n v="50.845360824742272"/>
    <x v="0"/>
    <n v="67"/>
    <n v="73.612000000000009"/>
    <s v="AU"/>
    <s v="AUD"/>
    <n v="1416031200"/>
    <n v="1420437600"/>
    <x v="660"/>
    <x v="241"/>
    <b v="0"/>
    <b v="0"/>
    <s v="film &amp; video/documentary"/>
    <x v="4"/>
    <s v="documentary"/>
  </r>
  <r>
    <n v="1180.2857142857142"/>
    <x v="1"/>
    <n v="76"/>
    <n v="108.711"/>
    <s v="US"/>
    <s v="USD"/>
    <n v="1330927200"/>
    <n v="1332997200"/>
    <x v="726"/>
    <x v="730"/>
    <b v="0"/>
    <b v="1"/>
    <s v="film &amp; video/drama"/>
    <x v="4"/>
    <s v="drama"/>
  </r>
  <r>
    <n v="264"/>
    <x v="1"/>
    <n v="43"/>
    <n v="42.976999999999997"/>
    <s v="US"/>
    <s v="USD"/>
    <n v="1571115600"/>
    <n v="1574920800"/>
    <x v="727"/>
    <x v="322"/>
    <b v="0"/>
    <b v="1"/>
    <s v="theater/plays"/>
    <x v="3"/>
    <s v="plays"/>
  </r>
  <r>
    <n v="30.44230769230769"/>
    <x v="0"/>
    <n v="19"/>
    <n v="83.316000000000003"/>
    <s v="US"/>
    <s v="USD"/>
    <n v="1463461200"/>
    <n v="1464930000"/>
    <x v="728"/>
    <x v="731"/>
    <b v="0"/>
    <b v="0"/>
    <s v="food/food trucks"/>
    <x v="0"/>
    <s v="food trucks"/>
  </r>
  <r>
    <n v="62.880681818181813"/>
    <x v="0"/>
    <n v="2108"/>
    <n v="42"/>
    <s v="CH"/>
    <s v="CHF"/>
    <n v="1344920400"/>
    <n v="1345006800"/>
    <x v="729"/>
    <x v="732"/>
    <b v="0"/>
    <b v="0"/>
    <s v="film &amp; video/documentary"/>
    <x v="4"/>
    <s v="documentary"/>
  </r>
  <r>
    <n v="193.125"/>
    <x v="1"/>
    <n v="221"/>
    <n v="55.927999999999997"/>
    <s v="US"/>
    <s v="USD"/>
    <n v="1511848800"/>
    <n v="1512712800"/>
    <x v="730"/>
    <x v="157"/>
    <b v="0"/>
    <b v="1"/>
    <s v="theater/plays"/>
    <x v="3"/>
    <s v="plays"/>
  </r>
  <r>
    <n v="77.102702702702715"/>
    <x v="0"/>
    <n v="679"/>
    <n v="105.03700000000001"/>
    <s v="US"/>
    <s v="USD"/>
    <n v="1452319200"/>
    <n v="1452492000"/>
    <x v="731"/>
    <x v="733"/>
    <b v="0"/>
    <b v="1"/>
    <s v="games/video games"/>
    <x v="6"/>
    <s v="video games"/>
  </r>
  <r>
    <n v="225.52763819095478"/>
    <x v="1"/>
    <n v="2805"/>
    <n v="48"/>
    <s v="CA"/>
    <s v="CAD"/>
    <n v="1523854800"/>
    <n v="1524286800"/>
    <x v="78"/>
    <x v="734"/>
    <b v="0"/>
    <b v="0"/>
    <s v="publishing/nonfiction"/>
    <x v="5"/>
    <s v="nonfiction"/>
  </r>
  <r>
    <n v="239.40625"/>
    <x v="1"/>
    <n v="68"/>
    <n v="112.66200000000001"/>
    <s v="US"/>
    <s v="USD"/>
    <n v="1346043600"/>
    <n v="1346907600"/>
    <x v="732"/>
    <x v="735"/>
    <b v="0"/>
    <b v="0"/>
    <s v="games/video games"/>
    <x v="6"/>
    <s v="video games"/>
  </r>
  <r>
    <n v="92.1875"/>
    <x v="0"/>
    <n v="36"/>
    <n v="81.945000000000007"/>
    <s v="DK"/>
    <s v="DKK"/>
    <n v="1464325200"/>
    <n v="1464498000"/>
    <x v="733"/>
    <x v="736"/>
    <b v="0"/>
    <b v="1"/>
    <s v="music/rock"/>
    <x v="1"/>
    <s v="rock"/>
  </r>
  <r>
    <n v="130.23333333333335"/>
    <x v="1"/>
    <n v="183"/>
    <n v="64.050000000000011"/>
    <s v="CA"/>
    <s v="CAD"/>
    <n v="1511935200"/>
    <n v="1514181600"/>
    <x v="734"/>
    <x v="737"/>
    <b v="0"/>
    <b v="0"/>
    <s v="music/rock"/>
    <x v="1"/>
    <s v="rock"/>
  </r>
  <r>
    <n v="615.21739130434787"/>
    <x v="1"/>
    <n v="133"/>
    <n v="106.39100000000001"/>
    <s v="US"/>
    <s v="USD"/>
    <n v="1392012000"/>
    <n v="1392184800"/>
    <x v="406"/>
    <x v="738"/>
    <b v="1"/>
    <b v="1"/>
    <s v="theater/plays"/>
    <x v="3"/>
    <s v="plays"/>
  </r>
  <r>
    <n v="368.79532163742692"/>
    <x v="1"/>
    <n v="2489"/>
    <n v="76.012"/>
    <s v="IT"/>
    <s v="EUR"/>
    <n v="1556946000"/>
    <n v="1559365200"/>
    <x v="735"/>
    <x v="739"/>
    <b v="0"/>
    <b v="1"/>
    <s v="publishing/nonfiction"/>
    <x v="5"/>
    <s v="nonfiction"/>
  </r>
  <r>
    <n v="1094.8571428571429"/>
    <x v="1"/>
    <n v="69"/>
    <n v="111.07300000000001"/>
    <s v="US"/>
    <s v="USD"/>
    <n v="1548050400"/>
    <n v="1549173600"/>
    <x v="736"/>
    <x v="740"/>
    <b v="0"/>
    <b v="1"/>
    <s v="theater/plays"/>
    <x v="3"/>
    <s v="plays"/>
  </r>
  <r>
    <n v="50.662921348314605"/>
    <x v="0"/>
    <n v="47"/>
    <n v="95.937000000000012"/>
    <s v="US"/>
    <s v="USD"/>
    <n v="1353736800"/>
    <n v="1355032800"/>
    <x v="737"/>
    <x v="697"/>
    <b v="1"/>
    <b v="0"/>
    <s v="games/video games"/>
    <x v="6"/>
    <s v="video games"/>
  </r>
  <r>
    <n v="800.6"/>
    <x v="1"/>
    <n v="279"/>
    <n v="43.043999999999997"/>
    <s v="GB"/>
    <s v="GBP"/>
    <n v="1532840400"/>
    <n v="1533963600"/>
    <x v="192"/>
    <x v="741"/>
    <b v="0"/>
    <b v="1"/>
    <s v="music/rock"/>
    <x v="1"/>
    <s v="rock"/>
  </r>
  <r>
    <n v="291.28571428571428"/>
    <x v="1"/>
    <n v="210"/>
    <n v="67.966999999999999"/>
    <s v="US"/>
    <s v="USD"/>
    <n v="1488261600"/>
    <n v="1489381200"/>
    <x v="738"/>
    <x v="742"/>
    <b v="0"/>
    <b v="0"/>
    <s v="film &amp; video/documentary"/>
    <x v="4"/>
    <s v="documentary"/>
  </r>
  <r>
    <n v="349.9666666666667"/>
    <x v="1"/>
    <n v="2100"/>
    <n v="89.992000000000004"/>
    <s v="US"/>
    <s v="USD"/>
    <n v="1393567200"/>
    <n v="1395032400"/>
    <x v="739"/>
    <x v="743"/>
    <b v="0"/>
    <b v="0"/>
    <s v="music/rock"/>
    <x v="1"/>
    <s v="rock"/>
  </r>
  <r>
    <n v="357.07317073170731"/>
    <x v="1"/>
    <n v="252"/>
    <n v="58.095999999999997"/>
    <s v="US"/>
    <s v="USD"/>
    <n v="1410325200"/>
    <n v="1412485200"/>
    <x v="613"/>
    <x v="744"/>
    <b v="1"/>
    <b v="1"/>
    <s v="music/rock"/>
    <x v="1"/>
    <s v="rock"/>
  </r>
  <r>
    <n v="126.48941176470588"/>
    <x v="1"/>
    <n v="1280"/>
    <n v="83.997"/>
    <s v="US"/>
    <s v="USD"/>
    <n v="1276923600"/>
    <n v="1279688400"/>
    <x v="740"/>
    <x v="269"/>
    <b v="0"/>
    <b v="1"/>
    <s v="publishing/nonfiction"/>
    <x v="5"/>
    <s v="nonfiction"/>
  </r>
  <r>
    <n v="387.5"/>
    <x v="1"/>
    <n v="157"/>
    <n v="88.853999999999999"/>
    <s v="GB"/>
    <s v="GBP"/>
    <n v="1500958800"/>
    <n v="1501995600"/>
    <x v="145"/>
    <x v="745"/>
    <b v="0"/>
    <b v="0"/>
    <s v="film &amp; video/shorts"/>
    <x v="4"/>
    <s v="shorts"/>
  </r>
  <r>
    <n v="457.03571428571428"/>
    <x v="1"/>
    <n v="194"/>
    <n v="65.963999999999999"/>
    <s v="US"/>
    <s v="USD"/>
    <n v="1292220000"/>
    <n v="1294639200"/>
    <x v="741"/>
    <x v="746"/>
    <b v="0"/>
    <b v="1"/>
    <s v="theater/plays"/>
    <x v="3"/>
    <s v="plays"/>
  </r>
  <r>
    <n v="266.69565217391306"/>
    <x v="1"/>
    <n v="82"/>
    <n v="74.805000000000007"/>
    <s v="AU"/>
    <s v="AUD"/>
    <n v="1304398800"/>
    <n v="1305435600"/>
    <x v="742"/>
    <x v="747"/>
    <b v="0"/>
    <b v="1"/>
    <s v="film &amp; video/drama"/>
    <x v="4"/>
    <s v="drama"/>
  </r>
  <r>
    <n v="69"/>
    <x v="0"/>
    <n v="70"/>
    <n v="69.986000000000004"/>
    <s v="US"/>
    <s v="USD"/>
    <n v="1535432400"/>
    <n v="1537592400"/>
    <x v="202"/>
    <x v="503"/>
    <b v="0"/>
    <b v="0"/>
    <s v="theater/plays"/>
    <x v="3"/>
    <s v="plays"/>
  </r>
  <r>
    <n v="51.34375"/>
    <x v="0"/>
    <n v="154"/>
    <n v="32.006999999999998"/>
    <s v="US"/>
    <s v="USD"/>
    <n v="1433826000"/>
    <n v="1435122000"/>
    <x v="743"/>
    <x v="748"/>
    <b v="0"/>
    <b v="0"/>
    <s v="theater/plays"/>
    <x v="3"/>
    <s v="plays"/>
  </r>
  <r>
    <n v="1.1710526315789473"/>
    <x v="0"/>
    <n v="22"/>
    <n v="64.728000000000009"/>
    <s v="US"/>
    <s v="USD"/>
    <n v="1514959200"/>
    <n v="1520056800"/>
    <x v="744"/>
    <x v="330"/>
    <b v="0"/>
    <b v="0"/>
    <s v="theater/plays"/>
    <x v="3"/>
    <s v="plays"/>
  </r>
  <r>
    <n v="108.97734294541709"/>
    <x v="1"/>
    <n v="4233"/>
    <n v="24.999000000000002"/>
    <s v="US"/>
    <s v="USD"/>
    <n v="1332738000"/>
    <n v="1335675600"/>
    <x v="745"/>
    <x v="749"/>
    <b v="0"/>
    <b v="0"/>
    <s v="photography/photography books"/>
    <x v="7"/>
    <s v="photography books"/>
  </r>
  <r>
    <n v="315.17592592592592"/>
    <x v="1"/>
    <n v="1297"/>
    <n v="104.97800000000001"/>
    <s v="DK"/>
    <s v="DKK"/>
    <n v="1445490000"/>
    <n v="1448431200"/>
    <x v="746"/>
    <x v="750"/>
    <b v="1"/>
    <b v="0"/>
    <s v="publishing/translations"/>
    <x v="5"/>
    <s v="translations"/>
  </r>
  <r>
    <n v="157.69117647058823"/>
    <x v="1"/>
    <n v="165"/>
    <n v="64.988"/>
    <s v="DK"/>
    <s v="DKK"/>
    <n v="1297663200"/>
    <n v="1298613600"/>
    <x v="747"/>
    <x v="751"/>
    <b v="0"/>
    <b v="0"/>
    <s v="publishing/translations"/>
    <x v="5"/>
    <s v="translations"/>
  </r>
  <r>
    <n v="153.8082191780822"/>
    <x v="1"/>
    <n v="119"/>
    <n v="94.353000000000009"/>
    <s v="US"/>
    <s v="USD"/>
    <n v="1371963600"/>
    <n v="1372482000"/>
    <x v="362"/>
    <x v="451"/>
    <b v="0"/>
    <b v="0"/>
    <s v="theater/plays"/>
    <x v="3"/>
    <s v="plays"/>
  </r>
  <r>
    <n v="89.738979118329468"/>
    <x v="0"/>
    <n v="1758"/>
    <n v="44.001999999999995"/>
    <s v="US"/>
    <s v="USD"/>
    <n v="1425103200"/>
    <n v="1425621600"/>
    <x v="748"/>
    <x v="752"/>
    <b v="0"/>
    <b v="0"/>
    <s v="technology/web"/>
    <x v="2"/>
    <s v="web"/>
  </r>
  <r>
    <n v="75.135802469135797"/>
    <x v="0"/>
    <n v="94"/>
    <n v="64.745000000000005"/>
    <s v="US"/>
    <s v="USD"/>
    <n v="1265349600"/>
    <n v="1266300000"/>
    <x v="749"/>
    <x v="753"/>
    <b v="0"/>
    <b v="0"/>
    <s v="music/indie rock"/>
    <x v="1"/>
    <s v="indie rock"/>
  </r>
  <r>
    <n v="852.88135593220341"/>
    <x v="1"/>
    <n v="1797"/>
    <n v="84.007000000000005"/>
    <s v="US"/>
    <s v="USD"/>
    <n v="1301202000"/>
    <n v="1305867600"/>
    <x v="643"/>
    <x v="754"/>
    <b v="0"/>
    <b v="0"/>
    <s v="music/jazz"/>
    <x v="1"/>
    <s v="jazz"/>
  </r>
  <r>
    <n v="138.90625"/>
    <x v="1"/>
    <n v="261"/>
    <n v="34.061999999999998"/>
    <s v="US"/>
    <s v="USD"/>
    <n v="1538024400"/>
    <n v="1538802000"/>
    <x v="750"/>
    <x v="755"/>
    <b v="0"/>
    <b v="0"/>
    <s v="theater/plays"/>
    <x v="3"/>
    <s v="plays"/>
  </r>
  <r>
    <n v="190.18181818181819"/>
    <x v="1"/>
    <n v="157"/>
    <n v="93.274000000000001"/>
    <s v="US"/>
    <s v="USD"/>
    <n v="1395032400"/>
    <n v="1398920400"/>
    <x v="751"/>
    <x v="756"/>
    <b v="0"/>
    <b v="1"/>
    <s v="film &amp; video/documentary"/>
    <x v="4"/>
    <s v="documentary"/>
  </r>
  <r>
    <n v="100.24333619948409"/>
    <x v="1"/>
    <n v="3533"/>
    <n v="32.998999999999995"/>
    <s v="US"/>
    <s v="USD"/>
    <n v="1405486800"/>
    <n v="1405659600"/>
    <x v="752"/>
    <x v="757"/>
    <b v="0"/>
    <b v="1"/>
    <s v="theater/plays"/>
    <x v="3"/>
    <s v="plays"/>
  </r>
  <r>
    <n v="142.75824175824175"/>
    <x v="1"/>
    <n v="155"/>
    <n v="83.813000000000002"/>
    <s v="US"/>
    <s v="USD"/>
    <n v="1455861600"/>
    <n v="1457244000"/>
    <x v="753"/>
    <x v="758"/>
    <b v="0"/>
    <b v="0"/>
    <s v="technology/web"/>
    <x v="2"/>
    <s v="web"/>
  </r>
  <r>
    <n v="563.13333333333333"/>
    <x v="1"/>
    <n v="132"/>
    <n v="63.992999999999995"/>
    <s v="IT"/>
    <s v="EUR"/>
    <n v="1529038800"/>
    <n v="1529298000"/>
    <x v="754"/>
    <x v="759"/>
    <b v="0"/>
    <b v="0"/>
    <s v="technology/wearables"/>
    <x v="2"/>
    <s v="wearables"/>
  </r>
  <r>
    <n v="30.715909090909086"/>
    <x v="0"/>
    <n v="33"/>
    <n v="81.910000000000011"/>
    <s v="US"/>
    <s v="USD"/>
    <n v="1535259600"/>
    <n v="1535778000"/>
    <x v="755"/>
    <x v="760"/>
    <b v="0"/>
    <b v="0"/>
    <s v="photography/photography books"/>
    <x v="7"/>
    <s v="photography books"/>
  </r>
  <r>
    <n v="99.39772727272728"/>
    <x v="3"/>
    <n v="94"/>
    <n v="93.054000000000002"/>
    <s v="US"/>
    <s v="USD"/>
    <n v="1327212000"/>
    <n v="1327471200"/>
    <x v="756"/>
    <x v="761"/>
    <b v="0"/>
    <b v="0"/>
    <s v="film &amp; video/documentary"/>
    <x v="4"/>
    <s v="documentary"/>
  </r>
  <r>
    <n v="197.54935622317598"/>
    <x v="1"/>
    <n v="1354"/>
    <n v="101.985"/>
    <s v="GB"/>
    <s v="GBP"/>
    <n v="1526360400"/>
    <n v="1529557200"/>
    <x v="757"/>
    <x v="78"/>
    <b v="0"/>
    <b v="0"/>
    <s v="technology/web"/>
    <x v="2"/>
    <s v="web"/>
  </r>
  <r>
    <n v="508.5"/>
    <x v="1"/>
    <n v="48"/>
    <n v="105.938"/>
    <s v="US"/>
    <s v="USD"/>
    <n v="1532149200"/>
    <n v="1535259600"/>
    <x v="758"/>
    <x v="762"/>
    <b v="1"/>
    <b v="1"/>
    <s v="technology/web"/>
    <x v="2"/>
    <s v="web"/>
  </r>
  <r>
    <n v="237.74468085106383"/>
    <x v="1"/>
    <n v="110"/>
    <n v="101.58200000000001"/>
    <s v="US"/>
    <s v="USD"/>
    <n v="1515304800"/>
    <n v="1515564000"/>
    <x v="759"/>
    <x v="763"/>
    <b v="0"/>
    <b v="0"/>
    <s v="food/food trucks"/>
    <x v="0"/>
    <s v="food trucks"/>
  </r>
  <r>
    <n v="338.46875"/>
    <x v="1"/>
    <n v="172"/>
    <n v="62.970999999999997"/>
    <s v="US"/>
    <s v="USD"/>
    <n v="1276318800"/>
    <n v="1277096400"/>
    <x v="760"/>
    <x v="764"/>
    <b v="0"/>
    <b v="0"/>
    <s v="film &amp; video/drama"/>
    <x v="4"/>
    <s v="drama"/>
  </r>
  <r>
    <n v="133.08955223880596"/>
    <x v="1"/>
    <n v="307"/>
    <n v="29.046000000000003"/>
    <s v="US"/>
    <s v="USD"/>
    <n v="1328767200"/>
    <n v="1329026400"/>
    <x v="761"/>
    <x v="765"/>
    <b v="0"/>
    <b v="1"/>
    <s v="music/indie rock"/>
    <x v="1"/>
    <s v="indie rock"/>
  </r>
  <r>
    <n v="1"/>
    <x v="0"/>
    <n v="1"/>
    <n v="1"/>
    <s v="US"/>
    <s v="USD"/>
    <n v="1321682400"/>
    <n v="1322978400"/>
    <x v="762"/>
    <x v="539"/>
    <b v="1"/>
    <b v="0"/>
    <s v="music/rock"/>
    <x v="1"/>
    <s v="rock"/>
  </r>
  <r>
    <n v="207.79999999999998"/>
    <x v="1"/>
    <n v="160"/>
    <n v="77.924999999999997"/>
    <s v="US"/>
    <s v="USD"/>
    <n v="1335934800"/>
    <n v="1338786000"/>
    <x v="444"/>
    <x v="766"/>
    <b v="0"/>
    <b v="0"/>
    <s v="music/electric music"/>
    <x v="1"/>
    <s v="electric music"/>
  </r>
  <r>
    <n v="51.122448979591837"/>
    <x v="0"/>
    <n v="31"/>
    <n v="80.807000000000002"/>
    <s v="US"/>
    <s v="USD"/>
    <n v="1310792400"/>
    <n v="1311656400"/>
    <x v="763"/>
    <x v="422"/>
    <b v="0"/>
    <b v="1"/>
    <s v="games/video games"/>
    <x v="6"/>
    <s v="video games"/>
  </r>
  <r>
    <n v="652.05847953216369"/>
    <x v="1"/>
    <n v="1467"/>
    <n v="76.007000000000005"/>
    <s v="CA"/>
    <s v="CAD"/>
    <n v="1308546000"/>
    <n v="1308978000"/>
    <x v="764"/>
    <x v="767"/>
    <b v="0"/>
    <b v="1"/>
    <s v="music/indie rock"/>
    <x v="1"/>
    <s v="indie rock"/>
  </r>
  <r>
    <n v="113.63099415204678"/>
    <x v="1"/>
    <n v="2662"/>
    <n v="72.994"/>
    <s v="CA"/>
    <s v="CAD"/>
    <n v="1574056800"/>
    <n v="1576389600"/>
    <x v="765"/>
    <x v="768"/>
    <b v="0"/>
    <b v="0"/>
    <s v="publishing/fiction"/>
    <x v="5"/>
    <s v="fiction"/>
  </r>
  <r>
    <n v="102.37606837606839"/>
    <x v="1"/>
    <n v="452"/>
    <n v="53"/>
    <s v="AU"/>
    <s v="AUD"/>
    <n v="1308373200"/>
    <n v="1311051600"/>
    <x v="766"/>
    <x v="214"/>
    <b v="0"/>
    <b v="0"/>
    <s v="theater/plays"/>
    <x v="3"/>
    <s v="plays"/>
  </r>
  <r>
    <n v="356.58333333333331"/>
    <x v="1"/>
    <n v="158"/>
    <n v="54.164999999999999"/>
    <s v="US"/>
    <s v="USD"/>
    <n v="1335243600"/>
    <n v="1336712400"/>
    <x v="767"/>
    <x v="769"/>
    <b v="0"/>
    <b v="0"/>
    <s v="food/food trucks"/>
    <x v="0"/>
    <s v="food trucks"/>
  </r>
  <r>
    <n v="139.86792452830187"/>
    <x v="1"/>
    <n v="225"/>
    <n v="32.946999999999996"/>
    <s v="CH"/>
    <s v="CHF"/>
    <n v="1328421600"/>
    <n v="1330408800"/>
    <x v="768"/>
    <x v="770"/>
    <b v="1"/>
    <b v="0"/>
    <s v="film &amp; video/shorts"/>
    <x v="4"/>
    <s v="shorts"/>
  </r>
  <r>
    <n v="69.45"/>
    <x v="0"/>
    <n v="35"/>
    <n v="79.372"/>
    <s v="US"/>
    <s v="USD"/>
    <n v="1524286800"/>
    <n v="1524891600"/>
    <x v="769"/>
    <x v="771"/>
    <b v="1"/>
    <b v="0"/>
    <s v="food/food trucks"/>
    <x v="0"/>
    <s v="food trucks"/>
  </r>
  <r>
    <n v="35.534246575342465"/>
    <x v="0"/>
    <n v="63"/>
    <n v="41.174999999999997"/>
    <s v="US"/>
    <s v="USD"/>
    <n v="1362117600"/>
    <n v="1363669200"/>
    <x v="770"/>
    <x v="250"/>
    <b v="0"/>
    <b v="1"/>
    <s v="theater/plays"/>
    <x v="3"/>
    <s v="plays"/>
  </r>
  <r>
    <n v="251.65"/>
    <x v="1"/>
    <n v="65"/>
    <n v="77.431000000000012"/>
    <s v="US"/>
    <s v="USD"/>
    <n v="1550556000"/>
    <n v="1551420000"/>
    <x v="771"/>
    <x v="772"/>
    <b v="0"/>
    <b v="1"/>
    <s v="technology/wearables"/>
    <x v="2"/>
    <s v="wearables"/>
  </r>
  <r>
    <n v="105.87500000000001"/>
    <x v="1"/>
    <n v="163"/>
    <n v="57.16"/>
    <s v="US"/>
    <s v="USD"/>
    <n v="1269147600"/>
    <n v="1269838800"/>
    <x v="772"/>
    <x v="773"/>
    <b v="0"/>
    <b v="0"/>
    <s v="theater/plays"/>
    <x v="3"/>
    <s v="plays"/>
  </r>
  <r>
    <n v="187.42857142857144"/>
    <x v="1"/>
    <n v="85"/>
    <n v="77.177000000000007"/>
    <s v="US"/>
    <s v="USD"/>
    <n v="1312174800"/>
    <n v="1312520400"/>
    <x v="773"/>
    <x v="774"/>
    <b v="0"/>
    <b v="0"/>
    <s v="theater/plays"/>
    <x v="3"/>
    <s v="plays"/>
  </r>
  <r>
    <n v="386.78571428571428"/>
    <x v="1"/>
    <n v="217"/>
    <n v="24.954000000000001"/>
    <s v="US"/>
    <s v="USD"/>
    <n v="1434517200"/>
    <n v="1436504400"/>
    <x v="774"/>
    <x v="331"/>
    <b v="0"/>
    <b v="1"/>
    <s v="film &amp; video/television"/>
    <x v="4"/>
    <s v="television"/>
  </r>
  <r>
    <n v="347.07142857142856"/>
    <x v="1"/>
    <n v="150"/>
    <n v="97.18"/>
    <s v="US"/>
    <s v="USD"/>
    <n v="1471582800"/>
    <n v="1472014800"/>
    <x v="775"/>
    <x v="775"/>
    <b v="0"/>
    <b v="0"/>
    <s v="film &amp; video/shorts"/>
    <x v="4"/>
    <s v="shorts"/>
  </r>
  <r>
    <n v="185.82098765432099"/>
    <x v="1"/>
    <n v="3272"/>
    <n v="46.000999999999998"/>
    <s v="US"/>
    <s v="USD"/>
    <n v="1410757200"/>
    <n v="1411534800"/>
    <x v="776"/>
    <x v="776"/>
    <b v="0"/>
    <b v="0"/>
    <s v="theater/plays"/>
    <x v="3"/>
    <s v="plays"/>
  </r>
  <r>
    <n v="43.241247264770237"/>
    <x v="3"/>
    <n v="898"/>
    <n v="88.024000000000001"/>
    <s v="US"/>
    <s v="USD"/>
    <n v="1304830800"/>
    <n v="1304917200"/>
    <x v="777"/>
    <x v="777"/>
    <b v="0"/>
    <b v="0"/>
    <s v="photography/photography books"/>
    <x v="7"/>
    <s v="photography books"/>
  </r>
  <r>
    <n v="162.4375"/>
    <x v="1"/>
    <n v="300"/>
    <n v="25.99"/>
    <s v="US"/>
    <s v="USD"/>
    <n v="1539061200"/>
    <n v="1539579600"/>
    <x v="778"/>
    <x v="778"/>
    <b v="0"/>
    <b v="0"/>
    <s v="food/food trucks"/>
    <x v="0"/>
    <s v="food trucks"/>
  </r>
  <r>
    <n v="184.84285714285716"/>
    <x v="1"/>
    <n v="126"/>
    <n v="102.691"/>
    <s v="US"/>
    <s v="USD"/>
    <n v="1381554000"/>
    <n v="1382504400"/>
    <x v="779"/>
    <x v="779"/>
    <b v="0"/>
    <b v="0"/>
    <s v="theater/plays"/>
    <x v="3"/>
    <s v="plays"/>
  </r>
  <r>
    <n v="23.703520691785052"/>
    <x v="0"/>
    <n v="526"/>
    <n v="72.959000000000003"/>
    <s v="US"/>
    <s v="USD"/>
    <n v="1277096400"/>
    <n v="1278306000"/>
    <x v="780"/>
    <x v="780"/>
    <b v="0"/>
    <b v="0"/>
    <s v="film &amp; video/drama"/>
    <x v="4"/>
    <s v="drama"/>
  </r>
  <r>
    <n v="89.870129870129873"/>
    <x v="0"/>
    <n v="121"/>
    <n v="57.190999999999995"/>
    <s v="US"/>
    <s v="USD"/>
    <n v="1440392400"/>
    <n v="1442552400"/>
    <x v="335"/>
    <x v="781"/>
    <b v="0"/>
    <b v="0"/>
    <s v="theater/plays"/>
    <x v="3"/>
    <s v="plays"/>
  </r>
  <r>
    <n v="272.6041958041958"/>
    <x v="1"/>
    <n v="2320"/>
    <n v="84.01400000000001"/>
    <s v="US"/>
    <s v="USD"/>
    <n v="1509512400"/>
    <n v="1511071200"/>
    <x v="535"/>
    <x v="782"/>
    <b v="0"/>
    <b v="1"/>
    <s v="theater/plays"/>
    <x v="3"/>
    <s v="plays"/>
  </r>
  <r>
    <n v="170.04255319148936"/>
    <x v="1"/>
    <n v="81"/>
    <n v="98.667000000000002"/>
    <s v="AU"/>
    <s v="AUD"/>
    <n v="1535950800"/>
    <n v="1536382800"/>
    <x v="270"/>
    <x v="783"/>
    <b v="0"/>
    <b v="0"/>
    <s v="film &amp; video/science fiction"/>
    <x v="4"/>
    <s v="science fiction"/>
  </r>
  <r>
    <n v="188.28503562945369"/>
    <x v="1"/>
    <n v="1887"/>
    <n v="42.007999999999996"/>
    <s v="US"/>
    <s v="USD"/>
    <n v="1389160800"/>
    <n v="1389592800"/>
    <x v="781"/>
    <x v="393"/>
    <b v="0"/>
    <b v="0"/>
    <s v="photography/photography books"/>
    <x v="7"/>
    <s v="photography books"/>
  </r>
  <r>
    <n v="346.93532338308455"/>
    <x v="1"/>
    <n v="4358"/>
    <n v="32.003"/>
    <s v="US"/>
    <s v="USD"/>
    <n v="1271998800"/>
    <n v="1275282000"/>
    <x v="782"/>
    <x v="784"/>
    <b v="0"/>
    <b v="1"/>
    <s v="photography/photography books"/>
    <x v="7"/>
    <s v="photography books"/>
  </r>
  <r>
    <n v="69.177215189873422"/>
    <x v="0"/>
    <n v="67"/>
    <n v="81.567999999999998"/>
    <s v="US"/>
    <s v="USD"/>
    <n v="1294898400"/>
    <n v="1294984800"/>
    <x v="783"/>
    <x v="785"/>
    <b v="0"/>
    <b v="0"/>
    <s v="music/rock"/>
    <x v="1"/>
    <s v="rock"/>
  </r>
  <r>
    <n v="25.433734939759034"/>
    <x v="0"/>
    <n v="57"/>
    <n v="37.035999999999994"/>
    <s v="CA"/>
    <s v="CAD"/>
    <n v="1559970000"/>
    <n v="1562043600"/>
    <x v="784"/>
    <x v="229"/>
    <b v="0"/>
    <b v="0"/>
    <s v="photography/photography books"/>
    <x v="7"/>
    <s v="photography books"/>
  </r>
  <r>
    <n v="77.400977995110026"/>
    <x v="0"/>
    <n v="1229"/>
    <n v="103.03400000000001"/>
    <s v="US"/>
    <s v="USD"/>
    <n v="1469509200"/>
    <n v="1469595600"/>
    <x v="785"/>
    <x v="786"/>
    <b v="0"/>
    <b v="0"/>
    <s v="food/food trucks"/>
    <x v="0"/>
    <s v="food trucks"/>
  </r>
  <r>
    <n v="37.481481481481481"/>
    <x v="0"/>
    <n v="12"/>
    <n v="84.334000000000003"/>
    <s v="IT"/>
    <s v="EUR"/>
    <n v="1579068000"/>
    <n v="1581141600"/>
    <x v="786"/>
    <x v="787"/>
    <b v="0"/>
    <b v="0"/>
    <s v="music/metal"/>
    <x v="1"/>
    <s v="metal"/>
  </r>
  <r>
    <n v="543.79999999999995"/>
    <x v="1"/>
    <n v="53"/>
    <n v="102.604"/>
    <s v="US"/>
    <s v="USD"/>
    <n v="1487743200"/>
    <n v="1488520800"/>
    <x v="787"/>
    <x v="341"/>
    <b v="0"/>
    <b v="0"/>
    <s v="publishing/nonfiction"/>
    <x v="5"/>
    <s v="nonfiction"/>
  </r>
  <r>
    <n v="228.52189349112427"/>
    <x v="1"/>
    <n v="2414"/>
    <n v="79.993000000000009"/>
    <s v="US"/>
    <s v="USD"/>
    <n v="1563685200"/>
    <n v="1563858000"/>
    <x v="788"/>
    <x v="788"/>
    <b v="0"/>
    <b v="0"/>
    <s v="music/electric music"/>
    <x v="1"/>
    <s v="electric music"/>
  </r>
  <r>
    <n v="38.948339483394832"/>
    <x v="0"/>
    <n v="452"/>
    <n v="70.056000000000012"/>
    <s v="US"/>
    <s v="USD"/>
    <n v="1436418000"/>
    <n v="1438923600"/>
    <x v="330"/>
    <x v="789"/>
    <b v="0"/>
    <b v="1"/>
    <s v="theater/plays"/>
    <x v="3"/>
    <s v="plays"/>
  </r>
  <r>
    <n v="370"/>
    <x v="1"/>
    <n v="80"/>
    <n v="37"/>
    <s v="US"/>
    <s v="USD"/>
    <n v="1421820000"/>
    <n v="1422165600"/>
    <x v="789"/>
    <x v="790"/>
    <b v="0"/>
    <b v="0"/>
    <s v="theater/plays"/>
    <x v="3"/>
    <s v="plays"/>
  </r>
  <r>
    <n v="237.91176470588232"/>
    <x v="1"/>
    <n v="193"/>
    <n v="41.911999999999999"/>
    <s v="US"/>
    <s v="USD"/>
    <n v="1274763600"/>
    <n v="1277874000"/>
    <x v="790"/>
    <x v="791"/>
    <b v="0"/>
    <b v="0"/>
    <s v="film &amp; video/shorts"/>
    <x v="4"/>
    <s v="shorts"/>
  </r>
  <r>
    <n v="64.036299765807954"/>
    <x v="0"/>
    <n v="1886"/>
    <n v="57.992999999999995"/>
    <s v="US"/>
    <s v="USD"/>
    <n v="1399179600"/>
    <n v="1399352400"/>
    <x v="791"/>
    <x v="792"/>
    <b v="0"/>
    <b v="1"/>
    <s v="theater/plays"/>
    <x v="3"/>
    <s v="plays"/>
  </r>
  <r>
    <n v="118.27777777777777"/>
    <x v="1"/>
    <n v="52"/>
    <n v="40.942999999999998"/>
    <s v="US"/>
    <s v="USD"/>
    <n v="1275800400"/>
    <n v="1279083600"/>
    <x v="792"/>
    <x v="556"/>
    <b v="0"/>
    <b v="0"/>
    <s v="theater/plays"/>
    <x v="3"/>
    <s v="plays"/>
  </r>
  <r>
    <n v="84.824037184594957"/>
    <x v="0"/>
    <n v="1825"/>
    <n v="69.998000000000005"/>
    <s v="US"/>
    <s v="USD"/>
    <n v="1282798800"/>
    <n v="1284354000"/>
    <x v="793"/>
    <x v="488"/>
    <b v="0"/>
    <b v="0"/>
    <s v="music/indie rock"/>
    <x v="1"/>
    <s v="indie rock"/>
  </r>
  <r>
    <n v="29.346153846153843"/>
    <x v="0"/>
    <n v="31"/>
    <n v="73.838999999999999"/>
    <s v="US"/>
    <s v="USD"/>
    <n v="1437109200"/>
    <n v="1441170000"/>
    <x v="794"/>
    <x v="232"/>
    <b v="0"/>
    <b v="1"/>
    <s v="theater/plays"/>
    <x v="3"/>
    <s v="plays"/>
  </r>
  <r>
    <n v="209.89655172413794"/>
    <x v="1"/>
    <n v="290"/>
    <n v="41.98"/>
    <s v="US"/>
    <s v="USD"/>
    <n v="1491886800"/>
    <n v="1493528400"/>
    <x v="795"/>
    <x v="793"/>
    <b v="0"/>
    <b v="0"/>
    <s v="theater/plays"/>
    <x v="3"/>
    <s v="plays"/>
  </r>
  <r>
    <n v="169.78571428571431"/>
    <x v="1"/>
    <n v="122"/>
    <n v="77.935000000000002"/>
    <s v="US"/>
    <s v="USD"/>
    <n v="1394600400"/>
    <n v="1395205200"/>
    <x v="796"/>
    <x v="794"/>
    <b v="0"/>
    <b v="1"/>
    <s v="music/electric music"/>
    <x v="1"/>
    <s v="electric music"/>
  </r>
  <r>
    <n v="115.95907738095239"/>
    <x v="1"/>
    <n v="1470"/>
    <n v="106.02000000000001"/>
    <s v="US"/>
    <s v="USD"/>
    <n v="1561352400"/>
    <n v="1561438800"/>
    <x v="797"/>
    <x v="138"/>
    <b v="0"/>
    <b v="0"/>
    <s v="music/indie rock"/>
    <x v="1"/>
    <s v="indie rock"/>
  </r>
  <r>
    <n v="258.59999999999997"/>
    <x v="1"/>
    <n v="165"/>
    <n v="47.018999999999998"/>
    <s v="CA"/>
    <s v="CAD"/>
    <n v="1322892000"/>
    <n v="1326693600"/>
    <x v="798"/>
    <x v="795"/>
    <b v="0"/>
    <b v="0"/>
    <s v="film &amp; video/documentary"/>
    <x v="4"/>
    <s v="documentary"/>
  </r>
  <r>
    <n v="230.58333333333331"/>
    <x v="1"/>
    <n v="182"/>
    <n v="76.01700000000001"/>
    <s v="US"/>
    <s v="USD"/>
    <n v="1274418000"/>
    <n v="1277960400"/>
    <x v="799"/>
    <x v="796"/>
    <b v="0"/>
    <b v="0"/>
    <s v="publishing/translations"/>
    <x v="5"/>
    <s v="translations"/>
  </r>
  <r>
    <n v="128.21428571428572"/>
    <x v="1"/>
    <n v="199"/>
    <n v="54.120999999999995"/>
    <s v="IT"/>
    <s v="EUR"/>
    <n v="1434344400"/>
    <n v="1434690000"/>
    <x v="800"/>
    <x v="797"/>
    <b v="0"/>
    <b v="1"/>
    <s v="film &amp; video/documentary"/>
    <x v="4"/>
    <s v="documentary"/>
  </r>
  <r>
    <n v="188.70588235294116"/>
    <x v="1"/>
    <n v="56"/>
    <n v="57.285999999999994"/>
    <s v="GB"/>
    <s v="GBP"/>
    <n v="1373518800"/>
    <n v="1376110800"/>
    <x v="801"/>
    <x v="798"/>
    <b v="0"/>
    <b v="1"/>
    <s v="film &amp; video/television"/>
    <x v="4"/>
    <s v="television"/>
  </r>
  <r>
    <n v="6.9511889862327907"/>
    <x v="0"/>
    <n v="107"/>
    <n v="103.81400000000001"/>
    <s v="US"/>
    <s v="USD"/>
    <n v="1517637600"/>
    <n v="1518415200"/>
    <x v="802"/>
    <x v="799"/>
    <b v="0"/>
    <b v="0"/>
    <s v="theater/plays"/>
    <x v="3"/>
    <s v="plays"/>
  </r>
  <r>
    <n v="774.43434343434342"/>
    <x v="1"/>
    <n v="1460"/>
    <n v="105.027"/>
    <s v="AU"/>
    <s v="AUD"/>
    <n v="1310619600"/>
    <n v="1310878800"/>
    <x v="803"/>
    <x v="800"/>
    <b v="0"/>
    <b v="1"/>
    <s v="food/food trucks"/>
    <x v="0"/>
    <s v="food trucks"/>
  </r>
  <r>
    <n v="27.693181818181817"/>
    <x v="0"/>
    <n v="27"/>
    <n v="90.26"/>
    <s v="US"/>
    <s v="USD"/>
    <n v="1556427600"/>
    <n v="1556600400"/>
    <x v="212"/>
    <x v="368"/>
    <b v="0"/>
    <b v="0"/>
    <s v="theater/plays"/>
    <x v="3"/>
    <s v="plays"/>
  </r>
  <r>
    <n v="52.479620323841424"/>
    <x v="0"/>
    <n v="1221"/>
    <n v="76.978999999999999"/>
    <s v="US"/>
    <s v="USD"/>
    <n v="1576476000"/>
    <n v="1576994400"/>
    <x v="804"/>
    <x v="801"/>
    <b v="0"/>
    <b v="0"/>
    <s v="film &amp; video/documentary"/>
    <x v="4"/>
    <s v="documentary"/>
  </r>
  <r>
    <n v="407.09677419354841"/>
    <x v="1"/>
    <n v="123"/>
    <n v="102.602"/>
    <s v="CH"/>
    <s v="CHF"/>
    <n v="1381122000"/>
    <n v="1382677200"/>
    <x v="805"/>
    <x v="802"/>
    <b v="0"/>
    <b v="0"/>
    <s v="music/jazz"/>
    <x v="1"/>
    <s v="jazz"/>
  </r>
  <r>
    <n v="2"/>
    <x v="0"/>
    <n v="1"/>
    <n v="2"/>
    <s v="US"/>
    <s v="USD"/>
    <n v="1411102800"/>
    <n v="1411189200"/>
    <x v="806"/>
    <x v="803"/>
    <b v="0"/>
    <b v="1"/>
    <s v="technology/web"/>
    <x v="2"/>
    <s v="web"/>
  </r>
  <r>
    <n v="156.17857142857144"/>
    <x v="1"/>
    <n v="159"/>
    <n v="55.006999999999998"/>
    <s v="US"/>
    <s v="USD"/>
    <n v="1531803600"/>
    <n v="1534654800"/>
    <x v="807"/>
    <x v="482"/>
    <b v="0"/>
    <b v="1"/>
    <s v="music/rock"/>
    <x v="1"/>
    <s v="rock"/>
  </r>
  <r>
    <n v="252.42857142857144"/>
    <x v="1"/>
    <n v="110"/>
    <n v="32.128"/>
    <s v="US"/>
    <s v="USD"/>
    <n v="1454133600"/>
    <n v="1457762400"/>
    <x v="722"/>
    <x v="496"/>
    <b v="0"/>
    <b v="0"/>
    <s v="technology/web"/>
    <x v="2"/>
    <s v="web"/>
  </r>
  <r>
    <n v="1.729268292682927"/>
    <x v="2"/>
    <n v="14"/>
    <n v="50.643000000000001"/>
    <s v="US"/>
    <s v="USD"/>
    <n v="1336194000"/>
    <n v="1337490000"/>
    <x v="477"/>
    <x v="804"/>
    <b v="0"/>
    <b v="1"/>
    <s v="publishing/nonfiction"/>
    <x v="5"/>
    <s v="nonfiction"/>
  </r>
  <r>
    <n v="12.230769230769232"/>
    <x v="0"/>
    <n v="16"/>
    <n v="49.687999999999995"/>
    <s v="US"/>
    <s v="USD"/>
    <n v="1349326800"/>
    <n v="1349672400"/>
    <x v="259"/>
    <x v="805"/>
    <b v="0"/>
    <b v="0"/>
    <s v="publishing/radio &amp; podcasts"/>
    <x v="5"/>
    <s v="radio &amp; podcasts"/>
  </r>
  <r>
    <n v="163.98734177215189"/>
    <x v="1"/>
    <n v="236"/>
    <n v="54.894999999999996"/>
    <s v="US"/>
    <s v="USD"/>
    <n v="1379566800"/>
    <n v="1379826000"/>
    <x v="9"/>
    <x v="806"/>
    <b v="0"/>
    <b v="0"/>
    <s v="theater/plays"/>
    <x v="3"/>
    <s v="plays"/>
  </r>
  <r>
    <n v="162.98181818181817"/>
    <x v="1"/>
    <n v="191"/>
    <n v="46.931999999999995"/>
    <s v="US"/>
    <s v="USD"/>
    <n v="1494651600"/>
    <n v="1497762000"/>
    <x v="808"/>
    <x v="807"/>
    <b v="1"/>
    <b v="1"/>
    <s v="film &amp; video/documentary"/>
    <x v="4"/>
    <s v="documentary"/>
  </r>
  <r>
    <n v="20.252747252747252"/>
    <x v="0"/>
    <n v="41"/>
    <n v="44.951999999999998"/>
    <s v="US"/>
    <s v="USD"/>
    <n v="1303880400"/>
    <n v="1304485200"/>
    <x v="809"/>
    <x v="808"/>
    <b v="0"/>
    <b v="0"/>
    <s v="theater/plays"/>
    <x v="3"/>
    <s v="plays"/>
  </r>
  <r>
    <n v="319.24083769633506"/>
    <x v="1"/>
    <n v="3934"/>
    <n v="30.999000000000002"/>
    <s v="US"/>
    <s v="USD"/>
    <n v="1335934800"/>
    <n v="1336885200"/>
    <x v="444"/>
    <x v="104"/>
    <b v="0"/>
    <b v="0"/>
    <s v="games/video games"/>
    <x v="6"/>
    <s v="video games"/>
  </r>
  <r>
    <n v="478.94444444444446"/>
    <x v="1"/>
    <n v="80"/>
    <n v="107.76300000000001"/>
    <s v="CA"/>
    <s v="CAD"/>
    <n v="1528088400"/>
    <n v="1530421200"/>
    <x v="384"/>
    <x v="809"/>
    <b v="0"/>
    <b v="1"/>
    <s v="theater/plays"/>
    <x v="3"/>
    <s v="plays"/>
  </r>
  <r>
    <n v="19.556634304207122"/>
    <x v="3"/>
    <n v="296"/>
    <n v="102.078"/>
    <s v="US"/>
    <s v="USD"/>
    <n v="1421906400"/>
    <n v="1421992800"/>
    <x v="810"/>
    <x v="810"/>
    <b v="0"/>
    <b v="0"/>
    <s v="theater/plays"/>
    <x v="3"/>
    <s v="plays"/>
  </r>
  <r>
    <n v="198.94827586206895"/>
    <x v="1"/>
    <n v="462"/>
    <n v="24.977"/>
    <s v="US"/>
    <s v="USD"/>
    <n v="1568005200"/>
    <n v="1568178000"/>
    <x v="811"/>
    <x v="811"/>
    <b v="1"/>
    <b v="0"/>
    <s v="technology/web"/>
    <x v="2"/>
    <s v="web"/>
  </r>
  <r>
    <n v="795"/>
    <x v="1"/>
    <n v="179"/>
    <n v="79.945000000000007"/>
    <s v="US"/>
    <s v="USD"/>
    <n v="1346821200"/>
    <n v="1347944400"/>
    <x v="812"/>
    <x v="812"/>
    <b v="1"/>
    <b v="0"/>
    <s v="film &amp; video/drama"/>
    <x v="4"/>
    <s v="drama"/>
  </r>
  <r>
    <n v="50.621082621082621"/>
    <x v="0"/>
    <n v="523"/>
    <n v="67.947000000000003"/>
    <s v="AU"/>
    <s v="AUD"/>
    <n v="1557637200"/>
    <n v="1558760400"/>
    <x v="813"/>
    <x v="813"/>
    <b v="0"/>
    <b v="0"/>
    <s v="film &amp; video/drama"/>
    <x v="4"/>
    <s v="drama"/>
  </r>
  <r>
    <n v="57.4375"/>
    <x v="0"/>
    <n v="141"/>
    <n v="26.071000000000002"/>
    <s v="GB"/>
    <s v="GBP"/>
    <n v="1375592400"/>
    <n v="1376629200"/>
    <x v="814"/>
    <x v="814"/>
    <b v="0"/>
    <b v="0"/>
    <s v="theater/plays"/>
    <x v="3"/>
    <s v="plays"/>
  </r>
  <r>
    <n v="155.62827640984909"/>
    <x v="1"/>
    <n v="1866"/>
    <n v="105.004"/>
    <s v="GB"/>
    <s v="GBP"/>
    <n v="1503982800"/>
    <n v="1504760400"/>
    <x v="80"/>
    <x v="815"/>
    <b v="0"/>
    <b v="0"/>
    <s v="film &amp; video/television"/>
    <x v="4"/>
    <s v="television"/>
  </r>
  <r>
    <n v="36.297297297297298"/>
    <x v="0"/>
    <n v="52"/>
    <n v="25.827000000000002"/>
    <s v="US"/>
    <s v="USD"/>
    <n v="1418882400"/>
    <n v="1419660000"/>
    <x v="815"/>
    <x v="414"/>
    <b v="0"/>
    <b v="0"/>
    <s v="photography/photography books"/>
    <x v="7"/>
    <s v="photography books"/>
  </r>
  <r>
    <n v="58.25"/>
    <x v="2"/>
    <n v="27"/>
    <n v="77.667000000000002"/>
    <s v="GB"/>
    <s v="GBP"/>
    <n v="1309237200"/>
    <n v="1311310800"/>
    <x v="816"/>
    <x v="816"/>
    <b v="0"/>
    <b v="1"/>
    <s v="film &amp; video/shorts"/>
    <x v="4"/>
    <s v="shorts"/>
  </r>
  <r>
    <n v="237.39473684210526"/>
    <x v="1"/>
    <n v="156"/>
    <n v="57.826999999999998"/>
    <s v="CH"/>
    <s v="CHF"/>
    <n v="1343365200"/>
    <n v="1344315600"/>
    <x v="474"/>
    <x v="82"/>
    <b v="0"/>
    <b v="0"/>
    <s v="publishing/radio &amp; podcasts"/>
    <x v="5"/>
    <s v="radio &amp; podcasts"/>
  </r>
  <r>
    <n v="58.75"/>
    <x v="0"/>
    <n v="225"/>
    <n v="92.956000000000003"/>
    <s v="AU"/>
    <s v="AUD"/>
    <n v="1507957200"/>
    <n v="1510725600"/>
    <x v="817"/>
    <x v="817"/>
    <b v="0"/>
    <b v="1"/>
    <s v="theater/plays"/>
    <x v="3"/>
    <s v="plays"/>
  </r>
  <r>
    <n v="182.56603773584905"/>
    <x v="1"/>
    <n v="255"/>
    <n v="37.945999999999998"/>
    <s v="US"/>
    <s v="USD"/>
    <n v="1549519200"/>
    <n v="1551247200"/>
    <x v="818"/>
    <x v="818"/>
    <b v="1"/>
    <b v="0"/>
    <s v="film &amp; video/animation"/>
    <x v="4"/>
    <s v="animation"/>
  </r>
  <r>
    <n v="0.75436408977556113"/>
    <x v="0"/>
    <n v="38"/>
    <n v="31.843"/>
    <s v="US"/>
    <s v="USD"/>
    <n v="1329026400"/>
    <n v="1330236000"/>
    <x v="819"/>
    <x v="819"/>
    <b v="0"/>
    <b v="0"/>
    <s v="technology/web"/>
    <x v="2"/>
    <s v="web"/>
  </r>
  <r>
    <n v="175.95330739299609"/>
    <x v="1"/>
    <n v="2261"/>
    <n v="40"/>
    <s v="US"/>
    <s v="USD"/>
    <n v="1544335200"/>
    <n v="1545112800"/>
    <x v="609"/>
    <x v="320"/>
    <b v="0"/>
    <b v="1"/>
    <s v="music/world music"/>
    <x v="1"/>
    <s v="world music"/>
  </r>
  <r>
    <n v="237.88235294117646"/>
    <x v="1"/>
    <n v="40"/>
    <n v="101.1"/>
    <s v="US"/>
    <s v="USD"/>
    <n v="1279083600"/>
    <n v="1279170000"/>
    <x v="547"/>
    <x v="820"/>
    <b v="0"/>
    <b v="0"/>
    <s v="theater/plays"/>
    <x v="3"/>
    <s v="plays"/>
  </r>
  <r>
    <n v="488.05076142131981"/>
    <x v="1"/>
    <n v="2289"/>
    <n v="84.007000000000005"/>
    <s v="IT"/>
    <s v="EUR"/>
    <n v="1572498000"/>
    <n v="1573452000"/>
    <x v="820"/>
    <x v="821"/>
    <b v="0"/>
    <b v="0"/>
    <s v="theater/plays"/>
    <x v="3"/>
    <s v="plays"/>
  </r>
  <r>
    <n v="224.06666666666669"/>
    <x v="1"/>
    <n v="65"/>
    <n v="103.41600000000001"/>
    <s v="US"/>
    <s v="USD"/>
    <n v="1506056400"/>
    <n v="1507093200"/>
    <x v="821"/>
    <x v="822"/>
    <b v="0"/>
    <b v="0"/>
    <s v="theater/plays"/>
    <x v="3"/>
    <s v="plays"/>
  </r>
  <r>
    <n v="18.126436781609197"/>
    <x v="0"/>
    <n v="15"/>
    <n v="105.134"/>
    <s v="US"/>
    <s v="USD"/>
    <n v="1463029200"/>
    <n v="1463374800"/>
    <x v="151"/>
    <x v="823"/>
    <b v="0"/>
    <b v="0"/>
    <s v="food/food trucks"/>
    <x v="0"/>
    <s v="food trucks"/>
  </r>
  <r>
    <n v="45.847222222222221"/>
    <x v="0"/>
    <n v="37"/>
    <n v="89.216999999999999"/>
    <s v="US"/>
    <s v="USD"/>
    <n v="1342069200"/>
    <n v="1344574800"/>
    <x v="822"/>
    <x v="824"/>
    <b v="0"/>
    <b v="0"/>
    <s v="theater/plays"/>
    <x v="3"/>
    <s v="plays"/>
  </r>
  <r>
    <n v="117.31541218637993"/>
    <x v="1"/>
    <n v="3777"/>
    <n v="51.995999999999995"/>
    <s v="IT"/>
    <s v="EUR"/>
    <n v="1388296800"/>
    <n v="1389074400"/>
    <x v="823"/>
    <x v="497"/>
    <b v="0"/>
    <b v="0"/>
    <s v="technology/web"/>
    <x v="2"/>
    <s v="web"/>
  </r>
  <r>
    <n v="217.30909090909088"/>
    <x v="1"/>
    <n v="184"/>
    <n v="64.957000000000008"/>
    <s v="GB"/>
    <s v="GBP"/>
    <n v="1493787600"/>
    <n v="1494997200"/>
    <x v="824"/>
    <x v="825"/>
    <b v="0"/>
    <b v="0"/>
    <s v="theater/plays"/>
    <x v="3"/>
    <s v="plays"/>
  </r>
  <r>
    <n v="112.28571428571428"/>
    <x v="1"/>
    <n v="85"/>
    <n v="46.235999999999997"/>
    <s v="US"/>
    <s v="USD"/>
    <n v="1424844000"/>
    <n v="1425448800"/>
    <x v="825"/>
    <x v="826"/>
    <b v="0"/>
    <b v="1"/>
    <s v="theater/plays"/>
    <x v="3"/>
    <s v="plays"/>
  </r>
  <r>
    <n v="72.51898734177216"/>
    <x v="0"/>
    <n v="112"/>
    <n v="51.152000000000001"/>
    <s v="US"/>
    <s v="USD"/>
    <n v="1403931600"/>
    <n v="1404104400"/>
    <x v="826"/>
    <x v="827"/>
    <b v="0"/>
    <b v="1"/>
    <s v="theater/plays"/>
    <x v="3"/>
    <s v="plays"/>
  </r>
  <r>
    <n v="212.30434782608697"/>
    <x v="1"/>
    <n v="144"/>
    <n v="33.909999999999997"/>
    <s v="US"/>
    <s v="USD"/>
    <n v="1394514000"/>
    <n v="1394773200"/>
    <x v="827"/>
    <x v="828"/>
    <b v="0"/>
    <b v="0"/>
    <s v="music/rock"/>
    <x v="1"/>
    <s v="rock"/>
  </r>
  <r>
    <n v="239.74657534246577"/>
    <x v="1"/>
    <n v="1902"/>
    <n v="92.01700000000001"/>
    <s v="US"/>
    <s v="USD"/>
    <n v="1365397200"/>
    <n v="1366520400"/>
    <x v="828"/>
    <x v="829"/>
    <b v="0"/>
    <b v="0"/>
    <s v="theater/plays"/>
    <x v="3"/>
    <s v="plays"/>
  </r>
  <r>
    <n v="181.93548387096774"/>
    <x v="1"/>
    <n v="105"/>
    <n v="107.429"/>
    <s v="US"/>
    <s v="USD"/>
    <n v="1456120800"/>
    <n v="1456639200"/>
    <x v="829"/>
    <x v="830"/>
    <b v="0"/>
    <b v="0"/>
    <s v="theater/plays"/>
    <x v="3"/>
    <s v="plays"/>
  </r>
  <r>
    <n v="164.13114754098362"/>
    <x v="1"/>
    <n v="132"/>
    <n v="75.849000000000004"/>
    <s v="US"/>
    <s v="USD"/>
    <n v="1437714000"/>
    <n v="1438318800"/>
    <x v="830"/>
    <x v="94"/>
    <b v="0"/>
    <b v="0"/>
    <s v="theater/plays"/>
    <x v="3"/>
    <s v="plays"/>
  </r>
  <r>
    <n v="1.6375968992248062"/>
    <x v="0"/>
    <n v="21"/>
    <n v="80.477000000000004"/>
    <s v="US"/>
    <s v="USD"/>
    <n v="1563771600"/>
    <n v="1564030800"/>
    <x v="831"/>
    <x v="831"/>
    <b v="1"/>
    <b v="0"/>
    <s v="theater/plays"/>
    <x v="3"/>
    <s v="plays"/>
  </r>
  <r>
    <n v="49.64385964912281"/>
    <x v="3"/>
    <n v="976"/>
    <n v="86.978999999999999"/>
    <s v="US"/>
    <s v="USD"/>
    <n v="1448517600"/>
    <n v="1449295200"/>
    <x v="832"/>
    <x v="832"/>
    <b v="0"/>
    <b v="0"/>
    <s v="film &amp; video/documentary"/>
    <x v="4"/>
    <s v="documentary"/>
  </r>
  <r>
    <n v="109.70652173913042"/>
    <x v="1"/>
    <n v="96"/>
    <n v="105.13600000000001"/>
    <s v="US"/>
    <s v="USD"/>
    <n v="1528779600"/>
    <n v="1531890000"/>
    <x v="833"/>
    <x v="833"/>
    <b v="0"/>
    <b v="1"/>
    <s v="publishing/fiction"/>
    <x v="5"/>
    <s v="fiction"/>
  </r>
  <r>
    <n v="49.217948717948715"/>
    <x v="0"/>
    <n v="67"/>
    <n v="57.298999999999999"/>
    <s v="US"/>
    <s v="USD"/>
    <n v="1304744400"/>
    <n v="1306213200"/>
    <x v="834"/>
    <x v="834"/>
    <b v="0"/>
    <b v="1"/>
    <s v="games/video games"/>
    <x v="6"/>
    <s v="video games"/>
  </r>
  <r>
    <n v="62.232323232323225"/>
    <x v="2"/>
    <n v="66"/>
    <n v="93.349000000000004"/>
    <s v="CA"/>
    <s v="CAD"/>
    <n v="1354341600"/>
    <n v="1356242400"/>
    <x v="835"/>
    <x v="835"/>
    <b v="0"/>
    <b v="0"/>
    <s v="technology/web"/>
    <x v="2"/>
    <s v="web"/>
  </r>
  <r>
    <n v="13.05813953488372"/>
    <x v="0"/>
    <n v="78"/>
    <n v="71.988"/>
    <s v="US"/>
    <s v="USD"/>
    <n v="1294552800"/>
    <n v="1297576800"/>
    <x v="836"/>
    <x v="836"/>
    <b v="1"/>
    <b v="0"/>
    <s v="theater/plays"/>
    <x v="3"/>
    <s v="plays"/>
  </r>
  <r>
    <n v="64.635416666666671"/>
    <x v="0"/>
    <n v="67"/>
    <n v="92.612000000000009"/>
    <s v="AU"/>
    <s v="AUD"/>
    <n v="1295935200"/>
    <n v="1296194400"/>
    <x v="837"/>
    <x v="611"/>
    <b v="0"/>
    <b v="0"/>
    <s v="theater/plays"/>
    <x v="3"/>
    <s v="plays"/>
  </r>
  <r>
    <n v="159.58666666666667"/>
    <x v="1"/>
    <n v="114"/>
    <n v="104.992"/>
    <s v="US"/>
    <s v="USD"/>
    <n v="1411534800"/>
    <n v="1414558800"/>
    <x v="219"/>
    <x v="837"/>
    <b v="0"/>
    <b v="0"/>
    <s v="food/food trucks"/>
    <x v="0"/>
    <s v="food trucks"/>
  </r>
  <r>
    <n v="81.42"/>
    <x v="0"/>
    <n v="263"/>
    <n v="30.959"/>
    <s v="AU"/>
    <s v="AUD"/>
    <n v="1486706400"/>
    <n v="1488348000"/>
    <x v="365"/>
    <x v="334"/>
    <b v="0"/>
    <b v="0"/>
    <s v="photography/photography books"/>
    <x v="7"/>
    <s v="photography books"/>
  </r>
  <r>
    <n v="32.444767441860463"/>
    <x v="0"/>
    <n v="1691"/>
    <n v="33.001999999999995"/>
    <s v="US"/>
    <s v="USD"/>
    <n v="1333602000"/>
    <n v="1334898000"/>
    <x v="838"/>
    <x v="838"/>
    <b v="1"/>
    <b v="0"/>
    <s v="photography/photography books"/>
    <x v="7"/>
    <s v="photography books"/>
  </r>
  <r>
    <n v="9.9141184124918666"/>
    <x v="0"/>
    <n v="181"/>
    <n v="84.188000000000002"/>
    <s v="US"/>
    <s v="USD"/>
    <n v="1308200400"/>
    <n v="1308373200"/>
    <x v="839"/>
    <x v="839"/>
    <b v="0"/>
    <b v="0"/>
    <s v="theater/plays"/>
    <x v="3"/>
    <s v="plays"/>
  </r>
  <r>
    <n v="26.694444444444443"/>
    <x v="0"/>
    <n v="13"/>
    <n v="73.924000000000007"/>
    <s v="US"/>
    <s v="USD"/>
    <n v="1411707600"/>
    <n v="1412312400"/>
    <x v="840"/>
    <x v="216"/>
    <b v="0"/>
    <b v="0"/>
    <s v="theater/plays"/>
    <x v="3"/>
    <s v="plays"/>
  </r>
  <r>
    <n v="62.957446808510639"/>
    <x v="3"/>
    <n v="160"/>
    <n v="36.988"/>
    <s v="US"/>
    <s v="USD"/>
    <n v="1418364000"/>
    <n v="1419228000"/>
    <x v="841"/>
    <x v="840"/>
    <b v="1"/>
    <b v="1"/>
    <s v="film &amp; video/documentary"/>
    <x v="4"/>
    <s v="documentary"/>
  </r>
  <r>
    <n v="161.35593220338984"/>
    <x v="1"/>
    <n v="203"/>
    <n v="46.896999999999998"/>
    <s v="US"/>
    <s v="USD"/>
    <n v="1429333200"/>
    <n v="1430974800"/>
    <x v="842"/>
    <x v="133"/>
    <b v="0"/>
    <b v="0"/>
    <s v="technology/web"/>
    <x v="2"/>
    <s v="web"/>
  </r>
  <r>
    <n v="5"/>
    <x v="0"/>
    <n v="1"/>
    <n v="5"/>
    <s v="US"/>
    <s v="USD"/>
    <n v="1555390800"/>
    <n v="1555822800"/>
    <x v="843"/>
    <x v="354"/>
    <b v="0"/>
    <b v="1"/>
    <s v="theater/plays"/>
    <x v="3"/>
    <s v="plays"/>
  </r>
  <r>
    <n v="1096.9379310344827"/>
    <x v="1"/>
    <n v="1559"/>
    <n v="102.02500000000001"/>
    <s v="US"/>
    <s v="USD"/>
    <n v="1482732000"/>
    <n v="1482818400"/>
    <x v="844"/>
    <x v="721"/>
    <b v="0"/>
    <b v="1"/>
    <s v="music/rock"/>
    <x v="1"/>
    <s v="rock"/>
  </r>
  <r>
    <n v="70.094158075601371"/>
    <x v="3"/>
    <n v="2266"/>
    <n v="45.007999999999996"/>
    <s v="US"/>
    <s v="USD"/>
    <n v="1470718800"/>
    <n v="1471928400"/>
    <x v="845"/>
    <x v="841"/>
    <b v="0"/>
    <b v="0"/>
    <s v="film &amp; video/documentary"/>
    <x v="4"/>
    <s v="documentary"/>
  </r>
  <r>
    <n v="60"/>
    <x v="0"/>
    <n v="21"/>
    <n v="94.286000000000001"/>
    <s v="US"/>
    <s v="USD"/>
    <n v="1450591200"/>
    <n v="1453701600"/>
    <x v="846"/>
    <x v="842"/>
    <b v="0"/>
    <b v="1"/>
    <s v="film &amp; video/science fiction"/>
    <x v="4"/>
    <s v="science fiction"/>
  </r>
  <r>
    <n v="367.0985915492958"/>
    <x v="1"/>
    <n v="1548"/>
    <n v="101.024"/>
    <s v="AU"/>
    <s v="AUD"/>
    <n v="1348290000"/>
    <n v="1350363600"/>
    <x v="110"/>
    <x v="843"/>
    <b v="0"/>
    <b v="0"/>
    <s v="technology/web"/>
    <x v="2"/>
    <s v="web"/>
  </r>
  <r>
    <n v="1109"/>
    <x v="1"/>
    <n v="80"/>
    <n v="97.038000000000011"/>
    <s v="US"/>
    <s v="USD"/>
    <n v="1353823200"/>
    <n v="1353996000"/>
    <x v="847"/>
    <x v="844"/>
    <b v="0"/>
    <b v="0"/>
    <s v="theater/plays"/>
    <x v="3"/>
    <s v="plays"/>
  </r>
  <r>
    <n v="19.028784648187631"/>
    <x v="0"/>
    <n v="830"/>
    <n v="43.01"/>
    <s v="US"/>
    <s v="USD"/>
    <n v="1450764000"/>
    <n v="1451109600"/>
    <x v="848"/>
    <x v="845"/>
    <b v="0"/>
    <b v="0"/>
    <s v="film &amp; video/science fiction"/>
    <x v="4"/>
    <s v="science fiction"/>
  </r>
  <r>
    <n v="126.87755102040816"/>
    <x v="1"/>
    <n v="131"/>
    <n v="94.917000000000002"/>
    <s v="US"/>
    <s v="USD"/>
    <n v="1329372000"/>
    <n v="1329631200"/>
    <x v="849"/>
    <x v="846"/>
    <b v="0"/>
    <b v="0"/>
    <s v="theater/plays"/>
    <x v="3"/>
    <s v="plays"/>
  </r>
  <r>
    <n v="734.63636363636363"/>
    <x v="1"/>
    <n v="112"/>
    <n v="72.152000000000001"/>
    <s v="US"/>
    <s v="USD"/>
    <n v="1277096400"/>
    <n v="1278997200"/>
    <x v="780"/>
    <x v="847"/>
    <b v="0"/>
    <b v="0"/>
    <s v="film &amp; video/animation"/>
    <x v="4"/>
    <s v="animation"/>
  </r>
  <r>
    <n v="4.5731034482758623"/>
    <x v="0"/>
    <n v="130"/>
    <n v="51.007999999999996"/>
    <s v="US"/>
    <s v="USD"/>
    <n v="1277701200"/>
    <n v="1280120400"/>
    <x v="140"/>
    <x v="688"/>
    <b v="0"/>
    <b v="0"/>
    <s v="publishing/translations"/>
    <x v="5"/>
    <s v="translations"/>
  </r>
  <r>
    <n v="85.054545454545448"/>
    <x v="0"/>
    <n v="55"/>
    <n v="85.055000000000007"/>
    <s v="US"/>
    <s v="USD"/>
    <n v="1454911200"/>
    <n v="1458104400"/>
    <x v="850"/>
    <x v="848"/>
    <b v="0"/>
    <b v="0"/>
    <s v="technology/web"/>
    <x v="2"/>
    <s v="web"/>
  </r>
  <r>
    <n v="119.29824561403508"/>
    <x v="1"/>
    <n v="155"/>
    <n v="43.870999999999995"/>
    <s v="US"/>
    <s v="USD"/>
    <n v="1297922400"/>
    <n v="1298268000"/>
    <x v="851"/>
    <x v="248"/>
    <b v="0"/>
    <b v="0"/>
    <s v="publishing/translations"/>
    <x v="5"/>
    <s v="translations"/>
  </r>
  <r>
    <n v="296.02777777777777"/>
    <x v="1"/>
    <n v="266"/>
    <n v="40.064"/>
    <s v="US"/>
    <s v="USD"/>
    <n v="1384408800"/>
    <n v="1386223200"/>
    <x v="852"/>
    <x v="849"/>
    <b v="0"/>
    <b v="0"/>
    <s v="food/food trucks"/>
    <x v="0"/>
    <s v="food trucks"/>
  </r>
  <r>
    <n v="84.694915254237287"/>
    <x v="0"/>
    <n v="114"/>
    <n v="43.833999999999996"/>
    <s v="IT"/>
    <s v="EUR"/>
    <n v="1299304800"/>
    <n v="1299823200"/>
    <x v="853"/>
    <x v="850"/>
    <b v="0"/>
    <b v="1"/>
    <s v="photography/photography books"/>
    <x v="7"/>
    <s v="photography books"/>
  </r>
  <r>
    <n v="355.7837837837838"/>
    <x v="1"/>
    <n v="155"/>
    <n v="84.93"/>
    <s v="US"/>
    <s v="USD"/>
    <n v="1431320400"/>
    <n v="1431752400"/>
    <x v="854"/>
    <x v="851"/>
    <b v="0"/>
    <b v="0"/>
    <s v="theater/plays"/>
    <x v="3"/>
    <s v="plays"/>
  </r>
  <r>
    <n v="386.40909090909093"/>
    <x v="1"/>
    <n v="207"/>
    <n v="41.067999999999998"/>
    <s v="GB"/>
    <s v="GBP"/>
    <n v="1264399200"/>
    <n v="1267855200"/>
    <x v="67"/>
    <x v="852"/>
    <b v="0"/>
    <b v="0"/>
    <s v="music/rock"/>
    <x v="1"/>
    <s v="rock"/>
  </r>
  <r>
    <n v="792.23529411764707"/>
    <x v="1"/>
    <n v="245"/>
    <n v="54.971999999999994"/>
    <s v="US"/>
    <s v="USD"/>
    <n v="1497502800"/>
    <n v="1497675600"/>
    <x v="855"/>
    <x v="853"/>
    <b v="0"/>
    <b v="0"/>
    <s v="theater/plays"/>
    <x v="3"/>
    <s v="plays"/>
  </r>
  <r>
    <n v="137.03393665158373"/>
    <x v="1"/>
    <n v="1573"/>
    <n v="77.01100000000001"/>
    <s v="US"/>
    <s v="USD"/>
    <n v="1333688400"/>
    <n v="1336885200"/>
    <x v="107"/>
    <x v="104"/>
    <b v="0"/>
    <b v="0"/>
    <s v="music/world music"/>
    <x v="1"/>
    <s v="world music"/>
  </r>
  <r>
    <n v="338.20833333333337"/>
    <x v="1"/>
    <n v="114"/>
    <n v="71.201999999999998"/>
    <s v="US"/>
    <s v="USD"/>
    <n v="1293861600"/>
    <n v="1295157600"/>
    <x v="344"/>
    <x v="854"/>
    <b v="0"/>
    <b v="0"/>
    <s v="food/food trucks"/>
    <x v="0"/>
    <s v="food trucks"/>
  </r>
  <r>
    <n v="108.22784810126582"/>
    <x v="1"/>
    <n v="93"/>
    <n v="91.936000000000007"/>
    <s v="US"/>
    <s v="USD"/>
    <n v="1576994400"/>
    <n v="1577599200"/>
    <x v="856"/>
    <x v="855"/>
    <b v="0"/>
    <b v="0"/>
    <s v="theater/plays"/>
    <x v="3"/>
    <s v="plays"/>
  </r>
  <r>
    <n v="60.757639620653315"/>
    <x v="0"/>
    <n v="594"/>
    <n v="97.070000000000007"/>
    <s v="US"/>
    <s v="USD"/>
    <n v="1304917200"/>
    <n v="1305003600"/>
    <x v="857"/>
    <x v="856"/>
    <b v="0"/>
    <b v="0"/>
    <s v="theater/plays"/>
    <x v="3"/>
    <s v="plays"/>
  </r>
  <r>
    <n v="27.725490196078432"/>
    <x v="0"/>
    <n v="24"/>
    <n v="58.916999999999994"/>
    <s v="US"/>
    <s v="USD"/>
    <n v="1381208400"/>
    <n v="1381726800"/>
    <x v="858"/>
    <x v="857"/>
    <b v="0"/>
    <b v="0"/>
    <s v="film &amp; video/television"/>
    <x v="4"/>
    <s v="television"/>
  </r>
  <r>
    <n v="228.3934426229508"/>
    <x v="1"/>
    <n v="1681"/>
    <n v="58.015999999999998"/>
    <s v="US"/>
    <s v="USD"/>
    <n v="1401685200"/>
    <n v="1402462800"/>
    <x v="859"/>
    <x v="858"/>
    <b v="0"/>
    <b v="1"/>
    <s v="technology/web"/>
    <x v="2"/>
    <s v="web"/>
  </r>
  <r>
    <n v="21.615194054500414"/>
    <x v="0"/>
    <n v="252"/>
    <n v="103.87400000000001"/>
    <s v="US"/>
    <s v="USD"/>
    <n v="1291960800"/>
    <n v="1292133600"/>
    <x v="860"/>
    <x v="859"/>
    <b v="0"/>
    <b v="1"/>
    <s v="theater/plays"/>
    <x v="3"/>
    <s v="plays"/>
  </r>
  <r>
    <n v="373.875"/>
    <x v="1"/>
    <n v="32"/>
    <n v="93.469000000000008"/>
    <s v="US"/>
    <s v="USD"/>
    <n v="1368853200"/>
    <n v="1368939600"/>
    <x v="170"/>
    <x v="860"/>
    <b v="0"/>
    <b v="0"/>
    <s v="music/indie rock"/>
    <x v="1"/>
    <s v="indie rock"/>
  </r>
  <r>
    <n v="154.92592592592592"/>
    <x v="1"/>
    <n v="135"/>
    <n v="61.970999999999997"/>
    <s v="US"/>
    <s v="USD"/>
    <n v="1448776800"/>
    <n v="1452146400"/>
    <x v="861"/>
    <x v="264"/>
    <b v="0"/>
    <b v="1"/>
    <s v="theater/plays"/>
    <x v="3"/>
    <s v="plays"/>
  </r>
  <r>
    <n v="322.14999999999998"/>
    <x v="1"/>
    <n v="140"/>
    <n v="92.043000000000006"/>
    <s v="US"/>
    <s v="USD"/>
    <n v="1296194400"/>
    <n v="1296712800"/>
    <x v="862"/>
    <x v="65"/>
    <b v="0"/>
    <b v="1"/>
    <s v="theater/plays"/>
    <x v="3"/>
    <s v="plays"/>
  </r>
  <r>
    <n v="73.957142857142856"/>
    <x v="0"/>
    <n v="67"/>
    <n v="77.269000000000005"/>
    <s v="US"/>
    <s v="USD"/>
    <n v="1517983200"/>
    <n v="1520748000"/>
    <x v="863"/>
    <x v="861"/>
    <b v="0"/>
    <b v="0"/>
    <s v="food/food trucks"/>
    <x v="0"/>
    <s v="food trucks"/>
  </r>
  <r>
    <n v="864.1"/>
    <x v="1"/>
    <n v="92"/>
    <n v="93.924000000000007"/>
    <s v="US"/>
    <s v="USD"/>
    <n v="1478930400"/>
    <n v="1480831200"/>
    <x v="864"/>
    <x v="862"/>
    <b v="0"/>
    <b v="0"/>
    <s v="games/video games"/>
    <x v="6"/>
    <s v="video games"/>
  </r>
  <r>
    <n v="143.26245847176079"/>
    <x v="1"/>
    <n v="1015"/>
    <n v="84.97"/>
    <s v="GB"/>
    <s v="GBP"/>
    <n v="1426395600"/>
    <n v="1426914000"/>
    <x v="527"/>
    <x v="454"/>
    <b v="0"/>
    <b v="0"/>
    <s v="theater/plays"/>
    <x v="3"/>
    <s v="plays"/>
  </r>
  <r>
    <n v="40.281762295081968"/>
    <x v="0"/>
    <n v="742"/>
    <n v="105.971"/>
    <s v="US"/>
    <s v="USD"/>
    <n v="1446181200"/>
    <n v="1446616800"/>
    <x v="865"/>
    <x v="863"/>
    <b v="1"/>
    <b v="0"/>
    <s v="publishing/nonfiction"/>
    <x v="5"/>
    <s v="nonfiction"/>
  </r>
  <r>
    <n v="178.22388059701493"/>
    <x v="1"/>
    <n v="323"/>
    <n v="36.97"/>
    <s v="US"/>
    <s v="USD"/>
    <n v="1514181600"/>
    <n v="1517032800"/>
    <x v="866"/>
    <x v="864"/>
    <b v="0"/>
    <b v="0"/>
    <s v="technology/web"/>
    <x v="2"/>
    <s v="web"/>
  </r>
  <r>
    <n v="84.930555555555557"/>
    <x v="0"/>
    <n v="75"/>
    <n v="81.534000000000006"/>
    <s v="US"/>
    <s v="USD"/>
    <n v="1311051600"/>
    <n v="1311224400"/>
    <x v="867"/>
    <x v="865"/>
    <b v="0"/>
    <b v="1"/>
    <s v="film &amp; video/documentary"/>
    <x v="4"/>
    <s v="documentary"/>
  </r>
  <r>
    <n v="145.93648334624322"/>
    <x v="1"/>
    <n v="2326"/>
    <n v="81"/>
    <s v="US"/>
    <s v="USD"/>
    <n v="1564894800"/>
    <n v="1566190800"/>
    <x v="868"/>
    <x v="866"/>
    <b v="0"/>
    <b v="0"/>
    <s v="film &amp; video/documentary"/>
    <x v="4"/>
    <s v="documentary"/>
  </r>
  <r>
    <n v="152.46153846153848"/>
    <x v="1"/>
    <n v="381"/>
    <n v="26.011000000000003"/>
    <s v="US"/>
    <s v="USD"/>
    <n v="1567918800"/>
    <n v="1570165200"/>
    <x v="105"/>
    <x v="867"/>
    <b v="0"/>
    <b v="0"/>
    <s v="theater/plays"/>
    <x v="3"/>
    <s v="plays"/>
  </r>
  <r>
    <n v="67.129542790152414"/>
    <x v="0"/>
    <n v="4405"/>
    <n v="25.999000000000002"/>
    <s v="US"/>
    <s v="USD"/>
    <n v="1386309600"/>
    <n v="1388556000"/>
    <x v="481"/>
    <x v="868"/>
    <b v="0"/>
    <b v="1"/>
    <s v="music/rock"/>
    <x v="1"/>
    <s v="rock"/>
  </r>
  <r>
    <n v="40.307692307692307"/>
    <x v="0"/>
    <n v="92"/>
    <n v="34.173999999999999"/>
    <s v="US"/>
    <s v="USD"/>
    <n v="1301979600"/>
    <n v="1303189200"/>
    <x v="253"/>
    <x v="296"/>
    <b v="0"/>
    <b v="0"/>
    <s v="music/rock"/>
    <x v="1"/>
    <s v="rock"/>
  </r>
  <r>
    <n v="216.79032258064518"/>
    <x v="1"/>
    <n v="480"/>
    <n v="28.003"/>
    <s v="US"/>
    <s v="USD"/>
    <n v="1493269200"/>
    <n v="1494478800"/>
    <x v="869"/>
    <x v="869"/>
    <b v="0"/>
    <b v="0"/>
    <s v="film &amp; video/documentary"/>
    <x v="4"/>
    <s v="documentary"/>
  </r>
  <r>
    <n v="52.117021276595743"/>
    <x v="0"/>
    <n v="64"/>
    <n v="76.547000000000011"/>
    <s v="US"/>
    <s v="USD"/>
    <n v="1478930400"/>
    <n v="1480744800"/>
    <x v="864"/>
    <x v="274"/>
    <b v="0"/>
    <b v="0"/>
    <s v="publishing/radio &amp; podcasts"/>
    <x v="5"/>
    <s v="radio &amp; podcasts"/>
  </r>
  <r>
    <n v="499.58333333333337"/>
    <x v="1"/>
    <n v="226"/>
    <n v="53.053999999999995"/>
    <s v="US"/>
    <s v="USD"/>
    <n v="1555390800"/>
    <n v="1555822800"/>
    <x v="843"/>
    <x v="354"/>
    <b v="0"/>
    <b v="0"/>
    <s v="publishing/translations"/>
    <x v="5"/>
    <s v="translations"/>
  </r>
  <r>
    <n v="87.679487179487182"/>
    <x v="0"/>
    <n v="64"/>
    <n v="106.86"/>
    <s v="US"/>
    <s v="USD"/>
    <n v="1456984800"/>
    <n v="1458882000"/>
    <x v="289"/>
    <x v="870"/>
    <b v="0"/>
    <b v="1"/>
    <s v="film &amp; video/drama"/>
    <x v="4"/>
    <s v="drama"/>
  </r>
  <r>
    <n v="113.17346938775511"/>
    <x v="1"/>
    <n v="241"/>
    <n v="46.021000000000001"/>
    <s v="US"/>
    <s v="USD"/>
    <n v="1411621200"/>
    <n v="1411966800"/>
    <x v="870"/>
    <x v="871"/>
    <b v="0"/>
    <b v="1"/>
    <s v="music/rock"/>
    <x v="1"/>
    <s v="rock"/>
  </r>
  <r>
    <n v="426.54838709677421"/>
    <x v="1"/>
    <n v="132"/>
    <n v="100.17500000000001"/>
    <s v="US"/>
    <s v="USD"/>
    <n v="1525669200"/>
    <n v="1526878800"/>
    <x v="871"/>
    <x v="98"/>
    <b v="0"/>
    <b v="1"/>
    <s v="film &amp; video/drama"/>
    <x v="4"/>
    <s v="drama"/>
  </r>
  <r>
    <n v="77.632653061224488"/>
    <x v="3"/>
    <n v="75"/>
    <n v="101.44"/>
    <s v="IT"/>
    <s v="EUR"/>
    <n v="1450936800"/>
    <n v="1452405600"/>
    <x v="872"/>
    <x v="872"/>
    <b v="0"/>
    <b v="1"/>
    <s v="photography/photography books"/>
    <x v="7"/>
    <s v="photography books"/>
  </r>
  <r>
    <n v="52.496810772501767"/>
    <x v="0"/>
    <n v="842"/>
    <n v="87.972999999999999"/>
    <s v="US"/>
    <s v="USD"/>
    <n v="1413522000"/>
    <n v="1414040400"/>
    <x v="873"/>
    <x v="873"/>
    <b v="0"/>
    <b v="1"/>
    <s v="publishing/translations"/>
    <x v="5"/>
    <s v="translations"/>
  </r>
  <r>
    <n v="157.46762589928059"/>
    <x v="1"/>
    <n v="2043"/>
    <n v="74.996000000000009"/>
    <s v="US"/>
    <s v="USD"/>
    <n v="1541307600"/>
    <n v="1543816800"/>
    <x v="874"/>
    <x v="526"/>
    <b v="0"/>
    <b v="1"/>
    <s v="food/food trucks"/>
    <x v="0"/>
    <s v="food trucks"/>
  </r>
  <r>
    <n v="72.939393939393938"/>
    <x v="0"/>
    <n v="112"/>
    <n v="42.982999999999997"/>
    <s v="US"/>
    <s v="USD"/>
    <n v="1357106400"/>
    <n v="1359698400"/>
    <x v="875"/>
    <x v="874"/>
    <b v="0"/>
    <b v="0"/>
    <s v="theater/plays"/>
    <x v="3"/>
    <s v="plays"/>
  </r>
  <r>
    <n v="60.565789473684205"/>
    <x v="3"/>
    <n v="139"/>
    <n v="33.116"/>
    <s v="IT"/>
    <s v="EUR"/>
    <n v="1390197600"/>
    <n v="1390629600"/>
    <x v="876"/>
    <x v="875"/>
    <b v="0"/>
    <b v="0"/>
    <s v="theater/plays"/>
    <x v="3"/>
    <s v="plays"/>
  </r>
  <r>
    <n v="56.791291291291287"/>
    <x v="0"/>
    <n v="374"/>
    <n v="101.13200000000001"/>
    <s v="US"/>
    <s v="USD"/>
    <n v="1265868000"/>
    <n v="1267077600"/>
    <x v="877"/>
    <x v="876"/>
    <b v="0"/>
    <b v="1"/>
    <s v="music/indie rock"/>
    <x v="1"/>
    <s v="indie rock"/>
  </r>
  <r>
    <n v="56.542754275427541"/>
    <x v="3"/>
    <n v="1122"/>
    <n v="55.988999999999997"/>
    <s v="US"/>
    <s v="USD"/>
    <n v="1467176400"/>
    <n v="1467781200"/>
    <x v="878"/>
    <x v="877"/>
    <b v="0"/>
    <b v="0"/>
    <s v="food/food trucks"/>
    <x v="0"/>
    <s v="food trucks"/>
  </r>
  <r>
    <m/>
    <x v="4"/>
    <m/>
    <m/>
    <m/>
    <m/>
    <m/>
    <m/>
    <x v="879"/>
    <x v="878"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2000000000001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700000000001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9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400000000000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999999999997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9000000000007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800000000000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1000000000001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3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6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200000000001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700000000000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300000000001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999999999999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99999999999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200000000001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6000000000012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5000000000002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6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999999999998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1000000000006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999999999998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1000000000005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500000000001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9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999999999995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999999999998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4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3000000000002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200000000001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2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200000000001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400000000001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999999999995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9000000000002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200000000001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999999999994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999999999997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999999999996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999999999995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7000000000005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99999999999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999999999997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500000000000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60000000000002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2000000000001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6000000000002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9000000000009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200000000001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999999999997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8000000000008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99999999999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7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2000000000002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999999999999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4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999999999995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6000000000003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999999999999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800000000001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8000000000006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3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3000000000001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999999999998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999999999995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300000000000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4000000000012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4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4000000000007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999999999995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300000000001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2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9000000000003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999999999994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8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600000000001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600000000001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999999999997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999999999994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500000000000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8000000000001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400000000001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6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4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9000000000011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6000000000001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900000000001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7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4000000000009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9000000000007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100000000001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999999999995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5000000000002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3000000000002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2000000000002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3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999999999998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500000000001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8000000000001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8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4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999999999996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5000000000007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9000000000008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999999999998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999999999999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2000000000002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7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9000000000001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6000000000003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8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99999999999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999999999994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999999999999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90000000000009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999999999995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8000000000007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70000000000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90000000000009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5000000000001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999999999995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700000000001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800000000000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2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999999999998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100000000000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3000000000006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9000000000008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400000000001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4000000000009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100000000001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7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999999999996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999999999995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999999999994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1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6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999999999996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7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9000000000004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80000000000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400000000001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4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200000000001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999999999998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999999999997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6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99999999999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999999999996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7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999999999997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999999999998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999999999999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5000000000001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999999999999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5000000000011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900000000001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1000000000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9999999999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2000000000003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5000000000009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3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999999999996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99999999999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99999999995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5000000000002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999999999999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5000000000003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999999999998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3000000000002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999999999998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9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999999999998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6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2000000000004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999999999997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4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999999999995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999999999999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6000000000003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2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9000000000009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4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999999999999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3000000000007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999999999997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5000000000006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999999999996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999999999996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300000000000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2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600000000001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9000000000005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6000000000005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7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999999999996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6000000000009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4000000000001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7000000000009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4000000000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999999999995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1000000000001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999999999996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300000000001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2000000000001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800000000001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999999999998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999999999997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7000000000008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3000000000002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5000000000002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999999999995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999999999998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999999999995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99999999999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3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8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1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999999999994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300000000001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6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999999999996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2000000000006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999999999998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999999999999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999999999998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999999999999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999999999998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1000000000003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8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3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1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999999999998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8000000000002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999999999998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9999999999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600000000001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4000000000007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999999999996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999999999999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999999999995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999999999999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1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9000000000003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8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4000000000001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5000000000006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2000000000011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8000000000001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3000000000001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9000000000002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9000000000008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2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500000000001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7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3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100000000001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999999999998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999999999995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999999999997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100000000000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999999999995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6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2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1000000000006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5000000000003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4000000000001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99999999995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700000000001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999999999998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900000000000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99999999999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99999999999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60000000000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4000000000005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999999999997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5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90000000000009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1000000000001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99999999999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1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7000000000006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999999999996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1000000000008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999999999999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6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6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4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7000000000003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100000000001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9000000000001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2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999999999998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999999999998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3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800000000001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6000000000005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999999999995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10000000000008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7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500000000001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4000000000001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4000000000009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4000000000009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8000000000001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2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800000000001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100000000001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999999999997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3000000000003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999999999996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1000000000008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2000000000002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999999999996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999999999998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2000000000009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700000000001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999999999995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99999999996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999999999999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2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8000000000009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3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999999999998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99999999995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200000000001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1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999999999998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4000000000008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300000000001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1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4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6000000000004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999999999999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2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999999999999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8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5000000000006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1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5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9000000000002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9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6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99999999999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6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8000000000001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999999999994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999999999999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6000000000012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8000000000002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4000000000007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99999999999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7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999999999996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7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200000000000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700000000001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90000000000009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4000000000001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2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999999999995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999999999997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999999999996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999999999998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999999999998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2000000000002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999999999999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999999999996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999999999999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5000000000001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5000000000001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800000000001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2000000000002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999999999999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200000000001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999999999996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999999999995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7000000000004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7000000000001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4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99999999999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8000000000005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50000000000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999999999998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3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8000000000004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6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6000000000003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6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999999999994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3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9000000000011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3000000000001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999999999995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999999999998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7000000000011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5000000000005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700000000001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6000000000012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9000000000003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999999999995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999999999995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3000000000004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800000000001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100000000001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700000000000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4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7000000000001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200000000001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999999999995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1000000000001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1000000000002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9000000000002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500000000000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99999999999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1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999999999997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999999999999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800000000001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50000000000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100000000001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999999999997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9000000000006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1000000000007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999999999997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3000000000001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999999999998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999999999998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999999999999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8000000000004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6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8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6000000000003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7000000000002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999999999998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999999999995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4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5000000000007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8000000000008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999999999999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999999999995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4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999999999997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7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99999999999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999999999995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9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5000000000002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999999999996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8000000000004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3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900000000001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999999999998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300000000001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7000000000002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999999999996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900000000000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999999999997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100000000001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999999999995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999999999999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8000000000003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3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900000000001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999999999995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999999999999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999999999997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999999999998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8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99999999999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1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9999999997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6000000000001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999999999995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2000000000002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4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9999999999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3000000000001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99999999999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7000000000002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6000000000008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5000000000007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700000000001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999999999999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2000000000004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8000000000007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99999999999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999999999997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1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5000000000011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5000000000001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70000000000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999999999995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999999999999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2000000000006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8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1000000000004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2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999999999995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8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1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999999999994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8000000000005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500000000001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999999999999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999999999999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99999999999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7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6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999999999997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999999999996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700000000001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999999999995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400000000001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9000000000002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4000000000009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7000000000001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6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999999999997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4000000000004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3000000000001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4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5000000000002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7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8000000000002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999999999995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7000000000008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8000000000009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3000000000001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2000000000002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600000000000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999999999995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900000000001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99999999999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999999999997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7000000000009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999999999995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700000000001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8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300000000000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999999999998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700000000001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3000000000008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5000000000005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2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999999999997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3000000000002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9999999999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999999999998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999999999999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999999999999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999999999997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100000000001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400000000001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999999999999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999999999998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999999999999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2000000000011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7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999999999995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3000000000004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1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8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300000000001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8000000000001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999999999999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999999999998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800000000001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99999999997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900000000000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999999999999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4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999999999999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999999999999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2000000000001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1000000000008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300000000001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1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9999999999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8000000000005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300000000001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999999999998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8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4000000000009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700000000001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2000000000006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999999999995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6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500000000001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8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300000000001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7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1000000000001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7000000000003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700000000000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800000000001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300000000000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8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2000000000006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7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6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100000000001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999999999998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8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4000000000001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2000000000011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4000000000009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2000000000002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4000000000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70000000000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9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7000000000006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300000000001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2000000000008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900000000001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9000000000001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6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999999999999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8000000000003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9000000000009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999999999999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4000000000001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8000000000002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700000000001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300000000001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8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5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3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5000000000001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99999999999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6000000000003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6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8000000000002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999999999998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999999999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700000000001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5000000000003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8000000000009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1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99999999999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999999999997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8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600000000000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9000000000001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9000000000009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999999999995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9000000000011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999999999995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600000000001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5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200000000000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99999999998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999999999999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7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200000000001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999999999995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6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800000000001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999999999999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3000000000001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200000000000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7000000000009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999999999996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8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999999999997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9999999999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8000000000001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999999999996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9000000000011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3000000000002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999999999995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2000000000009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999999999997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6000000000003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999999999997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700000000001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200000000001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5000000000007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50000000000011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100000000001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2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300000000001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7000000000012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999999999997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999999999999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2000000000004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999999999997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7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999999999999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99999999999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5000000000007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6000000000004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999999999998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8000000000009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9000000000002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800000000001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8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3000000000009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999999999995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500000000000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7000000000005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999999999998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4000000000001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999999999995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3000000000002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999999999995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1000000000001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4000000000002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5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8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200000000001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999999999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6000000000003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7000000000002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7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4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999999999999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999999999996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2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99999999999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1000000000012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7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4000000000001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99999999998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4000000000001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1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9000000000003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999999999995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4000000000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7000000000002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999999999996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3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999999999998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99999999999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400000000001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400000000000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4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3000000000009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6000000000012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99999999999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999999999995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999999999998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8000000000005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999999999999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5000000000002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2000000000001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999999999998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700000000001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999999999995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999999999994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40000000000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7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999999999999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2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999999999998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8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3000000000001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999999999995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999999999996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99999999995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999999999998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9000000000002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300000000001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7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5000000000007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7000000000003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1000000000002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4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7000000000002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7000000000002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99999999998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6000000000003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999999999998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3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7000000000005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600000000001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4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999999999999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999999999995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7000000000008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999999999997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2000000000001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700000000001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9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900000000000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7000000000004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999999999999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600000000001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999999999999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9000000000004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8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2000000000009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2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9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999999999995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8000000000002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4000000000007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8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999999999998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500000000001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999999999996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6000000000001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4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8000000000011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700000000000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2000000000001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999999999996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5000000000007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99999999995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4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999999999996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999999999998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999999999994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100000000001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999999999998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6000000000007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700000000000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999999999994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999999999998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400000000001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9000000000008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9999999999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3000000000006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9000000000005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4000000000007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1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4000000000006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1000000000003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9000000000002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99999999999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3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7000000000011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99999999999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1000000000001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500000000001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999999999999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6000000000009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999999999997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6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200000000001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999999999997"/>
    <x v="1"/>
    <s v="USD"/>
    <n v="1467176400"/>
    <n v="1467781200"/>
    <d v="2016-06-29T05:00:00"/>
    <d v="2016-07-06T05:00:00"/>
    <b v="0"/>
    <b v="0"/>
    <s v="food/food trucks"/>
    <x v="0"/>
    <x v="0"/>
  </r>
  <r>
    <m/>
    <m/>
    <m/>
    <m/>
    <m/>
    <m/>
    <x v="4"/>
    <m/>
    <m/>
    <x v="7"/>
    <m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AEBBB-1BCD-7F47-8DE8-606D8952215E}" name="PivotTable1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C6156-2CE4-8944-A9AC-5071F2EB2059}" name="PivotTable3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135D1-F8FF-B241-B0DB-E2BE426B2586}" name="PivotTable1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7"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3"/>
    </i>
    <i t="grand">
      <x/>
    </i>
  </colItems>
  <pageFields count="2">
    <pageField fld="13" hier="-1"/>
    <pageField fld="16" hier="-1"/>
  </pageFields>
  <dataFields count="1">
    <dataField name="Count of outco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="115" zoomScaleNormal="100" workbookViewId="0">
      <selection activeCell="I4" sqref="I4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7.83203125" style="6" customWidth="1"/>
    <col min="8" max="8" width="13" bestFit="1" customWidth="1"/>
    <col min="9" max="9" width="16.83203125" customWidth="1"/>
    <col min="12" max="12" width="19.6640625" customWidth="1"/>
    <col min="13" max="13" width="17.33203125" customWidth="1"/>
    <col min="14" max="14" width="22.6640625" customWidth="1"/>
    <col min="15" max="15" width="27.83203125" customWidth="1"/>
    <col min="18" max="18" width="28" bestFit="1" customWidth="1"/>
    <col min="19" max="19" width="25.1640625" customWidth="1"/>
    <col min="20" max="20" width="26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2031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2029</v>
      </c>
      <c r="T1" s="1" t="s">
        <v>2030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 s="7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9">
        <f>ROUNDUP(E3/H3,3)</f>
        <v>92.152000000000001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1">(((L3/60)/60)/24)+DATE(1970,1,1)</f>
        <v>41870.208333333336</v>
      </c>
      <c r="O3" s="12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9">
        <f t="shared" ref="I4:I67" si="3">ROUNDUP(E4/H4,3)</f>
        <v>100.01700000000001</v>
      </c>
      <c r="J4" t="s">
        <v>26</v>
      </c>
      <c r="K4" t="s">
        <v>27</v>
      </c>
      <c r="L4">
        <v>1384668000</v>
      </c>
      <c r="M4">
        <v>1384840800</v>
      </c>
      <c r="N4" s="12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9">
        <f t="shared" si="3"/>
        <v>103.209</v>
      </c>
      <c r="J5" t="s">
        <v>21</v>
      </c>
      <c r="K5" t="s">
        <v>22</v>
      </c>
      <c r="L5">
        <v>1565499600</v>
      </c>
      <c r="M5">
        <v>1568955600</v>
      </c>
      <c r="N5" s="12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9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12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9">
        <f t="shared" si="3"/>
        <v>75.834000000000003</v>
      </c>
      <c r="J7" t="s">
        <v>36</v>
      </c>
      <c r="K7" t="s">
        <v>37</v>
      </c>
      <c r="L7">
        <v>1346130000</v>
      </c>
      <c r="M7">
        <v>1347080400</v>
      </c>
      <c r="N7" s="12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9">
        <f t="shared" si="3"/>
        <v>60.555999999999997</v>
      </c>
      <c r="J8" t="s">
        <v>40</v>
      </c>
      <c r="K8" t="s">
        <v>41</v>
      </c>
      <c r="L8">
        <v>1505278800</v>
      </c>
      <c r="M8">
        <v>1505365200</v>
      </c>
      <c r="N8" s="12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9">
        <f t="shared" si="3"/>
        <v>64.939000000000007</v>
      </c>
      <c r="J9" t="s">
        <v>36</v>
      </c>
      <c r="K9" t="s">
        <v>37</v>
      </c>
      <c r="L9">
        <v>1439442000</v>
      </c>
      <c r="M9">
        <v>1439614800</v>
      </c>
      <c r="N9" s="12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9">
        <f t="shared" si="3"/>
        <v>30.998000000000001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9">
        <f t="shared" si="3"/>
        <v>72.910000000000011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9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9">
        <f t="shared" si="3"/>
        <v>112.223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9">
        <f t="shared" si="3"/>
        <v>102.346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9">
        <f t="shared" si="3"/>
        <v>105.05200000000001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9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9">
        <f t="shared" si="3"/>
        <v>84.987000000000009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9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9">
        <f t="shared" si="3"/>
        <v>107.96300000000001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9">
        <f t="shared" si="3"/>
        <v>45.103999999999999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9">
        <f t="shared" si="3"/>
        <v>45.001999999999995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9">
        <f t="shared" si="3"/>
        <v>105.97200000000001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9">
        <f t="shared" si="3"/>
        <v>69.056000000000012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9">
        <f t="shared" si="3"/>
        <v>85.045000000000002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9">
        <f t="shared" si="3"/>
        <v>105.226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9">
        <f t="shared" si="3"/>
        <v>39.003999999999998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9">
        <f t="shared" si="3"/>
        <v>73.031000000000006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9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9">
        <f t="shared" si="3"/>
        <v>61.997999999999998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9">
        <f t="shared" si="3"/>
        <v>94.001000000000005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9">
        <f t="shared" si="3"/>
        <v>112.05500000000001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9">
        <f t="shared" si="3"/>
        <v>48.009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9">
        <f t="shared" si="3"/>
        <v>38.004999999999995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9">
        <f t="shared" si="3"/>
        <v>35.000999999999998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9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9">
        <f t="shared" si="3"/>
        <v>95.994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9">
        <f t="shared" si="3"/>
        <v>68.813000000000002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9">
        <f t="shared" si="3"/>
        <v>105.97200000000001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9">
        <f t="shared" si="3"/>
        <v>75.262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9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9">
        <f t="shared" si="3"/>
        <v>75.14200000000001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9">
        <f t="shared" si="3"/>
        <v>107.42400000000001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9">
        <f t="shared" si="3"/>
        <v>35.995999999999995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9">
        <f t="shared" si="3"/>
        <v>26.999000000000002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9">
        <f t="shared" si="3"/>
        <v>107.56200000000001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9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9">
        <f t="shared" si="3"/>
        <v>46.163999999999994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9">
        <f t="shared" si="3"/>
        <v>47.845999999999997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9">
        <f t="shared" si="3"/>
        <v>53.007999999999996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9">
        <f t="shared" si="3"/>
        <v>45.059999999999995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9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9">
        <f t="shared" si="3"/>
        <v>99.007000000000005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9">
        <f t="shared" si="3"/>
        <v>32.786999999999999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9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9">
        <f t="shared" si="3"/>
        <v>44.933999999999997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9">
        <f t="shared" si="3"/>
        <v>89.665000000000006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9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9">
        <f t="shared" si="3"/>
        <v>31.060000000000002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9">
        <f t="shared" si="3"/>
        <v>29.062000000000001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9">
        <f t="shared" si="3"/>
        <v>30.086000000000002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9">
        <f t="shared" si="3"/>
        <v>84.999000000000009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9">
        <f t="shared" si="3"/>
        <v>82.00200000000001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9">
        <f t="shared" si="3"/>
        <v>58.040999999999997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9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9">
        <f t="shared" si="3"/>
        <v>71.948000000000008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1"/>
        <v>43283.208333333328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>
        <v>236</v>
      </c>
      <c r="I67" s="9">
        <f t="shared" si="3"/>
        <v>61.038999999999994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5">(((L67/60)/60)/24)+DATE(1970,1,1)</f>
        <v>40570.25</v>
      </c>
      <c r="O67" s="12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9">
        <f t="shared" ref="I68:I131" si="7">ROUNDUP(E68/H68,3)</f>
        <v>108.917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5"/>
        <v>42102.208333333328</v>
      </c>
      <c r="O68" s="12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9">
        <f t="shared" si="7"/>
        <v>29.002000000000002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5"/>
        <v>40203.25</v>
      </c>
      <c r="O69" s="12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9">
        <f t="shared" si="7"/>
        <v>58.975999999999999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5"/>
        <v>42943.208333333328</v>
      </c>
      <c r="O70" s="12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9">
        <f t="shared" si="7"/>
        <v>111.824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5"/>
        <v>40531.25</v>
      </c>
      <c r="O71" s="12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9">
        <f t="shared" si="7"/>
        <v>63.995999999999995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5"/>
        <v>40484.208333333336</v>
      </c>
      <c r="O72" s="12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9">
        <f t="shared" si="7"/>
        <v>85.316000000000003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5"/>
        <v>43799.25</v>
      </c>
      <c r="O73" s="12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9">
        <f t="shared" si="7"/>
        <v>74.481999999999999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5"/>
        <v>42186.208333333328</v>
      </c>
      <c r="O74" s="12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9">
        <f t="shared" si="7"/>
        <v>105.14800000000001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5"/>
        <v>42701.25</v>
      </c>
      <c r="O75" s="12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9">
        <f t="shared" si="7"/>
        <v>56.189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5"/>
        <v>42456.208333333328</v>
      </c>
      <c r="O76" s="12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9">
        <f t="shared" si="7"/>
        <v>85.918000000000006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5"/>
        <v>43296.208333333328</v>
      </c>
      <c r="O77" s="12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9">
        <f t="shared" si="7"/>
        <v>57.003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5"/>
        <v>42027.25</v>
      </c>
      <c r="O78" s="12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9">
        <f t="shared" si="7"/>
        <v>79.643000000000001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5"/>
        <v>40448.208333333336</v>
      </c>
      <c r="O79" s="12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9">
        <f t="shared" si="7"/>
        <v>41.018999999999998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5"/>
        <v>43206.208333333328</v>
      </c>
      <c r="O80" s="12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9">
        <f t="shared" si="7"/>
        <v>48.004999999999995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5"/>
        <v>43267.208333333328</v>
      </c>
      <c r="O81" s="12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9">
        <f t="shared" si="7"/>
        <v>55.213000000000001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5"/>
        <v>42976.208333333328</v>
      </c>
      <c r="O82" s="12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9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5"/>
        <v>43062.25</v>
      </c>
      <c r="O83" s="12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9">
        <f t="shared" si="7"/>
        <v>83.184000000000012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5"/>
        <v>43482.25</v>
      </c>
      <c r="O84" s="12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9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5"/>
        <v>42579.208333333328</v>
      </c>
      <c r="O85" s="12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9">
        <f t="shared" si="7"/>
        <v>111.134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5"/>
        <v>41118.208333333336</v>
      </c>
      <c r="O86" s="12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9">
        <f t="shared" si="7"/>
        <v>90.564000000000007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5"/>
        <v>40797.208333333336</v>
      </c>
      <c r="O87" s="12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9">
        <f t="shared" si="7"/>
        <v>61.108999999999995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5"/>
        <v>42128.208333333328</v>
      </c>
      <c r="O88" s="12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9">
        <f t="shared" si="7"/>
        <v>83.02300000000001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5"/>
        <v>40610.25</v>
      </c>
      <c r="O89" s="12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9">
        <f t="shared" si="7"/>
        <v>110.762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5"/>
        <v>42110.208333333328</v>
      </c>
      <c r="O90" s="12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9">
        <f t="shared" si="7"/>
        <v>89.459000000000003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5"/>
        <v>40283.208333333336</v>
      </c>
      <c r="O91" s="12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9">
        <f t="shared" si="7"/>
        <v>57.849999999999994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5"/>
        <v>42425.25</v>
      </c>
      <c r="O92" s="12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9">
        <f t="shared" si="7"/>
        <v>109.998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5"/>
        <v>42588.208333333328</v>
      </c>
      <c r="O93" s="12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9">
        <f t="shared" si="7"/>
        <v>103.96600000000001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5"/>
        <v>40352.208333333336</v>
      </c>
      <c r="O94" s="12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9">
        <f t="shared" si="7"/>
        <v>107.99600000000001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5"/>
        <v>41202.208333333336</v>
      </c>
      <c r="O95" s="12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9">
        <f t="shared" si="7"/>
        <v>48.927999999999997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5"/>
        <v>43562.208333333328</v>
      </c>
      <c r="O96" s="12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9">
        <f t="shared" si="7"/>
        <v>37.666999999999994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5"/>
        <v>43752.208333333328</v>
      </c>
      <c r="O97" s="12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9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5"/>
        <v>40612.25</v>
      </c>
      <c r="O98" s="12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9">
        <f t="shared" si="7"/>
        <v>106.611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5"/>
        <v>42180.208333333328</v>
      </c>
      <c r="O99" s="12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9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5"/>
        <v>42212.208333333328</v>
      </c>
      <c r="O100" s="12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9">
        <f t="shared" si="7"/>
        <v>91.165000000000006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5"/>
        <v>41968.25</v>
      </c>
      <c r="O101" s="12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9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5"/>
        <v>40835.208333333336</v>
      </c>
      <c r="O102" s="12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9">
        <f t="shared" si="7"/>
        <v>56.055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5"/>
        <v>42056.25</v>
      </c>
      <c r="O103" s="12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9">
        <f t="shared" si="7"/>
        <v>31.018000000000001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5"/>
        <v>43234.208333333328</v>
      </c>
      <c r="O104" s="12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9">
        <f t="shared" si="7"/>
        <v>66.51400000000001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5"/>
        <v>40475.208333333336</v>
      </c>
      <c r="O105" s="12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9">
        <f t="shared" si="7"/>
        <v>89.006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5"/>
        <v>42878.208333333328</v>
      </c>
      <c r="O106" s="12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9">
        <f t="shared" si="7"/>
        <v>103.464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5"/>
        <v>41366.208333333336</v>
      </c>
      <c r="O107" s="12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9">
        <f t="shared" si="7"/>
        <v>95.279000000000011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5"/>
        <v>43716.208333333328</v>
      </c>
      <c r="O108" s="12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9">
        <f t="shared" si="7"/>
        <v>75.896000000000001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5"/>
        <v>43213.208333333328</v>
      </c>
      <c r="O109" s="12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9">
        <f t="shared" si="7"/>
        <v>107.57900000000001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5"/>
        <v>41005.208333333336</v>
      </c>
      <c r="O110" s="12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9">
        <f t="shared" si="7"/>
        <v>51.317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5"/>
        <v>41651.25</v>
      </c>
      <c r="O111" s="12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9">
        <f t="shared" si="7"/>
        <v>71.984000000000009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5"/>
        <v>43354.208333333328</v>
      </c>
      <c r="O112" s="12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9">
        <f t="shared" si="7"/>
        <v>108.955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5"/>
        <v>41174.208333333336</v>
      </c>
      <c r="O113" s="12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9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5"/>
        <v>41875.208333333336</v>
      </c>
      <c r="O114" s="12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9">
        <f t="shared" si="7"/>
        <v>94.939000000000007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5"/>
        <v>42990.208333333328</v>
      </c>
      <c r="O115" s="12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9">
        <f t="shared" si="7"/>
        <v>109.65100000000001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5"/>
        <v>43564.208333333328</v>
      </c>
      <c r="O116" s="12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9">
        <f t="shared" si="7"/>
        <v>44.001999999999995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5"/>
        <v>43056.25</v>
      </c>
      <c r="O117" s="12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9">
        <f t="shared" si="7"/>
        <v>86.795000000000002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5"/>
        <v>42265.208333333328</v>
      </c>
      <c r="O118" s="12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9">
        <f t="shared" si="7"/>
        <v>30.993000000000002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5"/>
        <v>40808.208333333336</v>
      </c>
      <c r="O119" s="12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9">
        <f t="shared" si="7"/>
        <v>94.792000000000002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5"/>
        <v>41665.25</v>
      </c>
      <c r="O120" s="12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9">
        <f t="shared" si="7"/>
        <v>69.793000000000006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5"/>
        <v>41806.208333333336</v>
      </c>
      <c r="O121" s="12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9">
        <f t="shared" si="7"/>
        <v>63.003999999999998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5"/>
        <v>42111.208333333328</v>
      </c>
      <c r="O122" s="12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9">
        <f t="shared" si="7"/>
        <v>110.03500000000001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5"/>
        <v>41917.208333333336</v>
      </c>
      <c r="O123" s="12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9">
        <f t="shared" si="7"/>
        <v>25.998000000000001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5"/>
        <v>41970.25</v>
      </c>
      <c r="O124" s="12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9">
        <f t="shared" si="7"/>
        <v>49.988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5"/>
        <v>42332.25</v>
      </c>
      <c r="O125" s="12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9">
        <f t="shared" si="7"/>
        <v>101.724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5"/>
        <v>43598.208333333328</v>
      </c>
      <c r="O126" s="12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9">
        <f t="shared" si="7"/>
        <v>47.083999999999996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5"/>
        <v>43362.208333333328</v>
      </c>
      <c r="O127" s="12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9">
        <f t="shared" si="7"/>
        <v>89.945000000000007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5"/>
        <v>42596.208333333328</v>
      </c>
      <c r="O128" s="12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9">
        <f t="shared" si="7"/>
        <v>78.969000000000008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5"/>
        <v>40310.208333333336</v>
      </c>
      <c r="O129" s="12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9">
        <f t="shared" si="7"/>
        <v>80.067999999999998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5"/>
        <v>40417.208333333336</v>
      </c>
      <c r="O130" s="12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>
        <v>55</v>
      </c>
      <c r="I131" s="9">
        <f t="shared" si="7"/>
        <v>86.472999999999999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9">(((L131/60)/60)/24)+DATE(1970,1,1)</f>
        <v>42038.25</v>
      </c>
      <c r="O131" s="12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9">
        <f t="shared" ref="I132:I195" si="11">ROUNDUP(E132/H132,3)</f>
        <v>28.002000000000002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9"/>
        <v>40842.208333333336</v>
      </c>
      <c r="O132" s="12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9">
        <f t="shared" si="11"/>
        <v>67.997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9"/>
        <v>41607.25</v>
      </c>
      <c r="O133" s="12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9">
        <f t="shared" si="11"/>
        <v>43.079000000000001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9"/>
        <v>43112.25</v>
      </c>
      <c r="O134" s="12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9">
        <f t="shared" si="11"/>
        <v>87.956000000000003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9"/>
        <v>40767.208333333336</v>
      </c>
      <c r="O135" s="12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9">
        <f t="shared" si="11"/>
        <v>94.988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9"/>
        <v>40713.208333333336</v>
      </c>
      <c r="O136" s="12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9">
        <f t="shared" si="11"/>
        <v>46.905999999999999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9"/>
        <v>41340.25</v>
      </c>
      <c r="O137" s="12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9">
        <f t="shared" si="11"/>
        <v>46.913999999999994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9"/>
        <v>41797.208333333336</v>
      </c>
      <c r="O138" s="12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9"/>
        <v>40457.208333333336</v>
      </c>
      <c r="O139" s="12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9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9"/>
        <v>41180.208333333336</v>
      </c>
      <c r="O140" s="12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9">
        <f t="shared" si="11"/>
        <v>59.036999999999999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9"/>
        <v>42115.208333333328</v>
      </c>
      <c r="O141" s="12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9">
        <f t="shared" si="11"/>
        <v>65.990000000000009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9"/>
        <v>43156.25</v>
      </c>
      <c r="O142" s="12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9">
        <f t="shared" si="11"/>
        <v>60.992999999999995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9"/>
        <v>42167.208333333328</v>
      </c>
      <c r="O143" s="12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9">
        <f t="shared" si="11"/>
        <v>98.308000000000007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9"/>
        <v>41005.208333333336</v>
      </c>
      <c r="O144" s="12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9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9"/>
        <v>40357.208333333336</v>
      </c>
      <c r="O145" s="12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9">
        <f t="shared" si="11"/>
        <v>86.067000000000007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9"/>
        <v>43633.208333333328</v>
      </c>
      <c r="O146" s="12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9">
        <f t="shared" si="11"/>
        <v>76.990000000000009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9"/>
        <v>41889.208333333336</v>
      </c>
      <c r="O147" s="12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9">
        <f t="shared" si="11"/>
        <v>29.765000000000001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9"/>
        <v>40855.25</v>
      </c>
      <c r="O148" s="12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9">
        <f t="shared" si="11"/>
        <v>46.919999999999995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9"/>
        <v>42534.208333333328</v>
      </c>
      <c r="O149" s="12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9">
        <f t="shared" si="11"/>
        <v>105.18700000000001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9"/>
        <v>42941.208333333328</v>
      </c>
      <c r="O150" s="12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9">
        <f t="shared" si="11"/>
        <v>69.908000000000001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9"/>
        <v>41275.25</v>
      </c>
      <c r="O151" s="12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9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9"/>
        <v>43450.25</v>
      </c>
      <c r="O152" s="12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9">
        <f t="shared" si="11"/>
        <v>60.012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9"/>
        <v>41799.208333333336</v>
      </c>
      <c r="O153" s="12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9">
        <f t="shared" si="11"/>
        <v>52.006999999999998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9"/>
        <v>42783.25</v>
      </c>
      <c r="O154" s="12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9">
        <f t="shared" si="11"/>
        <v>31.001000000000001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9"/>
        <v>41201.208333333336</v>
      </c>
      <c r="O155" s="12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9">
        <f t="shared" si="11"/>
        <v>95.043000000000006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9"/>
        <v>42502.208333333328</v>
      </c>
      <c r="O156" s="12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9">
        <f t="shared" si="11"/>
        <v>75.969000000000008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9"/>
        <v>40262.208333333336</v>
      </c>
      <c r="O157" s="12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9">
        <f t="shared" si="11"/>
        <v>71.01400000000001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9"/>
        <v>43743.208333333328</v>
      </c>
      <c r="O158" s="12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9">
        <f t="shared" si="11"/>
        <v>73.734000000000009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9"/>
        <v>41638.25</v>
      </c>
      <c r="O159" s="12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9">
        <f t="shared" si="11"/>
        <v>113.17100000000001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9"/>
        <v>42346.25</v>
      </c>
      <c r="O160" s="12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9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9"/>
        <v>43551.208333333328</v>
      </c>
      <c r="O161" s="12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9">
        <f t="shared" si="11"/>
        <v>79.177000000000007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9"/>
        <v>43582.208333333328</v>
      </c>
      <c r="O162" s="12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9">
        <f t="shared" si="11"/>
        <v>57.333999999999996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9"/>
        <v>42270.208333333328</v>
      </c>
      <c r="O163" s="12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9">
        <f t="shared" si="11"/>
        <v>58.178999999999995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9"/>
        <v>43442.25</v>
      </c>
      <c r="O164" s="12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9">
        <f t="shared" si="11"/>
        <v>36.032999999999994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9"/>
        <v>43028.208333333328</v>
      </c>
      <c r="O165" s="12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9">
        <f t="shared" si="11"/>
        <v>107.991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9"/>
        <v>43016.208333333328</v>
      </c>
      <c r="O166" s="12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9">
        <f t="shared" si="11"/>
        <v>44.006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9"/>
        <v>42948.208333333328</v>
      </c>
      <c r="O167" s="12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9">
        <f t="shared" si="11"/>
        <v>55.077999999999996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9"/>
        <v>40534.25</v>
      </c>
      <c r="O168" s="12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9"/>
        <v>41435.208333333336</v>
      </c>
      <c r="O169" s="12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9">
        <f t="shared" si="11"/>
        <v>41.997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9"/>
        <v>43518.25</v>
      </c>
      <c r="O170" s="12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9">
        <f t="shared" si="11"/>
        <v>77.989000000000004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9"/>
        <v>41077.208333333336</v>
      </c>
      <c r="O171" s="12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9">
        <f t="shared" si="11"/>
        <v>82.50800000000001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9"/>
        <v>42950.208333333328</v>
      </c>
      <c r="O172" s="12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9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9"/>
        <v>41718.208333333336</v>
      </c>
      <c r="O173" s="12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9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9"/>
        <v>41839.208333333336</v>
      </c>
      <c r="O174" s="12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9">
        <f t="shared" si="11"/>
        <v>100.98400000000001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9"/>
        <v>41412.208333333336</v>
      </c>
      <c r="O175" s="12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9">
        <f t="shared" si="11"/>
        <v>111.834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9"/>
        <v>42282.208333333328</v>
      </c>
      <c r="O176" s="12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9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9"/>
        <v>42613.208333333328</v>
      </c>
      <c r="O177" s="12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9">
        <f t="shared" si="11"/>
        <v>110.05200000000001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9"/>
        <v>42616.208333333328</v>
      </c>
      <c r="O178" s="12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9">
        <f t="shared" si="11"/>
        <v>58.997999999999998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9"/>
        <v>40497.25</v>
      </c>
      <c r="O179" s="12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9">
        <f t="shared" si="11"/>
        <v>32.985999999999997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9"/>
        <v>42999.208333333328</v>
      </c>
      <c r="O180" s="12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9">
        <f t="shared" si="11"/>
        <v>45.006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9"/>
        <v>41350.208333333336</v>
      </c>
      <c r="O181" s="12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9">
        <f t="shared" si="11"/>
        <v>81.981999999999999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9"/>
        <v>40259.208333333336</v>
      </c>
      <c r="O182" s="12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9">
        <f t="shared" si="11"/>
        <v>39.080999999999996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9"/>
        <v>43012.208333333328</v>
      </c>
      <c r="O183" s="12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9">
        <f t="shared" si="11"/>
        <v>58.997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9"/>
        <v>43631.208333333328</v>
      </c>
      <c r="O184" s="12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9">
        <f t="shared" si="11"/>
        <v>40.988999999999997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9"/>
        <v>40430.208333333336</v>
      </c>
      <c r="O185" s="12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9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9"/>
        <v>43588.208333333328</v>
      </c>
      <c r="O186" s="12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9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9"/>
        <v>43233.208333333328</v>
      </c>
      <c r="O187" s="12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9">
        <f t="shared" si="11"/>
        <v>32.006999999999998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9"/>
        <v>41782.208333333336</v>
      </c>
      <c r="O188" s="12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9">
        <f t="shared" si="11"/>
        <v>95.966999999999999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9"/>
        <v>41328.25</v>
      </c>
      <c r="O189" s="12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9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9"/>
        <v>41975.25</v>
      </c>
      <c r="O190" s="12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9">
        <f t="shared" si="11"/>
        <v>102.05000000000001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9"/>
        <v>42433.25</v>
      </c>
      <c r="O191" s="12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9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9"/>
        <v>41429.208333333336</v>
      </c>
      <c r="O192" s="12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9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9"/>
        <v>43536.208333333328</v>
      </c>
      <c r="O193" s="12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9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9"/>
        <v>41817.208333333336</v>
      </c>
      <c r="O194" s="12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 s="9">
        <f t="shared" si="11"/>
        <v>46.338999999999999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3">(((L195/60)/60)/24)+DATE(1970,1,1)</f>
        <v>43198.208333333328</v>
      </c>
      <c r="O195" s="12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9">
        <f t="shared" ref="I196:I259" si="15">ROUNDUP(E196/H196,3)</f>
        <v>69.175000000000011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3"/>
        <v>42261.208333333328</v>
      </c>
      <c r="O196" s="12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9">
        <f t="shared" si="15"/>
        <v>109.07900000000001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3"/>
        <v>43310.208333333328</v>
      </c>
      <c r="O197" s="12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9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3"/>
        <v>42616.208333333328</v>
      </c>
      <c r="O198" s="12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9">
        <f t="shared" si="15"/>
        <v>82.01100000000001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3"/>
        <v>42909.208333333328</v>
      </c>
      <c r="O199" s="12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9">
        <f t="shared" si="15"/>
        <v>35.958999999999996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3"/>
        <v>40396.208333333336</v>
      </c>
      <c r="O200" s="12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9">
        <f t="shared" si="15"/>
        <v>74.462000000000003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3"/>
        <v>42192.208333333328</v>
      </c>
      <c r="O201" s="12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9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3"/>
        <v>40262.208333333336</v>
      </c>
      <c r="O202" s="12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9">
        <f t="shared" si="15"/>
        <v>91.115000000000009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3"/>
        <v>41845.208333333336</v>
      </c>
      <c r="O203" s="12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9">
        <f t="shared" si="15"/>
        <v>79.793000000000006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3"/>
        <v>40818.208333333336</v>
      </c>
      <c r="O204" s="12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9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3"/>
        <v>42752.25</v>
      </c>
      <c r="O205" s="12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9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3"/>
        <v>40636.208333333336</v>
      </c>
      <c r="O206" s="12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9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3"/>
        <v>43390.208333333328</v>
      </c>
      <c r="O207" s="12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9">
        <f t="shared" si="15"/>
        <v>61.333999999999996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3"/>
        <v>40236.25</v>
      </c>
      <c r="O208" s="12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3"/>
        <v>43340.208333333328</v>
      </c>
      <c r="O209" s="12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9">
        <f t="shared" si="15"/>
        <v>96.984999999999999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3"/>
        <v>43048.25</v>
      </c>
      <c r="O210" s="12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9">
        <f t="shared" si="15"/>
        <v>51.004999999999995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3"/>
        <v>42496.208333333328</v>
      </c>
      <c r="O211" s="12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9">
        <f t="shared" si="15"/>
        <v>28.045000000000002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3"/>
        <v>42797.25</v>
      </c>
      <c r="O212" s="12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9">
        <f t="shared" si="15"/>
        <v>60.984999999999999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3"/>
        <v>41513.208333333336</v>
      </c>
      <c r="O213" s="12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9">
        <f t="shared" si="15"/>
        <v>73.215000000000003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3"/>
        <v>43814.25</v>
      </c>
      <c r="O214" s="12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9">
        <f t="shared" si="15"/>
        <v>39.997999999999998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3"/>
        <v>40488.208333333336</v>
      </c>
      <c r="O215" s="12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9">
        <f t="shared" si="15"/>
        <v>86.813000000000002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3"/>
        <v>40409.208333333336</v>
      </c>
      <c r="O216" s="12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9">
        <f t="shared" si="15"/>
        <v>42.125999999999998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3"/>
        <v>43509.25</v>
      </c>
      <c r="O217" s="12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9">
        <f t="shared" si="15"/>
        <v>103.979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3"/>
        <v>40869.25</v>
      </c>
      <c r="O218" s="12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9">
        <f t="shared" si="15"/>
        <v>62.003999999999998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3"/>
        <v>43583.208333333328</v>
      </c>
      <c r="O219" s="12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9">
        <f t="shared" si="15"/>
        <v>31.006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3"/>
        <v>40858.25</v>
      </c>
      <c r="O220" s="12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9">
        <f t="shared" si="15"/>
        <v>89.992000000000004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3"/>
        <v>41137.208333333336</v>
      </c>
      <c r="O221" s="12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9">
        <f t="shared" si="15"/>
        <v>39.235999999999997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3"/>
        <v>40725.208333333336</v>
      </c>
      <c r="O222" s="12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9">
        <f t="shared" si="15"/>
        <v>54.994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3"/>
        <v>41081.208333333336</v>
      </c>
      <c r="O223" s="12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9">
        <f t="shared" si="15"/>
        <v>47.992999999999995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3"/>
        <v>41914.208333333336</v>
      </c>
      <c r="O224" s="12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9">
        <f t="shared" si="15"/>
        <v>87.966999999999999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3"/>
        <v>42445.208333333328</v>
      </c>
      <c r="O225" s="12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9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3"/>
        <v>41906.208333333336</v>
      </c>
      <c r="O226" s="12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9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3"/>
        <v>41762.208333333336</v>
      </c>
      <c r="O227" s="12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9">
        <f t="shared" si="15"/>
        <v>98.206000000000003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3"/>
        <v>40276.208333333336</v>
      </c>
      <c r="O228" s="12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9">
        <f t="shared" si="15"/>
        <v>108.962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3"/>
        <v>42139.208333333328</v>
      </c>
      <c r="O229" s="12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9">
        <f t="shared" si="15"/>
        <v>66.999000000000009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3"/>
        <v>42613.208333333328</v>
      </c>
      <c r="O230" s="12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9">
        <f t="shared" si="15"/>
        <v>64.994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3"/>
        <v>42887.208333333328</v>
      </c>
      <c r="O231" s="12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9">
        <f t="shared" si="15"/>
        <v>99.841999999999999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3"/>
        <v>43805.25</v>
      </c>
      <c r="O232" s="12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9">
        <f t="shared" si="15"/>
        <v>82.433000000000007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3"/>
        <v>41415.208333333336</v>
      </c>
      <c r="O233" s="12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9">
        <f t="shared" si="15"/>
        <v>63.293999999999997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3"/>
        <v>42576.208333333328</v>
      </c>
      <c r="O234" s="12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9">
        <f t="shared" si="15"/>
        <v>96.775000000000006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3"/>
        <v>40706.208333333336</v>
      </c>
      <c r="O235" s="12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9">
        <f t="shared" si="15"/>
        <v>54.906999999999996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3"/>
        <v>42969.208333333328</v>
      </c>
      <c r="O236" s="12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9">
        <f t="shared" si="15"/>
        <v>39.010999999999996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3"/>
        <v>42779.25</v>
      </c>
      <c r="O237" s="12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9">
        <f t="shared" si="15"/>
        <v>75.843000000000004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3"/>
        <v>43641.208333333328</v>
      </c>
      <c r="O238" s="12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9">
        <f t="shared" si="15"/>
        <v>45.052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3"/>
        <v>41754.208333333336</v>
      </c>
      <c r="O239" s="12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9">
        <f t="shared" si="15"/>
        <v>104.51600000000001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3"/>
        <v>43083.25</v>
      </c>
      <c r="O240" s="12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9">
        <f t="shared" si="15"/>
        <v>76.269000000000005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3"/>
        <v>42245.208333333328</v>
      </c>
      <c r="O241" s="12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9">
        <f t="shared" si="15"/>
        <v>69.016000000000005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3"/>
        <v>40396.208333333336</v>
      </c>
      <c r="O242" s="12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9">
        <f t="shared" si="15"/>
        <v>101.977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3"/>
        <v>41742.208333333336</v>
      </c>
      <c r="O243" s="12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9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3"/>
        <v>42865.208333333328</v>
      </c>
      <c r="O244" s="12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9">
        <f t="shared" si="15"/>
        <v>43.025999999999996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3"/>
        <v>43163.25</v>
      </c>
      <c r="O245" s="12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9">
        <f t="shared" si="15"/>
        <v>75.246000000000009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3"/>
        <v>41834.208333333336</v>
      </c>
      <c r="O246" s="12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9">
        <f t="shared" si="15"/>
        <v>69.024000000000001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3"/>
        <v>41736.208333333336</v>
      </c>
      <c r="O247" s="12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9">
        <f t="shared" si="15"/>
        <v>65.987000000000009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3"/>
        <v>41491.208333333336</v>
      </c>
      <c r="O248" s="12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9">
        <f t="shared" si="15"/>
        <v>98.01400000000001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3"/>
        <v>42726.25</v>
      </c>
      <c r="O249" s="12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9">
        <f t="shared" si="15"/>
        <v>60.105999999999995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3"/>
        <v>42004.25</v>
      </c>
      <c r="O250" s="12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9">
        <f t="shared" si="15"/>
        <v>26.001000000000001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3"/>
        <v>42006.25</v>
      </c>
      <c r="O251" s="12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9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3"/>
        <v>40203.25</v>
      </c>
      <c r="O252" s="12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9">
        <f t="shared" si="15"/>
        <v>38.019999999999996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3"/>
        <v>41252.25</v>
      </c>
      <c r="O253" s="12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9">
        <f t="shared" si="15"/>
        <v>106.15300000000001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3"/>
        <v>41572.208333333336</v>
      </c>
      <c r="O254" s="12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9">
        <f t="shared" si="15"/>
        <v>81.02000000000001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3"/>
        <v>40641.208333333336</v>
      </c>
      <c r="O255" s="12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9">
        <f t="shared" si="15"/>
        <v>96.64800000000001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3"/>
        <v>42787.25</v>
      </c>
      <c r="O256" s="12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9">
        <f t="shared" si="15"/>
        <v>57.003999999999998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3"/>
        <v>40590.25</v>
      </c>
      <c r="O257" s="12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9">
        <f t="shared" si="15"/>
        <v>63.933999999999997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3"/>
        <v>42393.25</v>
      </c>
      <c r="O258" s="12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>
        <v>92</v>
      </c>
      <c r="I259" s="9">
        <f t="shared" si="15"/>
        <v>90.457000000000008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17">(((L259/60)/60)/24)+DATE(1970,1,1)</f>
        <v>41338.25</v>
      </c>
      <c r="O259" s="12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9">
        <f t="shared" ref="I260:I323" si="19">ROUNDUP(E260/H260,3)</f>
        <v>72.173000000000002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7"/>
        <v>42712.25</v>
      </c>
      <c r="O260" s="12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9">
        <f t="shared" si="19"/>
        <v>77.935000000000002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7"/>
        <v>41251.25</v>
      </c>
      <c r="O261" s="12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9">
        <f t="shared" si="19"/>
        <v>38.065999999999995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7"/>
        <v>41180.208333333336</v>
      </c>
      <c r="O262" s="12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9">
        <f t="shared" si="19"/>
        <v>57.936999999999998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7"/>
        <v>40415.208333333336</v>
      </c>
      <c r="O263" s="12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9">
        <f t="shared" si="19"/>
        <v>49.794999999999995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7"/>
        <v>40638.208333333336</v>
      </c>
      <c r="O264" s="12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9">
        <f t="shared" si="19"/>
        <v>54.050999999999995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7"/>
        <v>40187.25</v>
      </c>
      <c r="O265" s="12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9">
        <f t="shared" si="19"/>
        <v>30.003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7"/>
        <v>41317.25</v>
      </c>
      <c r="O266" s="12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9">
        <f t="shared" si="19"/>
        <v>70.128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7"/>
        <v>42372.25</v>
      </c>
      <c r="O267" s="12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9">
        <f t="shared" si="19"/>
        <v>26.997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7"/>
        <v>41950.25</v>
      </c>
      <c r="O268" s="12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9">
        <f t="shared" si="19"/>
        <v>51.991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7"/>
        <v>41206.208333333336</v>
      </c>
      <c r="O269" s="12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9">
        <f t="shared" si="19"/>
        <v>56.416999999999994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7"/>
        <v>41186.208333333336</v>
      </c>
      <c r="O270" s="12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9">
        <f t="shared" si="19"/>
        <v>101.63300000000001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7"/>
        <v>43496.25</v>
      </c>
      <c r="O271" s="12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9">
        <f t="shared" si="19"/>
        <v>25.006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7"/>
        <v>40514.25</v>
      </c>
      <c r="O272" s="12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9">
        <f t="shared" si="19"/>
        <v>32.016999999999996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7"/>
        <v>42345.25</v>
      </c>
      <c r="O273" s="12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9">
        <f t="shared" si="19"/>
        <v>82.022000000000006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7"/>
        <v>43656.208333333328</v>
      </c>
      <c r="O274" s="12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9">
        <f t="shared" si="19"/>
        <v>37.957999999999998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7"/>
        <v>42995.208333333328</v>
      </c>
      <c r="O275" s="12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9">
        <f t="shared" si="19"/>
        <v>51.533999999999999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7"/>
        <v>43045.25</v>
      </c>
      <c r="O276" s="12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9">
        <f t="shared" si="19"/>
        <v>81.198999999999998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7"/>
        <v>43561.208333333328</v>
      </c>
      <c r="O277" s="12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9">
        <f t="shared" si="19"/>
        <v>40.030999999999999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7"/>
        <v>41018.208333333336</v>
      </c>
      <c r="O278" s="12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7"/>
        <v>40378.208333333336</v>
      </c>
      <c r="O279" s="12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9">
        <f t="shared" si="19"/>
        <v>96.692999999999998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7"/>
        <v>41239.25</v>
      </c>
      <c r="O280" s="12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9">
        <f t="shared" si="19"/>
        <v>25.011000000000003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7"/>
        <v>43346.208333333328</v>
      </c>
      <c r="O281" s="12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9">
        <f t="shared" si="19"/>
        <v>36.988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7"/>
        <v>43060.25</v>
      </c>
      <c r="O282" s="12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9">
        <f t="shared" si="19"/>
        <v>73.013000000000005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7"/>
        <v>40979.25</v>
      </c>
      <c r="O283" s="12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9">
        <f t="shared" si="19"/>
        <v>68.241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7"/>
        <v>42701.25</v>
      </c>
      <c r="O284" s="12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9">
        <f t="shared" si="19"/>
        <v>52.311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7"/>
        <v>42520.208333333328</v>
      </c>
      <c r="O285" s="12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9">
        <f t="shared" si="19"/>
        <v>61.765999999999998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7"/>
        <v>41030.208333333336</v>
      </c>
      <c r="O286" s="12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9">
        <f t="shared" si="19"/>
        <v>25.028000000000002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7"/>
        <v>42623.208333333328</v>
      </c>
      <c r="O287" s="12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9">
        <f t="shared" si="19"/>
        <v>106.289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7"/>
        <v>42697.25</v>
      </c>
      <c r="O288" s="12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9">
        <f t="shared" si="19"/>
        <v>75.073999999999998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7"/>
        <v>42122.208333333328</v>
      </c>
      <c r="O289" s="12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9">
        <f t="shared" si="19"/>
        <v>39.970999999999997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7"/>
        <v>40982.208333333336</v>
      </c>
      <c r="O290" s="12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9">
        <f t="shared" si="19"/>
        <v>39.982999999999997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7"/>
        <v>42219.208333333328</v>
      </c>
      <c r="O291" s="12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9">
        <f t="shared" si="19"/>
        <v>101.01600000000001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7"/>
        <v>41404.208333333336</v>
      </c>
      <c r="O292" s="12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9">
        <f t="shared" si="19"/>
        <v>76.814000000000007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7"/>
        <v>40831.208333333336</v>
      </c>
      <c r="O293" s="12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9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7"/>
        <v>40984.208333333336</v>
      </c>
      <c r="O294" s="12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9">
        <f t="shared" si="19"/>
        <v>33.281999999999996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7"/>
        <v>40456.208333333336</v>
      </c>
      <c r="O295" s="12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9">
        <f t="shared" si="19"/>
        <v>43.923999999999999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7"/>
        <v>43399.208333333328</v>
      </c>
      <c r="O296" s="12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9">
        <f t="shared" si="19"/>
        <v>36.004999999999995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7"/>
        <v>41562.208333333336</v>
      </c>
      <c r="O297" s="12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9">
        <f t="shared" si="19"/>
        <v>88.210999999999999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7"/>
        <v>43493.25</v>
      </c>
      <c r="O298" s="12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9">
        <f t="shared" si="19"/>
        <v>65.241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7"/>
        <v>41653.25</v>
      </c>
      <c r="O299" s="12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9">
        <f t="shared" si="19"/>
        <v>69.959000000000003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7"/>
        <v>42426.25</v>
      </c>
      <c r="O300" s="12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9">
        <f t="shared" si="19"/>
        <v>39.878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7"/>
        <v>42432.25</v>
      </c>
      <c r="O301" s="12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9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7"/>
        <v>42977.208333333328</v>
      </c>
      <c r="O302" s="12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9">
        <f t="shared" si="19"/>
        <v>41.024000000000001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7"/>
        <v>42061.25</v>
      </c>
      <c r="O303" s="12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9">
        <f t="shared" si="19"/>
        <v>98.915000000000006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7"/>
        <v>43345.208333333328</v>
      </c>
      <c r="O304" s="12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9">
        <f t="shared" si="19"/>
        <v>87.782000000000011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7"/>
        <v>42376.25</v>
      </c>
      <c r="O305" s="12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9">
        <f t="shared" si="19"/>
        <v>80.768000000000001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7"/>
        <v>42589.208333333328</v>
      </c>
      <c r="O306" s="12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9">
        <f t="shared" si="19"/>
        <v>94.283000000000001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7"/>
        <v>42448.208333333328</v>
      </c>
      <c r="O307" s="12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9">
        <f t="shared" si="19"/>
        <v>73.429000000000002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7"/>
        <v>42930.208333333328</v>
      </c>
      <c r="O308" s="12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9">
        <f t="shared" si="19"/>
        <v>65.969000000000008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7"/>
        <v>41066.208333333336</v>
      </c>
      <c r="O309" s="12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9">
        <f t="shared" si="19"/>
        <v>109.042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7"/>
        <v>40651.208333333336</v>
      </c>
      <c r="O310" s="12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9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7"/>
        <v>40807.208333333336</v>
      </c>
      <c r="O311" s="12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9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7"/>
        <v>40277.208333333336</v>
      </c>
      <c r="O312" s="12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9">
        <f t="shared" si="19"/>
        <v>105.88500000000001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7"/>
        <v>40590.25</v>
      </c>
      <c r="O313" s="12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9">
        <f t="shared" si="19"/>
        <v>48.997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7"/>
        <v>41572.208333333336</v>
      </c>
      <c r="O314" s="12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9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7"/>
        <v>40966.25</v>
      </c>
      <c r="O315" s="12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9">
        <f t="shared" si="19"/>
        <v>31.023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7"/>
        <v>43536.208333333328</v>
      </c>
      <c r="O316" s="12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9">
        <f t="shared" si="19"/>
        <v>103.87100000000001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7"/>
        <v>41783.208333333336</v>
      </c>
      <c r="O317" s="12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9">
        <f t="shared" si="19"/>
        <v>59.268999999999998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7"/>
        <v>43788.25</v>
      </c>
      <c r="O318" s="12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7"/>
        <v>42869.208333333328</v>
      </c>
      <c r="O319" s="12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9">
        <f t="shared" si="19"/>
        <v>53.117999999999995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7"/>
        <v>41684.25</v>
      </c>
      <c r="O320" s="12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9">
        <f t="shared" si="19"/>
        <v>50.796999999999997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7"/>
        <v>40402.208333333336</v>
      </c>
      <c r="O321" s="12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9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7"/>
        <v>40673.208333333336</v>
      </c>
      <c r="O322" s="12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 s="9">
        <f t="shared" si="19"/>
        <v>65.001000000000005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21">(((L323/60)/60)/24)+DATE(1970,1,1)</f>
        <v>40634.208333333336</v>
      </c>
      <c r="O323" s="12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9">
        <f t="shared" ref="I324:I387" si="23">ROUNDUP(E324/H324,3)</f>
        <v>37.998999999999995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1"/>
        <v>40507.25</v>
      </c>
      <c r="O324" s="12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9">
        <f t="shared" si="23"/>
        <v>82.616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1"/>
        <v>41725.208333333336</v>
      </c>
      <c r="O325" s="12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9">
        <f t="shared" si="23"/>
        <v>37.942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1"/>
        <v>42176.208333333328</v>
      </c>
      <c r="O326" s="12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9">
        <f t="shared" si="23"/>
        <v>80.781000000000006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1"/>
        <v>43267.208333333328</v>
      </c>
      <c r="O327" s="12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9">
        <f t="shared" si="23"/>
        <v>25.985000000000003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1"/>
        <v>42364.25</v>
      </c>
      <c r="O328" s="12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9">
        <f t="shared" si="23"/>
        <v>30.364000000000001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1"/>
        <v>43705.208333333328</v>
      </c>
      <c r="O329" s="12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9">
        <f t="shared" si="23"/>
        <v>54.004999999999995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1"/>
        <v>43434.25</v>
      </c>
      <c r="O330" s="12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9">
        <f t="shared" si="23"/>
        <v>101.78700000000001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1"/>
        <v>42716.25</v>
      </c>
      <c r="O331" s="12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9">
        <f t="shared" si="23"/>
        <v>45.003999999999998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1"/>
        <v>43077.25</v>
      </c>
      <c r="O332" s="12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9">
        <f t="shared" si="23"/>
        <v>77.069000000000003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1"/>
        <v>40896.25</v>
      </c>
      <c r="O333" s="12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9">
        <f t="shared" si="23"/>
        <v>88.076999999999998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1"/>
        <v>41361.208333333336</v>
      </c>
      <c r="O334" s="12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9">
        <f t="shared" si="23"/>
        <v>47.035999999999994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1"/>
        <v>43424.25</v>
      </c>
      <c r="O335" s="12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9">
        <f t="shared" si="23"/>
        <v>110.99600000000001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1"/>
        <v>43110.25</v>
      </c>
      <c r="O336" s="12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9">
        <f t="shared" si="23"/>
        <v>87.004000000000005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1"/>
        <v>43784.25</v>
      </c>
      <c r="O337" s="12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9">
        <f t="shared" si="23"/>
        <v>63.994999999999997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1"/>
        <v>40527.25</v>
      </c>
      <c r="O338" s="12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9">
        <f t="shared" si="23"/>
        <v>105.995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1"/>
        <v>43780.25</v>
      </c>
      <c r="O339" s="12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9">
        <f t="shared" si="23"/>
        <v>73.990000000000009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1"/>
        <v>40821.208333333336</v>
      </c>
      <c r="O340" s="12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9">
        <f t="shared" si="23"/>
        <v>84.021000000000001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1"/>
        <v>42949.208333333328</v>
      </c>
      <c r="O341" s="12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9">
        <f t="shared" si="23"/>
        <v>88.966999999999999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1"/>
        <v>40889.25</v>
      </c>
      <c r="O342" s="12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9">
        <f t="shared" si="23"/>
        <v>76.991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1"/>
        <v>42244.208333333328</v>
      </c>
      <c r="O343" s="12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9">
        <f t="shared" si="23"/>
        <v>97.147000000000006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1"/>
        <v>41475.208333333336</v>
      </c>
      <c r="O344" s="12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9">
        <f t="shared" si="23"/>
        <v>33.013999999999996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1"/>
        <v>41597.25</v>
      </c>
      <c r="O345" s="12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9">
        <f t="shared" si="23"/>
        <v>99.951000000000008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1"/>
        <v>43122.25</v>
      </c>
      <c r="O346" s="12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9">
        <f t="shared" si="23"/>
        <v>69.966999999999999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1"/>
        <v>42194.208333333328</v>
      </c>
      <c r="O347" s="12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9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1"/>
        <v>42971.208333333328</v>
      </c>
      <c r="O348" s="12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9">
        <f t="shared" si="23"/>
        <v>66.006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1"/>
        <v>42046.25</v>
      </c>
      <c r="O349" s="12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9">
        <f t="shared" si="23"/>
        <v>41.006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1"/>
        <v>42782.25</v>
      </c>
      <c r="O350" s="12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9">
        <f t="shared" si="23"/>
        <v>103.964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1"/>
        <v>42930.208333333328</v>
      </c>
      <c r="O351" s="12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9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1"/>
        <v>42144.208333333328</v>
      </c>
      <c r="O352" s="12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9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1"/>
        <v>42240.208333333328</v>
      </c>
      <c r="O353" s="12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9">
        <f t="shared" si="23"/>
        <v>29.607000000000003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1"/>
        <v>42315.25</v>
      </c>
      <c r="O354" s="12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9">
        <f t="shared" si="23"/>
        <v>81.01100000000001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1"/>
        <v>43651.208333333328</v>
      </c>
      <c r="O355" s="12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9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1"/>
        <v>41520.208333333336</v>
      </c>
      <c r="O356" s="12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9">
        <f t="shared" si="23"/>
        <v>26.059000000000001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1"/>
        <v>42757.25</v>
      </c>
      <c r="O357" s="12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9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1"/>
        <v>40922.25</v>
      </c>
      <c r="O358" s="12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9">
        <f t="shared" si="23"/>
        <v>103.732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1"/>
        <v>42250.208333333328</v>
      </c>
      <c r="O359" s="12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9">
        <f t="shared" si="23"/>
        <v>49.826999999999998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1"/>
        <v>43322.208333333328</v>
      </c>
      <c r="O360" s="12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9">
        <f t="shared" si="23"/>
        <v>63.893999999999998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1"/>
        <v>40782.208333333336</v>
      </c>
      <c r="O361" s="12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9">
        <f t="shared" si="23"/>
        <v>47.003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1"/>
        <v>40544.25</v>
      </c>
      <c r="O362" s="12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9">
        <f t="shared" si="23"/>
        <v>108.47800000000001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1"/>
        <v>43015.208333333328</v>
      </c>
      <c r="O363" s="12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9">
        <f t="shared" si="23"/>
        <v>72.016000000000005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1"/>
        <v>40570.25</v>
      </c>
      <c r="O364" s="12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9">
        <f t="shared" si="23"/>
        <v>59.928999999999995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1"/>
        <v>40904.25</v>
      </c>
      <c r="O365" s="12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9">
        <f t="shared" si="23"/>
        <v>78.210000000000008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1"/>
        <v>43164.25</v>
      </c>
      <c r="O366" s="12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9">
        <f t="shared" si="23"/>
        <v>104.777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1"/>
        <v>42733.25</v>
      </c>
      <c r="O367" s="12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9">
        <f t="shared" si="23"/>
        <v>105.52500000000001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1"/>
        <v>40546.25</v>
      </c>
      <c r="O368" s="12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9">
        <f t="shared" si="23"/>
        <v>24.934000000000001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1"/>
        <v>41930.208333333336</v>
      </c>
      <c r="O369" s="12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9">
        <f t="shared" si="23"/>
        <v>69.874000000000009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1"/>
        <v>40464.208333333336</v>
      </c>
      <c r="O370" s="12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9">
        <f t="shared" si="23"/>
        <v>95.734000000000009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1"/>
        <v>41308.25</v>
      </c>
      <c r="O371" s="12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9">
        <f t="shared" si="23"/>
        <v>29.998000000000001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1"/>
        <v>43570.208333333328</v>
      </c>
      <c r="O372" s="12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9">
        <f t="shared" si="23"/>
        <v>59.012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1"/>
        <v>42043.25</v>
      </c>
      <c r="O373" s="12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9">
        <f t="shared" si="23"/>
        <v>84.75800000000001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1"/>
        <v>42012.25</v>
      </c>
      <c r="O374" s="12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9">
        <f t="shared" si="23"/>
        <v>78.01100000000001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1"/>
        <v>42964.208333333328</v>
      </c>
      <c r="O375" s="12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9">
        <f t="shared" si="23"/>
        <v>50.052999999999997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1"/>
        <v>43476.25</v>
      </c>
      <c r="O376" s="12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9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1"/>
        <v>42293.208333333328</v>
      </c>
      <c r="O377" s="12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9">
        <f t="shared" si="23"/>
        <v>93.703000000000003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1"/>
        <v>41826.208333333336</v>
      </c>
      <c r="O378" s="12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9">
        <f t="shared" si="23"/>
        <v>40.141999999999996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1"/>
        <v>43760.208333333328</v>
      </c>
      <c r="O379" s="12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9">
        <f t="shared" si="23"/>
        <v>70.091000000000008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1"/>
        <v>43241.208333333328</v>
      </c>
      <c r="O380" s="12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9">
        <f t="shared" si="23"/>
        <v>66.182000000000002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1"/>
        <v>40843.208333333336</v>
      </c>
      <c r="O381" s="12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9">
        <f t="shared" si="23"/>
        <v>47.714999999999996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1"/>
        <v>41448.208333333336</v>
      </c>
      <c r="O382" s="12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9">
        <f t="shared" si="23"/>
        <v>62.896999999999998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1"/>
        <v>42163.208333333328</v>
      </c>
      <c r="O383" s="12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9">
        <f t="shared" si="23"/>
        <v>86.612000000000009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1"/>
        <v>43024.208333333328</v>
      </c>
      <c r="O384" s="12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9">
        <f t="shared" si="23"/>
        <v>75.12700000000001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1"/>
        <v>43509.25</v>
      </c>
      <c r="O385" s="12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9">
        <f t="shared" si="23"/>
        <v>41.004999999999995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21"/>
        <v>42776.25</v>
      </c>
      <c r="O386" s="12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>
        <v>1137</v>
      </c>
      <c r="I387" s="9">
        <f t="shared" si="23"/>
        <v>50.007999999999996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25">(((L387/60)/60)/24)+DATE(1970,1,1)</f>
        <v>43553.208333333328</v>
      </c>
      <c r="O387" s="12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9">
        <f t="shared" ref="I388:I451" si="27">ROUNDUP(E388/H388,3)</f>
        <v>96.960999999999999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5"/>
        <v>40355.208333333336</v>
      </c>
      <c r="O388" s="12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9">
        <f t="shared" si="27"/>
        <v>100.932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5"/>
        <v>41072.208333333336</v>
      </c>
      <c r="O389" s="12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9">
        <f t="shared" si="27"/>
        <v>89.228000000000009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5"/>
        <v>40912.25</v>
      </c>
      <c r="O390" s="12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9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5"/>
        <v>40479.208333333336</v>
      </c>
      <c r="O391" s="12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9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5"/>
        <v>41530.208333333336</v>
      </c>
      <c r="O392" s="12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9">
        <f t="shared" si="27"/>
        <v>29.093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5"/>
        <v>41653.25</v>
      </c>
      <c r="O393" s="12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9">
        <f t="shared" si="27"/>
        <v>42.006999999999998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5"/>
        <v>40549.25</v>
      </c>
      <c r="O394" s="12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9">
        <f t="shared" si="27"/>
        <v>47.004999999999995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5"/>
        <v>42933.208333333328</v>
      </c>
      <c r="O395" s="12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9">
        <f t="shared" si="27"/>
        <v>110.44200000000001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5"/>
        <v>41484.208333333336</v>
      </c>
      <c r="O396" s="12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9">
        <f t="shared" si="27"/>
        <v>41.991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5"/>
        <v>40885.25</v>
      </c>
      <c r="O397" s="12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9">
        <f t="shared" si="27"/>
        <v>48.012999999999998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5"/>
        <v>43378.208333333328</v>
      </c>
      <c r="O398" s="12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5"/>
        <v>41417.208333333336</v>
      </c>
      <c r="O399" s="12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9">
        <f t="shared" si="27"/>
        <v>99.204000000000008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5"/>
        <v>43228.208333333328</v>
      </c>
      <c r="O400" s="12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9">
        <f t="shared" si="27"/>
        <v>66.02300000000001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5"/>
        <v>40576.25</v>
      </c>
      <c r="O401" s="12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9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5"/>
        <v>41502.208333333336</v>
      </c>
      <c r="O402" s="12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9">
        <f t="shared" si="27"/>
        <v>46.061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5"/>
        <v>43765.208333333328</v>
      </c>
      <c r="O403" s="12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9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5"/>
        <v>40914.25</v>
      </c>
      <c r="O404" s="12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9">
        <f t="shared" si="27"/>
        <v>55.994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5"/>
        <v>40310.208333333336</v>
      </c>
      <c r="O405" s="12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9">
        <f t="shared" si="27"/>
        <v>68.986000000000004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5"/>
        <v>43053.25</v>
      </c>
      <c r="O406" s="12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9">
        <f t="shared" si="27"/>
        <v>60.981999999999999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5"/>
        <v>43255.208333333328</v>
      </c>
      <c r="O407" s="12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9">
        <f t="shared" si="27"/>
        <v>110.982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5"/>
        <v>41304.25</v>
      </c>
      <c r="O408" s="12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5"/>
        <v>43751.208333333328</v>
      </c>
      <c r="O409" s="12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9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5"/>
        <v>42541.208333333328</v>
      </c>
      <c r="O410" s="12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9">
        <f t="shared" si="27"/>
        <v>87.960999999999999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5"/>
        <v>42843.208333333328</v>
      </c>
      <c r="O411" s="12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9">
        <f t="shared" si="27"/>
        <v>49.988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5"/>
        <v>42122.208333333328</v>
      </c>
      <c r="O412" s="12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9">
        <f t="shared" si="27"/>
        <v>99.525000000000006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5"/>
        <v>42884.208333333328</v>
      </c>
      <c r="O413" s="12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9">
        <f t="shared" si="27"/>
        <v>104.821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5"/>
        <v>41642.25</v>
      </c>
      <c r="O414" s="12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9">
        <f t="shared" si="27"/>
        <v>108.015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5"/>
        <v>43431.25</v>
      </c>
      <c r="O415" s="12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9">
        <f t="shared" si="27"/>
        <v>28.999000000000002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5"/>
        <v>40288.208333333336</v>
      </c>
      <c r="O416" s="12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9">
        <f t="shared" si="27"/>
        <v>30.029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5"/>
        <v>40921.25</v>
      </c>
      <c r="O417" s="12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9">
        <f t="shared" si="27"/>
        <v>41.006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5"/>
        <v>40560.25</v>
      </c>
      <c r="O418" s="12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9">
        <f t="shared" si="27"/>
        <v>62.866999999999997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5"/>
        <v>43407.208333333328</v>
      </c>
      <c r="O419" s="12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9">
        <f t="shared" si="27"/>
        <v>47.006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5"/>
        <v>41035.208333333336</v>
      </c>
      <c r="O420" s="12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9">
        <f t="shared" si="27"/>
        <v>26.998000000000001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5"/>
        <v>40899.25</v>
      </c>
      <c r="O421" s="12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9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5"/>
        <v>42911.208333333328</v>
      </c>
      <c r="O422" s="12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9">
        <f t="shared" si="27"/>
        <v>50.974999999999994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5"/>
        <v>42915.208333333328</v>
      </c>
      <c r="O423" s="12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9">
        <f t="shared" si="27"/>
        <v>54.024999999999999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5"/>
        <v>40285.208333333336</v>
      </c>
      <c r="O424" s="12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9">
        <f t="shared" si="27"/>
        <v>97.056000000000012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5"/>
        <v>40808.208333333336</v>
      </c>
      <c r="O425" s="12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9">
        <f t="shared" si="27"/>
        <v>24.868000000000002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5"/>
        <v>43208.208333333328</v>
      </c>
      <c r="O426" s="12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9">
        <f t="shared" si="27"/>
        <v>84.424000000000007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5"/>
        <v>42213.208333333328</v>
      </c>
      <c r="O427" s="12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9">
        <f t="shared" si="27"/>
        <v>47.091999999999999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5"/>
        <v>41332.25</v>
      </c>
      <c r="O428" s="12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9">
        <f t="shared" si="27"/>
        <v>77.997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5"/>
        <v>41895.208333333336</v>
      </c>
      <c r="O429" s="12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9">
        <f t="shared" si="27"/>
        <v>62.967999999999996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5"/>
        <v>40585.25</v>
      </c>
      <c r="O430" s="12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9">
        <f t="shared" si="27"/>
        <v>81.007000000000005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5"/>
        <v>41680.25</v>
      </c>
      <c r="O431" s="12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9">
        <f t="shared" si="27"/>
        <v>65.322000000000003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5"/>
        <v>43737.208333333328</v>
      </c>
      <c r="O432" s="12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9">
        <f t="shared" si="27"/>
        <v>104.43700000000001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5"/>
        <v>43273.208333333328</v>
      </c>
      <c r="O433" s="12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9">
        <f t="shared" si="27"/>
        <v>69.990000000000009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5"/>
        <v>41761.208333333336</v>
      </c>
      <c r="O434" s="12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9">
        <f t="shared" si="27"/>
        <v>83.024000000000001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5"/>
        <v>41603.25</v>
      </c>
      <c r="O435" s="12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9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5"/>
        <v>42705.25</v>
      </c>
      <c r="O436" s="12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9">
        <f t="shared" si="27"/>
        <v>103.982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5"/>
        <v>41988.25</v>
      </c>
      <c r="O437" s="12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9">
        <f t="shared" si="27"/>
        <v>54.931999999999995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5"/>
        <v>43575.208333333328</v>
      </c>
      <c r="O438" s="12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9">
        <f t="shared" si="27"/>
        <v>51.921999999999997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5"/>
        <v>42260.208333333328</v>
      </c>
      <c r="O439" s="12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9">
        <f t="shared" si="27"/>
        <v>60.028999999999996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5"/>
        <v>41337.25</v>
      </c>
      <c r="O440" s="12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9">
        <f t="shared" si="27"/>
        <v>44.003999999999998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5"/>
        <v>42680.208333333328</v>
      </c>
      <c r="O441" s="12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9">
        <f t="shared" si="27"/>
        <v>53.003999999999998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5"/>
        <v>42916.208333333328</v>
      </c>
      <c r="O442" s="12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9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5"/>
        <v>41025.208333333336</v>
      </c>
      <c r="O443" s="12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9">
        <f t="shared" si="27"/>
        <v>75.042000000000002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5"/>
        <v>42980.208333333328</v>
      </c>
      <c r="O444" s="12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9">
        <f t="shared" si="27"/>
        <v>35.911999999999999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5"/>
        <v>40451.208333333336</v>
      </c>
      <c r="O445" s="12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9">
        <f t="shared" si="27"/>
        <v>36.952999999999996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5"/>
        <v>40748.208333333336</v>
      </c>
      <c r="O446" s="12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9">
        <f t="shared" si="27"/>
        <v>63.170999999999999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5"/>
        <v>40515.25</v>
      </c>
      <c r="O447" s="12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9">
        <f t="shared" si="27"/>
        <v>29.995000000000001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5"/>
        <v>41261.25</v>
      </c>
      <c r="O448" s="12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5"/>
        <v>43088.25</v>
      </c>
      <c r="O449" s="12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9">
        <f t="shared" si="27"/>
        <v>75.015000000000001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25"/>
        <v>41378.208333333336</v>
      </c>
      <c r="O450" s="12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>
        <v>86</v>
      </c>
      <c r="I451" s="9">
        <f t="shared" si="27"/>
        <v>101.19800000000001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29">(((L451/60)/60)/24)+DATE(1970,1,1)</f>
        <v>43530.25</v>
      </c>
      <c r="O451" s="12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9">
        <f t="shared" ref="I452:I515" si="31">ROUNDUP(E452/H452,3)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29"/>
        <v>43394.208333333328</v>
      </c>
      <c r="O452" s="12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9">
        <f t="shared" si="31"/>
        <v>29.002000000000002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29"/>
        <v>42935.208333333328</v>
      </c>
      <c r="O453" s="12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9">
        <f t="shared" si="31"/>
        <v>98.225999999999999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29"/>
        <v>40365.208333333336</v>
      </c>
      <c r="O454" s="12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9">
        <f t="shared" si="31"/>
        <v>87.00200000000001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29"/>
        <v>42705.25</v>
      </c>
      <c r="O455" s="12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9">
        <f t="shared" si="31"/>
        <v>45.205999999999996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29"/>
        <v>41568.208333333336</v>
      </c>
      <c r="O456" s="12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9">
        <f t="shared" si="31"/>
        <v>37.001999999999995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29"/>
        <v>40809.208333333336</v>
      </c>
      <c r="O457" s="12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9">
        <f t="shared" si="31"/>
        <v>94.977000000000004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29"/>
        <v>43141.25</v>
      </c>
      <c r="O458" s="12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9">
        <f t="shared" si="31"/>
        <v>28.957000000000001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29"/>
        <v>42657.208333333328</v>
      </c>
      <c r="O459" s="12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9">
        <f t="shared" si="31"/>
        <v>55.994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29"/>
        <v>40265.208333333336</v>
      </c>
      <c r="O460" s="12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9">
        <f t="shared" si="31"/>
        <v>54.038999999999994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29"/>
        <v>42001.25</v>
      </c>
      <c r="O461" s="12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9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29"/>
        <v>40399.208333333336</v>
      </c>
      <c r="O462" s="12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9">
        <f t="shared" si="31"/>
        <v>66.998000000000005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29"/>
        <v>41757.208333333336</v>
      </c>
      <c r="O463" s="12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9">
        <f t="shared" si="31"/>
        <v>107.91500000000001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29"/>
        <v>41304.25</v>
      </c>
      <c r="O464" s="12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9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29"/>
        <v>41639.25</v>
      </c>
      <c r="O465" s="12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9">
        <f t="shared" si="31"/>
        <v>39.006999999999998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29"/>
        <v>43142.25</v>
      </c>
      <c r="O466" s="12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9">
        <f t="shared" si="31"/>
        <v>110.363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29"/>
        <v>43127.25</v>
      </c>
      <c r="O467" s="12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9">
        <f t="shared" si="31"/>
        <v>94.858000000000004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29"/>
        <v>41409.208333333336</v>
      </c>
      <c r="O468" s="12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9">
        <f t="shared" si="31"/>
        <v>57.936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29"/>
        <v>42331.25</v>
      </c>
      <c r="O469" s="12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9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29"/>
        <v>43569.208333333328</v>
      </c>
      <c r="O470" s="12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9">
        <f t="shared" si="31"/>
        <v>64.956000000000003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29"/>
        <v>42142.208333333328</v>
      </c>
      <c r="O471" s="12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9">
        <f t="shared" si="31"/>
        <v>27.006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29"/>
        <v>42716.25</v>
      </c>
      <c r="O472" s="12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9">
        <f t="shared" si="31"/>
        <v>50.974999999999994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29"/>
        <v>41031.208333333336</v>
      </c>
      <c r="O473" s="12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9">
        <f t="shared" si="31"/>
        <v>104.943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29"/>
        <v>43535.208333333328</v>
      </c>
      <c r="O474" s="12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9">
        <f t="shared" si="31"/>
        <v>84.029000000000011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29"/>
        <v>43277.208333333328</v>
      </c>
      <c r="O475" s="12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9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29"/>
        <v>41989.25</v>
      </c>
      <c r="O476" s="12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9">
        <f t="shared" si="31"/>
        <v>39.963000000000001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29"/>
        <v>41450.208333333336</v>
      </c>
      <c r="O477" s="12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9">
        <f t="shared" si="31"/>
        <v>51.001999999999995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29"/>
        <v>43322.208333333328</v>
      </c>
      <c r="O478" s="12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9">
        <f t="shared" si="31"/>
        <v>40.823999999999998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29"/>
        <v>40720.208333333336</v>
      </c>
      <c r="O479" s="12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9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29"/>
        <v>42072.208333333328</v>
      </c>
      <c r="O480" s="12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9">
        <f t="shared" si="31"/>
        <v>71.157000000000011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29"/>
        <v>42945.208333333328</v>
      </c>
      <c r="O481" s="12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9">
        <f t="shared" si="31"/>
        <v>99.495000000000005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29"/>
        <v>40248.25</v>
      </c>
      <c r="O482" s="12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9">
        <f t="shared" si="31"/>
        <v>103.98700000000001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29"/>
        <v>41913.208333333336</v>
      </c>
      <c r="O483" s="12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9">
        <f t="shared" si="31"/>
        <v>76.556000000000012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29"/>
        <v>40963.25</v>
      </c>
      <c r="O484" s="12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9">
        <f t="shared" si="31"/>
        <v>87.069000000000003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29"/>
        <v>43811.25</v>
      </c>
      <c r="O485" s="12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9">
        <f t="shared" si="31"/>
        <v>48.995999999999995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29"/>
        <v>41855.208333333336</v>
      </c>
      <c r="O486" s="12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9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29"/>
        <v>43626.208333333328</v>
      </c>
      <c r="O487" s="12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9">
        <f t="shared" si="31"/>
        <v>33.428999999999995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29"/>
        <v>43168.25</v>
      </c>
      <c r="O488" s="12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9">
        <f t="shared" si="31"/>
        <v>83.983000000000004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29"/>
        <v>42845.208333333328</v>
      </c>
      <c r="O489" s="12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9">
        <f t="shared" si="31"/>
        <v>101.41800000000001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29"/>
        <v>42403.25</v>
      </c>
      <c r="O490" s="12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9">
        <f t="shared" si="31"/>
        <v>109.87100000000001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29"/>
        <v>40406.208333333336</v>
      </c>
      <c r="O491" s="12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9">
        <f t="shared" si="31"/>
        <v>31.917000000000002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29"/>
        <v>43786.25</v>
      </c>
      <c r="O492" s="12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9">
        <f t="shared" si="31"/>
        <v>70.994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29"/>
        <v>41456.208333333336</v>
      </c>
      <c r="O493" s="12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9">
        <f t="shared" si="31"/>
        <v>77.027000000000001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29"/>
        <v>40336.208333333336</v>
      </c>
      <c r="O494" s="12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9">
        <f t="shared" si="31"/>
        <v>101.78200000000001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29"/>
        <v>43645.208333333328</v>
      </c>
      <c r="O495" s="12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9">
        <f t="shared" si="31"/>
        <v>51.059999999999995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29"/>
        <v>40990.208333333336</v>
      </c>
      <c r="O496" s="12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9">
        <f t="shared" si="31"/>
        <v>68.021000000000001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29"/>
        <v>41800.208333333336</v>
      </c>
      <c r="O497" s="12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9">
        <f t="shared" si="31"/>
        <v>30.871000000000002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29"/>
        <v>42876.208333333328</v>
      </c>
      <c r="O498" s="12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9">
        <f t="shared" si="31"/>
        <v>27.909000000000002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29"/>
        <v>42724.25</v>
      </c>
      <c r="O499" s="12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9">
        <f t="shared" si="31"/>
        <v>79.995000000000005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29"/>
        <v>42005.25</v>
      </c>
      <c r="O500" s="12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9">
        <f t="shared" si="31"/>
        <v>38.003999999999998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29"/>
        <v>42444.208333333328</v>
      </c>
      <c r="O501" s="12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9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29"/>
        <v>41395.208333333336</v>
      </c>
      <c r="O502" s="12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9">
        <f t="shared" si="31"/>
        <v>59.991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29"/>
        <v>41345.208333333336</v>
      </c>
      <c r="O503" s="12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9">
        <f t="shared" si="31"/>
        <v>37.037999999999997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29"/>
        <v>41117.208333333336</v>
      </c>
      <c r="O504" s="12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9">
        <f t="shared" si="31"/>
        <v>99.963999999999999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29"/>
        <v>42186.208333333328</v>
      </c>
      <c r="O505" s="12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9">
        <f t="shared" si="31"/>
        <v>111.67800000000001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29"/>
        <v>42142.208333333328</v>
      </c>
      <c r="O506" s="12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9">
        <f t="shared" si="31"/>
        <v>36.015000000000001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29"/>
        <v>41341.25</v>
      </c>
      <c r="O507" s="12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9">
        <f t="shared" si="31"/>
        <v>66.01100000000001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29"/>
        <v>43062.25</v>
      </c>
      <c r="O508" s="12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9">
        <f t="shared" si="31"/>
        <v>44.052999999999997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29"/>
        <v>41373.208333333336</v>
      </c>
      <c r="O509" s="12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9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29"/>
        <v>43310.208333333328</v>
      </c>
      <c r="O510" s="12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9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29"/>
        <v>41034.208333333336</v>
      </c>
      <c r="O511" s="12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9">
        <f t="shared" si="31"/>
        <v>70.909000000000006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29"/>
        <v>43251.208333333328</v>
      </c>
      <c r="O512" s="12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9">
        <f t="shared" si="31"/>
        <v>98.061000000000007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29"/>
        <v>43671.208333333328</v>
      </c>
      <c r="O513" s="12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9">
        <f t="shared" si="31"/>
        <v>53.046999999999997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29"/>
        <v>41825.208333333336</v>
      </c>
      <c r="O514" s="12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>
        <v>35</v>
      </c>
      <c r="I515" s="9">
        <f t="shared" si="31"/>
        <v>93.143000000000001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33">(((L515/60)/60)/24)+DATE(1970,1,1)</f>
        <v>40430.208333333336</v>
      </c>
      <c r="O515" s="12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9">
        <f t="shared" ref="I516:I579" si="35">ROUNDUP(E516/H516,3)</f>
        <v>58.945999999999998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33"/>
        <v>41614.25</v>
      </c>
      <c r="O516" s="12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9">
        <f t="shared" si="35"/>
        <v>36.067999999999998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3"/>
        <v>40900.25</v>
      </c>
      <c r="O517" s="12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9">
        <f t="shared" si="35"/>
        <v>63.030999999999999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3"/>
        <v>40396.208333333336</v>
      </c>
      <c r="O518" s="12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9">
        <f t="shared" si="35"/>
        <v>84.718000000000004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3"/>
        <v>42860.208333333328</v>
      </c>
      <c r="O519" s="12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9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3"/>
        <v>43154.25</v>
      </c>
      <c r="O520" s="12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9">
        <f t="shared" si="35"/>
        <v>101.976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3"/>
        <v>42012.25</v>
      </c>
      <c r="O521" s="12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9">
        <f t="shared" si="35"/>
        <v>106.438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3"/>
        <v>43574.208333333328</v>
      </c>
      <c r="O522" s="12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9">
        <f t="shared" si="35"/>
        <v>29.976000000000003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3"/>
        <v>42605.208333333328</v>
      </c>
      <c r="O523" s="12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9">
        <f t="shared" si="35"/>
        <v>85.807000000000002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3"/>
        <v>41093.208333333336</v>
      </c>
      <c r="O524" s="12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9">
        <f t="shared" si="35"/>
        <v>70.820999999999998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3"/>
        <v>40241.25</v>
      </c>
      <c r="O525" s="12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9">
        <f t="shared" si="35"/>
        <v>40.998999999999995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3"/>
        <v>40294.208333333336</v>
      </c>
      <c r="O526" s="12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9">
        <f t="shared" si="35"/>
        <v>28.064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3"/>
        <v>40505.25</v>
      </c>
      <c r="O527" s="12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9">
        <f t="shared" si="35"/>
        <v>88.055000000000007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3"/>
        <v>42364.25</v>
      </c>
      <c r="O528" s="12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3"/>
        <v>42405.25</v>
      </c>
      <c r="O529" s="12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9">
        <f t="shared" si="35"/>
        <v>90.338000000000008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3"/>
        <v>41601.25</v>
      </c>
      <c r="O530" s="12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9">
        <f t="shared" si="35"/>
        <v>63.777999999999999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3"/>
        <v>41769.208333333336</v>
      </c>
      <c r="O531" s="12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9">
        <f t="shared" si="35"/>
        <v>53.995999999999995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3"/>
        <v>40421.208333333336</v>
      </c>
      <c r="O532" s="12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9">
        <f t="shared" si="35"/>
        <v>48.994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3"/>
        <v>41589.25</v>
      </c>
      <c r="O533" s="12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9">
        <f t="shared" si="35"/>
        <v>63.857999999999997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3"/>
        <v>43125.25</v>
      </c>
      <c r="O534" s="12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9">
        <f t="shared" si="35"/>
        <v>82.997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3"/>
        <v>41479.208333333336</v>
      </c>
      <c r="O535" s="12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9">
        <f t="shared" si="35"/>
        <v>55.082999999999998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3"/>
        <v>43329.208333333328</v>
      </c>
      <c r="O536" s="12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9">
        <f t="shared" si="35"/>
        <v>62.044999999999995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3"/>
        <v>43259.208333333328</v>
      </c>
      <c r="O537" s="12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9">
        <f t="shared" si="35"/>
        <v>104.979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3"/>
        <v>40414.208333333336</v>
      </c>
      <c r="O538" s="12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9">
        <f t="shared" si="35"/>
        <v>94.045000000000002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3"/>
        <v>43342.208333333328</v>
      </c>
      <c r="O539" s="12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9">
        <f t="shared" si="35"/>
        <v>44.007999999999996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3"/>
        <v>41539.208333333336</v>
      </c>
      <c r="O540" s="12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9">
        <f t="shared" si="35"/>
        <v>92.468000000000004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3"/>
        <v>43647.208333333328</v>
      </c>
      <c r="O541" s="12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9">
        <f t="shared" si="35"/>
        <v>57.073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3"/>
        <v>43225.208333333328</v>
      </c>
      <c r="O542" s="12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9">
        <f t="shared" si="35"/>
        <v>109.07900000000001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3"/>
        <v>42165.208333333328</v>
      </c>
      <c r="O543" s="12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9">
        <f t="shared" si="35"/>
        <v>39.387999999999998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3"/>
        <v>42391.25</v>
      </c>
      <c r="O544" s="12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9">
        <f t="shared" si="35"/>
        <v>77.02300000000001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3"/>
        <v>41528.208333333336</v>
      </c>
      <c r="O545" s="12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9">
        <f t="shared" si="35"/>
        <v>92.167000000000002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3"/>
        <v>42377.25</v>
      </c>
      <c r="O546" s="12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9">
        <f t="shared" si="35"/>
        <v>61.007999999999996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3"/>
        <v>43824.25</v>
      </c>
      <c r="O547" s="12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9">
        <f t="shared" si="35"/>
        <v>78.069000000000003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3"/>
        <v>43360.208333333328</v>
      </c>
      <c r="O548" s="12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3"/>
        <v>42029.25</v>
      </c>
      <c r="O549" s="12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9">
        <f t="shared" si="35"/>
        <v>59.991999999999997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3"/>
        <v>42461.208333333328</v>
      </c>
      <c r="O550" s="12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9">
        <f t="shared" si="35"/>
        <v>110.03100000000001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3"/>
        <v>41422.208333333336</v>
      </c>
      <c r="O551" s="12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9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3"/>
        <v>40968.25</v>
      </c>
      <c r="O552" s="12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9">
        <f t="shared" si="35"/>
        <v>37.998999999999995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3"/>
        <v>41993.25</v>
      </c>
      <c r="O553" s="12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9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3"/>
        <v>42700.25</v>
      </c>
      <c r="O554" s="12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9">
        <f t="shared" si="35"/>
        <v>72.978999999999999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3"/>
        <v>40545.25</v>
      </c>
      <c r="O555" s="12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9">
        <f t="shared" si="35"/>
        <v>26.008000000000003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3"/>
        <v>42723.25</v>
      </c>
      <c r="O556" s="12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9">
        <f t="shared" si="35"/>
        <v>104.363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3"/>
        <v>41731.208333333336</v>
      </c>
      <c r="O557" s="12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9">
        <f t="shared" si="35"/>
        <v>102.18900000000001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3"/>
        <v>40792.208333333336</v>
      </c>
      <c r="O558" s="12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9">
        <f t="shared" si="35"/>
        <v>54.117999999999995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3"/>
        <v>42279.208333333328</v>
      </c>
      <c r="O559" s="12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9">
        <f t="shared" si="35"/>
        <v>63.222999999999999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3"/>
        <v>42424.25</v>
      </c>
      <c r="O560" s="12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9">
        <f t="shared" si="35"/>
        <v>104.033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3"/>
        <v>42584.208333333328</v>
      </c>
      <c r="O561" s="12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9">
        <f t="shared" si="35"/>
        <v>49.994999999999997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3"/>
        <v>40865.25</v>
      </c>
      <c r="O562" s="12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9">
        <f t="shared" si="35"/>
        <v>56.015999999999998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3"/>
        <v>40833.208333333336</v>
      </c>
      <c r="O563" s="12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9">
        <f t="shared" si="35"/>
        <v>48.808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3"/>
        <v>43536.208333333328</v>
      </c>
      <c r="O564" s="12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9">
        <f t="shared" si="35"/>
        <v>60.082999999999998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3"/>
        <v>43417.25</v>
      </c>
      <c r="O565" s="12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9">
        <f t="shared" si="35"/>
        <v>78.991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3"/>
        <v>42078.208333333328</v>
      </c>
      <c r="O566" s="12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9">
        <f t="shared" si="35"/>
        <v>53.994999999999997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3"/>
        <v>40862.25</v>
      </c>
      <c r="O567" s="12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9">
        <f t="shared" si="35"/>
        <v>111.46000000000001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3"/>
        <v>42424.25</v>
      </c>
      <c r="O568" s="12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9">
        <f t="shared" si="35"/>
        <v>60.922999999999995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3"/>
        <v>41830.208333333336</v>
      </c>
      <c r="O569" s="12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9">
        <f t="shared" si="35"/>
        <v>26.002000000000002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3"/>
        <v>40374.208333333336</v>
      </c>
      <c r="O570" s="12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9">
        <f t="shared" si="35"/>
        <v>80.994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3"/>
        <v>40554.25</v>
      </c>
      <c r="O571" s="12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9">
        <f t="shared" si="35"/>
        <v>34.995999999999995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3"/>
        <v>41993.25</v>
      </c>
      <c r="O572" s="12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9">
        <f t="shared" si="35"/>
        <v>94.143000000000001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3"/>
        <v>42174.208333333328</v>
      </c>
      <c r="O573" s="12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9">
        <f t="shared" si="35"/>
        <v>52.085999999999999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3"/>
        <v>42275.208333333328</v>
      </c>
      <c r="O574" s="12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9">
        <f t="shared" si="35"/>
        <v>24.987000000000002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3"/>
        <v>41761.208333333336</v>
      </c>
      <c r="O575" s="12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9">
        <f t="shared" si="35"/>
        <v>69.216000000000008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3"/>
        <v>43806.25</v>
      </c>
      <c r="O576" s="12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9">
        <f t="shared" si="35"/>
        <v>93.945000000000007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3"/>
        <v>41779.208333333336</v>
      </c>
      <c r="O577" s="12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9">
        <f t="shared" si="35"/>
        <v>98.407000000000011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33"/>
        <v>43040.208333333328</v>
      </c>
      <c r="O578" s="12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>
        <v>37</v>
      </c>
      <c r="I579" s="9">
        <f t="shared" si="35"/>
        <v>41.783999999999999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37">(((L579/60)/60)/24)+DATE(1970,1,1)</f>
        <v>40613.25</v>
      </c>
      <c r="O579" s="12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9">
        <f t="shared" ref="I580:I643" si="39">ROUNDUP(E580/H580,3)</f>
        <v>65.992000000000004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7"/>
        <v>40878.25</v>
      </c>
      <c r="O580" s="12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9">
        <f t="shared" si="39"/>
        <v>72.058000000000007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7"/>
        <v>40762.208333333336</v>
      </c>
      <c r="O581" s="12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9">
        <f t="shared" si="39"/>
        <v>48.003999999999998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7"/>
        <v>41696.25</v>
      </c>
      <c r="O582" s="12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9">
        <f t="shared" si="39"/>
        <v>54.098999999999997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7"/>
        <v>40662.208333333336</v>
      </c>
      <c r="O583" s="12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9">
        <f t="shared" si="39"/>
        <v>107.881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7"/>
        <v>42165.208333333328</v>
      </c>
      <c r="O584" s="12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9">
        <f t="shared" si="39"/>
        <v>67.035000000000011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7"/>
        <v>40959.25</v>
      </c>
      <c r="O585" s="12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9">
        <f t="shared" si="39"/>
        <v>64.015000000000001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7"/>
        <v>41024.208333333336</v>
      </c>
      <c r="O586" s="12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9">
        <f t="shared" si="39"/>
        <v>96.067000000000007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7"/>
        <v>40255.208333333336</v>
      </c>
      <c r="O587" s="12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9">
        <f t="shared" si="39"/>
        <v>51.184999999999995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7"/>
        <v>40499.25</v>
      </c>
      <c r="O588" s="12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9">
        <f t="shared" si="39"/>
        <v>43.923999999999999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7"/>
        <v>43484.25</v>
      </c>
      <c r="O589" s="12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9">
        <f t="shared" si="39"/>
        <v>91.022000000000006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7"/>
        <v>40262.208333333336</v>
      </c>
      <c r="O590" s="12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9">
        <f t="shared" si="39"/>
        <v>50.128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7"/>
        <v>42190.208333333328</v>
      </c>
      <c r="O591" s="12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9">
        <f t="shared" si="39"/>
        <v>67.721000000000004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7"/>
        <v>41994.25</v>
      </c>
      <c r="O592" s="12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9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7"/>
        <v>40373.208333333336</v>
      </c>
      <c r="O593" s="12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9">
        <f t="shared" si="39"/>
        <v>80.012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7"/>
        <v>41789.208333333336</v>
      </c>
      <c r="O594" s="12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9">
        <f t="shared" si="39"/>
        <v>47.001999999999995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7"/>
        <v>41724.208333333336</v>
      </c>
      <c r="O595" s="12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9">
        <f t="shared" si="39"/>
        <v>71.128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7"/>
        <v>42548.208333333328</v>
      </c>
      <c r="O596" s="12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9">
        <f t="shared" si="39"/>
        <v>89.991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7"/>
        <v>40253.208333333336</v>
      </c>
      <c r="O597" s="12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9">
        <f t="shared" si="39"/>
        <v>43.032999999999994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7"/>
        <v>42434.25</v>
      </c>
      <c r="O598" s="12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9">
        <f t="shared" si="39"/>
        <v>67.998000000000005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7"/>
        <v>43786.25</v>
      </c>
      <c r="O599" s="12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9">
        <f t="shared" si="39"/>
        <v>73.00500000000001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7"/>
        <v>40344.208333333336</v>
      </c>
      <c r="O600" s="12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9">
        <f t="shared" si="39"/>
        <v>62.341999999999999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7"/>
        <v>42047.25</v>
      </c>
      <c r="O601" s="12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9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7"/>
        <v>41485.208333333336</v>
      </c>
      <c r="O602" s="12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9">
        <f t="shared" si="39"/>
        <v>67.103999999999999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7"/>
        <v>41789.208333333336</v>
      </c>
      <c r="O603" s="12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9">
        <f t="shared" si="39"/>
        <v>79.978999999999999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7"/>
        <v>42160.208333333328</v>
      </c>
      <c r="O604" s="12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9">
        <f t="shared" si="39"/>
        <v>62.177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7"/>
        <v>43573.208333333328</v>
      </c>
      <c r="O605" s="12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9">
        <f t="shared" si="39"/>
        <v>53.006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7"/>
        <v>40565.25</v>
      </c>
      <c r="O606" s="12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9">
        <f t="shared" si="39"/>
        <v>57.738999999999997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7"/>
        <v>42280.208333333328</v>
      </c>
      <c r="O607" s="12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9">
        <f t="shared" si="39"/>
        <v>40.031999999999996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7"/>
        <v>42436.25</v>
      </c>
      <c r="O608" s="12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9">
        <f t="shared" si="39"/>
        <v>81.01700000000001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7"/>
        <v>41721.208333333336</v>
      </c>
      <c r="O609" s="12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9">
        <f t="shared" si="39"/>
        <v>35.047999999999995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7"/>
        <v>43530.25</v>
      </c>
      <c r="O610" s="12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9">
        <f t="shared" si="39"/>
        <v>102.92400000000001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7"/>
        <v>43481.25</v>
      </c>
      <c r="O611" s="12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9">
        <f t="shared" si="39"/>
        <v>27.999000000000002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7"/>
        <v>41259.25</v>
      </c>
      <c r="O612" s="12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9">
        <f t="shared" si="39"/>
        <v>75.734000000000009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7"/>
        <v>41480.208333333336</v>
      </c>
      <c r="O613" s="12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9">
        <f t="shared" si="39"/>
        <v>45.027000000000001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7"/>
        <v>40474.208333333336</v>
      </c>
      <c r="O614" s="12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9">
        <f t="shared" si="39"/>
        <v>73.616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7"/>
        <v>42973.208333333328</v>
      </c>
      <c r="O615" s="12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9">
        <f t="shared" si="39"/>
        <v>56.991999999999997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7"/>
        <v>42746.25</v>
      </c>
      <c r="O616" s="12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9">
        <f t="shared" si="39"/>
        <v>85.224000000000004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7"/>
        <v>42489.208333333328</v>
      </c>
      <c r="O617" s="12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9">
        <f t="shared" si="39"/>
        <v>50.963000000000001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7"/>
        <v>41537.208333333336</v>
      </c>
      <c r="O618" s="12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9">
        <f t="shared" si="39"/>
        <v>63.564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7"/>
        <v>41794.208333333336</v>
      </c>
      <c r="O619" s="12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9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7"/>
        <v>41396.208333333336</v>
      </c>
      <c r="O620" s="12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9">
        <f t="shared" si="39"/>
        <v>86.045000000000002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7"/>
        <v>40669.208333333336</v>
      </c>
      <c r="O621" s="12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9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7"/>
        <v>42559.208333333328</v>
      </c>
      <c r="O622" s="12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9">
        <f t="shared" si="39"/>
        <v>74.007000000000005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7"/>
        <v>42626.208333333328</v>
      </c>
      <c r="O623" s="12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9">
        <f t="shared" si="39"/>
        <v>92.438000000000002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7"/>
        <v>43205.208333333328</v>
      </c>
      <c r="O624" s="12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9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7"/>
        <v>42201.208333333328</v>
      </c>
      <c r="O625" s="12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9">
        <f t="shared" si="39"/>
        <v>32.983999999999995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7"/>
        <v>42029.25</v>
      </c>
      <c r="O626" s="12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9">
        <f t="shared" si="39"/>
        <v>93.597000000000008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7"/>
        <v>43857.25</v>
      </c>
      <c r="O627" s="12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9">
        <f t="shared" si="39"/>
        <v>69.868000000000009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7"/>
        <v>40449.208333333336</v>
      </c>
      <c r="O628" s="12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9">
        <f t="shared" si="39"/>
        <v>72.13000000000001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7"/>
        <v>40345.208333333336</v>
      </c>
      <c r="O629" s="12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9">
        <f t="shared" si="39"/>
        <v>30.042000000000002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7"/>
        <v>40455.208333333336</v>
      </c>
      <c r="O630" s="12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9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7"/>
        <v>42557.208333333328</v>
      </c>
      <c r="O631" s="12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9">
        <f t="shared" si="39"/>
        <v>68.656000000000006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7"/>
        <v>43586.208333333328</v>
      </c>
      <c r="O632" s="12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9">
        <f t="shared" si="39"/>
        <v>59.992999999999995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7"/>
        <v>43550.208333333328</v>
      </c>
      <c r="O633" s="12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9">
        <f t="shared" si="39"/>
        <v>111.15900000000001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7"/>
        <v>41945.208333333336</v>
      </c>
      <c r="O634" s="12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9">
        <f t="shared" si="39"/>
        <v>53.038999999999994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7"/>
        <v>42315.25</v>
      </c>
      <c r="O635" s="12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9">
        <f t="shared" si="39"/>
        <v>55.985999999999997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7"/>
        <v>42819.208333333328</v>
      </c>
      <c r="O636" s="12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9">
        <f t="shared" si="39"/>
        <v>69.987000000000009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7"/>
        <v>41314.25</v>
      </c>
      <c r="O637" s="12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9">
        <f t="shared" si="39"/>
        <v>48.998999999999995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7"/>
        <v>40926.25</v>
      </c>
      <c r="O638" s="12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9">
        <f t="shared" si="39"/>
        <v>103.84700000000001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7"/>
        <v>42688.25</v>
      </c>
      <c r="O639" s="12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9">
        <f t="shared" si="39"/>
        <v>99.128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7"/>
        <v>40386.208333333336</v>
      </c>
      <c r="O640" s="12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9">
        <f t="shared" si="39"/>
        <v>107.378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7"/>
        <v>43309.208333333328</v>
      </c>
      <c r="O641" s="12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9">
        <f t="shared" si="39"/>
        <v>76.923000000000002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37"/>
        <v>42387.25</v>
      </c>
      <c r="O642" s="12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20</v>
      </c>
      <c r="H643">
        <v>194</v>
      </c>
      <c r="I643" s="9">
        <f t="shared" si="39"/>
        <v>58.128999999999998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41">(((L643/60)/60)/24)+DATE(1970,1,1)</f>
        <v>42786.25</v>
      </c>
      <c r="O643" s="12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9">
        <f t="shared" ref="I644:I707" si="43">ROUNDUP(E644/H644,3)</f>
        <v>103.73700000000001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1"/>
        <v>43451.25</v>
      </c>
      <c r="O644" s="12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9">
        <f t="shared" si="43"/>
        <v>87.963000000000008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1"/>
        <v>42795.25</v>
      </c>
      <c r="O645" s="12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9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1"/>
        <v>43452.25</v>
      </c>
      <c r="O646" s="12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9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1"/>
        <v>43369.208333333328</v>
      </c>
      <c r="O647" s="12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9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1"/>
        <v>41346.208333333336</v>
      </c>
      <c r="O648" s="12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1"/>
        <v>43199.208333333328</v>
      </c>
      <c r="O649" s="12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9">
        <f t="shared" si="43"/>
        <v>85.995000000000005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1"/>
        <v>42922.208333333328</v>
      </c>
      <c r="O650" s="12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9">
        <f t="shared" si="43"/>
        <v>98.012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1"/>
        <v>40471.208333333336</v>
      </c>
      <c r="O651" s="12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9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1"/>
        <v>41828.208333333336</v>
      </c>
      <c r="O652" s="12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9">
        <f t="shared" si="43"/>
        <v>44.994999999999997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1"/>
        <v>41692.25</v>
      </c>
      <c r="O653" s="12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9">
        <f t="shared" si="43"/>
        <v>31.013000000000002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1"/>
        <v>42587.208333333328</v>
      </c>
      <c r="O654" s="12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9">
        <f t="shared" si="43"/>
        <v>59.970999999999997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1"/>
        <v>42468.208333333328</v>
      </c>
      <c r="O655" s="12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9">
        <f t="shared" si="43"/>
        <v>58.997999999999998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1"/>
        <v>42240.208333333328</v>
      </c>
      <c r="O656" s="12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9">
        <f t="shared" si="43"/>
        <v>50.045999999999999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1"/>
        <v>42796.25</v>
      </c>
      <c r="O657" s="12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9">
        <f t="shared" si="43"/>
        <v>98.966999999999999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1"/>
        <v>43097.25</v>
      </c>
      <c r="O658" s="12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9">
        <f t="shared" si="43"/>
        <v>58.857999999999997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1"/>
        <v>43096.25</v>
      </c>
      <c r="O659" s="12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9">
        <f t="shared" si="43"/>
        <v>81.01100000000001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1"/>
        <v>42246.208333333328</v>
      </c>
      <c r="O660" s="12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9">
        <f t="shared" si="43"/>
        <v>76.01400000000001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1"/>
        <v>40570.25</v>
      </c>
      <c r="O661" s="12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9">
        <f t="shared" si="43"/>
        <v>96.597999999999999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1"/>
        <v>42237.208333333328</v>
      </c>
      <c r="O662" s="12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9">
        <f t="shared" si="43"/>
        <v>76.957999999999998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1"/>
        <v>40996.208333333336</v>
      </c>
      <c r="O663" s="12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9">
        <f t="shared" si="43"/>
        <v>67.984999999999999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1"/>
        <v>43443.25</v>
      </c>
      <c r="O664" s="12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9">
        <f t="shared" si="43"/>
        <v>88.782000000000011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1"/>
        <v>40458.208333333336</v>
      </c>
      <c r="O665" s="12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9">
        <f t="shared" si="43"/>
        <v>24.997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1"/>
        <v>40959.25</v>
      </c>
      <c r="O666" s="12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9">
        <f t="shared" si="43"/>
        <v>44.922999999999995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1"/>
        <v>40733.208333333336</v>
      </c>
      <c r="O667" s="12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9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1"/>
        <v>41516.208333333336</v>
      </c>
      <c r="O668" s="12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1"/>
        <v>41892.208333333336</v>
      </c>
      <c r="O669" s="12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9">
        <f t="shared" si="43"/>
        <v>73.593000000000004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1"/>
        <v>41122.208333333336</v>
      </c>
      <c r="O670" s="12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9">
        <f t="shared" si="43"/>
        <v>107.971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1"/>
        <v>42912.208333333328</v>
      </c>
      <c r="O671" s="12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9">
        <f t="shared" si="43"/>
        <v>68.988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1"/>
        <v>42425.25</v>
      </c>
      <c r="O672" s="12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9">
        <f t="shared" si="43"/>
        <v>111.02300000000001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1"/>
        <v>40390.208333333336</v>
      </c>
      <c r="O673" s="12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9">
        <f t="shared" si="43"/>
        <v>24.998000000000001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1"/>
        <v>43180.208333333328</v>
      </c>
      <c r="O674" s="12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9">
        <f t="shared" si="43"/>
        <v>42.155999999999999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1"/>
        <v>42475.208333333328</v>
      </c>
      <c r="O675" s="12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9">
        <f t="shared" si="43"/>
        <v>47.003999999999998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1"/>
        <v>40774.208333333336</v>
      </c>
      <c r="O676" s="12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9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1"/>
        <v>43719.208333333328</v>
      </c>
      <c r="O677" s="12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9">
        <f t="shared" si="43"/>
        <v>101.03800000000001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1"/>
        <v>41178.208333333336</v>
      </c>
      <c r="O678" s="12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9">
        <f t="shared" si="43"/>
        <v>39.927999999999997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1"/>
        <v>42561.208333333328</v>
      </c>
      <c r="O679" s="12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9">
        <f t="shared" si="43"/>
        <v>83.159000000000006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1"/>
        <v>43484.25</v>
      </c>
      <c r="O680" s="12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9">
        <f t="shared" si="43"/>
        <v>39.975999999999999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1"/>
        <v>43756.208333333328</v>
      </c>
      <c r="O681" s="12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9">
        <f t="shared" si="43"/>
        <v>47.994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1"/>
        <v>43813.25</v>
      </c>
      <c r="O682" s="12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9">
        <f t="shared" si="43"/>
        <v>95.978999999999999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1"/>
        <v>40898.25</v>
      </c>
      <c r="O683" s="12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9">
        <f t="shared" si="43"/>
        <v>78.728999999999999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1"/>
        <v>41619.25</v>
      </c>
      <c r="O684" s="12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9">
        <f t="shared" si="43"/>
        <v>56.082000000000001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1"/>
        <v>43359.208333333328</v>
      </c>
      <c r="O685" s="12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9">
        <f t="shared" si="43"/>
        <v>69.091000000000008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1"/>
        <v>40358.208333333336</v>
      </c>
      <c r="O686" s="12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9">
        <f t="shared" si="43"/>
        <v>102.05300000000001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1"/>
        <v>42239.208333333328</v>
      </c>
      <c r="O687" s="12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9">
        <f t="shared" si="43"/>
        <v>107.321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1"/>
        <v>43186.208333333328</v>
      </c>
      <c r="O688" s="12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9">
        <f t="shared" si="43"/>
        <v>51.970999999999997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1"/>
        <v>42806.25</v>
      </c>
      <c r="O689" s="12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9">
        <f t="shared" si="43"/>
        <v>71.138000000000005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1"/>
        <v>43475.25</v>
      </c>
      <c r="O690" s="12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9">
        <f t="shared" si="43"/>
        <v>106.49300000000001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1"/>
        <v>41576.208333333336</v>
      </c>
      <c r="O691" s="12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9">
        <f t="shared" si="43"/>
        <v>42.936999999999998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1"/>
        <v>40874.25</v>
      </c>
      <c r="O692" s="12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9">
        <f t="shared" si="43"/>
        <v>30.038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1"/>
        <v>41185.208333333336</v>
      </c>
      <c r="O693" s="12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9">
        <f t="shared" si="43"/>
        <v>70.624000000000009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1"/>
        <v>43655.208333333328</v>
      </c>
      <c r="O694" s="12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9">
        <f t="shared" si="43"/>
        <v>66.01700000000001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1"/>
        <v>43025.208333333328</v>
      </c>
      <c r="O695" s="12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9">
        <f t="shared" si="43"/>
        <v>96.912000000000006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1"/>
        <v>43066.25</v>
      </c>
      <c r="O696" s="12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9">
        <f t="shared" si="43"/>
        <v>62.867999999999995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1"/>
        <v>42322.25</v>
      </c>
      <c r="O697" s="12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9">
        <f t="shared" si="43"/>
        <v>108.986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1"/>
        <v>42114.208333333328</v>
      </c>
      <c r="O698" s="12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1"/>
        <v>43190.208333333328</v>
      </c>
      <c r="O699" s="12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9">
        <f t="shared" si="43"/>
        <v>65.00500000000001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1"/>
        <v>40871.25</v>
      </c>
      <c r="O700" s="12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9">
        <f t="shared" si="43"/>
        <v>111.518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1"/>
        <v>43641.208333333328</v>
      </c>
      <c r="O701" s="12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9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1"/>
        <v>40203.25</v>
      </c>
      <c r="O702" s="12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9">
        <f t="shared" si="43"/>
        <v>110.99300000000001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1"/>
        <v>40629.208333333336</v>
      </c>
      <c r="O703" s="12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9">
        <f t="shared" si="43"/>
        <v>56.747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1"/>
        <v>41477.208333333336</v>
      </c>
      <c r="O704" s="12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9">
        <f t="shared" si="43"/>
        <v>97.021000000000001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1"/>
        <v>41020.208333333336</v>
      </c>
      <c r="O705" s="12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9">
        <f t="shared" si="43"/>
        <v>92.087000000000003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41"/>
        <v>42555.208333333328</v>
      </c>
      <c r="O706" s="12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 s="9">
        <f t="shared" si="43"/>
        <v>82.987000000000009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45">(((L707/60)/60)/24)+DATE(1970,1,1)</f>
        <v>41619.25</v>
      </c>
      <c r="O707" s="12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9">
        <f t="shared" ref="I708:I771" si="47">ROUNDUP(E708/H708,3)</f>
        <v>103.03800000000001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45"/>
        <v>43471.25</v>
      </c>
      <c r="O708" s="12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9">
        <f t="shared" si="47"/>
        <v>68.923000000000002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5"/>
        <v>43442.25</v>
      </c>
      <c r="O709" s="12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9">
        <f t="shared" si="47"/>
        <v>87.738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5"/>
        <v>42877.208333333328</v>
      </c>
      <c r="O710" s="12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9">
        <f t="shared" si="47"/>
        <v>75.022000000000006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5"/>
        <v>41018.208333333336</v>
      </c>
      <c r="O711" s="12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9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5"/>
        <v>43295.208333333328</v>
      </c>
      <c r="O712" s="12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9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5"/>
        <v>42393.25</v>
      </c>
      <c r="O713" s="12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9">
        <f t="shared" si="47"/>
        <v>72.897000000000006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5"/>
        <v>42559.208333333328</v>
      </c>
      <c r="O714" s="12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9">
        <f t="shared" si="47"/>
        <v>108.486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5"/>
        <v>42604.208333333328</v>
      </c>
      <c r="O715" s="12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9">
        <f t="shared" si="47"/>
        <v>101.98100000000001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5"/>
        <v>41870.208333333336</v>
      </c>
      <c r="O716" s="12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9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5"/>
        <v>40397.208333333336</v>
      </c>
      <c r="O717" s="12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9">
        <f t="shared" si="47"/>
        <v>65.942999999999998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5"/>
        <v>41465.208333333336</v>
      </c>
      <c r="O718" s="12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9">
        <f t="shared" si="47"/>
        <v>24.988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5"/>
        <v>40777.208333333336</v>
      </c>
      <c r="O719" s="12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9">
        <f t="shared" si="47"/>
        <v>28.004000000000001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5"/>
        <v>41442.208333333336</v>
      </c>
      <c r="O720" s="12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9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5"/>
        <v>41058.208333333336</v>
      </c>
      <c r="O721" s="12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9">
        <f t="shared" si="47"/>
        <v>84.922000000000011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5"/>
        <v>43152.25</v>
      </c>
      <c r="O722" s="12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9">
        <f t="shared" si="47"/>
        <v>90.484000000000009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5"/>
        <v>43194.208333333328</v>
      </c>
      <c r="O723" s="12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9">
        <f t="shared" si="47"/>
        <v>25.002000000000002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5"/>
        <v>43045.25</v>
      </c>
      <c r="O724" s="12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9">
        <f t="shared" si="47"/>
        <v>92.01400000000001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5"/>
        <v>42431.25</v>
      </c>
      <c r="O725" s="12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9">
        <f t="shared" si="47"/>
        <v>93.067000000000007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5"/>
        <v>41934.208333333336</v>
      </c>
      <c r="O726" s="12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9">
        <f t="shared" si="47"/>
        <v>61.009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5"/>
        <v>41958.25</v>
      </c>
      <c r="O727" s="12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9">
        <f t="shared" si="47"/>
        <v>92.037000000000006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5"/>
        <v>40476.208333333336</v>
      </c>
      <c r="O728" s="12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9">
        <f t="shared" si="47"/>
        <v>81.13300000000001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5"/>
        <v>43485.25</v>
      </c>
      <c r="O729" s="12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9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5"/>
        <v>42515.208333333328</v>
      </c>
      <c r="O730" s="12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9">
        <f t="shared" si="47"/>
        <v>85.222000000000008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5"/>
        <v>41309.25</v>
      </c>
      <c r="O731" s="12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9">
        <f t="shared" si="47"/>
        <v>110.96900000000001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5"/>
        <v>42147.208333333328</v>
      </c>
      <c r="O732" s="12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9">
        <f t="shared" si="47"/>
        <v>32.969000000000001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5"/>
        <v>42939.208333333328</v>
      </c>
      <c r="O733" s="12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9">
        <f t="shared" si="47"/>
        <v>96.006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5"/>
        <v>42816.208333333328</v>
      </c>
      <c r="O734" s="12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9">
        <f t="shared" si="47"/>
        <v>84.966999999999999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5"/>
        <v>41844.208333333336</v>
      </c>
      <c r="O735" s="12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9">
        <f t="shared" si="47"/>
        <v>25.008000000000003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5"/>
        <v>42763.25</v>
      </c>
      <c r="O736" s="12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9">
        <f t="shared" si="47"/>
        <v>65.999000000000009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5"/>
        <v>42459.208333333328</v>
      </c>
      <c r="O737" s="12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9">
        <f t="shared" si="47"/>
        <v>87.344999999999999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5"/>
        <v>42055.25</v>
      </c>
      <c r="O738" s="12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9">
        <f t="shared" si="47"/>
        <v>27.934000000000001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5"/>
        <v>42685.25</v>
      </c>
      <c r="O739" s="12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9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5"/>
        <v>41959.25</v>
      </c>
      <c r="O740" s="12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9">
        <f t="shared" si="47"/>
        <v>31.938000000000002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5"/>
        <v>41089.208333333336</v>
      </c>
      <c r="O741" s="12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9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5"/>
        <v>42769.25</v>
      </c>
      <c r="O742" s="12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9">
        <f t="shared" si="47"/>
        <v>108.84700000000001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5"/>
        <v>40321.208333333336</v>
      </c>
      <c r="O743" s="12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9">
        <f t="shared" si="47"/>
        <v>110.76300000000001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5"/>
        <v>40197.25</v>
      </c>
      <c r="O744" s="12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9">
        <f t="shared" si="47"/>
        <v>29.648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5"/>
        <v>42298.208333333328</v>
      </c>
      <c r="O745" s="12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9">
        <f t="shared" si="47"/>
        <v>101.715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5"/>
        <v>43322.208333333328</v>
      </c>
      <c r="O746" s="12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9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5"/>
        <v>40328.208333333336</v>
      </c>
      <c r="O747" s="12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9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5"/>
        <v>40825.208333333336</v>
      </c>
      <c r="O748" s="12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5"/>
        <v>40423.208333333336</v>
      </c>
      <c r="O749" s="12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9">
        <f t="shared" si="47"/>
        <v>110.973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5"/>
        <v>40238.25</v>
      </c>
      <c r="O750" s="12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9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5"/>
        <v>41920.208333333336</v>
      </c>
      <c r="O751" s="12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9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5"/>
        <v>40360.208333333336</v>
      </c>
      <c r="O752" s="12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9">
        <f t="shared" si="47"/>
        <v>30.975000000000001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5"/>
        <v>42446.208333333328</v>
      </c>
      <c r="O753" s="12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9">
        <f t="shared" si="47"/>
        <v>47.035999999999994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5"/>
        <v>40395.208333333336</v>
      </c>
      <c r="O754" s="12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9">
        <f t="shared" si="47"/>
        <v>88.066000000000003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5"/>
        <v>40321.208333333336</v>
      </c>
      <c r="O755" s="12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9">
        <f t="shared" si="47"/>
        <v>37.006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5"/>
        <v>41210.208333333336</v>
      </c>
      <c r="O756" s="12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9">
        <f t="shared" si="47"/>
        <v>26.028000000000002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5"/>
        <v>43096.25</v>
      </c>
      <c r="O757" s="12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9">
        <f t="shared" si="47"/>
        <v>67.817999999999998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5"/>
        <v>42024.25</v>
      </c>
      <c r="O758" s="12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9">
        <f t="shared" si="47"/>
        <v>49.964999999999996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5"/>
        <v>40675.208333333336</v>
      </c>
      <c r="O759" s="12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9">
        <f t="shared" si="47"/>
        <v>110.01700000000001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5"/>
        <v>41936.208333333336</v>
      </c>
      <c r="O760" s="12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9">
        <f t="shared" si="47"/>
        <v>89.965000000000003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5"/>
        <v>43136.25</v>
      </c>
      <c r="O761" s="12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9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5"/>
        <v>43678.208333333328</v>
      </c>
      <c r="O762" s="12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9">
        <f t="shared" si="47"/>
        <v>86.868000000000009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5"/>
        <v>42938.208333333328</v>
      </c>
      <c r="O763" s="12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9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5"/>
        <v>41241.25</v>
      </c>
      <c r="O764" s="12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9">
        <f t="shared" si="47"/>
        <v>26.971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5"/>
        <v>41037.208333333336</v>
      </c>
      <c r="O765" s="12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9">
        <f t="shared" si="47"/>
        <v>54.122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5"/>
        <v>40676.208333333336</v>
      </c>
      <c r="O766" s="12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9">
        <f t="shared" si="47"/>
        <v>41.035999999999994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5"/>
        <v>42840.208333333328</v>
      </c>
      <c r="O767" s="12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9">
        <f t="shared" si="47"/>
        <v>55.052999999999997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5"/>
        <v>43362.208333333328</v>
      </c>
      <c r="O768" s="12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9">
        <f t="shared" si="47"/>
        <v>107.938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5"/>
        <v>42283.208333333328</v>
      </c>
      <c r="O769" s="12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9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45"/>
        <v>41619.25</v>
      </c>
      <c r="O770" s="12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 s="9">
        <f t="shared" si="47"/>
        <v>31.996000000000002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49">(((L771/60)/60)/24)+DATE(1970,1,1)</f>
        <v>41501.208333333336</v>
      </c>
      <c r="O771" s="12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9">
        <f t="shared" ref="I772:I835" si="51">ROUNDUP(E772/H772,3)</f>
        <v>53.899000000000001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49"/>
        <v>41743.208333333336</v>
      </c>
      <c r="O772" s="12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9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49"/>
        <v>43491.25</v>
      </c>
      <c r="O773" s="12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9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49"/>
        <v>43505.25</v>
      </c>
      <c r="O774" s="12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9">
        <f t="shared" si="51"/>
        <v>43.003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49"/>
        <v>42838.208333333328</v>
      </c>
      <c r="O775" s="12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9">
        <f t="shared" si="51"/>
        <v>86.859000000000009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49"/>
        <v>42513.208333333328</v>
      </c>
      <c r="O776" s="12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9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49"/>
        <v>41949.25</v>
      </c>
      <c r="O777" s="12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9">
        <f t="shared" si="51"/>
        <v>32.995999999999995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49"/>
        <v>43650.208333333328</v>
      </c>
      <c r="O778" s="12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9">
        <f t="shared" si="51"/>
        <v>68.029000000000011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49"/>
        <v>40809.208333333336</v>
      </c>
      <c r="O779" s="12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9">
        <f t="shared" si="51"/>
        <v>58.867999999999995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49"/>
        <v>40768.208333333336</v>
      </c>
      <c r="O780" s="12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9">
        <f t="shared" si="51"/>
        <v>105.04600000000001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49"/>
        <v>42230.208333333328</v>
      </c>
      <c r="O781" s="12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9">
        <f t="shared" si="51"/>
        <v>33.055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49"/>
        <v>42573.208333333328</v>
      </c>
      <c r="O782" s="12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9">
        <f t="shared" si="51"/>
        <v>78.822000000000003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49"/>
        <v>40482.208333333336</v>
      </c>
      <c r="O783" s="12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9">
        <f t="shared" si="51"/>
        <v>68.204999999999998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49"/>
        <v>40603.25</v>
      </c>
      <c r="O784" s="12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9">
        <f t="shared" si="51"/>
        <v>75.731999999999999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49"/>
        <v>41625.25</v>
      </c>
      <c r="O785" s="12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9">
        <f t="shared" si="51"/>
        <v>30.997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49"/>
        <v>42435.25</v>
      </c>
      <c r="O786" s="12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9">
        <f t="shared" si="51"/>
        <v>101.88200000000001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49"/>
        <v>43582.208333333328</v>
      </c>
      <c r="O787" s="12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9">
        <f t="shared" si="51"/>
        <v>52.879999999999995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49"/>
        <v>43186.208333333328</v>
      </c>
      <c r="O788" s="12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9">
        <f t="shared" si="51"/>
        <v>71.006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49"/>
        <v>40684.208333333336</v>
      </c>
      <c r="O789" s="12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9">
        <f t="shared" si="51"/>
        <v>102.38800000000001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49"/>
        <v>41202.208333333336</v>
      </c>
      <c r="O790" s="12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9">
        <f t="shared" si="51"/>
        <v>74.466999999999999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49"/>
        <v>41786.208333333336</v>
      </c>
      <c r="O791" s="12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9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49"/>
        <v>40223.25</v>
      </c>
      <c r="O792" s="12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9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49"/>
        <v>42715.25</v>
      </c>
      <c r="O793" s="12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9">
        <f t="shared" si="51"/>
        <v>97.143000000000001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49"/>
        <v>41451.208333333336</v>
      </c>
      <c r="O794" s="12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9">
        <f t="shared" si="51"/>
        <v>72.072000000000003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49"/>
        <v>41450.208333333336</v>
      </c>
      <c r="O795" s="12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9">
        <f t="shared" si="51"/>
        <v>75.237000000000009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49"/>
        <v>43091.25</v>
      </c>
      <c r="O796" s="12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9">
        <f t="shared" si="51"/>
        <v>32.967999999999996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49"/>
        <v>42675.208333333328</v>
      </c>
      <c r="O797" s="12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9">
        <f t="shared" si="51"/>
        <v>54.808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49"/>
        <v>41859.208333333336</v>
      </c>
      <c r="O798" s="12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9">
        <f t="shared" si="51"/>
        <v>45.037999999999997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49"/>
        <v>43464.25</v>
      </c>
      <c r="O799" s="12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9">
        <f t="shared" si="51"/>
        <v>52.958999999999996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49"/>
        <v>41060.208333333336</v>
      </c>
      <c r="O800" s="12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9">
        <f t="shared" si="51"/>
        <v>60.018000000000001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49"/>
        <v>42399.25</v>
      </c>
      <c r="O801" s="12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9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49"/>
        <v>42167.208333333328</v>
      </c>
      <c r="O802" s="12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9">
        <f t="shared" si="51"/>
        <v>44.028999999999996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49"/>
        <v>43830.25</v>
      </c>
      <c r="O803" s="12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9">
        <f t="shared" si="51"/>
        <v>86.029000000000011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49"/>
        <v>43650.208333333328</v>
      </c>
      <c r="O804" s="12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9">
        <f t="shared" si="51"/>
        <v>28.013000000000002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49"/>
        <v>43492.25</v>
      </c>
      <c r="O805" s="12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9">
        <f t="shared" si="51"/>
        <v>32.050999999999995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49"/>
        <v>43102.25</v>
      </c>
      <c r="O806" s="12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9">
        <f t="shared" si="51"/>
        <v>73.612000000000009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49"/>
        <v>41958.25</v>
      </c>
      <c r="O807" s="12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9">
        <f t="shared" si="51"/>
        <v>108.711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49"/>
        <v>40973.25</v>
      </c>
      <c r="O808" s="12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9">
        <f t="shared" si="51"/>
        <v>42.976999999999997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49"/>
        <v>43753.208333333328</v>
      </c>
      <c r="O809" s="12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9">
        <f t="shared" si="51"/>
        <v>83.316000000000003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49"/>
        <v>42507.208333333328</v>
      </c>
      <c r="O810" s="12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9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49"/>
        <v>41135.208333333336</v>
      </c>
      <c r="O811" s="12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9">
        <f t="shared" si="51"/>
        <v>55.927999999999997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49"/>
        <v>43067.25</v>
      </c>
      <c r="O812" s="12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9">
        <f t="shared" si="51"/>
        <v>105.03700000000001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49"/>
        <v>42378.25</v>
      </c>
      <c r="O813" s="12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9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49"/>
        <v>43206.208333333328</v>
      </c>
      <c r="O814" s="12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9">
        <f t="shared" si="51"/>
        <v>112.66200000000001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49"/>
        <v>41148.208333333336</v>
      </c>
      <c r="O815" s="12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9">
        <f t="shared" si="51"/>
        <v>81.945000000000007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49"/>
        <v>42517.208333333328</v>
      </c>
      <c r="O816" s="12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9">
        <f t="shared" si="51"/>
        <v>64.050000000000011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49"/>
        <v>43068.25</v>
      </c>
      <c r="O817" s="12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9">
        <f t="shared" si="51"/>
        <v>106.39100000000001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49"/>
        <v>41680.25</v>
      </c>
      <c r="O818" s="12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9">
        <f t="shared" si="51"/>
        <v>76.012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49"/>
        <v>43589.208333333328</v>
      </c>
      <c r="O819" s="12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9">
        <f t="shared" si="51"/>
        <v>111.07300000000001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49"/>
        <v>43486.25</v>
      </c>
      <c r="O820" s="12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9">
        <f t="shared" si="51"/>
        <v>95.937000000000012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49"/>
        <v>41237.25</v>
      </c>
      <c r="O821" s="12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9">
        <f t="shared" si="51"/>
        <v>43.043999999999997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49"/>
        <v>43310.208333333328</v>
      </c>
      <c r="O822" s="12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9">
        <f t="shared" si="51"/>
        <v>67.966999999999999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49"/>
        <v>42794.25</v>
      </c>
      <c r="O823" s="12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9">
        <f t="shared" si="51"/>
        <v>89.992000000000004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49"/>
        <v>41698.25</v>
      </c>
      <c r="O824" s="12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9">
        <f t="shared" si="51"/>
        <v>58.095999999999997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49"/>
        <v>41892.208333333336</v>
      </c>
      <c r="O825" s="12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9">
        <f t="shared" si="51"/>
        <v>83.997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49"/>
        <v>40348.208333333336</v>
      </c>
      <c r="O826" s="12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9">
        <f t="shared" si="51"/>
        <v>88.853999999999999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49"/>
        <v>42941.208333333328</v>
      </c>
      <c r="O827" s="12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9">
        <f t="shared" si="51"/>
        <v>65.963999999999999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49"/>
        <v>40525.25</v>
      </c>
      <c r="O828" s="12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9">
        <f t="shared" si="51"/>
        <v>74.805000000000007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49"/>
        <v>40666.208333333336</v>
      </c>
      <c r="O829" s="12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9">
        <f t="shared" si="51"/>
        <v>69.986000000000004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49"/>
        <v>43340.208333333328</v>
      </c>
      <c r="O830" s="12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9">
        <f t="shared" si="51"/>
        <v>32.006999999999998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49"/>
        <v>42164.208333333328</v>
      </c>
      <c r="O831" s="12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9">
        <f t="shared" si="51"/>
        <v>64.728000000000009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49"/>
        <v>43103.25</v>
      </c>
      <c r="O832" s="12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9">
        <f t="shared" si="51"/>
        <v>24.999000000000002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49"/>
        <v>40994.208333333336</v>
      </c>
      <c r="O833" s="12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9">
        <f t="shared" si="51"/>
        <v>104.97800000000001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49"/>
        <v>42299.208333333328</v>
      </c>
      <c r="O834" s="12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20</v>
      </c>
      <c r="H835">
        <v>165</v>
      </c>
      <c r="I835" s="9">
        <f t="shared" si="51"/>
        <v>64.988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53">(((L835/60)/60)/24)+DATE(1970,1,1)</f>
        <v>40588.25</v>
      </c>
      <c r="O835" s="12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9">
        <f t="shared" ref="I836:I899" si="55">ROUNDUP(E836/H836,3)</f>
        <v>94.353000000000009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53"/>
        <v>41448.208333333336</v>
      </c>
      <c r="O836" s="12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9">
        <f t="shared" si="55"/>
        <v>44.001999999999995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3"/>
        <v>42063.25</v>
      </c>
      <c r="O837" s="12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9">
        <f t="shared" si="55"/>
        <v>64.745000000000005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3"/>
        <v>40214.25</v>
      </c>
      <c r="O838" s="12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9">
        <f t="shared" si="55"/>
        <v>84.007000000000005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3"/>
        <v>40629.208333333336</v>
      </c>
      <c r="O839" s="12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9">
        <f t="shared" si="55"/>
        <v>34.061999999999998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3"/>
        <v>43370.208333333328</v>
      </c>
      <c r="O840" s="12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9">
        <f t="shared" si="55"/>
        <v>93.274000000000001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3"/>
        <v>41715.208333333336</v>
      </c>
      <c r="O841" s="12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9">
        <f t="shared" si="55"/>
        <v>32.998999999999995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3"/>
        <v>41836.208333333336</v>
      </c>
      <c r="O842" s="12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9">
        <f t="shared" si="55"/>
        <v>83.813000000000002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3"/>
        <v>42419.25</v>
      </c>
      <c r="O843" s="12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9">
        <f t="shared" si="55"/>
        <v>63.992999999999995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3"/>
        <v>43266.208333333328</v>
      </c>
      <c r="O844" s="12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9">
        <f t="shared" si="55"/>
        <v>81.910000000000011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3"/>
        <v>43338.208333333328</v>
      </c>
      <c r="O845" s="12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9">
        <f t="shared" si="55"/>
        <v>93.054000000000002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3"/>
        <v>40930.25</v>
      </c>
      <c r="O846" s="12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9">
        <f t="shared" si="55"/>
        <v>101.985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3"/>
        <v>43235.208333333328</v>
      </c>
      <c r="O847" s="12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9">
        <f t="shared" si="55"/>
        <v>105.938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3"/>
        <v>43302.208333333328</v>
      </c>
      <c r="O848" s="12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9">
        <f t="shared" si="55"/>
        <v>101.58200000000001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3"/>
        <v>43107.25</v>
      </c>
      <c r="O849" s="12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9">
        <f t="shared" si="55"/>
        <v>62.970999999999997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3"/>
        <v>40341.208333333336</v>
      </c>
      <c r="O850" s="12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9">
        <f t="shared" si="55"/>
        <v>29.046000000000003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3"/>
        <v>40948.25</v>
      </c>
      <c r="O851" s="12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9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3"/>
        <v>40866.25</v>
      </c>
      <c r="O852" s="12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9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3"/>
        <v>41031.208333333336</v>
      </c>
      <c r="O853" s="12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9">
        <f t="shared" si="55"/>
        <v>80.807000000000002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3"/>
        <v>40740.208333333336</v>
      </c>
      <c r="O854" s="12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9">
        <f t="shared" si="55"/>
        <v>76.007000000000005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3"/>
        <v>40714.208333333336</v>
      </c>
      <c r="O855" s="12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9">
        <f t="shared" si="55"/>
        <v>72.994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3"/>
        <v>43787.25</v>
      </c>
      <c r="O856" s="12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9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3"/>
        <v>40712.208333333336</v>
      </c>
      <c r="O857" s="12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9">
        <f t="shared" si="55"/>
        <v>54.164999999999999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3"/>
        <v>41023.208333333336</v>
      </c>
      <c r="O858" s="12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9">
        <f t="shared" si="55"/>
        <v>32.946999999999996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3"/>
        <v>40944.25</v>
      </c>
      <c r="O859" s="12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9">
        <f t="shared" si="55"/>
        <v>79.372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3"/>
        <v>43211.208333333328</v>
      </c>
      <c r="O860" s="12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9">
        <f t="shared" si="55"/>
        <v>41.174999999999997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3"/>
        <v>41334.25</v>
      </c>
      <c r="O861" s="12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9">
        <f t="shared" si="55"/>
        <v>77.431000000000012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3"/>
        <v>43515.25</v>
      </c>
      <c r="O862" s="12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9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3"/>
        <v>40258.208333333336</v>
      </c>
      <c r="O863" s="12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9">
        <f t="shared" si="55"/>
        <v>77.177000000000007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3"/>
        <v>40756.208333333336</v>
      </c>
      <c r="O864" s="12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9">
        <f t="shared" si="55"/>
        <v>24.954000000000001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3"/>
        <v>42172.208333333328</v>
      </c>
      <c r="O865" s="12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9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3"/>
        <v>42601.208333333328</v>
      </c>
      <c r="O866" s="12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9">
        <f t="shared" si="55"/>
        <v>46.000999999999998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3"/>
        <v>41897.208333333336</v>
      </c>
      <c r="O867" s="12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9">
        <f t="shared" si="55"/>
        <v>88.024000000000001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3"/>
        <v>40671.208333333336</v>
      </c>
      <c r="O868" s="12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3"/>
        <v>43382.208333333328</v>
      </c>
      <c r="O869" s="12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9">
        <f t="shared" si="55"/>
        <v>102.691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3"/>
        <v>41559.208333333336</v>
      </c>
      <c r="O870" s="12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9">
        <f t="shared" si="55"/>
        <v>72.959000000000003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3"/>
        <v>40350.208333333336</v>
      </c>
      <c r="O871" s="12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9">
        <f t="shared" si="55"/>
        <v>57.190999999999995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3"/>
        <v>42240.208333333328</v>
      </c>
      <c r="O872" s="12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9">
        <f t="shared" si="55"/>
        <v>84.01400000000001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3"/>
        <v>43040.208333333328</v>
      </c>
      <c r="O873" s="12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9">
        <f t="shared" si="55"/>
        <v>98.667000000000002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3"/>
        <v>43346.208333333328</v>
      </c>
      <c r="O874" s="12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9">
        <f t="shared" si="55"/>
        <v>42.007999999999996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3"/>
        <v>41647.25</v>
      </c>
      <c r="O875" s="12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9">
        <f t="shared" si="55"/>
        <v>32.003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3"/>
        <v>40291.208333333336</v>
      </c>
      <c r="O876" s="12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9">
        <f t="shared" si="55"/>
        <v>81.567999999999998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3"/>
        <v>40556.25</v>
      </c>
      <c r="O877" s="12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9">
        <f t="shared" si="55"/>
        <v>37.035999999999994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3"/>
        <v>43624.208333333328</v>
      </c>
      <c r="O878" s="12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9">
        <f t="shared" si="55"/>
        <v>103.03400000000001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3"/>
        <v>42577.208333333328</v>
      </c>
      <c r="O879" s="12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9">
        <f t="shared" si="55"/>
        <v>84.334000000000003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3"/>
        <v>43845.25</v>
      </c>
      <c r="O880" s="12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9">
        <f t="shared" si="55"/>
        <v>102.604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3"/>
        <v>42788.25</v>
      </c>
      <c r="O881" s="12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9">
        <f t="shared" si="55"/>
        <v>79.993000000000009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3"/>
        <v>43667.208333333328</v>
      </c>
      <c r="O882" s="12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9">
        <f t="shared" si="55"/>
        <v>70.056000000000012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3"/>
        <v>42194.208333333328</v>
      </c>
      <c r="O883" s="12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9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3"/>
        <v>42025.25</v>
      </c>
      <c r="O884" s="12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9">
        <f t="shared" si="55"/>
        <v>41.911999999999999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3"/>
        <v>40323.208333333336</v>
      </c>
      <c r="O885" s="12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9">
        <f t="shared" si="55"/>
        <v>57.992999999999995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3"/>
        <v>41763.208333333336</v>
      </c>
      <c r="O886" s="12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9">
        <f t="shared" si="55"/>
        <v>40.942999999999998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3"/>
        <v>40335.208333333336</v>
      </c>
      <c r="O887" s="12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9">
        <f t="shared" si="55"/>
        <v>69.998000000000005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3"/>
        <v>40416.208333333336</v>
      </c>
      <c r="O888" s="12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9">
        <f t="shared" si="55"/>
        <v>73.838999999999999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3"/>
        <v>42202.208333333328</v>
      </c>
      <c r="O889" s="12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9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3"/>
        <v>42836.208333333328</v>
      </c>
      <c r="O890" s="12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9">
        <f t="shared" si="55"/>
        <v>77.935000000000002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3"/>
        <v>41710.208333333336</v>
      </c>
      <c r="O891" s="12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9">
        <f t="shared" si="55"/>
        <v>106.02000000000001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3"/>
        <v>43640.208333333328</v>
      </c>
      <c r="O892" s="12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9">
        <f t="shared" si="55"/>
        <v>47.018999999999998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3"/>
        <v>40880.25</v>
      </c>
      <c r="O893" s="12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9">
        <f t="shared" si="55"/>
        <v>76.01700000000001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3"/>
        <v>40319.208333333336</v>
      </c>
      <c r="O894" s="12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9">
        <f t="shared" si="55"/>
        <v>54.120999999999995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3"/>
        <v>42170.208333333328</v>
      </c>
      <c r="O895" s="12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9">
        <f t="shared" si="55"/>
        <v>57.285999999999994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3"/>
        <v>41466.208333333336</v>
      </c>
      <c r="O896" s="12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9">
        <f t="shared" si="55"/>
        <v>103.81400000000001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3"/>
        <v>43134.25</v>
      </c>
      <c r="O897" s="12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9">
        <f t="shared" si="55"/>
        <v>105.027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53"/>
        <v>40738.208333333336</v>
      </c>
      <c r="O898" s="12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 s="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57">(((L899/60)/60)/24)+DATE(1970,1,1)</f>
        <v>43583.208333333328</v>
      </c>
      <c r="O899" s="12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9">
        <f t="shared" ref="I900:I963" si="59">ROUNDUP(E900/H900,3)</f>
        <v>76.978999999999999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57"/>
        <v>43815.25</v>
      </c>
      <c r="O900" s="12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9">
        <f t="shared" si="59"/>
        <v>102.602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7"/>
        <v>41554.208333333336</v>
      </c>
      <c r="O901" s="12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9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7"/>
        <v>41901.208333333336</v>
      </c>
      <c r="O902" s="12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9">
        <f t="shared" si="59"/>
        <v>55.006999999999998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7"/>
        <v>43298.208333333328</v>
      </c>
      <c r="O903" s="12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9">
        <f t="shared" si="59"/>
        <v>32.128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7"/>
        <v>42399.25</v>
      </c>
      <c r="O904" s="12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9">
        <f t="shared" si="59"/>
        <v>50.643000000000001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7"/>
        <v>41034.208333333336</v>
      </c>
      <c r="O905" s="12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9">
        <f t="shared" si="59"/>
        <v>49.687999999999995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7"/>
        <v>41186.208333333336</v>
      </c>
      <c r="O906" s="12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9">
        <f t="shared" si="59"/>
        <v>54.894999999999996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7"/>
        <v>41536.208333333336</v>
      </c>
      <c r="O907" s="12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9">
        <f t="shared" si="59"/>
        <v>46.931999999999995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7"/>
        <v>42868.208333333328</v>
      </c>
      <c r="O908" s="12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9">
        <f t="shared" si="59"/>
        <v>44.951999999999998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7"/>
        <v>40660.208333333336</v>
      </c>
      <c r="O909" s="12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9">
        <f t="shared" si="59"/>
        <v>30.999000000000002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7"/>
        <v>41031.208333333336</v>
      </c>
      <c r="O910" s="12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9">
        <f t="shared" si="59"/>
        <v>107.76300000000001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7"/>
        <v>43255.208333333328</v>
      </c>
      <c r="O911" s="12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9">
        <f t="shared" si="59"/>
        <v>102.078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7"/>
        <v>42026.25</v>
      </c>
      <c r="O912" s="12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9">
        <f t="shared" si="59"/>
        <v>24.977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7"/>
        <v>43717.208333333328</v>
      </c>
      <c r="O913" s="12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9">
        <f t="shared" si="59"/>
        <v>79.945000000000007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7"/>
        <v>41157.208333333336</v>
      </c>
      <c r="O914" s="12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9">
        <f t="shared" si="59"/>
        <v>67.947000000000003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7"/>
        <v>43597.208333333328</v>
      </c>
      <c r="O915" s="12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9">
        <f t="shared" si="59"/>
        <v>26.071000000000002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7"/>
        <v>41490.208333333336</v>
      </c>
      <c r="O916" s="12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9">
        <f t="shared" si="59"/>
        <v>105.004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7"/>
        <v>42976.208333333328</v>
      </c>
      <c r="O917" s="12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9">
        <f t="shared" si="59"/>
        <v>25.827000000000002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7"/>
        <v>41991.25</v>
      </c>
      <c r="O918" s="12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9">
        <f t="shared" si="59"/>
        <v>77.667000000000002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7"/>
        <v>40722.208333333336</v>
      </c>
      <c r="O919" s="12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9">
        <f t="shared" si="59"/>
        <v>57.826999999999998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7"/>
        <v>41117.208333333336</v>
      </c>
      <c r="O920" s="12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9">
        <f t="shared" si="59"/>
        <v>92.956000000000003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7"/>
        <v>43022.208333333328</v>
      </c>
      <c r="O921" s="12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9">
        <f t="shared" si="59"/>
        <v>37.945999999999998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7"/>
        <v>43503.25</v>
      </c>
      <c r="O922" s="12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9">
        <f t="shared" si="59"/>
        <v>31.843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7"/>
        <v>40951.25</v>
      </c>
      <c r="O923" s="12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9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7"/>
        <v>43443.25</v>
      </c>
      <c r="O924" s="12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9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7"/>
        <v>40373.208333333336</v>
      </c>
      <c r="O925" s="12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9">
        <f t="shared" si="59"/>
        <v>84.007000000000005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7"/>
        <v>43769.208333333328</v>
      </c>
      <c r="O926" s="12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9">
        <f t="shared" si="59"/>
        <v>103.41600000000001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7"/>
        <v>43000.208333333328</v>
      </c>
      <c r="O927" s="12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9">
        <f t="shared" si="59"/>
        <v>105.134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7"/>
        <v>42502.208333333328</v>
      </c>
      <c r="O928" s="12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9">
        <f t="shared" si="59"/>
        <v>89.216999999999999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7"/>
        <v>41102.208333333336</v>
      </c>
      <c r="O929" s="12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9">
        <f t="shared" si="59"/>
        <v>51.995999999999995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7"/>
        <v>41637.25</v>
      </c>
      <c r="O930" s="12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9">
        <f t="shared" si="59"/>
        <v>64.957000000000008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7"/>
        <v>42858.208333333328</v>
      </c>
      <c r="O931" s="12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9">
        <f t="shared" si="59"/>
        <v>46.235999999999997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7"/>
        <v>42060.25</v>
      </c>
      <c r="O932" s="12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9">
        <f t="shared" si="59"/>
        <v>51.152000000000001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7"/>
        <v>41818.208333333336</v>
      </c>
      <c r="O933" s="12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9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7"/>
        <v>41709.208333333336</v>
      </c>
      <c r="O934" s="12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9">
        <f t="shared" si="59"/>
        <v>92.01700000000001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7"/>
        <v>41372.208333333336</v>
      </c>
      <c r="O935" s="12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9">
        <f t="shared" si="59"/>
        <v>107.429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7"/>
        <v>42422.25</v>
      </c>
      <c r="O936" s="12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9">
        <f t="shared" si="59"/>
        <v>75.849000000000004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7"/>
        <v>42209.208333333328</v>
      </c>
      <c r="O937" s="12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9">
        <f t="shared" si="59"/>
        <v>80.477000000000004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7"/>
        <v>43668.208333333328</v>
      </c>
      <c r="O938" s="12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9">
        <f t="shared" si="59"/>
        <v>86.978999999999999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7"/>
        <v>42334.25</v>
      </c>
      <c r="O939" s="12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9">
        <f t="shared" si="59"/>
        <v>105.13600000000001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7"/>
        <v>43263.208333333328</v>
      </c>
      <c r="O940" s="12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9">
        <f t="shared" si="59"/>
        <v>57.298999999999999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7"/>
        <v>40670.208333333336</v>
      </c>
      <c r="O941" s="12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9">
        <f t="shared" si="59"/>
        <v>93.349000000000004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7"/>
        <v>41244.25</v>
      </c>
      <c r="O942" s="12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9">
        <f t="shared" si="59"/>
        <v>71.988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7"/>
        <v>40552.25</v>
      </c>
      <c r="O943" s="12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9">
        <f t="shared" si="59"/>
        <v>92.612000000000009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7"/>
        <v>40568.25</v>
      </c>
      <c r="O944" s="12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9">
        <f t="shared" si="59"/>
        <v>104.992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7"/>
        <v>41906.208333333336</v>
      </c>
      <c r="O945" s="12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9">
        <f t="shared" si="59"/>
        <v>30.959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7"/>
        <v>42776.25</v>
      </c>
      <c r="O946" s="12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9">
        <f t="shared" si="59"/>
        <v>33.001999999999995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7"/>
        <v>41004.208333333336</v>
      </c>
      <c r="O947" s="12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9">
        <f t="shared" si="59"/>
        <v>84.188000000000002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7"/>
        <v>40710.208333333336</v>
      </c>
      <c r="O948" s="12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9">
        <f t="shared" si="59"/>
        <v>73.924000000000007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7"/>
        <v>41908.208333333336</v>
      </c>
      <c r="O949" s="12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9">
        <f t="shared" si="59"/>
        <v>36.988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7"/>
        <v>41985.25</v>
      </c>
      <c r="O950" s="12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9">
        <f t="shared" si="59"/>
        <v>46.896999999999998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7"/>
        <v>42112.208333333328</v>
      </c>
      <c r="O951" s="12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9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7"/>
        <v>43571.208333333328</v>
      </c>
      <c r="O952" s="12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9">
        <f t="shared" si="59"/>
        <v>102.02500000000001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7"/>
        <v>42730.25</v>
      </c>
      <c r="O953" s="12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9">
        <f t="shared" si="59"/>
        <v>45.007999999999996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7"/>
        <v>42591.208333333328</v>
      </c>
      <c r="O954" s="12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9">
        <f t="shared" si="59"/>
        <v>94.286000000000001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7"/>
        <v>42358.25</v>
      </c>
      <c r="O955" s="12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9">
        <f t="shared" si="59"/>
        <v>101.024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7"/>
        <v>41174.208333333336</v>
      </c>
      <c r="O956" s="12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9">
        <f t="shared" si="59"/>
        <v>97.038000000000011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7"/>
        <v>41238.25</v>
      </c>
      <c r="O957" s="12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9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7"/>
        <v>42360.25</v>
      </c>
      <c r="O958" s="12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9">
        <f t="shared" si="59"/>
        <v>94.917000000000002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7"/>
        <v>40955.25</v>
      </c>
      <c r="O959" s="12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9">
        <f t="shared" si="59"/>
        <v>72.152000000000001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7"/>
        <v>40350.208333333336</v>
      </c>
      <c r="O960" s="12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9">
        <f t="shared" si="59"/>
        <v>51.007999999999996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7"/>
        <v>40357.208333333336</v>
      </c>
      <c r="O961" s="12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9">
        <f t="shared" si="59"/>
        <v>85.055000000000007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57"/>
        <v>42408.25</v>
      </c>
      <c r="O962" s="12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20</v>
      </c>
      <c r="H963">
        <v>155</v>
      </c>
      <c r="I963" s="9">
        <f t="shared" si="59"/>
        <v>43.870999999999995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61">(((L963/60)/60)/24)+DATE(1970,1,1)</f>
        <v>40591.25</v>
      </c>
      <c r="O963" s="12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9">
        <f t="shared" ref="I964:I1001" si="63">ROUNDUP(E964/H964,3)</f>
        <v>40.064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61"/>
        <v>41592.25</v>
      </c>
      <c r="O964" s="12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9">
        <f t="shared" si="63"/>
        <v>43.833999999999996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1"/>
        <v>40607.25</v>
      </c>
      <c r="O965" s="12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9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1"/>
        <v>42135.208333333328</v>
      </c>
      <c r="O966" s="12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9">
        <f t="shared" si="63"/>
        <v>41.067999999999998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1"/>
        <v>40203.25</v>
      </c>
      <c r="O967" s="12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9">
        <f t="shared" si="63"/>
        <v>54.971999999999994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1"/>
        <v>42901.208333333328</v>
      </c>
      <c r="O968" s="12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9">
        <f t="shared" si="63"/>
        <v>77.01100000000001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1"/>
        <v>41005.208333333336</v>
      </c>
      <c r="O969" s="12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9">
        <f t="shared" si="63"/>
        <v>71.201999999999998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1"/>
        <v>40544.25</v>
      </c>
      <c r="O970" s="12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9">
        <f t="shared" si="63"/>
        <v>91.936000000000007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1"/>
        <v>43821.25</v>
      </c>
      <c r="O971" s="12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9">
        <f t="shared" si="63"/>
        <v>97.070000000000007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1"/>
        <v>40672.208333333336</v>
      </c>
      <c r="O972" s="12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9">
        <f t="shared" si="63"/>
        <v>58.916999999999994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1"/>
        <v>41555.208333333336</v>
      </c>
      <c r="O973" s="12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9">
        <f t="shared" si="63"/>
        <v>58.015999999999998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1"/>
        <v>41792.208333333336</v>
      </c>
      <c r="O974" s="12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9">
        <f t="shared" si="63"/>
        <v>103.87400000000001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1"/>
        <v>40522.25</v>
      </c>
      <c r="O975" s="12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9">
        <f t="shared" si="63"/>
        <v>93.469000000000008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1"/>
        <v>41412.208333333336</v>
      </c>
      <c r="O976" s="12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9">
        <f t="shared" si="63"/>
        <v>61.970999999999997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1"/>
        <v>42337.25</v>
      </c>
      <c r="O977" s="12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9">
        <f t="shared" si="63"/>
        <v>92.043000000000006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1"/>
        <v>40571.25</v>
      </c>
      <c r="O978" s="12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9">
        <f t="shared" si="63"/>
        <v>77.269000000000005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1"/>
        <v>43138.25</v>
      </c>
      <c r="O979" s="12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9">
        <f t="shared" si="63"/>
        <v>93.924000000000007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1"/>
        <v>42686.25</v>
      </c>
      <c r="O980" s="12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9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1"/>
        <v>42078.208333333328</v>
      </c>
      <c r="O981" s="12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9">
        <f t="shared" si="63"/>
        <v>105.971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1"/>
        <v>42307.208333333328</v>
      </c>
      <c r="O982" s="12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9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1"/>
        <v>43094.25</v>
      </c>
      <c r="O983" s="12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9">
        <f t="shared" si="63"/>
        <v>81.534000000000006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1"/>
        <v>40743.208333333336</v>
      </c>
      <c r="O984" s="12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9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1"/>
        <v>43681.208333333328</v>
      </c>
      <c r="O985" s="12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9">
        <f t="shared" si="63"/>
        <v>26.011000000000003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1"/>
        <v>43716.208333333328</v>
      </c>
      <c r="O986" s="12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9">
        <f t="shared" si="63"/>
        <v>25.999000000000002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1"/>
        <v>41614.25</v>
      </c>
      <c r="O987" s="12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9">
        <f t="shared" si="63"/>
        <v>34.173999999999999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1"/>
        <v>40638.208333333336</v>
      </c>
      <c r="O988" s="12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9">
        <f t="shared" si="63"/>
        <v>28.003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1"/>
        <v>42852.208333333328</v>
      </c>
      <c r="O989" s="12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9">
        <f t="shared" si="63"/>
        <v>76.547000000000011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1"/>
        <v>42686.25</v>
      </c>
      <c r="O990" s="12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9">
        <f t="shared" si="63"/>
        <v>53.053999999999995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1"/>
        <v>43571.208333333328</v>
      </c>
      <c r="O991" s="12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9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1"/>
        <v>42432.25</v>
      </c>
      <c r="O992" s="12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9">
        <f t="shared" si="63"/>
        <v>46.021000000000001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1"/>
        <v>41907.208333333336</v>
      </c>
      <c r="O993" s="12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9">
        <f t="shared" si="63"/>
        <v>100.17500000000001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1"/>
        <v>43227.208333333328</v>
      </c>
      <c r="O994" s="12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9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1"/>
        <v>42362.25</v>
      </c>
      <c r="O995" s="12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9">
        <f t="shared" si="63"/>
        <v>87.972999999999999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1"/>
        <v>41929.208333333336</v>
      </c>
      <c r="O996" s="12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9">
        <f t="shared" si="63"/>
        <v>74.996000000000009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1"/>
        <v>43408.208333333328</v>
      </c>
      <c r="O997" s="12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9">
        <f t="shared" si="63"/>
        <v>42.982999999999997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1"/>
        <v>41276.25</v>
      </c>
      <c r="O998" s="12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9">
        <f t="shared" si="63"/>
        <v>33.116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1"/>
        <v>41659.25</v>
      </c>
      <c r="O999" s="12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9">
        <f t="shared" si="63"/>
        <v>101.13200000000001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1"/>
        <v>40220.25</v>
      </c>
      <c r="O1000" s="12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9">
        <f t="shared" si="63"/>
        <v>55.988999999999997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1"/>
        <v>42550.208333333328</v>
      </c>
      <c r="O1001" s="12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ellIs" dxfId="11" priority="7" operator="equal">
      <formula>"live"</formula>
    </cfRule>
    <cfRule type="cellIs" dxfId="10" priority="8" operator="equal">
      <formula>"canceled"</formula>
    </cfRule>
    <cfRule type="cellIs" dxfId="9" priority="11" operator="equal">
      <formula>"failed"</formula>
    </cfRule>
    <cfRule type="cellIs" dxfId="8" priority="12" operator="equal">
      <formula>"successful"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72046"/>
        <color theme="9" tint="-0.249977111117893"/>
        <color theme="8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F7AC6-50A9-3F4D-BB5F-925F2E2F6050}">
  <dimension ref="A1:F14"/>
  <sheetViews>
    <sheetView zoomScale="118" workbookViewId="0">
      <selection activeCell="A3" sqref="A3"/>
    </sheetView>
  </sheetViews>
  <sheetFormatPr baseColWidth="10" defaultRowHeight="16" x14ac:dyDescent="0.2"/>
  <cols>
    <col min="1" max="1" width="16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5.5" bestFit="1" customWidth="1"/>
    <col min="9" max="11" width="17.6640625" bestFit="1" customWidth="1"/>
    <col min="12" max="17" width="20" bestFit="1" customWidth="1"/>
  </cols>
  <sheetData>
    <row r="1" spans="1:6" x14ac:dyDescent="0.2">
      <c r="A1" s="10" t="s">
        <v>6</v>
      </c>
      <c r="B1" t="s">
        <v>2069</v>
      </c>
    </row>
    <row r="3" spans="1:6" x14ac:dyDescent="0.2">
      <c r="A3" s="10" t="s">
        <v>2066</v>
      </c>
      <c r="B3" s="10" t="s">
        <v>2070</v>
      </c>
    </row>
    <row r="4" spans="1:6" x14ac:dyDescent="0.2">
      <c r="A4" s="10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1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11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11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11" t="s">
        <v>2064</v>
      </c>
      <c r="B8" s="7"/>
      <c r="C8" s="7"/>
      <c r="D8" s="7"/>
      <c r="E8" s="7">
        <v>4</v>
      </c>
      <c r="F8" s="7">
        <v>4</v>
      </c>
    </row>
    <row r="9" spans="1:6" x14ac:dyDescent="0.2">
      <c r="A9" s="11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11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11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11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11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11" t="s">
        <v>2068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012E7-E0BC-9643-B119-9E2B074AA36F}">
  <dimension ref="A1:F30"/>
  <sheetViews>
    <sheetView topLeftCell="A3" zoomScale="117" workbookViewId="0">
      <selection activeCell="A6" sqref="A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0" t="s">
        <v>6</v>
      </c>
      <c r="B1" t="s">
        <v>2069</v>
      </c>
    </row>
    <row r="2" spans="1:6" x14ac:dyDescent="0.2">
      <c r="A2" s="10" t="s">
        <v>2029</v>
      </c>
      <c r="B2" t="s">
        <v>2069</v>
      </c>
    </row>
    <row r="4" spans="1:6" x14ac:dyDescent="0.2">
      <c r="A4" s="10" t="s">
        <v>2066</v>
      </c>
      <c r="B4" s="10" t="s">
        <v>2070</v>
      </c>
    </row>
    <row r="5" spans="1:6" x14ac:dyDescent="0.2">
      <c r="A5" s="10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1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11" t="s">
        <v>2065</v>
      </c>
      <c r="B7" s="7"/>
      <c r="C7" s="7"/>
      <c r="D7" s="7"/>
      <c r="E7" s="7">
        <v>4</v>
      </c>
      <c r="F7" s="7">
        <v>4</v>
      </c>
    </row>
    <row r="8" spans="1:6" x14ac:dyDescent="0.2">
      <c r="A8" s="11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11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11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11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11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11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11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11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11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11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11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11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11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11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11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11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11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11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11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11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11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11" t="s">
        <v>2062</v>
      </c>
      <c r="B29" s="7"/>
      <c r="C29" s="7"/>
      <c r="D29" s="7"/>
      <c r="E29" s="7">
        <v>3</v>
      </c>
      <c r="F29" s="7">
        <v>3</v>
      </c>
    </row>
    <row r="30" spans="1:6" x14ac:dyDescent="0.2">
      <c r="A30" s="11" t="s">
        <v>2068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0B94-70E1-4B40-B383-E68BA6DDAB5E}">
  <dimension ref="A1:E18"/>
  <sheetViews>
    <sheetView topLeftCell="A2" workbookViewId="0">
      <selection activeCell="D4" sqref="D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10" t="s">
        <v>2029</v>
      </c>
      <c r="B1" t="s">
        <v>2069</v>
      </c>
    </row>
    <row r="2" spans="1:5" x14ac:dyDescent="0.2">
      <c r="A2" s="10" t="s">
        <v>2085</v>
      </c>
      <c r="B2" t="s">
        <v>2069</v>
      </c>
    </row>
    <row r="4" spans="1:5" x14ac:dyDescent="0.2">
      <c r="A4" s="10" t="s">
        <v>2066</v>
      </c>
      <c r="B4" s="10" t="s">
        <v>2070</v>
      </c>
    </row>
    <row r="5" spans="1:5" x14ac:dyDescent="0.2">
      <c r="A5" s="10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11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">
      <c r="A7" s="11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">
      <c r="A8" s="11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">
      <c r="A9" s="11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">
      <c r="A10" s="11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">
      <c r="A11" s="11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">
      <c r="A12" s="11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">
      <c r="A13" s="11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">
      <c r="A14" s="11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">
      <c r="A15" s="11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">
      <c r="A16" s="11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">
      <c r="A17" s="11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">
      <c r="A18" s="11" t="s">
        <v>2068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B36D-9964-D14E-A24D-C53507C2894D}">
  <dimension ref="A1:H13"/>
  <sheetViews>
    <sheetView zoomScale="125" workbookViewId="0">
      <selection activeCell="B2" sqref="B2"/>
    </sheetView>
  </sheetViews>
  <sheetFormatPr baseColWidth="10" defaultRowHeight="16" x14ac:dyDescent="0.2"/>
  <cols>
    <col min="1" max="1" width="47.5" customWidth="1"/>
    <col min="2" max="2" width="17.5" customWidth="1"/>
    <col min="3" max="3" width="14.5" customWidth="1"/>
    <col min="4" max="4" width="16.6640625" customWidth="1"/>
    <col min="5" max="5" width="12.33203125" bestFit="1" customWidth="1"/>
    <col min="6" max="6" width="20" customWidth="1"/>
    <col min="7" max="7" width="16.6640625" customWidth="1"/>
    <col min="8" max="8" width="18.33203125" customWidth="1"/>
  </cols>
  <sheetData>
    <row r="1" spans="1:8" x14ac:dyDescent="0.2">
      <c r="A1" s="13" t="s">
        <v>2086</v>
      </c>
      <c r="B1" s="13" t="s">
        <v>2087</v>
      </c>
      <c r="C1" s="13" t="s">
        <v>2088</v>
      </c>
      <c r="D1" s="13" t="s">
        <v>2105</v>
      </c>
      <c r="E1" s="13" t="s">
        <v>2089</v>
      </c>
      <c r="F1" s="13" t="s">
        <v>2090</v>
      </c>
      <c r="G1" s="13" t="s">
        <v>2091</v>
      </c>
      <c r="H1" s="13" t="s">
        <v>2092</v>
      </c>
    </row>
    <row r="2" spans="1:8" x14ac:dyDescent="0.2">
      <c r="A2" s="14" t="s">
        <v>2093</v>
      </c>
      <c r="B2">
        <f>COUNTIFS(Crowdfunding!D2:D1001,"&lt;1000",Crowdfunding!G2:G1001,"=successful")</f>
        <v>30</v>
      </c>
      <c r="C2">
        <f>COUNTIFS(Crowdfunding!D2:D1001,"&lt;1000",Crowdfunding!G2:G1001,"=failed")</f>
        <v>20</v>
      </c>
      <c r="D2">
        <f>COUNTIFS(Crowdfunding!D2:D1001,"&lt;1000",Crowdfunding!G2:G1001,"=canceled")</f>
        <v>1</v>
      </c>
      <c r="E2">
        <f>SUM(B2:D2)</f>
        <v>51</v>
      </c>
      <c r="F2" s="15">
        <f>ROUND(B2/E2,2)</f>
        <v>0.59</v>
      </c>
      <c r="G2" s="15">
        <f>ROUND(C2/E2,2)</f>
        <v>0.39</v>
      </c>
      <c r="H2" s="15">
        <f>ROUND(D2/E2,2)</f>
        <v>0.02</v>
      </c>
    </row>
    <row r="3" spans="1:8" x14ac:dyDescent="0.2">
      <c r="A3" s="14" t="s">
        <v>2094</v>
      </c>
      <c r="B3">
        <f>COUNTIFS(Crowdfunding!D2:D1001,"&gt;=1000",Crowdfunding!D2:D1001,"&lt;=4999",Crowdfunding!G2:G1001,"=successful")</f>
        <v>191</v>
      </c>
      <c r="C3">
        <f>COUNTIFS(Crowdfunding!D2:D1001,"&gt;=1000",Crowdfunding!D2:D1001,"&lt;=4999",Crowdfunding!G2:G1001,"=failed")</f>
        <v>38</v>
      </c>
      <c r="D3">
        <f>COUNTIFS(Crowdfunding!D2:D1001,"&gt;=1000",Crowdfunding!D2:D1001,"&lt;=4999",Crowdfunding!G2:G1001,"=canceled")</f>
        <v>2</v>
      </c>
      <c r="E3">
        <f>SUM(B3:D3)</f>
        <v>231</v>
      </c>
      <c r="F3" s="15">
        <f t="shared" ref="F3:F12" si="0">ROUND(B3/E3,2)</f>
        <v>0.83</v>
      </c>
      <c r="G3" s="15">
        <f t="shared" ref="G3:G12" si="1">ROUND(C3/E3,2)</f>
        <v>0.16</v>
      </c>
      <c r="H3" s="15">
        <f t="shared" ref="H3:H12" si="2">ROUND(D3/E3,2)</f>
        <v>0.01</v>
      </c>
    </row>
    <row r="4" spans="1:8" x14ac:dyDescent="0.2">
      <c r="A4" s="14" t="s">
        <v>2095</v>
      </c>
      <c r="B4">
        <f>COUNTIFS(Crowdfunding!D2:D1001,"&gt;=5000",Crowdfunding!D2:D1001,"&lt;=9999",Crowdfunding!G2:G1001,"=successful")</f>
        <v>164</v>
      </c>
      <c r="C4">
        <f>COUNTIFS(Crowdfunding!D2:D1001,"&gt;=5000",Crowdfunding!D2:D1001,"&lt;=9999",Crowdfunding!G2:G1001,"=failed")</f>
        <v>126</v>
      </c>
      <c r="D4">
        <f>COUNTIFS(Crowdfunding!D2:D1001,"&gt;=5000",Crowdfunding!D2:D1001,"&lt;=9999",Crowdfunding!G2:G1001,"=canceled")</f>
        <v>25</v>
      </c>
      <c r="E4">
        <f t="shared" ref="E4:E12" si="3">SUM(B4:D4)</f>
        <v>315</v>
      </c>
      <c r="F4" s="15">
        <f t="shared" si="0"/>
        <v>0.52</v>
      </c>
      <c r="G4" s="15">
        <f t="shared" si="1"/>
        <v>0.4</v>
      </c>
      <c r="H4" s="15">
        <f t="shared" si="2"/>
        <v>0.08</v>
      </c>
    </row>
    <row r="5" spans="1:8" x14ac:dyDescent="0.2">
      <c r="A5" s="14" t="s">
        <v>2096</v>
      </c>
      <c r="B5">
        <f>COUNTIFS(Crowdfunding!D2:D1001,"&gt;=10000",Crowdfunding!D2:D1001,"&lt;=14999",Crowdfunding!G2:G1001,"=successful")</f>
        <v>4</v>
      </c>
      <c r="C5">
        <f>COUNTIFS(Crowdfunding!D2:D1001,"&gt;=10000",Crowdfunding!D2:D1001,"&lt;=14999",Crowdfunding!G2:G1001,"=failed")</f>
        <v>5</v>
      </c>
      <c r="D5">
        <f>COUNTIFS(Crowdfunding!D2:D1001,"&gt;=10000",Crowdfunding!D2:D1001,"&lt;=14999",Crowdfunding!G2:G1001,"=canceled")</f>
        <v>0</v>
      </c>
      <c r="E5">
        <f t="shared" si="3"/>
        <v>9</v>
      </c>
      <c r="F5" s="15">
        <f t="shared" si="0"/>
        <v>0.44</v>
      </c>
      <c r="G5" s="15">
        <f t="shared" si="1"/>
        <v>0.56000000000000005</v>
      </c>
      <c r="H5" s="15">
        <f t="shared" si="2"/>
        <v>0</v>
      </c>
    </row>
    <row r="6" spans="1:8" x14ac:dyDescent="0.2">
      <c r="A6" s="14" t="s">
        <v>2097</v>
      </c>
      <c r="B6">
        <f>COUNTIFS(Crowdfunding!D2:D1001,"&gt;=15000",Crowdfunding!D2:D1001,"&lt;=19999",Crowdfunding!G2:G1001,"=successful")</f>
        <v>10</v>
      </c>
      <c r="C6">
        <f>COUNTIFS(Crowdfunding!D2:D1001,"&gt;=15000",Crowdfunding!D2:D1001,"&lt;=19999",Crowdfunding!G2:G1001,"=failed")</f>
        <v>0</v>
      </c>
      <c r="D6">
        <f>COUNTIFS(Crowdfunding!D2:D1001,"&gt;=15000",Crowdfunding!D2:D1001,"&lt;=19999",Crowdfunding!G2:G1001,"=canceled")</f>
        <v>0</v>
      </c>
      <c r="E6">
        <f t="shared" si="3"/>
        <v>10</v>
      </c>
      <c r="F6" s="15">
        <f t="shared" si="0"/>
        <v>1</v>
      </c>
      <c r="G6" s="15">
        <f t="shared" si="1"/>
        <v>0</v>
      </c>
      <c r="H6" s="15">
        <f t="shared" si="2"/>
        <v>0</v>
      </c>
    </row>
    <row r="7" spans="1:8" x14ac:dyDescent="0.2">
      <c r="A7" s="14" t="s">
        <v>2098</v>
      </c>
      <c r="B7">
        <f>COUNTIFS(Crowdfunding!D2:D1001,"&gt;=20000",Crowdfunding!D2:D1001,"&lt;=24999",Crowdfunding!G2:G1001,"=successful")</f>
        <v>7</v>
      </c>
      <c r="C7">
        <f>COUNTIFS(Crowdfunding!D2:D1001,"&gt;=20000",Crowdfunding!D2:D1001,"&lt;=24999",Crowdfunding!G2:G1001,"=failed")</f>
        <v>0</v>
      </c>
      <c r="D7">
        <f>COUNTIFS(Crowdfunding!D2:D1001,"&gt;=20000",Crowdfunding!D2:D1001,"&lt;=24999",Crowdfunding!G2:G1001,"=canceled")</f>
        <v>0</v>
      </c>
      <c r="E7">
        <f t="shared" si="3"/>
        <v>7</v>
      </c>
      <c r="F7" s="15">
        <f t="shared" si="0"/>
        <v>1</v>
      </c>
      <c r="G7" s="15">
        <f t="shared" si="1"/>
        <v>0</v>
      </c>
      <c r="H7" s="15">
        <f t="shared" si="2"/>
        <v>0</v>
      </c>
    </row>
    <row r="8" spans="1:8" x14ac:dyDescent="0.2">
      <c r="A8" s="14" t="s">
        <v>2099</v>
      </c>
      <c r="B8">
        <f>COUNTIFS(Crowdfunding!D2:D1001,"&gt;=25000",Crowdfunding!D2:D1001,"&lt;=29999",Crowdfunding!G2:G1001,"=successful")</f>
        <v>11</v>
      </c>
      <c r="C8">
        <f>COUNTIFS(Crowdfunding!D2:D1001,"&gt;=25000",Crowdfunding!D2:D1001,"&lt;=29999",Crowdfunding!G2:G1001,"=failed")</f>
        <v>3</v>
      </c>
      <c r="D8">
        <f>COUNTIFS(Crowdfunding!D2:D1001,"&gt;=25000",Crowdfunding!D2:D1001,"&lt;=29999",Crowdfunding!G2:G1001,"=canceled")</f>
        <v>0</v>
      </c>
      <c r="E8">
        <f t="shared" si="3"/>
        <v>14</v>
      </c>
      <c r="F8" s="15">
        <f t="shared" si="0"/>
        <v>0.79</v>
      </c>
      <c r="G8" s="15">
        <f t="shared" si="1"/>
        <v>0.21</v>
      </c>
      <c r="H8" s="15">
        <f t="shared" si="2"/>
        <v>0</v>
      </c>
    </row>
    <row r="9" spans="1:8" x14ac:dyDescent="0.2">
      <c r="A9" s="14" t="s">
        <v>2100</v>
      </c>
      <c r="B9">
        <f>COUNTIFS(Crowdfunding!D2:D1001,"&gt;=30000",Crowdfunding!D2:D1001,"&lt;=34999",Crowdfunding!G2:G1001,"=successful")</f>
        <v>7</v>
      </c>
      <c r="C9">
        <f>COUNTIFS(Crowdfunding!D2:D1001,"&gt;=30000",Crowdfunding!D2:D1001,"&lt;=34999",Crowdfunding!G2:G1001,"=failed")</f>
        <v>0</v>
      </c>
      <c r="D9">
        <f>COUNTIFS(Crowdfunding!D2:D1001,"&gt;=30000",Crowdfunding!D2:D1001,"&lt;=34999",Crowdfunding!G2:G1001,"=canceled")</f>
        <v>0</v>
      </c>
      <c r="E9">
        <f t="shared" si="3"/>
        <v>7</v>
      </c>
      <c r="F9" s="15">
        <f t="shared" si="0"/>
        <v>1</v>
      </c>
      <c r="G9" s="15">
        <f t="shared" si="1"/>
        <v>0</v>
      </c>
      <c r="H9" s="15">
        <f t="shared" si="2"/>
        <v>0</v>
      </c>
    </row>
    <row r="10" spans="1:8" x14ac:dyDescent="0.2">
      <c r="A10" s="14" t="s">
        <v>2101</v>
      </c>
      <c r="B10">
        <f>COUNTIFS(Crowdfunding!D2:D1001,"&gt;=35000",Crowdfunding!D2:D1001,"&lt;=39999",Crowdfunding!G2:G1001,"=successful")</f>
        <v>8</v>
      </c>
      <c r="C10">
        <f>COUNTIFS(Crowdfunding!D2:D1001,"&gt;=35000",Crowdfunding!D2:D1001,"&lt;=39999",Crowdfunding!G2:G1001,"=failed")</f>
        <v>3</v>
      </c>
      <c r="D10">
        <f>COUNTIFS(Crowdfunding!D2:D1001,"&gt;=35000",Crowdfunding!D2:D1001,"&lt;=39999",Crowdfunding!G2:G1001,"=canceled")</f>
        <v>1</v>
      </c>
      <c r="E10">
        <f t="shared" si="3"/>
        <v>12</v>
      </c>
      <c r="F10" s="15">
        <f t="shared" si="0"/>
        <v>0.67</v>
      </c>
      <c r="G10" s="15">
        <f t="shared" si="1"/>
        <v>0.25</v>
      </c>
      <c r="H10" s="15">
        <f t="shared" si="2"/>
        <v>0.08</v>
      </c>
    </row>
    <row r="11" spans="1:8" x14ac:dyDescent="0.2">
      <c r="A11" s="14" t="s">
        <v>2102</v>
      </c>
      <c r="B11">
        <f>COUNTIFS(Crowdfunding!D2:D1001,"&gt;=40000",Crowdfunding!D2:D1001,"&lt;=44999",Crowdfunding!G2:G1001,"=successful")</f>
        <v>11</v>
      </c>
      <c r="C11">
        <f>COUNTIFS(Crowdfunding!D2:D1001,"&gt;=40000",Crowdfunding!D2:D1001,"&lt;=44999",Crowdfunding!G2:G1001,"=failed")</f>
        <v>3</v>
      </c>
      <c r="D11">
        <f>COUNTIFS(Crowdfunding!D2:D1001,"&gt;=40000",Crowdfunding!D2:D1001,"&lt;=44999",Crowdfunding!G2:G1001,"=canceled")</f>
        <v>0</v>
      </c>
      <c r="E11">
        <f t="shared" si="3"/>
        <v>14</v>
      </c>
      <c r="F11" s="15">
        <f t="shared" si="0"/>
        <v>0.79</v>
      </c>
      <c r="G11" s="15">
        <f t="shared" si="1"/>
        <v>0.21</v>
      </c>
      <c r="H11" s="15">
        <f t="shared" si="2"/>
        <v>0</v>
      </c>
    </row>
    <row r="12" spans="1:8" x14ac:dyDescent="0.2">
      <c r="A12" s="14" t="s">
        <v>2103</v>
      </c>
      <c r="B12">
        <f>COUNTIFS(Crowdfunding!D2:D1001,"&gt;=45000",Crowdfunding!D2:D1001,"&lt;=49999",Crowdfunding!G2:G1001,"=successful")</f>
        <v>8</v>
      </c>
      <c r="C12">
        <f>COUNTIFS(Crowdfunding!D2:D1001,"&gt;=45000",Crowdfunding!D2:D1001,"&lt;=49999",Crowdfunding!G2:G1001,"=failed")</f>
        <v>3</v>
      </c>
      <c r="D12">
        <f>COUNTIFS(Crowdfunding!D2:D1001,"&gt;=45000",Crowdfunding!D2:D1001,"&lt;=49999",Crowdfunding!G2:G1001,"=canceled")</f>
        <v>0</v>
      </c>
      <c r="E12">
        <f t="shared" si="3"/>
        <v>11</v>
      </c>
      <c r="F12" s="15">
        <f t="shared" si="0"/>
        <v>0.73</v>
      </c>
      <c r="G12" s="15">
        <f t="shared" si="1"/>
        <v>0.27</v>
      </c>
      <c r="H12" s="15">
        <f t="shared" si="2"/>
        <v>0</v>
      </c>
    </row>
    <row r="13" spans="1:8" x14ac:dyDescent="0.2">
      <c r="A13" s="14" t="s">
        <v>2104</v>
      </c>
      <c r="B13">
        <f>COUNTIFS(Crowdfunding!D2:D1001,"&gt;=50000",Crowdfunding!G2:G1001,"=successful")</f>
        <v>114</v>
      </c>
      <c r="C13">
        <f>COUNTIFS(Crowdfunding!D2:D1001,"&gt;=50000",Crowdfunding!G2:G1001,"=failed")</f>
        <v>163</v>
      </c>
      <c r="D13">
        <f>COUNTIFS(Crowdfunding!D2:D1001,"&gt;=50000",Crowdfunding!G2:G1001,"=canceled")</f>
        <v>28</v>
      </c>
      <c r="E13">
        <f>SUM(B13:D13)</f>
        <v>305</v>
      </c>
      <c r="F13" s="15">
        <f>ROUND(B13/E13,2)</f>
        <v>0.37</v>
      </c>
      <c r="G13" s="16">
        <f>ROUND(C13/E13,2)</f>
        <v>0.53</v>
      </c>
      <c r="H13" s="16">
        <f>ROUND(D13/E13,2)</f>
        <v>0.09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5550-1DC4-1D40-8F2B-6040BE826525}">
  <dimension ref="A1:L566"/>
  <sheetViews>
    <sheetView zoomScale="106" workbookViewId="0">
      <selection activeCell="J16" sqref="J16"/>
    </sheetView>
  </sheetViews>
  <sheetFormatPr baseColWidth="10" defaultRowHeight="16" x14ac:dyDescent="0.2"/>
  <cols>
    <col min="2" max="2" width="14.83203125" customWidth="1"/>
    <col min="4" max="4" width="12.6640625" customWidth="1"/>
    <col min="5" max="5" width="16.6640625" customWidth="1"/>
    <col min="8" max="8" width="17.83203125" customWidth="1"/>
    <col min="9" max="9" width="13" customWidth="1"/>
    <col min="11" max="11" width="19.33203125" customWidth="1"/>
    <col min="12" max="12" width="12.6640625" bestFit="1" customWidth="1"/>
  </cols>
  <sheetData>
    <row r="1" spans="1:12" x14ac:dyDescent="0.2">
      <c r="A1" s="17" t="s">
        <v>4</v>
      </c>
      <c r="B1" s="1" t="s">
        <v>5</v>
      </c>
      <c r="C1" s="13"/>
      <c r="D1" s="1" t="s">
        <v>4</v>
      </c>
      <c r="E1" s="1" t="s">
        <v>5</v>
      </c>
      <c r="G1" t="s">
        <v>2106</v>
      </c>
      <c r="J1" t="s">
        <v>2111</v>
      </c>
    </row>
    <row r="2" spans="1:12" x14ac:dyDescent="0.2">
      <c r="A2" s="18" t="s">
        <v>20</v>
      </c>
      <c r="B2">
        <v>158</v>
      </c>
      <c r="D2" t="s">
        <v>14</v>
      </c>
      <c r="E2">
        <v>0</v>
      </c>
      <c r="H2" t="s">
        <v>2107</v>
      </c>
      <c r="I2" s="5">
        <f>AVERAGE(B:B)</f>
        <v>851.14690265486729</v>
      </c>
      <c r="K2" t="s">
        <v>2107</v>
      </c>
      <c r="L2" s="5">
        <f>AVERAGE(E:E)</f>
        <v>585.61538461538464</v>
      </c>
    </row>
    <row r="3" spans="1:12" x14ac:dyDescent="0.2">
      <c r="A3" s="18" t="s">
        <v>20</v>
      </c>
      <c r="B3">
        <v>1425</v>
      </c>
      <c r="D3" t="s">
        <v>14</v>
      </c>
      <c r="E3">
        <v>24</v>
      </c>
      <c r="H3" t="s">
        <v>2108</v>
      </c>
      <c r="I3">
        <f>MEDIAN(B:B)</f>
        <v>201</v>
      </c>
      <c r="K3" t="s">
        <v>2108</v>
      </c>
      <c r="L3" s="5">
        <f>MEDIAN(E:E)</f>
        <v>114.5</v>
      </c>
    </row>
    <row r="4" spans="1:12" x14ac:dyDescent="0.2">
      <c r="A4" s="18" t="s">
        <v>20</v>
      </c>
      <c r="B4">
        <v>174</v>
      </c>
      <c r="D4" t="s">
        <v>14</v>
      </c>
      <c r="E4">
        <v>53</v>
      </c>
      <c r="H4" t="s">
        <v>2109</v>
      </c>
      <c r="I4">
        <f>MIN(B:B)</f>
        <v>16</v>
      </c>
      <c r="K4" t="s">
        <v>2109</v>
      </c>
      <c r="L4">
        <f>MIN(E:E)</f>
        <v>0</v>
      </c>
    </row>
    <row r="5" spans="1:12" x14ac:dyDescent="0.2">
      <c r="A5" s="18" t="s">
        <v>20</v>
      </c>
      <c r="B5">
        <v>227</v>
      </c>
      <c r="D5" t="s">
        <v>14</v>
      </c>
      <c r="E5">
        <v>18</v>
      </c>
      <c r="H5" t="s">
        <v>2110</v>
      </c>
      <c r="I5">
        <f>MAX(B:B)</f>
        <v>7295</v>
      </c>
      <c r="K5" t="s">
        <v>2110</v>
      </c>
      <c r="L5">
        <f>MAX(E:E)</f>
        <v>6080</v>
      </c>
    </row>
    <row r="6" spans="1:12" x14ac:dyDescent="0.2">
      <c r="A6" s="18" t="s">
        <v>20</v>
      </c>
      <c r="B6">
        <v>220</v>
      </c>
      <c r="D6" t="s">
        <v>14</v>
      </c>
      <c r="E6">
        <v>44</v>
      </c>
    </row>
    <row r="7" spans="1:12" x14ac:dyDescent="0.2">
      <c r="A7" s="18" t="s">
        <v>20</v>
      </c>
      <c r="B7">
        <v>98</v>
      </c>
      <c r="D7" t="s">
        <v>14</v>
      </c>
      <c r="E7">
        <v>27</v>
      </c>
      <c r="H7" t="s">
        <v>2112</v>
      </c>
      <c r="I7" s="5">
        <f>_xlfn.VAR.P(B:B)</f>
        <v>1603373.7324019109</v>
      </c>
      <c r="K7" t="s">
        <v>2112</v>
      </c>
      <c r="L7" s="5">
        <f>_xlfn.VAR.P(E:E)</f>
        <v>921574.68174133555</v>
      </c>
    </row>
    <row r="8" spans="1:12" x14ac:dyDescent="0.2">
      <c r="A8" s="18" t="s">
        <v>20</v>
      </c>
      <c r="B8">
        <v>100</v>
      </c>
      <c r="D8" t="s">
        <v>14</v>
      </c>
      <c r="E8">
        <v>55</v>
      </c>
      <c r="H8" t="s">
        <v>2113</v>
      </c>
      <c r="I8" s="5">
        <f>_xlfn.STDEV.P(B:B)</f>
        <v>1266.2439466397898</v>
      </c>
      <c r="K8" t="s">
        <v>2113</v>
      </c>
      <c r="L8" s="5">
        <f>_xlfn.STDEV.P(E:E)</f>
        <v>959.98681331637863</v>
      </c>
    </row>
    <row r="9" spans="1:12" x14ac:dyDescent="0.2">
      <c r="A9" s="18" t="s">
        <v>20</v>
      </c>
      <c r="B9">
        <v>1249</v>
      </c>
      <c r="D9" t="s">
        <v>14</v>
      </c>
      <c r="E9">
        <v>200</v>
      </c>
    </row>
    <row r="10" spans="1:12" x14ac:dyDescent="0.2">
      <c r="A10" s="18" t="s">
        <v>20</v>
      </c>
      <c r="B10">
        <v>1396</v>
      </c>
      <c r="D10" t="s">
        <v>14</v>
      </c>
      <c r="E10">
        <v>452</v>
      </c>
    </row>
    <row r="11" spans="1:12" x14ac:dyDescent="0.2">
      <c r="A11" s="18" t="s">
        <v>20</v>
      </c>
      <c r="B11">
        <v>890</v>
      </c>
      <c r="D11" t="s">
        <v>14</v>
      </c>
      <c r="E11">
        <v>674</v>
      </c>
    </row>
    <row r="12" spans="1:12" x14ac:dyDescent="0.2">
      <c r="A12" s="18" t="s">
        <v>20</v>
      </c>
      <c r="B12">
        <v>142</v>
      </c>
      <c r="D12" t="s">
        <v>14</v>
      </c>
      <c r="E12">
        <v>558</v>
      </c>
    </row>
    <row r="13" spans="1:12" x14ac:dyDescent="0.2">
      <c r="A13" s="18" t="s">
        <v>20</v>
      </c>
      <c r="B13">
        <v>2673</v>
      </c>
      <c r="D13" t="s">
        <v>14</v>
      </c>
      <c r="E13">
        <v>15</v>
      </c>
    </row>
    <row r="14" spans="1:12" x14ac:dyDescent="0.2">
      <c r="A14" s="18" t="s">
        <v>20</v>
      </c>
      <c r="B14">
        <v>163</v>
      </c>
      <c r="D14" t="s">
        <v>14</v>
      </c>
      <c r="E14">
        <v>2307</v>
      </c>
    </row>
    <row r="15" spans="1:12" x14ac:dyDescent="0.2">
      <c r="A15" s="18" t="s">
        <v>20</v>
      </c>
      <c r="B15">
        <v>2220</v>
      </c>
      <c r="D15" t="s">
        <v>14</v>
      </c>
      <c r="E15">
        <v>88</v>
      </c>
    </row>
    <row r="16" spans="1:12" x14ac:dyDescent="0.2">
      <c r="A16" s="18" t="s">
        <v>20</v>
      </c>
      <c r="B16">
        <v>1606</v>
      </c>
      <c r="D16" t="s">
        <v>14</v>
      </c>
      <c r="E16">
        <v>48</v>
      </c>
    </row>
    <row r="17" spans="1:5" x14ac:dyDescent="0.2">
      <c r="A17" s="18" t="s">
        <v>20</v>
      </c>
      <c r="B17">
        <v>129</v>
      </c>
      <c r="D17" t="s">
        <v>14</v>
      </c>
      <c r="E17">
        <v>1</v>
      </c>
    </row>
    <row r="18" spans="1:5" x14ac:dyDescent="0.2">
      <c r="A18" s="18" t="s">
        <v>20</v>
      </c>
      <c r="B18">
        <v>226</v>
      </c>
      <c r="D18" t="s">
        <v>14</v>
      </c>
      <c r="E18">
        <v>1467</v>
      </c>
    </row>
    <row r="19" spans="1:5" x14ac:dyDescent="0.2">
      <c r="A19" s="18" t="s">
        <v>20</v>
      </c>
      <c r="B19">
        <v>5419</v>
      </c>
      <c r="D19" t="s">
        <v>14</v>
      </c>
      <c r="E19">
        <v>75</v>
      </c>
    </row>
    <row r="20" spans="1:5" x14ac:dyDescent="0.2">
      <c r="A20" s="18" t="s">
        <v>20</v>
      </c>
      <c r="B20">
        <v>165</v>
      </c>
      <c r="D20" t="s">
        <v>14</v>
      </c>
      <c r="E20">
        <v>120</v>
      </c>
    </row>
    <row r="21" spans="1:5" x14ac:dyDescent="0.2">
      <c r="A21" s="18" t="s">
        <v>20</v>
      </c>
      <c r="B21">
        <v>1965</v>
      </c>
      <c r="D21" t="s">
        <v>14</v>
      </c>
      <c r="E21">
        <v>2253</v>
      </c>
    </row>
    <row r="22" spans="1:5" x14ac:dyDescent="0.2">
      <c r="A22" s="18" t="s">
        <v>20</v>
      </c>
      <c r="B22">
        <v>16</v>
      </c>
      <c r="D22" t="s">
        <v>14</v>
      </c>
      <c r="E22">
        <v>5</v>
      </c>
    </row>
    <row r="23" spans="1:5" x14ac:dyDescent="0.2">
      <c r="A23" s="18" t="s">
        <v>20</v>
      </c>
      <c r="B23">
        <v>107</v>
      </c>
      <c r="D23" t="s">
        <v>14</v>
      </c>
      <c r="E23">
        <v>38</v>
      </c>
    </row>
    <row r="24" spans="1:5" x14ac:dyDescent="0.2">
      <c r="A24" s="18" t="s">
        <v>20</v>
      </c>
      <c r="B24">
        <v>134</v>
      </c>
      <c r="D24" t="s">
        <v>14</v>
      </c>
      <c r="E24">
        <v>12</v>
      </c>
    </row>
    <row r="25" spans="1:5" x14ac:dyDescent="0.2">
      <c r="A25" s="18" t="s">
        <v>20</v>
      </c>
      <c r="B25">
        <v>198</v>
      </c>
      <c r="D25" t="s">
        <v>14</v>
      </c>
      <c r="E25">
        <v>1684</v>
      </c>
    </row>
    <row r="26" spans="1:5" x14ac:dyDescent="0.2">
      <c r="A26" s="18" t="s">
        <v>20</v>
      </c>
      <c r="B26">
        <v>111</v>
      </c>
      <c r="D26" t="s">
        <v>14</v>
      </c>
      <c r="E26">
        <v>56</v>
      </c>
    </row>
    <row r="27" spans="1:5" x14ac:dyDescent="0.2">
      <c r="A27" s="18" t="s">
        <v>20</v>
      </c>
      <c r="B27">
        <v>222</v>
      </c>
      <c r="D27" t="s">
        <v>14</v>
      </c>
      <c r="E27">
        <v>838</v>
      </c>
    </row>
    <row r="28" spans="1:5" x14ac:dyDescent="0.2">
      <c r="A28" s="18" t="s">
        <v>20</v>
      </c>
      <c r="B28">
        <v>6212</v>
      </c>
      <c r="D28" t="s">
        <v>14</v>
      </c>
      <c r="E28">
        <v>1000</v>
      </c>
    </row>
    <row r="29" spans="1:5" x14ac:dyDescent="0.2">
      <c r="A29" s="18" t="s">
        <v>20</v>
      </c>
      <c r="B29">
        <v>98</v>
      </c>
      <c r="D29" t="s">
        <v>14</v>
      </c>
      <c r="E29">
        <v>1482</v>
      </c>
    </row>
    <row r="30" spans="1:5" x14ac:dyDescent="0.2">
      <c r="A30" s="18" t="s">
        <v>20</v>
      </c>
      <c r="B30">
        <v>92</v>
      </c>
      <c r="D30" t="s">
        <v>14</v>
      </c>
      <c r="E30">
        <v>106</v>
      </c>
    </row>
    <row r="31" spans="1:5" x14ac:dyDescent="0.2">
      <c r="A31" s="18" t="s">
        <v>20</v>
      </c>
      <c r="B31">
        <v>149</v>
      </c>
      <c r="D31" t="s">
        <v>14</v>
      </c>
      <c r="E31">
        <v>679</v>
      </c>
    </row>
    <row r="32" spans="1:5" x14ac:dyDescent="0.2">
      <c r="A32" s="18" t="s">
        <v>20</v>
      </c>
      <c r="B32">
        <v>2431</v>
      </c>
      <c r="D32" t="s">
        <v>14</v>
      </c>
      <c r="E32">
        <v>1220</v>
      </c>
    </row>
    <row r="33" spans="1:5" x14ac:dyDescent="0.2">
      <c r="A33" s="18" t="s">
        <v>20</v>
      </c>
      <c r="B33">
        <v>303</v>
      </c>
      <c r="D33" t="s">
        <v>14</v>
      </c>
      <c r="E33">
        <v>1</v>
      </c>
    </row>
    <row r="34" spans="1:5" x14ac:dyDescent="0.2">
      <c r="A34" s="18" t="s">
        <v>20</v>
      </c>
      <c r="B34">
        <v>209</v>
      </c>
      <c r="D34" t="s">
        <v>14</v>
      </c>
      <c r="E34">
        <v>37</v>
      </c>
    </row>
    <row r="35" spans="1:5" x14ac:dyDescent="0.2">
      <c r="A35" s="18" t="s">
        <v>20</v>
      </c>
      <c r="B35">
        <v>131</v>
      </c>
      <c r="D35" t="s">
        <v>14</v>
      </c>
      <c r="E35">
        <v>60</v>
      </c>
    </row>
    <row r="36" spans="1:5" x14ac:dyDescent="0.2">
      <c r="A36" s="18" t="s">
        <v>20</v>
      </c>
      <c r="B36">
        <v>164</v>
      </c>
      <c r="D36" t="s">
        <v>14</v>
      </c>
      <c r="E36">
        <v>296</v>
      </c>
    </row>
    <row r="37" spans="1:5" x14ac:dyDescent="0.2">
      <c r="A37" s="18" t="s">
        <v>20</v>
      </c>
      <c r="B37">
        <v>201</v>
      </c>
      <c r="D37" t="s">
        <v>14</v>
      </c>
      <c r="E37">
        <v>3304</v>
      </c>
    </row>
    <row r="38" spans="1:5" x14ac:dyDescent="0.2">
      <c r="A38" s="18" t="s">
        <v>20</v>
      </c>
      <c r="B38">
        <v>211</v>
      </c>
      <c r="D38" t="s">
        <v>14</v>
      </c>
      <c r="E38">
        <v>73</v>
      </c>
    </row>
    <row r="39" spans="1:5" x14ac:dyDescent="0.2">
      <c r="A39" s="18" t="s">
        <v>20</v>
      </c>
      <c r="B39">
        <v>128</v>
      </c>
      <c r="D39" t="s">
        <v>14</v>
      </c>
      <c r="E39">
        <v>3387</v>
      </c>
    </row>
    <row r="40" spans="1:5" x14ac:dyDescent="0.2">
      <c r="A40" s="18" t="s">
        <v>20</v>
      </c>
      <c r="B40">
        <v>1600</v>
      </c>
      <c r="D40" t="s">
        <v>14</v>
      </c>
      <c r="E40">
        <v>662</v>
      </c>
    </row>
    <row r="41" spans="1:5" x14ac:dyDescent="0.2">
      <c r="A41" s="18" t="s">
        <v>20</v>
      </c>
      <c r="B41">
        <v>249</v>
      </c>
      <c r="D41" t="s">
        <v>14</v>
      </c>
      <c r="E41">
        <v>774</v>
      </c>
    </row>
    <row r="42" spans="1:5" x14ac:dyDescent="0.2">
      <c r="A42" s="18" t="s">
        <v>20</v>
      </c>
      <c r="B42">
        <v>236</v>
      </c>
      <c r="D42" t="s">
        <v>14</v>
      </c>
      <c r="E42">
        <v>672</v>
      </c>
    </row>
    <row r="43" spans="1:5" x14ac:dyDescent="0.2">
      <c r="A43" s="18" t="s">
        <v>20</v>
      </c>
      <c r="B43">
        <v>4065</v>
      </c>
      <c r="D43" t="s">
        <v>14</v>
      </c>
      <c r="E43">
        <v>940</v>
      </c>
    </row>
    <row r="44" spans="1:5" x14ac:dyDescent="0.2">
      <c r="A44" s="18" t="s">
        <v>20</v>
      </c>
      <c r="B44">
        <v>246</v>
      </c>
      <c r="D44" t="s">
        <v>14</v>
      </c>
      <c r="E44">
        <v>117</v>
      </c>
    </row>
    <row r="45" spans="1:5" x14ac:dyDescent="0.2">
      <c r="A45" s="18" t="s">
        <v>20</v>
      </c>
      <c r="B45">
        <v>2475</v>
      </c>
      <c r="D45" t="s">
        <v>14</v>
      </c>
      <c r="E45">
        <v>115</v>
      </c>
    </row>
    <row r="46" spans="1:5" x14ac:dyDescent="0.2">
      <c r="A46" s="18" t="s">
        <v>20</v>
      </c>
      <c r="B46">
        <v>76</v>
      </c>
      <c r="D46" t="s">
        <v>14</v>
      </c>
      <c r="E46">
        <v>326</v>
      </c>
    </row>
    <row r="47" spans="1:5" x14ac:dyDescent="0.2">
      <c r="A47" s="18" t="s">
        <v>20</v>
      </c>
      <c r="B47">
        <v>54</v>
      </c>
      <c r="D47" t="s">
        <v>14</v>
      </c>
      <c r="E47">
        <v>1</v>
      </c>
    </row>
    <row r="48" spans="1:5" x14ac:dyDescent="0.2">
      <c r="A48" s="18" t="s">
        <v>20</v>
      </c>
      <c r="B48">
        <v>88</v>
      </c>
      <c r="D48" t="s">
        <v>14</v>
      </c>
      <c r="E48">
        <v>1467</v>
      </c>
    </row>
    <row r="49" spans="1:5" x14ac:dyDescent="0.2">
      <c r="A49" s="18" t="s">
        <v>20</v>
      </c>
      <c r="B49">
        <v>85</v>
      </c>
      <c r="D49" t="s">
        <v>14</v>
      </c>
      <c r="E49">
        <v>5681</v>
      </c>
    </row>
    <row r="50" spans="1:5" x14ac:dyDescent="0.2">
      <c r="A50" s="18" t="s">
        <v>20</v>
      </c>
      <c r="B50">
        <v>170</v>
      </c>
      <c r="D50" t="s">
        <v>14</v>
      </c>
      <c r="E50">
        <v>1059</v>
      </c>
    </row>
    <row r="51" spans="1:5" x14ac:dyDescent="0.2">
      <c r="A51" s="18" t="s">
        <v>20</v>
      </c>
      <c r="B51">
        <v>330</v>
      </c>
      <c r="D51" t="s">
        <v>14</v>
      </c>
      <c r="E51">
        <v>1194</v>
      </c>
    </row>
    <row r="52" spans="1:5" x14ac:dyDescent="0.2">
      <c r="A52" s="18" t="s">
        <v>20</v>
      </c>
      <c r="B52">
        <v>127</v>
      </c>
      <c r="D52" t="s">
        <v>14</v>
      </c>
      <c r="E52">
        <v>30</v>
      </c>
    </row>
    <row r="53" spans="1:5" x14ac:dyDescent="0.2">
      <c r="A53" s="18" t="s">
        <v>20</v>
      </c>
      <c r="B53">
        <v>411</v>
      </c>
      <c r="D53" t="s">
        <v>14</v>
      </c>
      <c r="E53">
        <v>75</v>
      </c>
    </row>
    <row r="54" spans="1:5" x14ac:dyDescent="0.2">
      <c r="A54" s="18" t="s">
        <v>20</v>
      </c>
      <c r="B54">
        <v>180</v>
      </c>
      <c r="D54" t="s">
        <v>14</v>
      </c>
      <c r="E54">
        <v>955</v>
      </c>
    </row>
    <row r="55" spans="1:5" x14ac:dyDescent="0.2">
      <c r="A55" s="18" t="s">
        <v>20</v>
      </c>
      <c r="B55">
        <v>374</v>
      </c>
      <c r="D55" t="s">
        <v>14</v>
      </c>
      <c r="E55">
        <v>67</v>
      </c>
    </row>
    <row r="56" spans="1:5" x14ac:dyDescent="0.2">
      <c r="A56" s="18" t="s">
        <v>20</v>
      </c>
      <c r="B56">
        <v>71</v>
      </c>
      <c r="D56" t="s">
        <v>14</v>
      </c>
      <c r="E56">
        <v>5</v>
      </c>
    </row>
    <row r="57" spans="1:5" x14ac:dyDescent="0.2">
      <c r="A57" s="18" t="s">
        <v>20</v>
      </c>
      <c r="B57">
        <v>203</v>
      </c>
      <c r="D57" t="s">
        <v>14</v>
      </c>
      <c r="E57">
        <v>26</v>
      </c>
    </row>
    <row r="58" spans="1:5" x14ac:dyDescent="0.2">
      <c r="A58" s="18" t="s">
        <v>20</v>
      </c>
      <c r="B58">
        <v>113</v>
      </c>
      <c r="D58" t="s">
        <v>14</v>
      </c>
      <c r="E58">
        <v>1130</v>
      </c>
    </row>
    <row r="59" spans="1:5" x14ac:dyDescent="0.2">
      <c r="A59" s="18" t="s">
        <v>20</v>
      </c>
      <c r="B59">
        <v>96</v>
      </c>
      <c r="D59" t="s">
        <v>14</v>
      </c>
      <c r="E59">
        <v>782</v>
      </c>
    </row>
    <row r="60" spans="1:5" x14ac:dyDescent="0.2">
      <c r="A60" s="18" t="s">
        <v>20</v>
      </c>
      <c r="B60">
        <v>498</v>
      </c>
      <c r="D60" t="s">
        <v>14</v>
      </c>
      <c r="E60">
        <v>210</v>
      </c>
    </row>
    <row r="61" spans="1:5" x14ac:dyDescent="0.2">
      <c r="A61" s="18" t="s">
        <v>20</v>
      </c>
      <c r="B61">
        <v>180</v>
      </c>
      <c r="D61" t="s">
        <v>14</v>
      </c>
      <c r="E61">
        <v>136</v>
      </c>
    </row>
    <row r="62" spans="1:5" x14ac:dyDescent="0.2">
      <c r="A62" s="18" t="s">
        <v>20</v>
      </c>
      <c r="B62">
        <v>27</v>
      </c>
      <c r="D62" t="s">
        <v>14</v>
      </c>
      <c r="E62">
        <v>86</v>
      </c>
    </row>
    <row r="63" spans="1:5" x14ac:dyDescent="0.2">
      <c r="A63" s="18" t="s">
        <v>20</v>
      </c>
      <c r="B63">
        <v>2331</v>
      </c>
      <c r="D63" t="s">
        <v>14</v>
      </c>
      <c r="E63">
        <v>19</v>
      </c>
    </row>
    <row r="64" spans="1:5" x14ac:dyDescent="0.2">
      <c r="A64" s="18" t="s">
        <v>20</v>
      </c>
      <c r="B64">
        <v>113</v>
      </c>
      <c r="D64" t="s">
        <v>14</v>
      </c>
      <c r="E64">
        <v>886</v>
      </c>
    </row>
    <row r="65" spans="1:5" x14ac:dyDescent="0.2">
      <c r="A65" s="18" t="s">
        <v>20</v>
      </c>
      <c r="B65">
        <v>164</v>
      </c>
      <c r="D65" t="s">
        <v>14</v>
      </c>
      <c r="E65">
        <v>35</v>
      </c>
    </row>
    <row r="66" spans="1:5" x14ac:dyDescent="0.2">
      <c r="A66" s="18" t="s">
        <v>20</v>
      </c>
      <c r="B66">
        <v>164</v>
      </c>
      <c r="D66" t="s">
        <v>14</v>
      </c>
      <c r="E66">
        <v>24</v>
      </c>
    </row>
    <row r="67" spans="1:5" x14ac:dyDescent="0.2">
      <c r="A67" s="18" t="s">
        <v>20</v>
      </c>
      <c r="B67">
        <v>336</v>
      </c>
      <c r="D67" t="s">
        <v>14</v>
      </c>
      <c r="E67">
        <v>86</v>
      </c>
    </row>
    <row r="68" spans="1:5" x14ac:dyDescent="0.2">
      <c r="A68" s="18" t="s">
        <v>20</v>
      </c>
      <c r="B68">
        <v>1917</v>
      </c>
      <c r="D68" t="s">
        <v>14</v>
      </c>
      <c r="E68">
        <v>243</v>
      </c>
    </row>
    <row r="69" spans="1:5" x14ac:dyDescent="0.2">
      <c r="A69" s="18" t="s">
        <v>20</v>
      </c>
      <c r="B69">
        <v>95</v>
      </c>
      <c r="D69" t="s">
        <v>14</v>
      </c>
      <c r="E69">
        <v>65</v>
      </c>
    </row>
    <row r="70" spans="1:5" x14ac:dyDescent="0.2">
      <c r="A70" s="18" t="s">
        <v>20</v>
      </c>
      <c r="B70">
        <v>147</v>
      </c>
      <c r="D70" t="s">
        <v>14</v>
      </c>
      <c r="E70">
        <v>100</v>
      </c>
    </row>
    <row r="71" spans="1:5" x14ac:dyDescent="0.2">
      <c r="A71" s="18" t="s">
        <v>20</v>
      </c>
      <c r="B71">
        <v>86</v>
      </c>
      <c r="D71" t="s">
        <v>14</v>
      </c>
      <c r="E71">
        <v>168</v>
      </c>
    </row>
    <row r="72" spans="1:5" x14ac:dyDescent="0.2">
      <c r="A72" s="18" t="s">
        <v>20</v>
      </c>
      <c r="B72">
        <v>83</v>
      </c>
      <c r="D72" t="s">
        <v>14</v>
      </c>
      <c r="E72">
        <v>13</v>
      </c>
    </row>
    <row r="73" spans="1:5" x14ac:dyDescent="0.2">
      <c r="A73" s="18" t="s">
        <v>20</v>
      </c>
      <c r="B73">
        <v>676</v>
      </c>
      <c r="D73" t="s">
        <v>14</v>
      </c>
      <c r="E73">
        <v>1</v>
      </c>
    </row>
    <row r="74" spans="1:5" x14ac:dyDescent="0.2">
      <c r="A74" s="18" t="s">
        <v>20</v>
      </c>
      <c r="B74">
        <v>361</v>
      </c>
      <c r="D74" t="s">
        <v>14</v>
      </c>
      <c r="E74">
        <v>40</v>
      </c>
    </row>
    <row r="75" spans="1:5" x14ac:dyDescent="0.2">
      <c r="A75" s="18" t="s">
        <v>20</v>
      </c>
      <c r="B75">
        <v>131</v>
      </c>
      <c r="D75" t="s">
        <v>14</v>
      </c>
      <c r="E75">
        <v>226</v>
      </c>
    </row>
    <row r="76" spans="1:5" x14ac:dyDescent="0.2">
      <c r="A76" s="18" t="s">
        <v>20</v>
      </c>
      <c r="B76">
        <v>126</v>
      </c>
      <c r="D76" t="s">
        <v>14</v>
      </c>
      <c r="E76">
        <v>1625</v>
      </c>
    </row>
    <row r="77" spans="1:5" x14ac:dyDescent="0.2">
      <c r="A77" s="18" t="s">
        <v>20</v>
      </c>
      <c r="B77">
        <v>275</v>
      </c>
      <c r="D77" t="s">
        <v>14</v>
      </c>
      <c r="E77">
        <v>143</v>
      </c>
    </row>
    <row r="78" spans="1:5" x14ac:dyDescent="0.2">
      <c r="A78" s="18" t="s">
        <v>20</v>
      </c>
      <c r="B78">
        <v>67</v>
      </c>
      <c r="D78" t="s">
        <v>14</v>
      </c>
      <c r="E78">
        <v>934</v>
      </c>
    </row>
    <row r="79" spans="1:5" x14ac:dyDescent="0.2">
      <c r="A79" s="18" t="s">
        <v>20</v>
      </c>
      <c r="B79">
        <v>154</v>
      </c>
      <c r="D79" t="s">
        <v>14</v>
      </c>
      <c r="E79">
        <v>17</v>
      </c>
    </row>
    <row r="80" spans="1:5" x14ac:dyDescent="0.2">
      <c r="A80" s="18" t="s">
        <v>20</v>
      </c>
      <c r="B80">
        <v>1782</v>
      </c>
      <c r="D80" t="s">
        <v>14</v>
      </c>
      <c r="E80">
        <v>2179</v>
      </c>
    </row>
    <row r="81" spans="1:5" x14ac:dyDescent="0.2">
      <c r="A81" s="18" t="s">
        <v>20</v>
      </c>
      <c r="B81">
        <v>903</v>
      </c>
      <c r="D81" t="s">
        <v>14</v>
      </c>
      <c r="E81">
        <v>931</v>
      </c>
    </row>
    <row r="82" spans="1:5" x14ac:dyDescent="0.2">
      <c r="A82" s="18" t="s">
        <v>20</v>
      </c>
      <c r="B82">
        <v>94</v>
      </c>
      <c r="D82" t="s">
        <v>14</v>
      </c>
      <c r="E82">
        <v>92</v>
      </c>
    </row>
    <row r="83" spans="1:5" x14ac:dyDescent="0.2">
      <c r="A83" s="18" t="s">
        <v>20</v>
      </c>
      <c r="B83">
        <v>180</v>
      </c>
      <c r="D83" t="s">
        <v>14</v>
      </c>
      <c r="E83">
        <v>57</v>
      </c>
    </row>
    <row r="84" spans="1:5" x14ac:dyDescent="0.2">
      <c r="A84" s="18" t="s">
        <v>20</v>
      </c>
      <c r="B84">
        <v>533</v>
      </c>
      <c r="D84" t="s">
        <v>14</v>
      </c>
      <c r="E84">
        <v>41</v>
      </c>
    </row>
    <row r="85" spans="1:5" x14ac:dyDescent="0.2">
      <c r="A85" s="18" t="s">
        <v>20</v>
      </c>
      <c r="B85">
        <v>2443</v>
      </c>
      <c r="D85" t="s">
        <v>14</v>
      </c>
      <c r="E85">
        <v>1</v>
      </c>
    </row>
    <row r="86" spans="1:5" x14ac:dyDescent="0.2">
      <c r="A86" s="18" t="s">
        <v>20</v>
      </c>
      <c r="B86">
        <v>89</v>
      </c>
      <c r="D86" t="s">
        <v>14</v>
      </c>
      <c r="E86">
        <v>101</v>
      </c>
    </row>
    <row r="87" spans="1:5" x14ac:dyDescent="0.2">
      <c r="A87" s="18" t="s">
        <v>20</v>
      </c>
      <c r="B87">
        <v>159</v>
      </c>
      <c r="D87" t="s">
        <v>14</v>
      </c>
      <c r="E87">
        <v>1335</v>
      </c>
    </row>
    <row r="88" spans="1:5" x14ac:dyDescent="0.2">
      <c r="A88" s="18" t="s">
        <v>20</v>
      </c>
      <c r="B88">
        <v>50</v>
      </c>
      <c r="D88" t="s">
        <v>14</v>
      </c>
      <c r="E88">
        <v>15</v>
      </c>
    </row>
    <row r="89" spans="1:5" x14ac:dyDescent="0.2">
      <c r="A89" s="18" t="s">
        <v>20</v>
      </c>
      <c r="B89">
        <v>186</v>
      </c>
      <c r="D89" t="s">
        <v>14</v>
      </c>
      <c r="E89">
        <v>454</v>
      </c>
    </row>
    <row r="90" spans="1:5" x14ac:dyDescent="0.2">
      <c r="A90" s="18" t="s">
        <v>20</v>
      </c>
      <c r="B90">
        <v>1071</v>
      </c>
      <c r="D90" t="s">
        <v>14</v>
      </c>
      <c r="E90">
        <v>3182</v>
      </c>
    </row>
    <row r="91" spans="1:5" x14ac:dyDescent="0.2">
      <c r="A91" s="18" t="s">
        <v>20</v>
      </c>
      <c r="B91">
        <v>117</v>
      </c>
      <c r="D91" t="s">
        <v>14</v>
      </c>
      <c r="E91">
        <v>15</v>
      </c>
    </row>
    <row r="92" spans="1:5" x14ac:dyDescent="0.2">
      <c r="A92" s="18" t="s">
        <v>20</v>
      </c>
      <c r="B92">
        <v>70</v>
      </c>
      <c r="D92" t="s">
        <v>14</v>
      </c>
      <c r="E92">
        <v>133</v>
      </c>
    </row>
    <row r="93" spans="1:5" x14ac:dyDescent="0.2">
      <c r="A93" s="18" t="s">
        <v>20</v>
      </c>
      <c r="B93">
        <v>135</v>
      </c>
      <c r="D93" t="s">
        <v>14</v>
      </c>
      <c r="E93">
        <v>2062</v>
      </c>
    </row>
    <row r="94" spans="1:5" x14ac:dyDescent="0.2">
      <c r="A94" s="18" t="s">
        <v>20</v>
      </c>
      <c r="B94">
        <v>768</v>
      </c>
      <c r="D94" t="s">
        <v>14</v>
      </c>
      <c r="E94">
        <v>29</v>
      </c>
    </row>
    <row r="95" spans="1:5" x14ac:dyDescent="0.2">
      <c r="A95" s="18" t="s">
        <v>20</v>
      </c>
      <c r="B95">
        <v>199</v>
      </c>
      <c r="D95" t="s">
        <v>14</v>
      </c>
      <c r="E95">
        <v>132</v>
      </c>
    </row>
    <row r="96" spans="1:5" x14ac:dyDescent="0.2">
      <c r="A96" s="18" t="s">
        <v>20</v>
      </c>
      <c r="B96">
        <v>107</v>
      </c>
      <c r="D96" t="s">
        <v>14</v>
      </c>
      <c r="E96">
        <v>137</v>
      </c>
    </row>
    <row r="97" spans="1:5" x14ac:dyDescent="0.2">
      <c r="A97" s="18" t="s">
        <v>20</v>
      </c>
      <c r="B97">
        <v>195</v>
      </c>
      <c r="D97" t="s">
        <v>14</v>
      </c>
      <c r="E97">
        <v>908</v>
      </c>
    </row>
    <row r="98" spans="1:5" x14ac:dyDescent="0.2">
      <c r="A98" s="18" t="s">
        <v>20</v>
      </c>
      <c r="B98">
        <v>3376</v>
      </c>
      <c r="D98" t="s">
        <v>14</v>
      </c>
      <c r="E98">
        <v>10</v>
      </c>
    </row>
    <row r="99" spans="1:5" x14ac:dyDescent="0.2">
      <c r="A99" s="18" t="s">
        <v>20</v>
      </c>
      <c r="B99">
        <v>41</v>
      </c>
      <c r="D99" t="s">
        <v>14</v>
      </c>
      <c r="E99">
        <v>1910</v>
      </c>
    </row>
    <row r="100" spans="1:5" x14ac:dyDescent="0.2">
      <c r="A100" s="18" t="s">
        <v>20</v>
      </c>
      <c r="B100">
        <v>1821</v>
      </c>
      <c r="D100" t="s">
        <v>14</v>
      </c>
      <c r="E100">
        <v>38</v>
      </c>
    </row>
    <row r="101" spans="1:5" x14ac:dyDescent="0.2">
      <c r="A101" s="18" t="s">
        <v>20</v>
      </c>
      <c r="B101">
        <v>164</v>
      </c>
      <c r="D101" t="s">
        <v>14</v>
      </c>
      <c r="E101">
        <v>104</v>
      </c>
    </row>
    <row r="102" spans="1:5" x14ac:dyDescent="0.2">
      <c r="A102" s="18" t="s">
        <v>20</v>
      </c>
      <c r="B102">
        <v>157</v>
      </c>
      <c r="D102" t="s">
        <v>14</v>
      </c>
      <c r="E102">
        <v>49</v>
      </c>
    </row>
    <row r="103" spans="1:5" x14ac:dyDescent="0.2">
      <c r="A103" s="18" t="s">
        <v>20</v>
      </c>
      <c r="B103">
        <v>246</v>
      </c>
      <c r="D103" t="s">
        <v>14</v>
      </c>
      <c r="E103">
        <v>1</v>
      </c>
    </row>
    <row r="104" spans="1:5" x14ac:dyDescent="0.2">
      <c r="A104" s="18" t="s">
        <v>20</v>
      </c>
      <c r="B104">
        <v>1396</v>
      </c>
      <c r="D104" t="s">
        <v>14</v>
      </c>
      <c r="E104">
        <v>245</v>
      </c>
    </row>
    <row r="105" spans="1:5" x14ac:dyDescent="0.2">
      <c r="A105" s="18" t="s">
        <v>20</v>
      </c>
      <c r="B105">
        <v>2506</v>
      </c>
      <c r="D105" t="s">
        <v>14</v>
      </c>
      <c r="E105">
        <v>32</v>
      </c>
    </row>
    <row r="106" spans="1:5" x14ac:dyDescent="0.2">
      <c r="A106" s="18" t="s">
        <v>20</v>
      </c>
      <c r="B106">
        <v>244</v>
      </c>
      <c r="D106" t="s">
        <v>14</v>
      </c>
      <c r="E106">
        <v>7</v>
      </c>
    </row>
    <row r="107" spans="1:5" x14ac:dyDescent="0.2">
      <c r="A107" s="18" t="s">
        <v>20</v>
      </c>
      <c r="B107">
        <v>146</v>
      </c>
      <c r="D107" t="s">
        <v>14</v>
      </c>
      <c r="E107">
        <v>803</v>
      </c>
    </row>
    <row r="108" spans="1:5" x14ac:dyDescent="0.2">
      <c r="A108" s="18" t="s">
        <v>20</v>
      </c>
      <c r="B108">
        <v>1267</v>
      </c>
      <c r="D108" t="s">
        <v>14</v>
      </c>
      <c r="E108">
        <v>16</v>
      </c>
    </row>
    <row r="109" spans="1:5" x14ac:dyDescent="0.2">
      <c r="A109" s="18" t="s">
        <v>20</v>
      </c>
      <c r="B109">
        <v>1561</v>
      </c>
      <c r="D109" t="s">
        <v>14</v>
      </c>
      <c r="E109">
        <v>31</v>
      </c>
    </row>
    <row r="110" spans="1:5" x14ac:dyDescent="0.2">
      <c r="A110" s="18" t="s">
        <v>20</v>
      </c>
      <c r="B110">
        <v>48</v>
      </c>
      <c r="D110" t="s">
        <v>14</v>
      </c>
      <c r="E110">
        <v>108</v>
      </c>
    </row>
    <row r="111" spans="1:5" x14ac:dyDescent="0.2">
      <c r="A111" s="18" t="s">
        <v>20</v>
      </c>
      <c r="B111">
        <v>2739</v>
      </c>
      <c r="D111" t="s">
        <v>14</v>
      </c>
      <c r="E111">
        <v>30</v>
      </c>
    </row>
    <row r="112" spans="1:5" x14ac:dyDescent="0.2">
      <c r="A112" s="18" t="s">
        <v>20</v>
      </c>
      <c r="B112">
        <v>3537</v>
      </c>
      <c r="D112" t="s">
        <v>14</v>
      </c>
      <c r="E112">
        <v>17</v>
      </c>
    </row>
    <row r="113" spans="1:5" x14ac:dyDescent="0.2">
      <c r="A113" s="18" t="s">
        <v>20</v>
      </c>
      <c r="B113">
        <v>2107</v>
      </c>
      <c r="D113" t="s">
        <v>14</v>
      </c>
      <c r="E113">
        <v>80</v>
      </c>
    </row>
    <row r="114" spans="1:5" x14ac:dyDescent="0.2">
      <c r="A114" s="18" t="s">
        <v>20</v>
      </c>
      <c r="B114">
        <v>3318</v>
      </c>
      <c r="D114" t="s">
        <v>14</v>
      </c>
      <c r="E114">
        <v>2468</v>
      </c>
    </row>
    <row r="115" spans="1:5" x14ac:dyDescent="0.2">
      <c r="A115" s="18" t="s">
        <v>20</v>
      </c>
      <c r="B115">
        <v>340</v>
      </c>
      <c r="D115" t="s">
        <v>14</v>
      </c>
      <c r="E115">
        <v>26</v>
      </c>
    </row>
    <row r="116" spans="1:5" x14ac:dyDescent="0.2">
      <c r="A116" s="18" t="s">
        <v>20</v>
      </c>
      <c r="B116">
        <v>1442</v>
      </c>
      <c r="D116" t="s">
        <v>14</v>
      </c>
      <c r="E116">
        <v>73</v>
      </c>
    </row>
    <row r="117" spans="1:5" x14ac:dyDescent="0.2">
      <c r="A117" s="18" t="s">
        <v>20</v>
      </c>
      <c r="B117">
        <v>126</v>
      </c>
      <c r="D117" t="s">
        <v>14</v>
      </c>
      <c r="E117">
        <v>128</v>
      </c>
    </row>
    <row r="118" spans="1:5" x14ac:dyDescent="0.2">
      <c r="A118" s="18" t="s">
        <v>20</v>
      </c>
      <c r="B118">
        <v>524</v>
      </c>
      <c r="D118" t="s">
        <v>14</v>
      </c>
      <c r="E118">
        <v>33</v>
      </c>
    </row>
    <row r="119" spans="1:5" x14ac:dyDescent="0.2">
      <c r="A119" s="18" t="s">
        <v>20</v>
      </c>
      <c r="B119">
        <v>1989</v>
      </c>
      <c r="D119" t="s">
        <v>14</v>
      </c>
      <c r="E119">
        <v>1072</v>
      </c>
    </row>
    <row r="120" spans="1:5" x14ac:dyDescent="0.2">
      <c r="A120" s="18" t="s">
        <v>20</v>
      </c>
      <c r="B120">
        <v>157</v>
      </c>
      <c r="D120" t="s">
        <v>14</v>
      </c>
      <c r="E120">
        <v>393</v>
      </c>
    </row>
    <row r="121" spans="1:5" x14ac:dyDescent="0.2">
      <c r="A121" s="18" t="s">
        <v>20</v>
      </c>
      <c r="B121">
        <v>4498</v>
      </c>
      <c r="D121" t="s">
        <v>14</v>
      </c>
      <c r="E121">
        <v>1257</v>
      </c>
    </row>
    <row r="122" spans="1:5" x14ac:dyDescent="0.2">
      <c r="A122" s="18" t="s">
        <v>20</v>
      </c>
      <c r="B122">
        <v>80</v>
      </c>
      <c r="D122" t="s">
        <v>14</v>
      </c>
      <c r="E122">
        <v>328</v>
      </c>
    </row>
    <row r="123" spans="1:5" x14ac:dyDescent="0.2">
      <c r="A123" s="18" t="s">
        <v>20</v>
      </c>
      <c r="B123">
        <v>43</v>
      </c>
      <c r="D123" t="s">
        <v>14</v>
      </c>
      <c r="E123">
        <v>147</v>
      </c>
    </row>
    <row r="124" spans="1:5" x14ac:dyDescent="0.2">
      <c r="A124" s="18" t="s">
        <v>20</v>
      </c>
      <c r="B124">
        <v>2053</v>
      </c>
      <c r="D124" t="s">
        <v>14</v>
      </c>
      <c r="E124">
        <v>830</v>
      </c>
    </row>
    <row r="125" spans="1:5" x14ac:dyDescent="0.2">
      <c r="A125" s="18" t="s">
        <v>20</v>
      </c>
      <c r="B125">
        <v>168</v>
      </c>
      <c r="D125" t="s">
        <v>14</v>
      </c>
      <c r="E125">
        <v>331</v>
      </c>
    </row>
    <row r="126" spans="1:5" x14ac:dyDescent="0.2">
      <c r="A126" s="18" t="s">
        <v>20</v>
      </c>
      <c r="B126">
        <v>4289</v>
      </c>
      <c r="D126" t="s">
        <v>14</v>
      </c>
      <c r="E126">
        <v>25</v>
      </c>
    </row>
    <row r="127" spans="1:5" x14ac:dyDescent="0.2">
      <c r="A127" s="18" t="s">
        <v>20</v>
      </c>
      <c r="B127">
        <v>165</v>
      </c>
      <c r="D127" t="s">
        <v>14</v>
      </c>
      <c r="E127">
        <v>3483</v>
      </c>
    </row>
    <row r="128" spans="1:5" x14ac:dyDescent="0.2">
      <c r="A128" s="18" t="s">
        <v>20</v>
      </c>
      <c r="B128">
        <v>1815</v>
      </c>
      <c r="D128" t="s">
        <v>14</v>
      </c>
      <c r="E128">
        <v>923</v>
      </c>
    </row>
    <row r="129" spans="1:5" x14ac:dyDescent="0.2">
      <c r="A129" s="18" t="s">
        <v>20</v>
      </c>
      <c r="B129">
        <v>397</v>
      </c>
      <c r="D129" t="s">
        <v>14</v>
      </c>
      <c r="E129">
        <v>1</v>
      </c>
    </row>
    <row r="130" spans="1:5" x14ac:dyDescent="0.2">
      <c r="A130" s="18" t="s">
        <v>20</v>
      </c>
      <c r="B130">
        <v>1539</v>
      </c>
      <c r="D130" t="s">
        <v>14</v>
      </c>
      <c r="E130">
        <v>33</v>
      </c>
    </row>
    <row r="131" spans="1:5" x14ac:dyDescent="0.2">
      <c r="A131" s="18" t="s">
        <v>20</v>
      </c>
      <c r="B131">
        <v>138</v>
      </c>
      <c r="D131" t="s">
        <v>14</v>
      </c>
      <c r="E131">
        <v>40</v>
      </c>
    </row>
    <row r="132" spans="1:5" x14ac:dyDescent="0.2">
      <c r="A132" s="18" t="s">
        <v>20</v>
      </c>
      <c r="B132">
        <v>3594</v>
      </c>
      <c r="D132" t="s">
        <v>14</v>
      </c>
      <c r="E132">
        <v>23</v>
      </c>
    </row>
    <row r="133" spans="1:5" x14ac:dyDescent="0.2">
      <c r="A133" s="18" t="s">
        <v>20</v>
      </c>
      <c r="B133">
        <v>5880</v>
      </c>
      <c r="D133" t="s">
        <v>14</v>
      </c>
      <c r="E133">
        <v>75</v>
      </c>
    </row>
    <row r="134" spans="1:5" x14ac:dyDescent="0.2">
      <c r="A134" s="18" t="s">
        <v>20</v>
      </c>
      <c r="B134">
        <v>112</v>
      </c>
      <c r="D134" t="s">
        <v>14</v>
      </c>
      <c r="E134">
        <v>2176</v>
      </c>
    </row>
    <row r="135" spans="1:5" x14ac:dyDescent="0.2">
      <c r="A135" s="18" t="s">
        <v>20</v>
      </c>
      <c r="B135">
        <v>943</v>
      </c>
      <c r="D135" t="s">
        <v>14</v>
      </c>
      <c r="E135">
        <v>441</v>
      </c>
    </row>
    <row r="136" spans="1:5" x14ac:dyDescent="0.2">
      <c r="A136" s="18" t="s">
        <v>20</v>
      </c>
      <c r="B136">
        <v>2468</v>
      </c>
      <c r="D136" t="s">
        <v>14</v>
      </c>
      <c r="E136">
        <v>25</v>
      </c>
    </row>
    <row r="137" spans="1:5" x14ac:dyDescent="0.2">
      <c r="A137" s="18" t="s">
        <v>20</v>
      </c>
      <c r="B137">
        <v>2551</v>
      </c>
      <c r="D137" t="s">
        <v>14</v>
      </c>
      <c r="E137">
        <v>127</v>
      </c>
    </row>
    <row r="138" spans="1:5" x14ac:dyDescent="0.2">
      <c r="A138" s="18" t="s">
        <v>20</v>
      </c>
      <c r="B138">
        <v>101</v>
      </c>
      <c r="D138" t="s">
        <v>14</v>
      </c>
      <c r="E138">
        <v>355</v>
      </c>
    </row>
    <row r="139" spans="1:5" x14ac:dyDescent="0.2">
      <c r="A139" s="18" t="s">
        <v>20</v>
      </c>
      <c r="B139">
        <v>92</v>
      </c>
      <c r="D139" t="s">
        <v>14</v>
      </c>
      <c r="E139">
        <v>44</v>
      </c>
    </row>
    <row r="140" spans="1:5" x14ac:dyDescent="0.2">
      <c r="A140" s="18" t="s">
        <v>20</v>
      </c>
      <c r="B140">
        <v>62</v>
      </c>
      <c r="D140" t="s">
        <v>14</v>
      </c>
      <c r="E140">
        <v>67</v>
      </c>
    </row>
    <row r="141" spans="1:5" x14ac:dyDescent="0.2">
      <c r="A141" s="18" t="s">
        <v>20</v>
      </c>
      <c r="B141">
        <v>149</v>
      </c>
      <c r="D141" t="s">
        <v>14</v>
      </c>
      <c r="E141">
        <v>1068</v>
      </c>
    </row>
    <row r="142" spans="1:5" x14ac:dyDescent="0.2">
      <c r="A142" s="18" t="s">
        <v>20</v>
      </c>
      <c r="B142">
        <v>329</v>
      </c>
      <c r="D142" t="s">
        <v>14</v>
      </c>
      <c r="E142">
        <v>424</v>
      </c>
    </row>
    <row r="143" spans="1:5" x14ac:dyDescent="0.2">
      <c r="A143" s="18" t="s">
        <v>20</v>
      </c>
      <c r="B143">
        <v>97</v>
      </c>
      <c r="D143" t="s">
        <v>14</v>
      </c>
      <c r="E143">
        <v>151</v>
      </c>
    </row>
    <row r="144" spans="1:5" x14ac:dyDescent="0.2">
      <c r="A144" s="18" t="s">
        <v>20</v>
      </c>
      <c r="B144">
        <v>1784</v>
      </c>
      <c r="D144" t="s">
        <v>14</v>
      </c>
      <c r="E144">
        <v>1608</v>
      </c>
    </row>
    <row r="145" spans="1:5" x14ac:dyDescent="0.2">
      <c r="A145" s="18" t="s">
        <v>20</v>
      </c>
      <c r="B145">
        <v>1684</v>
      </c>
      <c r="D145" t="s">
        <v>14</v>
      </c>
      <c r="E145">
        <v>941</v>
      </c>
    </row>
    <row r="146" spans="1:5" x14ac:dyDescent="0.2">
      <c r="A146" s="18" t="s">
        <v>20</v>
      </c>
      <c r="B146">
        <v>250</v>
      </c>
      <c r="D146" t="s">
        <v>14</v>
      </c>
      <c r="E146">
        <v>1</v>
      </c>
    </row>
    <row r="147" spans="1:5" x14ac:dyDescent="0.2">
      <c r="A147" s="18" t="s">
        <v>20</v>
      </c>
      <c r="B147">
        <v>238</v>
      </c>
      <c r="D147" t="s">
        <v>14</v>
      </c>
      <c r="E147">
        <v>40</v>
      </c>
    </row>
    <row r="148" spans="1:5" x14ac:dyDescent="0.2">
      <c r="A148" s="18" t="s">
        <v>20</v>
      </c>
      <c r="B148">
        <v>53</v>
      </c>
      <c r="D148" t="s">
        <v>14</v>
      </c>
      <c r="E148">
        <v>3015</v>
      </c>
    </row>
    <row r="149" spans="1:5" x14ac:dyDescent="0.2">
      <c r="A149" s="18" t="s">
        <v>20</v>
      </c>
      <c r="B149">
        <v>214</v>
      </c>
      <c r="D149" t="s">
        <v>14</v>
      </c>
      <c r="E149">
        <v>435</v>
      </c>
    </row>
    <row r="150" spans="1:5" x14ac:dyDescent="0.2">
      <c r="A150" s="18" t="s">
        <v>20</v>
      </c>
      <c r="B150">
        <v>222</v>
      </c>
      <c r="D150" t="s">
        <v>14</v>
      </c>
      <c r="E150">
        <v>714</v>
      </c>
    </row>
    <row r="151" spans="1:5" x14ac:dyDescent="0.2">
      <c r="A151" s="18" t="s">
        <v>20</v>
      </c>
      <c r="B151">
        <v>1884</v>
      </c>
      <c r="D151" t="s">
        <v>14</v>
      </c>
      <c r="E151">
        <v>5497</v>
      </c>
    </row>
    <row r="152" spans="1:5" x14ac:dyDescent="0.2">
      <c r="A152" s="18" t="s">
        <v>20</v>
      </c>
      <c r="B152">
        <v>218</v>
      </c>
      <c r="D152" t="s">
        <v>14</v>
      </c>
      <c r="E152">
        <v>418</v>
      </c>
    </row>
    <row r="153" spans="1:5" x14ac:dyDescent="0.2">
      <c r="A153" s="18" t="s">
        <v>20</v>
      </c>
      <c r="B153">
        <v>6465</v>
      </c>
      <c r="D153" t="s">
        <v>14</v>
      </c>
      <c r="E153">
        <v>1439</v>
      </c>
    </row>
    <row r="154" spans="1:5" x14ac:dyDescent="0.2">
      <c r="A154" s="18" t="s">
        <v>20</v>
      </c>
      <c r="B154">
        <v>59</v>
      </c>
      <c r="D154" t="s">
        <v>14</v>
      </c>
      <c r="E154">
        <v>15</v>
      </c>
    </row>
    <row r="155" spans="1:5" x14ac:dyDescent="0.2">
      <c r="A155" s="18" t="s">
        <v>20</v>
      </c>
      <c r="B155">
        <v>88</v>
      </c>
      <c r="D155" t="s">
        <v>14</v>
      </c>
      <c r="E155">
        <v>1999</v>
      </c>
    </row>
    <row r="156" spans="1:5" x14ac:dyDescent="0.2">
      <c r="A156" s="18" t="s">
        <v>20</v>
      </c>
      <c r="B156">
        <v>1697</v>
      </c>
      <c r="D156" t="s">
        <v>14</v>
      </c>
      <c r="E156">
        <v>118</v>
      </c>
    </row>
    <row r="157" spans="1:5" x14ac:dyDescent="0.2">
      <c r="A157" s="18" t="s">
        <v>20</v>
      </c>
      <c r="B157">
        <v>92</v>
      </c>
      <c r="D157" t="s">
        <v>14</v>
      </c>
      <c r="E157">
        <v>162</v>
      </c>
    </row>
    <row r="158" spans="1:5" x14ac:dyDescent="0.2">
      <c r="A158" s="18" t="s">
        <v>20</v>
      </c>
      <c r="B158">
        <v>186</v>
      </c>
      <c r="D158" t="s">
        <v>14</v>
      </c>
      <c r="E158">
        <v>83</v>
      </c>
    </row>
    <row r="159" spans="1:5" x14ac:dyDescent="0.2">
      <c r="A159" s="18" t="s">
        <v>20</v>
      </c>
      <c r="B159">
        <v>138</v>
      </c>
      <c r="D159" t="s">
        <v>14</v>
      </c>
      <c r="E159">
        <v>747</v>
      </c>
    </row>
    <row r="160" spans="1:5" x14ac:dyDescent="0.2">
      <c r="A160" s="18" t="s">
        <v>20</v>
      </c>
      <c r="B160">
        <v>261</v>
      </c>
      <c r="D160" t="s">
        <v>14</v>
      </c>
      <c r="E160">
        <v>84</v>
      </c>
    </row>
    <row r="161" spans="1:5" x14ac:dyDescent="0.2">
      <c r="A161" s="18" t="s">
        <v>20</v>
      </c>
      <c r="B161">
        <v>107</v>
      </c>
      <c r="D161" t="s">
        <v>14</v>
      </c>
      <c r="E161">
        <v>91</v>
      </c>
    </row>
    <row r="162" spans="1:5" x14ac:dyDescent="0.2">
      <c r="A162" s="18" t="s">
        <v>20</v>
      </c>
      <c r="B162">
        <v>199</v>
      </c>
      <c r="D162" t="s">
        <v>14</v>
      </c>
      <c r="E162">
        <v>792</v>
      </c>
    </row>
    <row r="163" spans="1:5" x14ac:dyDescent="0.2">
      <c r="A163" s="18" t="s">
        <v>20</v>
      </c>
      <c r="B163">
        <v>5512</v>
      </c>
      <c r="D163" t="s">
        <v>14</v>
      </c>
      <c r="E163">
        <v>32</v>
      </c>
    </row>
    <row r="164" spans="1:5" x14ac:dyDescent="0.2">
      <c r="A164" s="18" t="s">
        <v>20</v>
      </c>
      <c r="B164">
        <v>86</v>
      </c>
      <c r="D164" t="s">
        <v>14</v>
      </c>
      <c r="E164">
        <v>186</v>
      </c>
    </row>
    <row r="165" spans="1:5" x14ac:dyDescent="0.2">
      <c r="A165" s="18" t="s">
        <v>20</v>
      </c>
      <c r="B165">
        <v>2768</v>
      </c>
      <c r="D165" t="s">
        <v>14</v>
      </c>
      <c r="E165">
        <v>605</v>
      </c>
    </row>
    <row r="166" spans="1:5" x14ac:dyDescent="0.2">
      <c r="A166" s="18" t="s">
        <v>20</v>
      </c>
      <c r="B166">
        <v>48</v>
      </c>
      <c r="D166" t="s">
        <v>14</v>
      </c>
      <c r="E166">
        <v>1</v>
      </c>
    </row>
    <row r="167" spans="1:5" x14ac:dyDescent="0.2">
      <c r="A167" s="18" t="s">
        <v>20</v>
      </c>
      <c r="B167">
        <v>87</v>
      </c>
      <c r="D167" t="s">
        <v>14</v>
      </c>
      <c r="E167">
        <v>31</v>
      </c>
    </row>
    <row r="168" spans="1:5" x14ac:dyDescent="0.2">
      <c r="A168" s="18" t="s">
        <v>20</v>
      </c>
      <c r="B168">
        <v>1894</v>
      </c>
      <c r="D168" t="s">
        <v>14</v>
      </c>
      <c r="E168">
        <v>1181</v>
      </c>
    </row>
    <row r="169" spans="1:5" x14ac:dyDescent="0.2">
      <c r="A169" s="18" t="s">
        <v>20</v>
      </c>
      <c r="B169">
        <v>282</v>
      </c>
      <c r="D169" t="s">
        <v>14</v>
      </c>
      <c r="E169">
        <v>39</v>
      </c>
    </row>
    <row r="170" spans="1:5" x14ac:dyDescent="0.2">
      <c r="A170" s="18" t="s">
        <v>20</v>
      </c>
      <c r="B170">
        <v>116</v>
      </c>
      <c r="D170" t="s">
        <v>14</v>
      </c>
      <c r="E170">
        <v>46</v>
      </c>
    </row>
    <row r="171" spans="1:5" x14ac:dyDescent="0.2">
      <c r="A171" s="18" t="s">
        <v>20</v>
      </c>
      <c r="B171">
        <v>83</v>
      </c>
      <c r="D171" t="s">
        <v>14</v>
      </c>
      <c r="E171">
        <v>105</v>
      </c>
    </row>
    <row r="172" spans="1:5" x14ac:dyDescent="0.2">
      <c r="A172" s="18" t="s">
        <v>20</v>
      </c>
      <c r="B172">
        <v>91</v>
      </c>
      <c r="D172" t="s">
        <v>14</v>
      </c>
      <c r="E172">
        <v>535</v>
      </c>
    </row>
    <row r="173" spans="1:5" x14ac:dyDescent="0.2">
      <c r="A173" s="18" t="s">
        <v>20</v>
      </c>
      <c r="B173">
        <v>546</v>
      </c>
      <c r="D173" t="s">
        <v>14</v>
      </c>
      <c r="E173">
        <v>16</v>
      </c>
    </row>
    <row r="174" spans="1:5" x14ac:dyDescent="0.2">
      <c r="A174" s="18" t="s">
        <v>20</v>
      </c>
      <c r="B174">
        <v>393</v>
      </c>
      <c r="D174" t="s">
        <v>14</v>
      </c>
      <c r="E174">
        <v>575</v>
      </c>
    </row>
    <row r="175" spans="1:5" x14ac:dyDescent="0.2">
      <c r="A175" s="18" t="s">
        <v>20</v>
      </c>
      <c r="B175">
        <v>133</v>
      </c>
      <c r="D175" t="s">
        <v>14</v>
      </c>
      <c r="E175">
        <v>1120</v>
      </c>
    </row>
    <row r="176" spans="1:5" x14ac:dyDescent="0.2">
      <c r="A176" s="18" t="s">
        <v>20</v>
      </c>
      <c r="B176">
        <v>254</v>
      </c>
      <c r="D176" t="s">
        <v>14</v>
      </c>
      <c r="E176">
        <v>113</v>
      </c>
    </row>
    <row r="177" spans="1:5" x14ac:dyDescent="0.2">
      <c r="A177" s="18" t="s">
        <v>20</v>
      </c>
      <c r="B177">
        <v>176</v>
      </c>
      <c r="D177" t="s">
        <v>14</v>
      </c>
      <c r="E177">
        <v>1538</v>
      </c>
    </row>
    <row r="178" spans="1:5" x14ac:dyDescent="0.2">
      <c r="A178" s="18" t="s">
        <v>20</v>
      </c>
      <c r="B178">
        <v>337</v>
      </c>
      <c r="D178" t="s">
        <v>14</v>
      </c>
      <c r="E178">
        <v>9</v>
      </c>
    </row>
    <row r="179" spans="1:5" x14ac:dyDescent="0.2">
      <c r="A179" s="18" t="s">
        <v>20</v>
      </c>
      <c r="B179">
        <v>107</v>
      </c>
      <c r="D179" t="s">
        <v>14</v>
      </c>
      <c r="E179">
        <v>554</v>
      </c>
    </row>
    <row r="180" spans="1:5" x14ac:dyDescent="0.2">
      <c r="A180" s="18" t="s">
        <v>20</v>
      </c>
      <c r="B180">
        <v>183</v>
      </c>
      <c r="D180" t="s">
        <v>14</v>
      </c>
      <c r="E180">
        <v>648</v>
      </c>
    </row>
    <row r="181" spans="1:5" x14ac:dyDescent="0.2">
      <c r="A181" s="18" t="s">
        <v>20</v>
      </c>
      <c r="B181">
        <v>72</v>
      </c>
      <c r="D181" t="s">
        <v>14</v>
      </c>
      <c r="E181">
        <v>21</v>
      </c>
    </row>
    <row r="182" spans="1:5" x14ac:dyDescent="0.2">
      <c r="A182" s="18" t="s">
        <v>20</v>
      </c>
      <c r="B182">
        <v>295</v>
      </c>
      <c r="D182" t="s">
        <v>14</v>
      </c>
      <c r="E182">
        <v>54</v>
      </c>
    </row>
    <row r="183" spans="1:5" x14ac:dyDescent="0.2">
      <c r="A183" s="18" t="s">
        <v>20</v>
      </c>
      <c r="B183">
        <v>142</v>
      </c>
      <c r="D183" t="s">
        <v>14</v>
      </c>
      <c r="E183">
        <v>120</v>
      </c>
    </row>
    <row r="184" spans="1:5" x14ac:dyDescent="0.2">
      <c r="A184" s="18" t="s">
        <v>20</v>
      </c>
      <c r="B184">
        <v>85</v>
      </c>
      <c r="D184" t="s">
        <v>14</v>
      </c>
      <c r="E184">
        <v>579</v>
      </c>
    </row>
    <row r="185" spans="1:5" x14ac:dyDescent="0.2">
      <c r="A185" s="18" t="s">
        <v>20</v>
      </c>
      <c r="B185">
        <v>659</v>
      </c>
      <c r="D185" t="s">
        <v>14</v>
      </c>
      <c r="E185">
        <v>2072</v>
      </c>
    </row>
    <row r="186" spans="1:5" x14ac:dyDescent="0.2">
      <c r="A186" s="18" t="s">
        <v>20</v>
      </c>
      <c r="B186">
        <v>121</v>
      </c>
      <c r="D186" t="s">
        <v>14</v>
      </c>
      <c r="E186">
        <v>0</v>
      </c>
    </row>
    <row r="187" spans="1:5" x14ac:dyDescent="0.2">
      <c r="A187" s="18" t="s">
        <v>20</v>
      </c>
      <c r="B187">
        <v>3742</v>
      </c>
      <c r="D187" t="s">
        <v>14</v>
      </c>
      <c r="E187">
        <v>1796</v>
      </c>
    </row>
    <row r="188" spans="1:5" x14ac:dyDescent="0.2">
      <c r="A188" s="18" t="s">
        <v>20</v>
      </c>
      <c r="B188">
        <v>223</v>
      </c>
      <c r="D188" t="s">
        <v>14</v>
      </c>
      <c r="E188">
        <v>62</v>
      </c>
    </row>
    <row r="189" spans="1:5" x14ac:dyDescent="0.2">
      <c r="A189" s="18" t="s">
        <v>20</v>
      </c>
      <c r="B189">
        <v>133</v>
      </c>
      <c r="D189" t="s">
        <v>14</v>
      </c>
      <c r="E189">
        <v>347</v>
      </c>
    </row>
    <row r="190" spans="1:5" x14ac:dyDescent="0.2">
      <c r="A190" s="18" t="s">
        <v>20</v>
      </c>
      <c r="B190">
        <v>5168</v>
      </c>
      <c r="D190" t="s">
        <v>14</v>
      </c>
      <c r="E190">
        <v>19</v>
      </c>
    </row>
    <row r="191" spans="1:5" x14ac:dyDescent="0.2">
      <c r="A191" s="18" t="s">
        <v>20</v>
      </c>
      <c r="B191">
        <v>307</v>
      </c>
      <c r="D191" t="s">
        <v>14</v>
      </c>
      <c r="E191">
        <v>1258</v>
      </c>
    </row>
    <row r="192" spans="1:5" x14ac:dyDescent="0.2">
      <c r="A192" s="18" t="s">
        <v>20</v>
      </c>
      <c r="B192">
        <v>2441</v>
      </c>
      <c r="D192" t="s">
        <v>14</v>
      </c>
      <c r="E192">
        <v>362</v>
      </c>
    </row>
    <row r="193" spans="1:5" x14ac:dyDescent="0.2">
      <c r="A193" s="18" t="s">
        <v>20</v>
      </c>
      <c r="B193">
        <v>1385</v>
      </c>
      <c r="D193" t="s">
        <v>14</v>
      </c>
      <c r="E193">
        <v>133</v>
      </c>
    </row>
    <row r="194" spans="1:5" x14ac:dyDescent="0.2">
      <c r="A194" s="18" t="s">
        <v>20</v>
      </c>
      <c r="B194">
        <v>190</v>
      </c>
      <c r="D194" t="s">
        <v>14</v>
      </c>
      <c r="E194">
        <v>846</v>
      </c>
    </row>
    <row r="195" spans="1:5" x14ac:dyDescent="0.2">
      <c r="A195" s="18" t="s">
        <v>20</v>
      </c>
      <c r="B195">
        <v>470</v>
      </c>
      <c r="D195" t="s">
        <v>14</v>
      </c>
      <c r="E195">
        <v>10</v>
      </c>
    </row>
    <row r="196" spans="1:5" x14ac:dyDescent="0.2">
      <c r="A196" s="18" t="s">
        <v>20</v>
      </c>
      <c r="B196">
        <v>253</v>
      </c>
      <c r="D196" t="s">
        <v>14</v>
      </c>
      <c r="E196">
        <v>191</v>
      </c>
    </row>
    <row r="197" spans="1:5" x14ac:dyDescent="0.2">
      <c r="A197" s="18" t="s">
        <v>20</v>
      </c>
      <c r="B197">
        <v>1113</v>
      </c>
      <c r="D197" t="s">
        <v>14</v>
      </c>
      <c r="E197">
        <v>1979</v>
      </c>
    </row>
    <row r="198" spans="1:5" x14ac:dyDescent="0.2">
      <c r="A198" s="18" t="s">
        <v>20</v>
      </c>
      <c r="B198">
        <v>2283</v>
      </c>
      <c r="D198" t="s">
        <v>14</v>
      </c>
      <c r="E198">
        <v>63</v>
      </c>
    </row>
    <row r="199" spans="1:5" x14ac:dyDescent="0.2">
      <c r="A199" s="18" t="s">
        <v>20</v>
      </c>
      <c r="B199">
        <v>1095</v>
      </c>
      <c r="D199" t="s">
        <v>14</v>
      </c>
      <c r="E199">
        <v>6080</v>
      </c>
    </row>
    <row r="200" spans="1:5" x14ac:dyDescent="0.2">
      <c r="A200" s="18" t="s">
        <v>20</v>
      </c>
      <c r="B200">
        <v>1690</v>
      </c>
      <c r="D200" t="s">
        <v>14</v>
      </c>
      <c r="E200">
        <v>80</v>
      </c>
    </row>
    <row r="201" spans="1:5" x14ac:dyDescent="0.2">
      <c r="A201" s="18" t="s">
        <v>20</v>
      </c>
      <c r="B201">
        <v>191</v>
      </c>
      <c r="D201" t="s">
        <v>14</v>
      </c>
      <c r="E201">
        <v>9</v>
      </c>
    </row>
    <row r="202" spans="1:5" x14ac:dyDescent="0.2">
      <c r="A202" s="18" t="s">
        <v>20</v>
      </c>
      <c r="B202">
        <v>2013</v>
      </c>
      <c r="D202" t="s">
        <v>14</v>
      </c>
      <c r="E202">
        <v>1784</v>
      </c>
    </row>
    <row r="203" spans="1:5" x14ac:dyDescent="0.2">
      <c r="A203" s="18" t="s">
        <v>20</v>
      </c>
      <c r="B203">
        <v>1703</v>
      </c>
      <c r="D203" t="s">
        <v>14</v>
      </c>
      <c r="E203">
        <v>243</v>
      </c>
    </row>
    <row r="204" spans="1:5" x14ac:dyDescent="0.2">
      <c r="A204" s="18" t="s">
        <v>20</v>
      </c>
      <c r="B204">
        <v>80</v>
      </c>
      <c r="D204" t="s">
        <v>14</v>
      </c>
      <c r="E204">
        <v>1296</v>
      </c>
    </row>
    <row r="205" spans="1:5" x14ac:dyDescent="0.2">
      <c r="A205" s="18" t="s">
        <v>20</v>
      </c>
      <c r="B205">
        <v>41</v>
      </c>
      <c r="D205" t="s">
        <v>14</v>
      </c>
      <c r="E205">
        <v>77</v>
      </c>
    </row>
    <row r="206" spans="1:5" x14ac:dyDescent="0.2">
      <c r="A206" s="18" t="s">
        <v>20</v>
      </c>
      <c r="B206">
        <v>187</v>
      </c>
      <c r="D206" t="s">
        <v>14</v>
      </c>
      <c r="E206">
        <v>395</v>
      </c>
    </row>
    <row r="207" spans="1:5" x14ac:dyDescent="0.2">
      <c r="A207" s="18" t="s">
        <v>20</v>
      </c>
      <c r="B207">
        <v>2875</v>
      </c>
      <c r="D207" t="s">
        <v>14</v>
      </c>
      <c r="E207">
        <v>49</v>
      </c>
    </row>
    <row r="208" spans="1:5" x14ac:dyDescent="0.2">
      <c r="A208" s="18" t="s">
        <v>20</v>
      </c>
      <c r="B208">
        <v>88</v>
      </c>
      <c r="D208" t="s">
        <v>14</v>
      </c>
      <c r="E208">
        <v>180</v>
      </c>
    </row>
    <row r="209" spans="1:5" x14ac:dyDescent="0.2">
      <c r="A209" s="18" t="s">
        <v>20</v>
      </c>
      <c r="B209">
        <v>191</v>
      </c>
      <c r="D209" t="s">
        <v>14</v>
      </c>
      <c r="E209">
        <v>2690</v>
      </c>
    </row>
    <row r="210" spans="1:5" x14ac:dyDescent="0.2">
      <c r="A210" s="18" t="s">
        <v>20</v>
      </c>
      <c r="B210">
        <v>139</v>
      </c>
      <c r="D210" t="s">
        <v>14</v>
      </c>
      <c r="E210">
        <v>2779</v>
      </c>
    </row>
    <row r="211" spans="1:5" x14ac:dyDescent="0.2">
      <c r="A211" s="18" t="s">
        <v>20</v>
      </c>
      <c r="B211">
        <v>186</v>
      </c>
      <c r="D211" t="s">
        <v>14</v>
      </c>
      <c r="E211">
        <v>92</v>
      </c>
    </row>
    <row r="212" spans="1:5" x14ac:dyDescent="0.2">
      <c r="A212" s="18" t="s">
        <v>20</v>
      </c>
      <c r="B212">
        <v>112</v>
      </c>
      <c r="D212" t="s">
        <v>14</v>
      </c>
      <c r="E212">
        <v>1028</v>
      </c>
    </row>
    <row r="213" spans="1:5" x14ac:dyDescent="0.2">
      <c r="A213" s="18" t="s">
        <v>20</v>
      </c>
      <c r="B213">
        <v>101</v>
      </c>
      <c r="D213" t="s">
        <v>14</v>
      </c>
      <c r="E213">
        <v>26</v>
      </c>
    </row>
    <row r="214" spans="1:5" x14ac:dyDescent="0.2">
      <c r="A214" s="18" t="s">
        <v>20</v>
      </c>
      <c r="B214">
        <v>206</v>
      </c>
      <c r="D214" t="s">
        <v>14</v>
      </c>
      <c r="E214">
        <v>1790</v>
      </c>
    </row>
    <row r="215" spans="1:5" x14ac:dyDescent="0.2">
      <c r="A215" s="18" t="s">
        <v>20</v>
      </c>
      <c r="B215">
        <v>154</v>
      </c>
      <c r="D215" t="s">
        <v>14</v>
      </c>
      <c r="E215">
        <v>37</v>
      </c>
    </row>
    <row r="216" spans="1:5" x14ac:dyDescent="0.2">
      <c r="A216" s="18" t="s">
        <v>20</v>
      </c>
      <c r="B216">
        <v>5966</v>
      </c>
      <c r="D216" t="s">
        <v>14</v>
      </c>
      <c r="E216">
        <v>35</v>
      </c>
    </row>
    <row r="217" spans="1:5" x14ac:dyDescent="0.2">
      <c r="A217" s="18" t="s">
        <v>20</v>
      </c>
      <c r="B217">
        <v>169</v>
      </c>
      <c r="D217" t="s">
        <v>14</v>
      </c>
      <c r="E217">
        <v>558</v>
      </c>
    </row>
    <row r="218" spans="1:5" x14ac:dyDescent="0.2">
      <c r="A218" s="18" t="s">
        <v>20</v>
      </c>
      <c r="B218">
        <v>2106</v>
      </c>
      <c r="D218" t="s">
        <v>14</v>
      </c>
      <c r="E218">
        <v>64</v>
      </c>
    </row>
    <row r="219" spans="1:5" x14ac:dyDescent="0.2">
      <c r="A219" s="18" t="s">
        <v>20</v>
      </c>
      <c r="B219">
        <v>131</v>
      </c>
      <c r="D219" t="s">
        <v>14</v>
      </c>
      <c r="E219">
        <v>245</v>
      </c>
    </row>
    <row r="220" spans="1:5" x14ac:dyDescent="0.2">
      <c r="A220" s="18" t="s">
        <v>20</v>
      </c>
      <c r="B220">
        <v>84</v>
      </c>
      <c r="D220" t="s">
        <v>14</v>
      </c>
      <c r="E220">
        <v>71</v>
      </c>
    </row>
    <row r="221" spans="1:5" x14ac:dyDescent="0.2">
      <c r="A221" s="18" t="s">
        <v>20</v>
      </c>
      <c r="B221">
        <v>155</v>
      </c>
      <c r="D221" t="s">
        <v>14</v>
      </c>
      <c r="E221">
        <v>42</v>
      </c>
    </row>
    <row r="222" spans="1:5" x14ac:dyDescent="0.2">
      <c r="A222" s="18" t="s">
        <v>20</v>
      </c>
      <c r="B222">
        <v>189</v>
      </c>
      <c r="D222" t="s">
        <v>14</v>
      </c>
      <c r="E222">
        <v>156</v>
      </c>
    </row>
    <row r="223" spans="1:5" x14ac:dyDescent="0.2">
      <c r="A223" s="18" t="s">
        <v>20</v>
      </c>
      <c r="B223">
        <v>4799</v>
      </c>
      <c r="D223" t="s">
        <v>14</v>
      </c>
      <c r="E223">
        <v>1368</v>
      </c>
    </row>
    <row r="224" spans="1:5" x14ac:dyDescent="0.2">
      <c r="A224" s="18" t="s">
        <v>20</v>
      </c>
      <c r="B224">
        <v>1137</v>
      </c>
      <c r="D224" t="s">
        <v>14</v>
      </c>
      <c r="E224">
        <v>102</v>
      </c>
    </row>
    <row r="225" spans="1:5" x14ac:dyDescent="0.2">
      <c r="A225" s="18" t="s">
        <v>20</v>
      </c>
      <c r="B225">
        <v>1152</v>
      </c>
      <c r="D225" t="s">
        <v>14</v>
      </c>
      <c r="E225">
        <v>86</v>
      </c>
    </row>
    <row r="226" spans="1:5" x14ac:dyDescent="0.2">
      <c r="A226" s="18" t="s">
        <v>20</v>
      </c>
      <c r="B226">
        <v>50</v>
      </c>
      <c r="D226" t="s">
        <v>14</v>
      </c>
      <c r="E226">
        <v>253</v>
      </c>
    </row>
    <row r="227" spans="1:5" x14ac:dyDescent="0.2">
      <c r="A227" s="18" t="s">
        <v>20</v>
      </c>
      <c r="B227">
        <v>3059</v>
      </c>
      <c r="D227" t="s">
        <v>14</v>
      </c>
      <c r="E227">
        <v>157</v>
      </c>
    </row>
    <row r="228" spans="1:5" x14ac:dyDescent="0.2">
      <c r="A228" s="18" t="s">
        <v>20</v>
      </c>
      <c r="B228">
        <v>34</v>
      </c>
      <c r="D228" t="s">
        <v>14</v>
      </c>
      <c r="E228">
        <v>183</v>
      </c>
    </row>
    <row r="229" spans="1:5" x14ac:dyDescent="0.2">
      <c r="A229" s="18" t="s">
        <v>20</v>
      </c>
      <c r="B229">
        <v>220</v>
      </c>
      <c r="D229" t="s">
        <v>14</v>
      </c>
      <c r="E229">
        <v>82</v>
      </c>
    </row>
    <row r="230" spans="1:5" x14ac:dyDescent="0.2">
      <c r="A230" s="18" t="s">
        <v>20</v>
      </c>
      <c r="B230">
        <v>1604</v>
      </c>
      <c r="D230" t="s">
        <v>14</v>
      </c>
      <c r="E230">
        <v>1</v>
      </c>
    </row>
    <row r="231" spans="1:5" x14ac:dyDescent="0.2">
      <c r="A231" s="18" t="s">
        <v>20</v>
      </c>
      <c r="B231">
        <v>454</v>
      </c>
      <c r="D231" t="s">
        <v>14</v>
      </c>
      <c r="E231">
        <v>1198</v>
      </c>
    </row>
    <row r="232" spans="1:5" x14ac:dyDescent="0.2">
      <c r="A232" s="18" t="s">
        <v>20</v>
      </c>
      <c r="B232">
        <v>123</v>
      </c>
      <c r="D232" t="s">
        <v>14</v>
      </c>
      <c r="E232">
        <v>648</v>
      </c>
    </row>
    <row r="233" spans="1:5" x14ac:dyDescent="0.2">
      <c r="A233" s="18" t="s">
        <v>20</v>
      </c>
      <c r="B233">
        <v>299</v>
      </c>
      <c r="D233" t="s">
        <v>14</v>
      </c>
      <c r="E233">
        <v>64</v>
      </c>
    </row>
    <row r="234" spans="1:5" x14ac:dyDescent="0.2">
      <c r="A234" s="18" t="s">
        <v>20</v>
      </c>
      <c r="B234">
        <v>2237</v>
      </c>
      <c r="D234" t="s">
        <v>14</v>
      </c>
      <c r="E234">
        <v>62</v>
      </c>
    </row>
    <row r="235" spans="1:5" x14ac:dyDescent="0.2">
      <c r="A235" s="18" t="s">
        <v>20</v>
      </c>
      <c r="B235">
        <v>645</v>
      </c>
      <c r="D235" t="s">
        <v>14</v>
      </c>
      <c r="E235">
        <v>750</v>
      </c>
    </row>
    <row r="236" spans="1:5" x14ac:dyDescent="0.2">
      <c r="A236" s="18" t="s">
        <v>20</v>
      </c>
      <c r="B236">
        <v>484</v>
      </c>
      <c r="D236" t="s">
        <v>14</v>
      </c>
      <c r="E236">
        <v>105</v>
      </c>
    </row>
    <row r="237" spans="1:5" x14ac:dyDescent="0.2">
      <c r="A237" s="18" t="s">
        <v>20</v>
      </c>
      <c r="B237">
        <v>154</v>
      </c>
      <c r="D237" t="s">
        <v>14</v>
      </c>
      <c r="E237">
        <v>2604</v>
      </c>
    </row>
    <row r="238" spans="1:5" x14ac:dyDescent="0.2">
      <c r="A238" s="18" t="s">
        <v>20</v>
      </c>
      <c r="B238">
        <v>82</v>
      </c>
      <c r="D238" t="s">
        <v>14</v>
      </c>
      <c r="E238">
        <v>65</v>
      </c>
    </row>
    <row r="239" spans="1:5" x14ac:dyDescent="0.2">
      <c r="A239" s="18" t="s">
        <v>20</v>
      </c>
      <c r="B239">
        <v>134</v>
      </c>
      <c r="D239" t="s">
        <v>14</v>
      </c>
      <c r="E239">
        <v>94</v>
      </c>
    </row>
    <row r="240" spans="1:5" x14ac:dyDescent="0.2">
      <c r="A240" s="18" t="s">
        <v>20</v>
      </c>
      <c r="B240">
        <v>5203</v>
      </c>
      <c r="D240" t="s">
        <v>14</v>
      </c>
      <c r="E240">
        <v>257</v>
      </c>
    </row>
    <row r="241" spans="1:5" x14ac:dyDescent="0.2">
      <c r="A241" s="18" t="s">
        <v>20</v>
      </c>
      <c r="B241">
        <v>94</v>
      </c>
      <c r="D241" t="s">
        <v>14</v>
      </c>
      <c r="E241">
        <v>2928</v>
      </c>
    </row>
    <row r="242" spans="1:5" x14ac:dyDescent="0.2">
      <c r="A242" s="18" t="s">
        <v>20</v>
      </c>
      <c r="B242">
        <v>205</v>
      </c>
      <c r="D242" t="s">
        <v>14</v>
      </c>
      <c r="E242">
        <v>4697</v>
      </c>
    </row>
    <row r="243" spans="1:5" x14ac:dyDescent="0.2">
      <c r="A243" s="18" t="s">
        <v>20</v>
      </c>
      <c r="B243">
        <v>92</v>
      </c>
      <c r="D243" t="s">
        <v>14</v>
      </c>
      <c r="E243">
        <v>2915</v>
      </c>
    </row>
    <row r="244" spans="1:5" x14ac:dyDescent="0.2">
      <c r="A244" s="18" t="s">
        <v>20</v>
      </c>
      <c r="B244">
        <v>219</v>
      </c>
      <c r="D244" t="s">
        <v>14</v>
      </c>
      <c r="E244">
        <v>18</v>
      </c>
    </row>
    <row r="245" spans="1:5" x14ac:dyDescent="0.2">
      <c r="A245" s="18" t="s">
        <v>20</v>
      </c>
      <c r="B245">
        <v>2526</v>
      </c>
      <c r="D245" t="s">
        <v>14</v>
      </c>
      <c r="E245">
        <v>602</v>
      </c>
    </row>
    <row r="246" spans="1:5" x14ac:dyDescent="0.2">
      <c r="A246" s="18" t="s">
        <v>20</v>
      </c>
      <c r="B246">
        <v>94</v>
      </c>
      <c r="D246" t="s">
        <v>14</v>
      </c>
      <c r="E246">
        <v>1</v>
      </c>
    </row>
    <row r="247" spans="1:5" x14ac:dyDescent="0.2">
      <c r="A247" s="18" t="s">
        <v>20</v>
      </c>
      <c r="B247">
        <v>1713</v>
      </c>
      <c r="D247" t="s">
        <v>14</v>
      </c>
      <c r="E247">
        <v>3868</v>
      </c>
    </row>
    <row r="248" spans="1:5" x14ac:dyDescent="0.2">
      <c r="A248" s="18" t="s">
        <v>20</v>
      </c>
      <c r="B248">
        <v>249</v>
      </c>
      <c r="D248" t="s">
        <v>14</v>
      </c>
      <c r="E248">
        <v>504</v>
      </c>
    </row>
    <row r="249" spans="1:5" x14ac:dyDescent="0.2">
      <c r="A249" s="18" t="s">
        <v>20</v>
      </c>
      <c r="B249">
        <v>192</v>
      </c>
      <c r="D249" t="s">
        <v>14</v>
      </c>
      <c r="E249">
        <v>14</v>
      </c>
    </row>
    <row r="250" spans="1:5" x14ac:dyDescent="0.2">
      <c r="A250" s="18" t="s">
        <v>20</v>
      </c>
      <c r="B250">
        <v>247</v>
      </c>
      <c r="D250" t="s">
        <v>14</v>
      </c>
      <c r="E250">
        <v>750</v>
      </c>
    </row>
    <row r="251" spans="1:5" x14ac:dyDescent="0.2">
      <c r="A251" s="18" t="s">
        <v>20</v>
      </c>
      <c r="B251">
        <v>2293</v>
      </c>
      <c r="D251" t="s">
        <v>14</v>
      </c>
      <c r="E251">
        <v>77</v>
      </c>
    </row>
    <row r="252" spans="1:5" x14ac:dyDescent="0.2">
      <c r="A252" s="18" t="s">
        <v>20</v>
      </c>
      <c r="B252">
        <v>3131</v>
      </c>
      <c r="D252" t="s">
        <v>14</v>
      </c>
      <c r="E252">
        <v>752</v>
      </c>
    </row>
    <row r="253" spans="1:5" x14ac:dyDescent="0.2">
      <c r="A253" s="18" t="s">
        <v>20</v>
      </c>
      <c r="B253">
        <v>143</v>
      </c>
      <c r="D253" t="s">
        <v>14</v>
      </c>
      <c r="E253">
        <v>131</v>
      </c>
    </row>
    <row r="254" spans="1:5" x14ac:dyDescent="0.2">
      <c r="A254" s="18" t="s">
        <v>20</v>
      </c>
      <c r="B254">
        <v>296</v>
      </c>
      <c r="D254" t="s">
        <v>14</v>
      </c>
      <c r="E254">
        <v>87</v>
      </c>
    </row>
    <row r="255" spans="1:5" x14ac:dyDescent="0.2">
      <c r="A255" s="18" t="s">
        <v>20</v>
      </c>
      <c r="B255">
        <v>170</v>
      </c>
      <c r="D255" t="s">
        <v>14</v>
      </c>
      <c r="E255">
        <v>1063</v>
      </c>
    </row>
    <row r="256" spans="1:5" x14ac:dyDescent="0.2">
      <c r="A256" s="18" t="s">
        <v>20</v>
      </c>
      <c r="B256">
        <v>86</v>
      </c>
      <c r="D256" t="s">
        <v>14</v>
      </c>
      <c r="E256">
        <v>76</v>
      </c>
    </row>
    <row r="257" spans="1:5" x14ac:dyDescent="0.2">
      <c r="A257" s="18" t="s">
        <v>20</v>
      </c>
      <c r="B257">
        <v>6286</v>
      </c>
      <c r="D257" t="s">
        <v>14</v>
      </c>
      <c r="E257">
        <v>4428</v>
      </c>
    </row>
    <row r="258" spans="1:5" x14ac:dyDescent="0.2">
      <c r="A258" s="18" t="s">
        <v>20</v>
      </c>
      <c r="B258">
        <v>3727</v>
      </c>
      <c r="D258" t="s">
        <v>14</v>
      </c>
      <c r="E258">
        <v>58</v>
      </c>
    </row>
    <row r="259" spans="1:5" x14ac:dyDescent="0.2">
      <c r="A259" s="18" t="s">
        <v>20</v>
      </c>
      <c r="B259">
        <v>1605</v>
      </c>
      <c r="D259" t="s">
        <v>14</v>
      </c>
      <c r="E259">
        <v>111</v>
      </c>
    </row>
    <row r="260" spans="1:5" x14ac:dyDescent="0.2">
      <c r="A260" s="18" t="s">
        <v>20</v>
      </c>
      <c r="B260">
        <v>2120</v>
      </c>
      <c r="D260" t="s">
        <v>14</v>
      </c>
      <c r="E260">
        <v>2955</v>
      </c>
    </row>
    <row r="261" spans="1:5" x14ac:dyDescent="0.2">
      <c r="A261" s="18" t="s">
        <v>20</v>
      </c>
      <c r="B261">
        <v>50</v>
      </c>
      <c r="D261" t="s">
        <v>14</v>
      </c>
      <c r="E261">
        <v>1657</v>
      </c>
    </row>
    <row r="262" spans="1:5" x14ac:dyDescent="0.2">
      <c r="A262" s="18" t="s">
        <v>20</v>
      </c>
      <c r="B262">
        <v>2080</v>
      </c>
      <c r="D262" t="s">
        <v>14</v>
      </c>
      <c r="E262">
        <v>926</v>
      </c>
    </row>
    <row r="263" spans="1:5" x14ac:dyDescent="0.2">
      <c r="A263" s="18" t="s">
        <v>20</v>
      </c>
      <c r="B263">
        <v>2105</v>
      </c>
      <c r="D263" t="s">
        <v>14</v>
      </c>
      <c r="E263">
        <v>77</v>
      </c>
    </row>
    <row r="264" spans="1:5" x14ac:dyDescent="0.2">
      <c r="A264" s="18" t="s">
        <v>20</v>
      </c>
      <c r="B264">
        <v>2436</v>
      </c>
      <c r="D264" t="s">
        <v>14</v>
      </c>
      <c r="E264">
        <v>1748</v>
      </c>
    </row>
    <row r="265" spans="1:5" x14ac:dyDescent="0.2">
      <c r="A265" s="18" t="s">
        <v>20</v>
      </c>
      <c r="B265">
        <v>80</v>
      </c>
      <c r="D265" t="s">
        <v>14</v>
      </c>
      <c r="E265">
        <v>79</v>
      </c>
    </row>
    <row r="266" spans="1:5" x14ac:dyDescent="0.2">
      <c r="A266" s="18" t="s">
        <v>20</v>
      </c>
      <c r="B266">
        <v>42</v>
      </c>
      <c r="D266" t="s">
        <v>14</v>
      </c>
      <c r="E266">
        <v>889</v>
      </c>
    </row>
    <row r="267" spans="1:5" x14ac:dyDescent="0.2">
      <c r="A267" s="18" t="s">
        <v>20</v>
      </c>
      <c r="B267">
        <v>139</v>
      </c>
      <c r="D267" t="s">
        <v>14</v>
      </c>
      <c r="E267">
        <v>56</v>
      </c>
    </row>
    <row r="268" spans="1:5" x14ac:dyDescent="0.2">
      <c r="A268" s="18" t="s">
        <v>20</v>
      </c>
      <c r="B268">
        <v>159</v>
      </c>
      <c r="D268" t="s">
        <v>14</v>
      </c>
      <c r="E268">
        <v>1</v>
      </c>
    </row>
    <row r="269" spans="1:5" x14ac:dyDescent="0.2">
      <c r="A269" s="18" t="s">
        <v>20</v>
      </c>
      <c r="B269">
        <v>381</v>
      </c>
      <c r="D269" t="s">
        <v>14</v>
      </c>
      <c r="E269">
        <v>83</v>
      </c>
    </row>
    <row r="270" spans="1:5" x14ac:dyDescent="0.2">
      <c r="A270" s="18" t="s">
        <v>20</v>
      </c>
      <c r="B270">
        <v>194</v>
      </c>
      <c r="D270" t="s">
        <v>14</v>
      </c>
      <c r="E270">
        <v>2025</v>
      </c>
    </row>
    <row r="271" spans="1:5" x14ac:dyDescent="0.2">
      <c r="A271" s="18" t="s">
        <v>20</v>
      </c>
      <c r="B271">
        <v>106</v>
      </c>
      <c r="D271" t="s">
        <v>14</v>
      </c>
      <c r="E271">
        <v>14</v>
      </c>
    </row>
    <row r="272" spans="1:5" x14ac:dyDescent="0.2">
      <c r="A272" s="18" t="s">
        <v>20</v>
      </c>
      <c r="B272">
        <v>142</v>
      </c>
      <c r="D272" t="s">
        <v>14</v>
      </c>
      <c r="E272">
        <v>656</v>
      </c>
    </row>
    <row r="273" spans="1:5" x14ac:dyDescent="0.2">
      <c r="A273" s="18" t="s">
        <v>20</v>
      </c>
      <c r="B273">
        <v>211</v>
      </c>
      <c r="D273" t="s">
        <v>14</v>
      </c>
      <c r="E273">
        <v>1596</v>
      </c>
    </row>
    <row r="274" spans="1:5" x14ac:dyDescent="0.2">
      <c r="A274" s="18" t="s">
        <v>20</v>
      </c>
      <c r="B274">
        <v>2756</v>
      </c>
      <c r="D274" t="s">
        <v>14</v>
      </c>
      <c r="E274">
        <v>10</v>
      </c>
    </row>
    <row r="275" spans="1:5" x14ac:dyDescent="0.2">
      <c r="A275" s="18" t="s">
        <v>20</v>
      </c>
      <c r="B275">
        <v>173</v>
      </c>
      <c r="D275" t="s">
        <v>14</v>
      </c>
      <c r="E275">
        <v>1121</v>
      </c>
    </row>
    <row r="276" spans="1:5" x14ac:dyDescent="0.2">
      <c r="A276" s="18" t="s">
        <v>20</v>
      </c>
      <c r="B276">
        <v>87</v>
      </c>
      <c r="D276" t="s">
        <v>14</v>
      </c>
      <c r="E276">
        <v>15</v>
      </c>
    </row>
    <row r="277" spans="1:5" x14ac:dyDescent="0.2">
      <c r="A277" s="18" t="s">
        <v>20</v>
      </c>
      <c r="B277">
        <v>1572</v>
      </c>
      <c r="D277" t="s">
        <v>14</v>
      </c>
      <c r="E277">
        <v>191</v>
      </c>
    </row>
    <row r="278" spans="1:5" x14ac:dyDescent="0.2">
      <c r="A278" s="18" t="s">
        <v>20</v>
      </c>
      <c r="B278">
        <v>2346</v>
      </c>
      <c r="D278" t="s">
        <v>14</v>
      </c>
      <c r="E278">
        <v>16</v>
      </c>
    </row>
    <row r="279" spans="1:5" x14ac:dyDescent="0.2">
      <c r="A279" s="18" t="s">
        <v>20</v>
      </c>
      <c r="B279">
        <v>115</v>
      </c>
      <c r="D279" t="s">
        <v>14</v>
      </c>
      <c r="E279">
        <v>17</v>
      </c>
    </row>
    <row r="280" spans="1:5" x14ac:dyDescent="0.2">
      <c r="A280" s="18" t="s">
        <v>20</v>
      </c>
      <c r="B280">
        <v>85</v>
      </c>
      <c r="D280" t="s">
        <v>14</v>
      </c>
      <c r="E280">
        <v>34</v>
      </c>
    </row>
    <row r="281" spans="1:5" x14ac:dyDescent="0.2">
      <c r="A281" s="18" t="s">
        <v>20</v>
      </c>
      <c r="B281">
        <v>144</v>
      </c>
      <c r="D281" t="s">
        <v>14</v>
      </c>
      <c r="E281">
        <v>1</v>
      </c>
    </row>
    <row r="282" spans="1:5" x14ac:dyDescent="0.2">
      <c r="A282" s="18" t="s">
        <v>20</v>
      </c>
      <c r="B282">
        <v>2443</v>
      </c>
      <c r="D282" t="s">
        <v>14</v>
      </c>
      <c r="E282">
        <v>1274</v>
      </c>
    </row>
    <row r="283" spans="1:5" x14ac:dyDescent="0.2">
      <c r="A283" s="18" t="s">
        <v>20</v>
      </c>
      <c r="B283">
        <v>64</v>
      </c>
      <c r="D283" t="s">
        <v>14</v>
      </c>
      <c r="E283">
        <v>210</v>
      </c>
    </row>
    <row r="284" spans="1:5" x14ac:dyDescent="0.2">
      <c r="A284" s="18" t="s">
        <v>20</v>
      </c>
      <c r="B284">
        <v>268</v>
      </c>
      <c r="D284" t="s">
        <v>14</v>
      </c>
      <c r="E284">
        <v>248</v>
      </c>
    </row>
    <row r="285" spans="1:5" x14ac:dyDescent="0.2">
      <c r="A285" s="18" t="s">
        <v>20</v>
      </c>
      <c r="B285">
        <v>195</v>
      </c>
      <c r="D285" t="s">
        <v>14</v>
      </c>
      <c r="E285">
        <v>513</v>
      </c>
    </row>
    <row r="286" spans="1:5" x14ac:dyDescent="0.2">
      <c r="A286" s="18" t="s">
        <v>20</v>
      </c>
      <c r="B286">
        <v>186</v>
      </c>
      <c r="D286" t="s">
        <v>14</v>
      </c>
      <c r="E286">
        <v>3410</v>
      </c>
    </row>
    <row r="287" spans="1:5" x14ac:dyDescent="0.2">
      <c r="A287" s="18" t="s">
        <v>20</v>
      </c>
      <c r="B287">
        <v>460</v>
      </c>
      <c r="D287" t="s">
        <v>14</v>
      </c>
      <c r="E287">
        <v>10</v>
      </c>
    </row>
    <row r="288" spans="1:5" x14ac:dyDescent="0.2">
      <c r="A288" s="18" t="s">
        <v>20</v>
      </c>
      <c r="B288">
        <v>2528</v>
      </c>
      <c r="D288" t="s">
        <v>14</v>
      </c>
      <c r="E288">
        <v>2201</v>
      </c>
    </row>
    <row r="289" spans="1:5" x14ac:dyDescent="0.2">
      <c r="A289" s="18" t="s">
        <v>20</v>
      </c>
      <c r="B289">
        <v>3657</v>
      </c>
      <c r="D289" t="s">
        <v>14</v>
      </c>
      <c r="E289">
        <v>676</v>
      </c>
    </row>
    <row r="290" spans="1:5" x14ac:dyDescent="0.2">
      <c r="A290" s="18" t="s">
        <v>20</v>
      </c>
      <c r="B290">
        <v>131</v>
      </c>
      <c r="D290" t="s">
        <v>14</v>
      </c>
      <c r="E290">
        <v>831</v>
      </c>
    </row>
    <row r="291" spans="1:5" x14ac:dyDescent="0.2">
      <c r="A291" s="18" t="s">
        <v>20</v>
      </c>
      <c r="B291">
        <v>239</v>
      </c>
      <c r="D291" t="s">
        <v>14</v>
      </c>
      <c r="E291">
        <v>859</v>
      </c>
    </row>
    <row r="292" spans="1:5" x14ac:dyDescent="0.2">
      <c r="A292" s="18" t="s">
        <v>20</v>
      </c>
      <c r="B292">
        <v>78</v>
      </c>
      <c r="D292" t="s">
        <v>14</v>
      </c>
      <c r="E292">
        <v>45</v>
      </c>
    </row>
    <row r="293" spans="1:5" x14ac:dyDescent="0.2">
      <c r="A293" s="18" t="s">
        <v>20</v>
      </c>
      <c r="B293">
        <v>1773</v>
      </c>
      <c r="D293" t="s">
        <v>14</v>
      </c>
      <c r="E293">
        <v>6</v>
      </c>
    </row>
    <row r="294" spans="1:5" x14ac:dyDescent="0.2">
      <c r="A294" s="18" t="s">
        <v>20</v>
      </c>
      <c r="B294">
        <v>32</v>
      </c>
      <c r="D294" t="s">
        <v>14</v>
      </c>
      <c r="E294">
        <v>7</v>
      </c>
    </row>
    <row r="295" spans="1:5" x14ac:dyDescent="0.2">
      <c r="A295" s="18" t="s">
        <v>20</v>
      </c>
      <c r="B295">
        <v>369</v>
      </c>
      <c r="D295" t="s">
        <v>14</v>
      </c>
      <c r="E295">
        <v>31</v>
      </c>
    </row>
    <row r="296" spans="1:5" x14ac:dyDescent="0.2">
      <c r="A296" s="18" t="s">
        <v>20</v>
      </c>
      <c r="B296">
        <v>89</v>
      </c>
      <c r="D296" t="s">
        <v>14</v>
      </c>
      <c r="E296">
        <v>78</v>
      </c>
    </row>
    <row r="297" spans="1:5" x14ac:dyDescent="0.2">
      <c r="A297" s="18" t="s">
        <v>20</v>
      </c>
      <c r="B297">
        <v>147</v>
      </c>
      <c r="D297" t="s">
        <v>14</v>
      </c>
      <c r="E297">
        <v>1225</v>
      </c>
    </row>
    <row r="298" spans="1:5" x14ac:dyDescent="0.2">
      <c r="A298" s="18" t="s">
        <v>20</v>
      </c>
      <c r="B298">
        <v>126</v>
      </c>
      <c r="D298" t="s">
        <v>14</v>
      </c>
      <c r="E298">
        <v>1</v>
      </c>
    </row>
    <row r="299" spans="1:5" x14ac:dyDescent="0.2">
      <c r="A299" s="18" t="s">
        <v>20</v>
      </c>
      <c r="B299">
        <v>2218</v>
      </c>
      <c r="D299" t="s">
        <v>14</v>
      </c>
      <c r="E299">
        <v>67</v>
      </c>
    </row>
    <row r="300" spans="1:5" x14ac:dyDescent="0.2">
      <c r="A300" s="18" t="s">
        <v>20</v>
      </c>
      <c r="B300">
        <v>202</v>
      </c>
      <c r="D300" t="s">
        <v>14</v>
      </c>
      <c r="E300">
        <v>19</v>
      </c>
    </row>
    <row r="301" spans="1:5" x14ac:dyDescent="0.2">
      <c r="A301" s="18" t="s">
        <v>20</v>
      </c>
      <c r="B301">
        <v>140</v>
      </c>
      <c r="D301" t="s">
        <v>14</v>
      </c>
      <c r="E301">
        <v>2108</v>
      </c>
    </row>
    <row r="302" spans="1:5" x14ac:dyDescent="0.2">
      <c r="A302" s="18" t="s">
        <v>20</v>
      </c>
      <c r="B302">
        <v>1052</v>
      </c>
      <c r="D302" t="s">
        <v>14</v>
      </c>
      <c r="E302">
        <v>679</v>
      </c>
    </row>
    <row r="303" spans="1:5" x14ac:dyDescent="0.2">
      <c r="A303" s="18" t="s">
        <v>20</v>
      </c>
      <c r="B303">
        <v>247</v>
      </c>
      <c r="D303" t="s">
        <v>14</v>
      </c>
      <c r="E303">
        <v>36</v>
      </c>
    </row>
    <row r="304" spans="1:5" x14ac:dyDescent="0.2">
      <c r="A304" s="18" t="s">
        <v>20</v>
      </c>
      <c r="B304">
        <v>84</v>
      </c>
      <c r="D304" t="s">
        <v>14</v>
      </c>
      <c r="E304">
        <v>47</v>
      </c>
    </row>
    <row r="305" spans="1:5" x14ac:dyDescent="0.2">
      <c r="A305" s="18" t="s">
        <v>20</v>
      </c>
      <c r="B305">
        <v>88</v>
      </c>
      <c r="D305" t="s">
        <v>14</v>
      </c>
      <c r="E305">
        <v>70</v>
      </c>
    </row>
    <row r="306" spans="1:5" x14ac:dyDescent="0.2">
      <c r="A306" s="18" t="s">
        <v>20</v>
      </c>
      <c r="B306">
        <v>156</v>
      </c>
      <c r="D306" t="s">
        <v>14</v>
      </c>
      <c r="E306">
        <v>154</v>
      </c>
    </row>
    <row r="307" spans="1:5" x14ac:dyDescent="0.2">
      <c r="A307" s="18" t="s">
        <v>20</v>
      </c>
      <c r="B307">
        <v>2985</v>
      </c>
      <c r="D307" t="s">
        <v>14</v>
      </c>
      <c r="E307">
        <v>22</v>
      </c>
    </row>
    <row r="308" spans="1:5" x14ac:dyDescent="0.2">
      <c r="A308" s="18" t="s">
        <v>20</v>
      </c>
      <c r="B308">
        <v>762</v>
      </c>
      <c r="D308" t="s">
        <v>14</v>
      </c>
      <c r="E308">
        <v>1758</v>
      </c>
    </row>
    <row r="309" spans="1:5" x14ac:dyDescent="0.2">
      <c r="A309" s="18" t="s">
        <v>20</v>
      </c>
      <c r="B309">
        <v>554</v>
      </c>
      <c r="D309" t="s">
        <v>14</v>
      </c>
      <c r="E309">
        <v>94</v>
      </c>
    </row>
    <row r="310" spans="1:5" x14ac:dyDescent="0.2">
      <c r="A310" s="18" t="s">
        <v>20</v>
      </c>
      <c r="B310">
        <v>135</v>
      </c>
      <c r="D310" t="s">
        <v>14</v>
      </c>
      <c r="E310">
        <v>33</v>
      </c>
    </row>
    <row r="311" spans="1:5" x14ac:dyDescent="0.2">
      <c r="A311" s="18" t="s">
        <v>20</v>
      </c>
      <c r="B311">
        <v>122</v>
      </c>
      <c r="D311" t="s">
        <v>14</v>
      </c>
      <c r="E311">
        <v>1</v>
      </c>
    </row>
    <row r="312" spans="1:5" x14ac:dyDescent="0.2">
      <c r="A312" s="18" t="s">
        <v>20</v>
      </c>
      <c r="B312">
        <v>221</v>
      </c>
      <c r="D312" t="s">
        <v>14</v>
      </c>
      <c r="E312">
        <v>31</v>
      </c>
    </row>
    <row r="313" spans="1:5" x14ac:dyDescent="0.2">
      <c r="A313" s="18" t="s">
        <v>20</v>
      </c>
      <c r="B313">
        <v>126</v>
      </c>
      <c r="D313" t="s">
        <v>14</v>
      </c>
      <c r="E313">
        <v>35</v>
      </c>
    </row>
    <row r="314" spans="1:5" x14ac:dyDescent="0.2">
      <c r="A314" s="18" t="s">
        <v>20</v>
      </c>
      <c r="B314">
        <v>1022</v>
      </c>
      <c r="D314" t="s">
        <v>14</v>
      </c>
      <c r="E314">
        <v>63</v>
      </c>
    </row>
    <row r="315" spans="1:5" x14ac:dyDescent="0.2">
      <c r="A315" s="18" t="s">
        <v>20</v>
      </c>
      <c r="B315">
        <v>3177</v>
      </c>
      <c r="D315" t="s">
        <v>14</v>
      </c>
      <c r="E315">
        <v>526</v>
      </c>
    </row>
    <row r="316" spans="1:5" x14ac:dyDescent="0.2">
      <c r="A316" s="18" t="s">
        <v>20</v>
      </c>
      <c r="B316">
        <v>198</v>
      </c>
      <c r="D316" t="s">
        <v>14</v>
      </c>
      <c r="E316">
        <v>121</v>
      </c>
    </row>
    <row r="317" spans="1:5" x14ac:dyDescent="0.2">
      <c r="A317" s="18" t="s">
        <v>20</v>
      </c>
      <c r="B317">
        <v>85</v>
      </c>
      <c r="D317" t="s">
        <v>14</v>
      </c>
      <c r="E317">
        <v>67</v>
      </c>
    </row>
    <row r="318" spans="1:5" x14ac:dyDescent="0.2">
      <c r="A318" s="18" t="s">
        <v>20</v>
      </c>
      <c r="B318">
        <v>3596</v>
      </c>
      <c r="D318" t="s">
        <v>14</v>
      </c>
      <c r="E318">
        <v>57</v>
      </c>
    </row>
    <row r="319" spans="1:5" x14ac:dyDescent="0.2">
      <c r="A319" s="18" t="s">
        <v>20</v>
      </c>
      <c r="B319">
        <v>244</v>
      </c>
      <c r="D319" t="s">
        <v>14</v>
      </c>
      <c r="E319">
        <v>1229</v>
      </c>
    </row>
    <row r="320" spans="1:5" x14ac:dyDescent="0.2">
      <c r="A320" s="18" t="s">
        <v>20</v>
      </c>
      <c r="B320">
        <v>5180</v>
      </c>
      <c r="D320" t="s">
        <v>14</v>
      </c>
      <c r="E320">
        <v>12</v>
      </c>
    </row>
    <row r="321" spans="1:5" x14ac:dyDescent="0.2">
      <c r="A321" s="18" t="s">
        <v>20</v>
      </c>
      <c r="B321">
        <v>589</v>
      </c>
      <c r="D321" t="s">
        <v>14</v>
      </c>
      <c r="E321">
        <v>452</v>
      </c>
    </row>
    <row r="322" spans="1:5" x14ac:dyDescent="0.2">
      <c r="A322" s="18" t="s">
        <v>20</v>
      </c>
      <c r="B322">
        <v>2725</v>
      </c>
      <c r="D322" t="s">
        <v>14</v>
      </c>
      <c r="E322">
        <v>1886</v>
      </c>
    </row>
    <row r="323" spans="1:5" x14ac:dyDescent="0.2">
      <c r="A323" s="18" t="s">
        <v>20</v>
      </c>
      <c r="B323">
        <v>300</v>
      </c>
      <c r="D323" t="s">
        <v>14</v>
      </c>
      <c r="E323">
        <v>1825</v>
      </c>
    </row>
    <row r="324" spans="1:5" x14ac:dyDescent="0.2">
      <c r="A324" s="18" t="s">
        <v>20</v>
      </c>
      <c r="B324">
        <v>144</v>
      </c>
      <c r="D324" t="s">
        <v>14</v>
      </c>
      <c r="E324">
        <v>31</v>
      </c>
    </row>
    <row r="325" spans="1:5" x14ac:dyDescent="0.2">
      <c r="A325" s="18" t="s">
        <v>20</v>
      </c>
      <c r="B325">
        <v>87</v>
      </c>
      <c r="D325" t="s">
        <v>14</v>
      </c>
      <c r="E325">
        <v>107</v>
      </c>
    </row>
    <row r="326" spans="1:5" x14ac:dyDescent="0.2">
      <c r="A326" s="18" t="s">
        <v>20</v>
      </c>
      <c r="B326">
        <v>3116</v>
      </c>
      <c r="D326" t="s">
        <v>14</v>
      </c>
      <c r="E326">
        <v>27</v>
      </c>
    </row>
    <row r="327" spans="1:5" x14ac:dyDescent="0.2">
      <c r="A327" s="18" t="s">
        <v>20</v>
      </c>
      <c r="B327">
        <v>909</v>
      </c>
      <c r="D327" t="s">
        <v>14</v>
      </c>
      <c r="E327">
        <v>1221</v>
      </c>
    </row>
    <row r="328" spans="1:5" x14ac:dyDescent="0.2">
      <c r="A328" s="18" t="s">
        <v>20</v>
      </c>
      <c r="B328">
        <v>1613</v>
      </c>
      <c r="D328" t="s">
        <v>14</v>
      </c>
      <c r="E328">
        <v>1</v>
      </c>
    </row>
    <row r="329" spans="1:5" x14ac:dyDescent="0.2">
      <c r="A329" s="18" t="s">
        <v>20</v>
      </c>
      <c r="B329">
        <v>136</v>
      </c>
      <c r="D329" t="s">
        <v>14</v>
      </c>
      <c r="E329">
        <v>16</v>
      </c>
    </row>
    <row r="330" spans="1:5" x14ac:dyDescent="0.2">
      <c r="A330" s="18" t="s">
        <v>20</v>
      </c>
      <c r="B330">
        <v>130</v>
      </c>
      <c r="D330" t="s">
        <v>14</v>
      </c>
      <c r="E330">
        <v>41</v>
      </c>
    </row>
    <row r="331" spans="1:5" x14ac:dyDescent="0.2">
      <c r="A331" s="18" t="s">
        <v>20</v>
      </c>
      <c r="B331">
        <v>102</v>
      </c>
      <c r="D331" t="s">
        <v>14</v>
      </c>
      <c r="E331">
        <v>523</v>
      </c>
    </row>
    <row r="332" spans="1:5" x14ac:dyDescent="0.2">
      <c r="A332" s="18" t="s">
        <v>20</v>
      </c>
      <c r="B332">
        <v>4006</v>
      </c>
      <c r="D332" t="s">
        <v>14</v>
      </c>
      <c r="E332">
        <v>141</v>
      </c>
    </row>
    <row r="333" spans="1:5" x14ac:dyDescent="0.2">
      <c r="A333" s="18" t="s">
        <v>20</v>
      </c>
      <c r="B333">
        <v>1629</v>
      </c>
      <c r="D333" t="s">
        <v>14</v>
      </c>
      <c r="E333">
        <v>52</v>
      </c>
    </row>
    <row r="334" spans="1:5" x14ac:dyDescent="0.2">
      <c r="A334" s="18" t="s">
        <v>20</v>
      </c>
      <c r="B334">
        <v>2188</v>
      </c>
      <c r="D334" t="s">
        <v>14</v>
      </c>
      <c r="E334">
        <v>225</v>
      </c>
    </row>
    <row r="335" spans="1:5" x14ac:dyDescent="0.2">
      <c r="A335" s="18" t="s">
        <v>20</v>
      </c>
      <c r="B335">
        <v>2409</v>
      </c>
      <c r="D335" t="s">
        <v>14</v>
      </c>
      <c r="E335">
        <v>38</v>
      </c>
    </row>
    <row r="336" spans="1:5" x14ac:dyDescent="0.2">
      <c r="A336" s="18" t="s">
        <v>20</v>
      </c>
      <c r="B336">
        <v>194</v>
      </c>
      <c r="D336" t="s">
        <v>14</v>
      </c>
      <c r="E336">
        <v>15</v>
      </c>
    </row>
    <row r="337" spans="1:5" x14ac:dyDescent="0.2">
      <c r="A337" s="18" t="s">
        <v>20</v>
      </c>
      <c r="B337">
        <v>1140</v>
      </c>
      <c r="D337" t="s">
        <v>14</v>
      </c>
      <c r="E337">
        <v>37</v>
      </c>
    </row>
    <row r="338" spans="1:5" x14ac:dyDescent="0.2">
      <c r="A338" s="18" t="s">
        <v>20</v>
      </c>
      <c r="B338">
        <v>102</v>
      </c>
      <c r="D338" t="s">
        <v>14</v>
      </c>
      <c r="E338">
        <v>112</v>
      </c>
    </row>
    <row r="339" spans="1:5" x14ac:dyDescent="0.2">
      <c r="A339" s="18" t="s">
        <v>20</v>
      </c>
      <c r="B339">
        <v>2857</v>
      </c>
      <c r="D339" t="s">
        <v>14</v>
      </c>
      <c r="E339">
        <v>21</v>
      </c>
    </row>
    <row r="340" spans="1:5" x14ac:dyDescent="0.2">
      <c r="A340" s="18" t="s">
        <v>20</v>
      </c>
      <c r="B340">
        <v>107</v>
      </c>
      <c r="D340" t="s">
        <v>14</v>
      </c>
      <c r="E340">
        <v>67</v>
      </c>
    </row>
    <row r="341" spans="1:5" x14ac:dyDescent="0.2">
      <c r="A341" s="18" t="s">
        <v>20</v>
      </c>
      <c r="B341">
        <v>160</v>
      </c>
      <c r="D341" t="s">
        <v>14</v>
      </c>
      <c r="E341">
        <v>78</v>
      </c>
    </row>
    <row r="342" spans="1:5" x14ac:dyDescent="0.2">
      <c r="A342" s="18" t="s">
        <v>20</v>
      </c>
      <c r="B342">
        <v>2230</v>
      </c>
      <c r="D342" t="s">
        <v>14</v>
      </c>
      <c r="E342">
        <v>67</v>
      </c>
    </row>
    <row r="343" spans="1:5" x14ac:dyDescent="0.2">
      <c r="A343" s="18" t="s">
        <v>20</v>
      </c>
      <c r="B343">
        <v>316</v>
      </c>
      <c r="D343" t="s">
        <v>14</v>
      </c>
      <c r="E343">
        <v>263</v>
      </c>
    </row>
    <row r="344" spans="1:5" x14ac:dyDescent="0.2">
      <c r="A344" s="18" t="s">
        <v>20</v>
      </c>
      <c r="B344">
        <v>117</v>
      </c>
      <c r="D344" t="s">
        <v>14</v>
      </c>
      <c r="E344">
        <v>1691</v>
      </c>
    </row>
    <row r="345" spans="1:5" x14ac:dyDescent="0.2">
      <c r="A345" s="18" t="s">
        <v>20</v>
      </c>
      <c r="B345">
        <v>6406</v>
      </c>
      <c r="D345" t="s">
        <v>14</v>
      </c>
      <c r="E345">
        <v>181</v>
      </c>
    </row>
    <row r="346" spans="1:5" x14ac:dyDescent="0.2">
      <c r="A346" s="18" t="s">
        <v>20</v>
      </c>
      <c r="B346">
        <v>192</v>
      </c>
      <c r="D346" t="s">
        <v>14</v>
      </c>
      <c r="E346">
        <v>13</v>
      </c>
    </row>
    <row r="347" spans="1:5" x14ac:dyDescent="0.2">
      <c r="A347" s="18" t="s">
        <v>20</v>
      </c>
      <c r="B347">
        <v>26</v>
      </c>
      <c r="D347" t="s">
        <v>14</v>
      </c>
      <c r="E347">
        <v>1</v>
      </c>
    </row>
    <row r="348" spans="1:5" x14ac:dyDescent="0.2">
      <c r="A348" s="18" t="s">
        <v>20</v>
      </c>
      <c r="B348">
        <v>723</v>
      </c>
      <c r="D348" t="s">
        <v>14</v>
      </c>
      <c r="E348">
        <v>21</v>
      </c>
    </row>
    <row r="349" spans="1:5" x14ac:dyDescent="0.2">
      <c r="A349" s="18" t="s">
        <v>20</v>
      </c>
      <c r="B349">
        <v>170</v>
      </c>
      <c r="D349" t="s">
        <v>14</v>
      </c>
      <c r="E349">
        <v>830</v>
      </c>
    </row>
    <row r="350" spans="1:5" x14ac:dyDescent="0.2">
      <c r="A350" s="18" t="s">
        <v>20</v>
      </c>
      <c r="B350">
        <v>238</v>
      </c>
      <c r="D350" t="s">
        <v>14</v>
      </c>
      <c r="E350">
        <v>130</v>
      </c>
    </row>
    <row r="351" spans="1:5" x14ac:dyDescent="0.2">
      <c r="A351" s="18" t="s">
        <v>20</v>
      </c>
      <c r="B351">
        <v>55</v>
      </c>
      <c r="D351" t="s">
        <v>14</v>
      </c>
      <c r="E351">
        <v>55</v>
      </c>
    </row>
    <row r="352" spans="1:5" x14ac:dyDescent="0.2">
      <c r="A352" s="18" t="s">
        <v>20</v>
      </c>
      <c r="B352">
        <v>128</v>
      </c>
      <c r="D352" t="s">
        <v>14</v>
      </c>
      <c r="E352">
        <v>114</v>
      </c>
    </row>
    <row r="353" spans="1:5" x14ac:dyDescent="0.2">
      <c r="A353" s="18" t="s">
        <v>20</v>
      </c>
      <c r="B353">
        <v>2144</v>
      </c>
      <c r="D353" t="s">
        <v>14</v>
      </c>
      <c r="E353">
        <v>594</v>
      </c>
    </row>
    <row r="354" spans="1:5" x14ac:dyDescent="0.2">
      <c r="A354" s="18" t="s">
        <v>20</v>
      </c>
      <c r="B354">
        <v>2693</v>
      </c>
      <c r="D354" t="s">
        <v>14</v>
      </c>
      <c r="E354">
        <v>24</v>
      </c>
    </row>
    <row r="355" spans="1:5" x14ac:dyDescent="0.2">
      <c r="A355" s="18" t="s">
        <v>20</v>
      </c>
      <c r="B355">
        <v>432</v>
      </c>
      <c r="D355" t="s">
        <v>14</v>
      </c>
      <c r="E355">
        <v>252</v>
      </c>
    </row>
    <row r="356" spans="1:5" x14ac:dyDescent="0.2">
      <c r="A356" s="18" t="s">
        <v>20</v>
      </c>
      <c r="B356">
        <v>189</v>
      </c>
      <c r="D356" t="s">
        <v>14</v>
      </c>
      <c r="E356">
        <v>67</v>
      </c>
    </row>
    <row r="357" spans="1:5" x14ac:dyDescent="0.2">
      <c r="A357" s="18" t="s">
        <v>20</v>
      </c>
      <c r="B357">
        <v>154</v>
      </c>
      <c r="D357" t="s">
        <v>14</v>
      </c>
      <c r="E357">
        <v>742</v>
      </c>
    </row>
    <row r="358" spans="1:5" x14ac:dyDescent="0.2">
      <c r="A358" s="18" t="s">
        <v>20</v>
      </c>
      <c r="B358">
        <v>96</v>
      </c>
      <c r="D358" t="s">
        <v>14</v>
      </c>
      <c r="E358">
        <v>75</v>
      </c>
    </row>
    <row r="359" spans="1:5" x14ac:dyDescent="0.2">
      <c r="A359" s="18" t="s">
        <v>20</v>
      </c>
      <c r="B359">
        <v>3063</v>
      </c>
      <c r="D359" t="s">
        <v>14</v>
      </c>
      <c r="E359">
        <v>4405</v>
      </c>
    </row>
    <row r="360" spans="1:5" x14ac:dyDescent="0.2">
      <c r="A360" s="18" t="s">
        <v>20</v>
      </c>
      <c r="B360">
        <v>2266</v>
      </c>
      <c r="D360" t="s">
        <v>14</v>
      </c>
      <c r="E360">
        <v>92</v>
      </c>
    </row>
    <row r="361" spans="1:5" x14ac:dyDescent="0.2">
      <c r="A361" s="18" t="s">
        <v>20</v>
      </c>
      <c r="B361">
        <v>194</v>
      </c>
      <c r="D361" t="s">
        <v>14</v>
      </c>
      <c r="E361">
        <v>64</v>
      </c>
    </row>
    <row r="362" spans="1:5" x14ac:dyDescent="0.2">
      <c r="A362" s="18" t="s">
        <v>20</v>
      </c>
      <c r="B362">
        <v>129</v>
      </c>
      <c r="D362" t="s">
        <v>14</v>
      </c>
      <c r="E362">
        <v>64</v>
      </c>
    </row>
    <row r="363" spans="1:5" x14ac:dyDescent="0.2">
      <c r="A363" s="18" t="s">
        <v>20</v>
      </c>
      <c r="B363">
        <v>375</v>
      </c>
      <c r="D363" t="s">
        <v>14</v>
      </c>
      <c r="E363">
        <v>842</v>
      </c>
    </row>
    <row r="364" spans="1:5" x14ac:dyDescent="0.2">
      <c r="A364" s="18" t="s">
        <v>20</v>
      </c>
      <c r="B364">
        <v>409</v>
      </c>
      <c r="D364" t="s">
        <v>14</v>
      </c>
      <c r="E364">
        <v>112</v>
      </c>
    </row>
    <row r="365" spans="1:5" x14ac:dyDescent="0.2">
      <c r="A365" s="18" t="s">
        <v>20</v>
      </c>
      <c r="B365">
        <v>234</v>
      </c>
      <c r="D365" t="s">
        <v>14</v>
      </c>
      <c r="E365">
        <v>374</v>
      </c>
    </row>
    <row r="366" spans="1:5" x14ac:dyDescent="0.2">
      <c r="A366" s="18" t="s">
        <v>20</v>
      </c>
      <c r="B366">
        <v>3016</v>
      </c>
    </row>
    <row r="367" spans="1:5" x14ac:dyDescent="0.2">
      <c r="A367" s="18" t="s">
        <v>20</v>
      </c>
      <c r="B367">
        <v>264</v>
      </c>
    </row>
    <row r="368" spans="1:5" x14ac:dyDescent="0.2">
      <c r="A368" s="18" t="s">
        <v>20</v>
      </c>
      <c r="B368">
        <v>272</v>
      </c>
    </row>
    <row r="369" spans="1:2" x14ac:dyDescent="0.2">
      <c r="A369" s="18" t="s">
        <v>20</v>
      </c>
      <c r="B369">
        <v>419</v>
      </c>
    </row>
    <row r="370" spans="1:2" x14ac:dyDescent="0.2">
      <c r="A370" s="18" t="s">
        <v>20</v>
      </c>
      <c r="B370">
        <v>1621</v>
      </c>
    </row>
    <row r="371" spans="1:2" x14ac:dyDescent="0.2">
      <c r="A371" s="18" t="s">
        <v>20</v>
      </c>
      <c r="B371">
        <v>1101</v>
      </c>
    </row>
    <row r="372" spans="1:2" x14ac:dyDescent="0.2">
      <c r="A372" s="18" t="s">
        <v>20</v>
      </c>
      <c r="B372">
        <v>1073</v>
      </c>
    </row>
    <row r="373" spans="1:2" x14ac:dyDescent="0.2">
      <c r="A373" s="18" t="s">
        <v>20</v>
      </c>
      <c r="B373">
        <v>331</v>
      </c>
    </row>
    <row r="374" spans="1:2" x14ac:dyDescent="0.2">
      <c r="A374" s="18" t="s">
        <v>20</v>
      </c>
      <c r="B374">
        <v>1170</v>
      </c>
    </row>
    <row r="375" spans="1:2" x14ac:dyDescent="0.2">
      <c r="A375" s="18" t="s">
        <v>20</v>
      </c>
      <c r="B375">
        <v>363</v>
      </c>
    </row>
    <row r="376" spans="1:2" x14ac:dyDescent="0.2">
      <c r="A376" s="18" t="s">
        <v>20</v>
      </c>
      <c r="B376">
        <v>103</v>
      </c>
    </row>
    <row r="377" spans="1:2" x14ac:dyDescent="0.2">
      <c r="A377" s="18" t="s">
        <v>20</v>
      </c>
      <c r="B377">
        <v>147</v>
      </c>
    </row>
    <row r="378" spans="1:2" x14ac:dyDescent="0.2">
      <c r="A378" s="18" t="s">
        <v>20</v>
      </c>
      <c r="B378">
        <v>110</v>
      </c>
    </row>
    <row r="379" spans="1:2" x14ac:dyDescent="0.2">
      <c r="A379" s="18" t="s">
        <v>20</v>
      </c>
      <c r="B379">
        <v>134</v>
      </c>
    </row>
    <row r="380" spans="1:2" x14ac:dyDescent="0.2">
      <c r="A380" s="18" t="s">
        <v>20</v>
      </c>
      <c r="B380">
        <v>269</v>
      </c>
    </row>
    <row r="381" spans="1:2" x14ac:dyDescent="0.2">
      <c r="A381" s="18" t="s">
        <v>20</v>
      </c>
      <c r="B381">
        <v>175</v>
      </c>
    </row>
    <row r="382" spans="1:2" x14ac:dyDescent="0.2">
      <c r="A382" s="18" t="s">
        <v>20</v>
      </c>
      <c r="B382">
        <v>69</v>
      </c>
    </row>
    <row r="383" spans="1:2" x14ac:dyDescent="0.2">
      <c r="A383" s="18" t="s">
        <v>20</v>
      </c>
      <c r="B383">
        <v>190</v>
      </c>
    </row>
    <row r="384" spans="1:2" x14ac:dyDescent="0.2">
      <c r="A384" s="18" t="s">
        <v>20</v>
      </c>
      <c r="B384">
        <v>237</v>
      </c>
    </row>
    <row r="385" spans="1:2" x14ac:dyDescent="0.2">
      <c r="A385" s="18" t="s">
        <v>20</v>
      </c>
      <c r="B385">
        <v>196</v>
      </c>
    </row>
    <row r="386" spans="1:2" x14ac:dyDescent="0.2">
      <c r="A386" s="18" t="s">
        <v>20</v>
      </c>
      <c r="B386">
        <v>7295</v>
      </c>
    </row>
    <row r="387" spans="1:2" x14ac:dyDescent="0.2">
      <c r="A387" s="18" t="s">
        <v>20</v>
      </c>
      <c r="B387">
        <v>2893</v>
      </c>
    </row>
    <row r="388" spans="1:2" x14ac:dyDescent="0.2">
      <c r="A388" s="18" t="s">
        <v>20</v>
      </c>
      <c r="B388">
        <v>820</v>
      </c>
    </row>
    <row r="389" spans="1:2" x14ac:dyDescent="0.2">
      <c r="A389" s="18" t="s">
        <v>20</v>
      </c>
      <c r="B389">
        <v>2038</v>
      </c>
    </row>
    <row r="390" spans="1:2" x14ac:dyDescent="0.2">
      <c r="A390" s="18" t="s">
        <v>20</v>
      </c>
      <c r="B390">
        <v>116</v>
      </c>
    </row>
    <row r="391" spans="1:2" x14ac:dyDescent="0.2">
      <c r="A391" s="18" t="s">
        <v>20</v>
      </c>
      <c r="B391">
        <v>1345</v>
      </c>
    </row>
    <row r="392" spans="1:2" x14ac:dyDescent="0.2">
      <c r="A392" s="18" t="s">
        <v>20</v>
      </c>
      <c r="B392">
        <v>168</v>
      </c>
    </row>
    <row r="393" spans="1:2" x14ac:dyDescent="0.2">
      <c r="A393" s="18" t="s">
        <v>20</v>
      </c>
      <c r="B393">
        <v>137</v>
      </c>
    </row>
    <row r="394" spans="1:2" x14ac:dyDescent="0.2">
      <c r="A394" s="18" t="s">
        <v>20</v>
      </c>
      <c r="B394">
        <v>186</v>
      </c>
    </row>
    <row r="395" spans="1:2" x14ac:dyDescent="0.2">
      <c r="A395" s="18" t="s">
        <v>20</v>
      </c>
      <c r="B395">
        <v>125</v>
      </c>
    </row>
    <row r="396" spans="1:2" x14ac:dyDescent="0.2">
      <c r="A396" s="18" t="s">
        <v>20</v>
      </c>
      <c r="B396">
        <v>202</v>
      </c>
    </row>
    <row r="397" spans="1:2" x14ac:dyDescent="0.2">
      <c r="A397" s="18" t="s">
        <v>20</v>
      </c>
      <c r="B397">
        <v>103</v>
      </c>
    </row>
    <row r="398" spans="1:2" x14ac:dyDescent="0.2">
      <c r="A398" s="18" t="s">
        <v>20</v>
      </c>
      <c r="B398">
        <v>1785</v>
      </c>
    </row>
    <row r="399" spans="1:2" x14ac:dyDescent="0.2">
      <c r="A399" s="18" t="s">
        <v>20</v>
      </c>
      <c r="B399">
        <v>157</v>
      </c>
    </row>
    <row r="400" spans="1:2" x14ac:dyDescent="0.2">
      <c r="A400" s="18" t="s">
        <v>20</v>
      </c>
      <c r="B400">
        <v>555</v>
      </c>
    </row>
    <row r="401" spans="1:2" x14ac:dyDescent="0.2">
      <c r="A401" s="18" t="s">
        <v>20</v>
      </c>
      <c r="B401">
        <v>297</v>
      </c>
    </row>
    <row r="402" spans="1:2" x14ac:dyDescent="0.2">
      <c r="A402" s="18" t="s">
        <v>20</v>
      </c>
      <c r="B402">
        <v>123</v>
      </c>
    </row>
    <row r="403" spans="1:2" x14ac:dyDescent="0.2">
      <c r="A403" s="18" t="s">
        <v>20</v>
      </c>
      <c r="B403">
        <v>3036</v>
      </c>
    </row>
    <row r="404" spans="1:2" x14ac:dyDescent="0.2">
      <c r="A404" s="18" t="s">
        <v>20</v>
      </c>
      <c r="B404">
        <v>144</v>
      </c>
    </row>
    <row r="405" spans="1:2" x14ac:dyDescent="0.2">
      <c r="A405" s="18" t="s">
        <v>20</v>
      </c>
      <c r="B405">
        <v>121</v>
      </c>
    </row>
    <row r="406" spans="1:2" x14ac:dyDescent="0.2">
      <c r="A406" s="18" t="s">
        <v>20</v>
      </c>
      <c r="B406">
        <v>181</v>
      </c>
    </row>
    <row r="407" spans="1:2" x14ac:dyDescent="0.2">
      <c r="A407" s="18" t="s">
        <v>20</v>
      </c>
      <c r="B407">
        <v>122</v>
      </c>
    </row>
    <row r="408" spans="1:2" x14ac:dyDescent="0.2">
      <c r="A408" s="18" t="s">
        <v>20</v>
      </c>
      <c r="B408">
        <v>1071</v>
      </c>
    </row>
    <row r="409" spans="1:2" x14ac:dyDescent="0.2">
      <c r="A409" s="18" t="s">
        <v>20</v>
      </c>
      <c r="B409">
        <v>980</v>
      </c>
    </row>
    <row r="410" spans="1:2" x14ac:dyDescent="0.2">
      <c r="A410" s="18" t="s">
        <v>20</v>
      </c>
      <c r="B410">
        <v>536</v>
      </c>
    </row>
    <row r="411" spans="1:2" x14ac:dyDescent="0.2">
      <c r="A411" s="18" t="s">
        <v>20</v>
      </c>
      <c r="B411">
        <v>1991</v>
      </c>
    </row>
    <row r="412" spans="1:2" x14ac:dyDescent="0.2">
      <c r="A412" s="18" t="s">
        <v>20</v>
      </c>
      <c r="B412">
        <v>180</v>
      </c>
    </row>
    <row r="413" spans="1:2" x14ac:dyDescent="0.2">
      <c r="A413" s="18" t="s">
        <v>20</v>
      </c>
      <c r="B413">
        <v>130</v>
      </c>
    </row>
    <row r="414" spans="1:2" x14ac:dyDescent="0.2">
      <c r="A414" s="18" t="s">
        <v>20</v>
      </c>
      <c r="B414">
        <v>122</v>
      </c>
    </row>
    <row r="415" spans="1:2" x14ac:dyDescent="0.2">
      <c r="A415" s="18" t="s">
        <v>20</v>
      </c>
      <c r="B415">
        <v>140</v>
      </c>
    </row>
    <row r="416" spans="1:2" x14ac:dyDescent="0.2">
      <c r="A416" s="18" t="s">
        <v>20</v>
      </c>
      <c r="B416">
        <v>3388</v>
      </c>
    </row>
    <row r="417" spans="1:2" x14ac:dyDescent="0.2">
      <c r="A417" s="18" t="s">
        <v>20</v>
      </c>
      <c r="B417">
        <v>280</v>
      </c>
    </row>
    <row r="418" spans="1:2" x14ac:dyDescent="0.2">
      <c r="A418" s="18" t="s">
        <v>20</v>
      </c>
      <c r="B418">
        <v>366</v>
      </c>
    </row>
    <row r="419" spans="1:2" x14ac:dyDescent="0.2">
      <c r="A419" s="18" t="s">
        <v>20</v>
      </c>
      <c r="B419">
        <v>270</v>
      </c>
    </row>
    <row r="420" spans="1:2" x14ac:dyDescent="0.2">
      <c r="A420" s="18" t="s">
        <v>20</v>
      </c>
      <c r="B420">
        <v>137</v>
      </c>
    </row>
    <row r="421" spans="1:2" x14ac:dyDescent="0.2">
      <c r="A421" s="18" t="s">
        <v>20</v>
      </c>
      <c r="B421">
        <v>3205</v>
      </c>
    </row>
    <row r="422" spans="1:2" x14ac:dyDescent="0.2">
      <c r="A422" s="18" t="s">
        <v>20</v>
      </c>
      <c r="B422">
        <v>288</v>
      </c>
    </row>
    <row r="423" spans="1:2" x14ac:dyDescent="0.2">
      <c r="A423" s="18" t="s">
        <v>20</v>
      </c>
      <c r="B423">
        <v>148</v>
      </c>
    </row>
    <row r="424" spans="1:2" x14ac:dyDescent="0.2">
      <c r="A424" s="18" t="s">
        <v>20</v>
      </c>
      <c r="B424">
        <v>114</v>
      </c>
    </row>
    <row r="425" spans="1:2" x14ac:dyDescent="0.2">
      <c r="A425" s="18" t="s">
        <v>20</v>
      </c>
      <c r="B425">
        <v>1518</v>
      </c>
    </row>
    <row r="426" spans="1:2" x14ac:dyDescent="0.2">
      <c r="A426" s="18" t="s">
        <v>20</v>
      </c>
      <c r="B426">
        <v>166</v>
      </c>
    </row>
    <row r="427" spans="1:2" x14ac:dyDescent="0.2">
      <c r="A427" s="18" t="s">
        <v>20</v>
      </c>
      <c r="B427">
        <v>100</v>
      </c>
    </row>
    <row r="428" spans="1:2" x14ac:dyDescent="0.2">
      <c r="A428" s="18" t="s">
        <v>20</v>
      </c>
      <c r="B428">
        <v>235</v>
      </c>
    </row>
    <row r="429" spans="1:2" x14ac:dyDescent="0.2">
      <c r="A429" s="18" t="s">
        <v>20</v>
      </c>
      <c r="B429">
        <v>148</v>
      </c>
    </row>
    <row r="430" spans="1:2" x14ac:dyDescent="0.2">
      <c r="A430" s="18" t="s">
        <v>20</v>
      </c>
      <c r="B430">
        <v>198</v>
      </c>
    </row>
    <row r="431" spans="1:2" x14ac:dyDescent="0.2">
      <c r="A431" s="18" t="s">
        <v>20</v>
      </c>
      <c r="B431">
        <v>150</v>
      </c>
    </row>
    <row r="432" spans="1:2" x14ac:dyDescent="0.2">
      <c r="A432" s="18" t="s">
        <v>20</v>
      </c>
      <c r="B432">
        <v>216</v>
      </c>
    </row>
    <row r="433" spans="1:2" x14ac:dyDescent="0.2">
      <c r="A433" s="18" t="s">
        <v>20</v>
      </c>
      <c r="B433">
        <v>5139</v>
      </c>
    </row>
    <row r="434" spans="1:2" x14ac:dyDescent="0.2">
      <c r="A434" s="18" t="s">
        <v>20</v>
      </c>
      <c r="B434">
        <v>2353</v>
      </c>
    </row>
    <row r="435" spans="1:2" x14ac:dyDescent="0.2">
      <c r="A435" s="18" t="s">
        <v>20</v>
      </c>
      <c r="B435">
        <v>78</v>
      </c>
    </row>
    <row r="436" spans="1:2" x14ac:dyDescent="0.2">
      <c r="A436" s="18" t="s">
        <v>20</v>
      </c>
      <c r="B436">
        <v>174</v>
      </c>
    </row>
    <row r="437" spans="1:2" x14ac:dyDescent="0.2">
      <c r="A437" s="18" t="s">
        <v>20</v>
      </c>
      <c r="B437">
        <v>164</v>
      </c>
    </row>
    <row r="438" spans="1:2" x14ac:dyDescent="0.2">
      <c r="A438" s="18" t="s">
        <v>20</v>
      </c>
      <c r="B438">
        <v>161</v>
      </c>
    </row>
    <row r="439" spans="1:2" x14ac:dyDescent="0.2">
      <c r="A439" s="18" t="s">
        <v>20</v>
      </c>
      <c r="B439">
        <v>138</v>
      </c>
    </row>
    <row r="440" spans="1:2" x14ac:dyDescent="0.2">
      <c r="A440" s="18" t="s">
        <v>20</v>
      </c>
      <c r="B440">
        <v>3308</v>
      </c>
    </row>
    <row r="441" spans="1:2" x14ac:dyDescent="0.2">
      <c r="A441" s="18" t="s">
        <v>20</v>
      </c>
      <c r="B441">
        <v>127</v>
      </c>
    </row>
    <row r="442" spans="1:2" x14ac:dyDescent="0.2">
      <c r="A442" s="18" t="s">
        <v>20</v>
      </c>
      <c r="B442">
        <v>207</v>
      </c>
    </row>
    <row r="443" spans="1:2" x14ac:dyDescent="0.2">
      <c r="A443" s="18" t="s">
        <v>20</v>
      </c>
      <c r="B443">
        <v>181</v>
      </c>
    </row>
    <row r="444" spans="1:2" x14ac:dyDescent="0.2">
      <c r="A444" s="18" t="s">
        <v>20</v>
      </c>
      <c r="B444">
        <v>110</v>
      </c>
    </row>
    <row r="445" spans="1:2" x14ac:dyDescent="0.2">
      <c r="A445" s="18" t="s">
        <v>20</v>
      </c>
      <c r="B445">
        <v>185</v>
      </c>
    </row>
    <row r="446" spans="1:2" x14ac:dyDescent="0.2">
      <c r="A446" s="18" t="s">
        <v>20</v>
      </c>
      <c r="B446">
        <v>121</v>
      </c>
    </row>
    <row r="447" spans="1:2" x14ac:dyDescent="0.2">
      <c r="A447" s="18" t="s">
        <v>20</v>
      </c>
      <c r="B447">
        <v>106</v>
      </c>
    </row>
    <row r="448" spans="1:2" x14ac:dyDescent="0.2">
      <c r="A448" s="18" t="s">
        <v>20</v>
      </c>
      <c r="B448">
        <v>142</v>
      </c>
    </row>
    <row r="449" spans="1:2" x14ac:dyDescent="0.2">
      <c r="A449" s="18" t="s">
        <v>20</v>
      </c>
      <c r="B449">
        <v>233</v>
      </c>
    </row>
    <row r="450" spans="1:2" x14ac:dyDescent="0.2">
      <c r="A450" s="18" t="s">
        <v>20</v>
      </c>
      <c r="B450">
        <v>218</v>
      </c>
    </row>
    <row r="451" spans="1:2" x14ac:dyDescent="0.2">
      <c r="A451" s="18" t="s">
        <v>20</v>
      </c>
      <c r="B451">
        <v>76</v>
      </c>
    </row>
    <row r="452" spans="1:2" x14ac:dyDescent="0.2">
      <c r="A452" s="18" t="s">
        <v>20</v>
      </c>
      <c r="B452">
        <v>43</v>
      </c>
    </row>
    <row r="453" spans="1:2" x14ac:dyDescent="0.2">
      <c r="A453" s="18" t="s">
        <v>20</v>
      </c>
      <c r="B453">
        <v>221</v>
      </c>
    </row>
    <row r="454" spans="1:2" x14ac:dyDescent="0.2">
      <c r="A454" s="18" t="s">
        <v>20</v>
      </c>
      <c r="B454">
        <v>2805</v>
      </c>
    </row>
    <row r="455" spans="1:2" x14ac:dyDescent="0.2">
      <c r="A455" s="18" t="s">
        <v>20</v>
      </c>
      <c r="B455">
        <v>68</v>
      </c>
    </row>
    <row r="456" spans="1:2" x14ac:dyDescent="0.2">
      <c r="A456" s="18" t="s">
        <v>20</v>
      </c>
      <c r="B456">
        <v>183</v>
      </c>
    </row>
    <row r="457" spans="1:2" x14ac:dyDescent="0.2">
      <c r="A457" s="18" t="s">
        <v>20</v>
      </c>
      <c r="B457">
        <v>133</v>
      </c>
    </row>
    <row r="458" spans="1:2" x14ac:dyDescent="0.2">
      <c r="A458" s="18" t="s">
        <v>20</v>
      </c>
      <c r="B458">
        <v>2489</v>
      </c>
    </row>
    <row r="459" spans="1:2" x14ac:dyDescent="0.2">
      <c r="A459" s="18" t="s">
        <v>20</v>
      </c>
      <c r="B459">
        <v>69</v>
      </c>
    </row>
    <row r="460" spans="1:2" x14ac:dyDescent="0.2">
      <c r="A460" s="18" t="s">
        <v>20</v>
      </c>
      <c r="B460">
        <v>279</v>
      </c>
    </row>
    <row r="461" spans="1:2" x14ac:dyDescent="0.2">
      <c r="A461" s="18" t="s">
        <v>20</v>
      </c>
      <c r="B461">
        <v>210</v>
      </c>
    </row>
    <row r="462" spans="1:2" x14ac:dyDescent="0.2">
      <c r="A462" s="18" t="s">
        <v>20</v>
      </c>
      <c r="B462">
        <v>2100</v>
      </c>
    </row>
    <row r="463" spans="1:2" x14ac:dyDescent="0.2">
      <c r="A463" s="18" t="s">
        <v>20</v>
      </c>
      <c r="B463">
        <v>252</v>
      </c>
    </row>
    <row r="464" spans="1:2" x14ac:dyDescent="0.2">
      <c r="A464" s="18" t="s">
        <v>20</v>
      </c>
      <c r="B464">
        <v>1280</v>
      </c>
    </row>
    <row r="465" spans="1:2" x14ac:dyDescent="0.2">
      <c r="A465" s="18" t="s">
        <v>20</v>
      </c>
      <c r="B465">
        <v>157</v>
      </c>
    </row>
    <row r="466" spans="1:2" x14ac:dyDescent="0.2">
      <c r="A466" s="18" t="s">
        <v>20</v>
      </c>
      <c r="B466">
        <v>194</v>
      </c>
    </row>
    <row r="467" spans="1:2" x14ac:dyDescent="0.2">
      <c r="A467" s="18" t="s">
        <v>20</v>
      </c>
      <c r="B467">
        <v>82</v>
      </c>
    </row>
    <row r="468" spans="1:2" x14ac:dyDescent="0.2">
      <c r="A468" s="18" t="s">
        <v>20</v>
      </c>
      <c r="B468">
        <v>4233</v>
      </c>
    </row>
    <row r="469" spans="1:2" x14ac:dyDescent="0.2">
      <c r="A469" s="18" t="s">
        <v>20</v>
      </c>
      <c r="B469">
        <v>1297</v>
      </c>
    </row>
    <row r="470" spans="1:2" x14ac:dyDescent="0.2">
      <c r="A470" s="18" t="s">
        <v>20</v>
      </c>
      <c r="B470">
        <v>165</v>
      </c>
    </row>
    <row r="471" spans="1:2" x14ac:dyDescent="0.2">
      <c r="A471" s="18" t="s">
        <v>20</v>
      </c>
      <c r="B471">
        <v>119</v>
      </c>
    </row>
    <row r="472" spans="1:2" x14ac:dyDescent="0.2">
      <c r="A472" s="18" t="s">
        <v>20</v>
      </c>
      <c r="B472">
        <v>1797</v>
      </c>
    </row>
    <row r="473" spans="1:2" x14ac:dyDescent="0.2">
      <c r="A473" s="18" t="s">
        <v>20</v>
      </c>
      <c r="B473">
        <v>261</v>
      </c>
    </row>
    <row r="474" spans="1:2" x14ac:dyDescent="0.2">
      <c r="A474" s="18" t="s">
        <v>20</v>
      </c>
      <c r="B474">
        <v>157</v>
      </c>
    </row>
    <row r="475" spans="1:2" x14ac:dyDescent="0.2">
      <c r="A475" s="18" t="s">
        <v>20</v>
      </c>
      <c r="B475">
        <v>3533</v>
      </c>
    </row>
    <row r="476" spans="1:2" x14ac:dyDescent="0.2">
      <c r="A476" s="18" t="s">
        <v>20</v>
      </c>
      <c r="B476">
        <v>155</v>
      </c>
    </row>
    <row r="477" spans="1:2" x14ac:dyDescent="0.2">
      <c r="A477" s="18" t="s">
        <v>20</v>
      </c>
      <c r="B477">
        <v>132</v>
      </c>
    </row>
    <row r="478" spans="1:2" x14ac:dyDescent="0.2">
      <c r="A478" s="18" t="s">
        <v>20</v>
      </c>
      <c r="B478">
        <v>1354</v>
      </c>
    </row>
    <row r="479" spans="1:2" x14ac:dyDescent="0.2">
      <c r="A479" s="18" t="s">
        <v>20</v>
      </c>
      <c r="B479">
        <v>48</v>
      </c>
    </row>
    <row r="480" spans="1:2" x14ac:dyDescent="0.2">
      <c r="A480" s="18" t="s">
        <v>20</v>
      </c>
      <c r="B480">
        <v>110</v>
      </c>
    </row>
    <row r="481" spans="1:2" x14ac:dyDescent="0.2">
      <c r="A481" s="18" t="s">
        <v>20</v>
      </c>
      <c r="B481">
        <v>172</v>
      </c>
    </row>
    <row r="482" spans="1:2" x14ac:dyDescent="0.2">
      <c r="A482" s="18" t="s">
        <v>20</v>
      </c>
      <c r="B482">
        <v>307</v>
      </c>
    </row>
    <row r="483" spans="1:2" x14ac:dyDescent="0.2">
      <c r="A483" s="18" t="s">
        <v>20</v>
      </c>
      <c r="B483">
        <v>160</v>
      </c>
    </row>
    <row r="484" spans="1:2" x14ac:dyDescent="0.2">
      <c r="A484" s="18" t="s">
        <v>20</v>
      </c>
      <c r="B484">
        <v>1467</v>
      </c>
    </row>
    <row r="485" spans="1:2" x14ac:dyDescent="0.2">
      <c r="A485" s="18" t="s">
        <v>20</v>
      </c>
      <c r="B485">
        <v>2662</v>
      </c>
    </row>
    <row r="486" spans="1:2" x14ac:dyDescent="0.2">
      <c r="A486" s="18" t="s">
        <v>20</v>
      </c>
      <c r="B486">
        <v>452</v>
      </c>
    </row>
    <row r="487" spans="1:2" x14ac:dyDescent="0.2">
      <c r="A487" s="18" t="s">
        <v>20</v>
      </c>
      <c r="B487">
        <v>158</v>
      </c>
    </row>
    <row r="488" spans="1:2" x14ac:dyDescent="0.2">
      <c r="A488" s="18" t="s">
        <v>20</v>
      </c>
      <c r="B488">
        <v>225</v>
      </c>
    </row>
    <row r="489" spans="1:2" x14ac:dyDescent="0.2">
      <c r="A489" s="18" t="s">
        <v>20</v>
      </c>
      <c r="B489">
        <v>65</v>
      </c>
    </row>
    <row r="490" spans="1:2" x14ac:dyDescent="0.2">
      <c r="A490" s="18" t="s">
        <v>20</v>
      </c>
      <c r="B490">
        <v>163</v>
      </c>
    </row>
    <row r="491" spans="1:2" x14ac:dyDescent="0.2">
      <c r="A491" s="18" t="s">
        <v>20</v>
      </c>
      <c r="B491">
        <v>85</v>
      </c>
    </row>
    <row r="492" spans="1:2" x14ac:dyDescent="0.2">
      <c r="A492" s="18" t="s">
        <v>20</v>
      </c>
      <c r="B492">
        <v>217</v>
      </c>
    </row>
    <row r="493" spans="1:2" x14ac:dyDescent="0.2">
      <c r="A493" s="18" t="s">
        <v>20</v>
      </c>
      <c r="B493">
        <v>150</v>
      </c>
    </row>
    <row r="494" spans="1:2" x14ac:dyDescent="0.2">
      <c r="A494" s="18" t="s">
        <v>20</v>
      </c>
      <c r="B494">
        <v>3272</v>
      </c>
    </row>
    <row r="495" spans="1:2" x14ac:dyDescent="0.2">
      <c r="A495" s="18" t="s">
        <v>20</v>
      </c>
      <c r="B495">
        <v>300</v>
      </c>
    </row>
    <row r="496" spans="1:2" x14ac:dyDescent="0.2">
      <c r="A496" s="18" t="s">
        <v>20</v>
      </c>
      <c r="B496">
        <v>126</v>
      </c>
    </row>
    <row r="497" spans="1:2" x14ac:dyDescent="0.2">
      <c r="A497" s="18" t="s">
        <v>20</v>
      </c>
      <c r="B497">
        <v>2320</v>
      </c>
    </row>
    <row r="498" spans="1:2" x14ac:dyDescent="0.2">
      <c r="A498" s="18" t="s">
        <v>20</v>
      </c>
      <c r="B498">
        <v>81</v>
      </c>
    </row>
    <row r="499" spans="1:2" x14ac:dyDescent="0.2">
      <c r="A499" s="18" t="s">
        <v>20</v>
      </c>
      <c r="B499">
        <v>1887</v>
      </c>
    </row>
    <row r="500" spans="1:2" x14ac:dyDescent="0.2">
      <c r="A500" s="18" t="s">
        <v>20</v>
      </c>
      <c r="B500">
        <v>4358</v>
      </c>
    </row>
    <row r="501" spans="1:2" x14ac:dyDescent="0.2">
      <c r="A501" s="18" t="s">
        <v>20</v>
      </c>
      <c r="B501">
        <v>53</v>
      </c>
    </row>
    <row r="502" spans="1:2" x14ac:dyDescent="0.2">
      <c r="A502" s="18" t="s">
        <v>20</v>
      </c>
      <c r="B502">
        <v>2414</v>
      </c>
    </row>
    <row r="503" spans="1:2" x14ac:dyDescent="0.2">
      <c r="A503" s="18" t="s">
        <v>20</v>
      </c>
      <c r="B503">
        <v>80</v>
      </c>
    </row>
    <row r="504" spans="1:2" x14ac:dyDescent="0.2">
      <c r="A504" s="18" t="s">
        <v>20</v>
      </c>
      <c r="B504">
        <v>193</v>
      </c>
    </row>
    <row r="505" spans="1:2" x14ac:dyDescent="0.2">
      <c r="A505" s="18" t="s">
        <v>20</v>
      </c>
      <c r="B505">
        <v>52</v>
      </c>
    </row>
    <row r="506" spans="1:2" x14ac:dyDescent="0.2">
      <c r="A506" s="18" t="s">
        <v>20</v>
      </c>
      <c r="B506">
        <v>290</v>
      </c>
    </row>
    <row r="507" spans="1:2" x14ac:dyDescent="0.2">
      <c r="A507" s="18" t="s">
        <v>20</v>
      </c>
      <c r="B507">
        <v>122</v>
      </c>
    </row>
    <row r="508" spans="1:2" x14ac:dyDescent="0.2">
      <c r="A508" s="18" t="s">
        <v>20</v>
      </c>
      <c r="B508">
        <v>1470</v>
      </c>
    </row>
    <row r="509" spans="1:2" x14ac:dyDescent="0.2">
      <c r="A509" s="18" t="s">
        <v>20</v>
      </c>
      <c r="B509">
        <v>165</v>
      </c>
    </row>
    <row r="510" spans="1:2" x14ac:dyDescent="0.2">
      <c r="A510" s="18" t="s">
        <v>20</v>
      </c>
      <c r="B510">
        <v>182</v>
      </c>
    </row>
    <row r="511" spans="1:2" x14ac:dyDescent="0.2">
      <c r="A511" s="18" t="s">
        <v>20</v>
      </c>
      <c r="B511">
        <v>199</v>
      </c>
    </row>
    <row r="512" spans="1:2" x14ac:dyDescent="0.2">
      <c r="A512" s="18" t="s">
        <v>20</v>
      </c>
      <c r="B512">
        <v>56</v>
      </c>
    </row>
    <row r="513" spans="1:2" x14ac:dyDescent="0.2">
      <c r="A513" s="18" t="s">
        <v>20</v>
      </c>
      <c r="B513">
        <v>1460</v>
      </c>
    </row>
    <row r="514" spans="1:2" x14ac:dyDescent="0.2">
      <c r="A514" s="18" t="s">
        <v>20</v>
      </c>
      <c r="B514">
        <v>123</v>
      </c>
    </row>
    <row r="515" spans="1:2" x14ac:dyDescent="0.2">
      <c r="A515" s="18" t="s">
        <v>20</v>
      </c>
      <c r="B515">
        <v>159</v>
      </c>
    </row>
    <row r="516" spans="1:2" x14ac:dyDescent="0.2">
      <c r="A516" s="18" t="s">
        <v>20</v>
      </c>
      <c r="B516">
        <v>110</v>
      </c>
    </row>
    <row r="517" spans="1:2" x14ac:dyDescent="0.2">
      <c r="A517" s="18" t="s">
        <v>20</v>
      </c>
      <c r="B517">
        <v>236</v>
      </c>
    </row>
    <row r="518" spans="1:2" x14ac:dyDescent="0.2">
      <c r="A518" s="18" t="s">
        <v>20</v>
      </c>
      <c r="B518">
        <v>191</v>
      </c>
    </row>
    <row r="519" spans="1:2" x14ac:dyDescent="0.2">
      <c r="A519" s="18" t="s">
        <v>20</v>
      </c>
      <c r="B519">
        <v>3934</v>
      </c>
    </row>
    <row r="520" spans="1:2" x14ac:dyDescent="0.2">
      <c r="A520" s="18" t="s">
        <v>20</v>
      </c>
      <c r="B520">
        <v>80</v>
      </c>
    </row>
    <row r="521" spans="1:2" x14ac:dyDescent="0.2">
      <c r="A521" s="18" t="s">
        <v>20</v>
      </c>
      <c r="B521">
        <v>462</v>
      </c>
    </row>
    <row r="522" spans="1:2" x14ac:dyDescent="0.2">
      <c r="A522" s="18" t="s">
        <v>20</v>
      </c>
      <c r="B522">
        <v>179</v>
      </c>
    </row>
    <row r="523" spans="1:2" x14ac:dyDescent="0.2">
      <c r="A523" s="18" t="s">
        <v>20</v>
      </c>
      <c r="B523">
        <v>1866</v>
      </c>
    </row>
    <row r="524" spans="1:2" x14ac:dyDescent="0.2">
      <c r="A524" s="18" t="s">
        <v>20</v>
      </c>
      <c r="B524">
        <v>156</v>
      </c>
    </row>
    <row r="525" spans="1:2" x14ac:dyDescent="0.2">
      <c r="A525" s="18" t="s">
        <v>20</v>
      </c>
      <c r="B525">
        <v>255</v>
      </c>
    </row>
    <row r="526" spans="1:2" x14ac:dyDescent="0.2">
      <c r="A526" s="18" t="s">
        <v>20</v>
      </c>
      <c r="B526">
        <v>2261</v>
      </c>
    </row>
    <row r="527" spans="1:2" x14ac:dyDescent="0.2">
      <c r="A527" s="18" t="s">
        <v>20</v>
      </c>
      <c r="B527">
        <v>40</v>
      </c>
    </row>
    <row r="528" spans="1:2" x14ac:dyDescent="0.2">
      <c r="A528" s="18" t="s">
        <v>20</v>
      </c>
      <c r="B528">
        <v>2289</v>
      </c>
    </row>
    <row r="529" spans="1:2" x14ac:dyDescent="0.2">
      <c r="A529" s="18" t="s">
        <v>20</v>
      </c>
      <c r="B529">
        <v>65</v>
      </c>
    </row>
    <row r="530" spans="1:2" x14ac:dyDescent="0.2">
      <c r="A530" s="18" t="s">
        <v>20</v>
      </c>
      <c r="B530">
        <v>3777</v>
      </c>
    </row>
    <row r="531" spans="1:2" x14ac:dyDescent="0.2">
      <c r="A531" s="18" t="s">
        <v>20</v>
      </c>
      <c r="B531">
        <v>184</v>
      </c>
    </row>
    <row r="532" spans="1:2" x14ac:dyDescent="0.2">
      <c r="A532" s="18" t="s">
        <v>20</v>
      </c>
      <c r="B532">
        <v>85</v>
      </c>
    </row>
    <row r="533" spans="1:2" x14ac:dyDescent="0.2">
      <c r="A533" s="18" t="s">
        <v>20</v>
      </c>
      <c r="B533">
        <v>144</v>
      </c>
    </row>
    <row r="534" spans="1:2" x14ac:dyDescent="0.2">
      <c r="A534" s="18" t="s">
        <v>20</v>
      </c>
      <c r="B534">
        <v>1902</v>
      </c>
    </row>
    <row r="535" spans="1:2" x14ac:dyDescent="0.2">
      <c r="A535" s="18" t="s">
        <v>20</v>
      </c>
      <c r="B535">
        <v>105</v>
      </c>
    </row>
    <row r="536" spans="1:2" x14ac:dyDescent="0.2">
      <c r="A536" s="18" t="s">
        <v>20</v>
      </c>
      <c r="B536">
        <v>132</v>
      </c>
    </row>
    <row r="537" spans="1:2" x14ac:dyDescent="0.2">
      <c r="A537" s="18" t="s">
        <v>20</v>
      </c>
      <c r="B537">
        <v>96</v>
      </c>
    </row>
    <row r="538" spans="1:2" x14ac:dyDescent="0.2">
      <c r="A538" s="18" t="s">
        <v>20</v>
      </c>
      <c r="B538">
        <v>114</v>
      </c>
    </row>
    <row r="539" spans="1:2" x14ac:dyDescent="0.2">
      <c r="A539" s="18" t="s">
        <v>20</v>
      </c>
      <c r="B539">
        <v>203</v>
      </c>
    </row>
    <row r="540" spans="1:2" x14ac:dyDescent="0.2">
      <c r="A540" s="18" t="s">
        <v>20</v>
      </c>
      <c r="B540">
        <v>1559</v>
      </c>
    </row>
    <row r="541" spans="1:2" x14ac:dyDescent="0.2">
      <c r="A541" s="18" t="s">
        <v>20</v>
      </c>
      <c r="B541">
        <v>1548</v>
      </c>
    </row>
    <row r="542" spans="1:2" x14ac:dyDescent="0.2">
      <c r="A542" s="18" t="s">
        <v>20</v>
      </c>
      <c r="B542">
        <v>80</v>
      </c>
    </row>
    <row r="543" spans="1:2" x14ac:dyDescent="0.2">
      <c r="A543" s="18" t="s">
        <v>20</v>
      </c>
      <c r="B543">
        <v>131</v>
      </c>
    </row>
    <row r="544" spans="1:2" x14ac:dyDescent="0.2">
      <c r="A544" s="18" t="s">
        <v>20</v>
      </c>
      <c r="B544">
        <v>112</v>
      </c>
    </row>
    <row r="545" spans="1:2" x14ac:dyDescent="0.2">
      <c r="A545" s="18" t="s">
        <v>20</v>
      </c>
      <c r="B545">
        <v>155</v>
      </c>
    </row>
    <row r="546" spans="1:2" x14ac:dyDescent="0.2">
      <c r="A546" s="18" t="s">
        <v>20</v>
      </c>
      <c r="B546">
        <v>266</v>
      </c>
    </row>
    <row r="547" spans="1:2" x14ac:dyDescent="0.2">
      <c r="A547" s="18" t="s">
        <v>20</v>
      </c>
      <c r="B547">
        <v>155</v>
      </c>
    </row>
    <row r="548" spans="1:2" x14ac:dyDescent="0.2">
      <c r="A548" s="18" t="s">
        <v>20</v>
      </c>
      <c r="B548">
        <v>207</v>
      </c>
    </row>
    <row r="549" spans="1:2" x14ac:dyDescent="0.2">
      <c r="A549" s="18" t="s">
        <v>20</v>
      </c>
      <c r="B549">
        <v>245</v>
      </c>
    </row>
    <row r="550" spans="1:2" x14ac:dyDescent="0.2">
      <c r="A550" s="18" t="s">
        <v>20</v>
      </c>
      <c r="B550">
        <v>1573</v>
      </c>
    </row>
    <row r="551" spans="1:2" x14ac:dyDescent="0.2">
      <c r="A551" s="18" t="s">
        <v>20</v>
      </c>
      <c r="B551">
        <v>114</v>
      </c>
    </row>
    <row r="552" spans="1:2" x14ac:dyDescent="0.2">
      <c r="A552" s="18" t="s">
        <v>20</v>
      </c>
      <c r="B552">
        <v>93</v>
      </c>
    </row>
    <row r="553" spans="1:2" x14ac:dyDescent="0.2">
      <c r="A553" s="18" t="s">
        <v>20</v>
      </c>
      <c r="B553">
        <v>1681</v>
      </c>
    </row>
    <row r="554" spans="1:2" x14ac:dyDescent="0.2">
      <c r="A554" s="18" t="s">
        <v>20</v>
      </c>
      <c r="B554">
        <v>32</v>
      </c>
    </row>
    <row r="555" spans="1:2" x14ac:dyDescent="0.2">
      <c r="A555" s="18" t="s">
        <v>20</v>
      </c>
      <c r="B555">
        <v>135</v>
      </c>
    </row>
    <row r="556" spans="1:2" x14ac:dyDescent="0.2">
      <c r="A556" s="18" t="s">
        <v>20</v>
      </c>
      <c r="B556">
        <v>140</v>
      </c>
    </row>
    <row r="557" spans="1:2" x14ac:dyDescent="0.2">
      <c r="A557" s="18" t="s">
        <v>20</v>
      </c>
      <c r="B557">
        <v>92</v>
      </c>
    </row>
    <row r="558" spans="1:2" x14ac:dyDescent="0.2">
      <c r="A558" s="18" t="s">
        <v>20</v>
      </c>
      <c r="B558">
        <v>1015</v>
      </c>
    </row>
    <row r="559" spans="1:2" x14ac:dyDescent="0.2">
      <c r="A559" s="18" t="s">
        <v>20</v>
      </c>
      <c r="B559">
        <v>323</v>
      </c>
    </row>
    <row r="560" spans="1:2" x14ac:dyDescent="0.2">
      <c r="A560" s="18" t="s">
        <v>20</v>
      </c>
      <c r="B560">
        <v>2326</v>
      </c>
    </row>
    <row r="561" spans="1:2" x14ac:dyDescent="0.2">
      <c r="A561" s="18" t="s">
        <v>20</v>
      </c>
      <c r="B561">
        <v>381</v>
      </c>
    </row>
    <row r="562" spans="1:2" x14ac:dyDescent="0.2">
      <c r="A562" s="18" t="s">
        <v>20</v>
      </c>
      <c r="B562">
        <v>480</v>
      </c>
    </row>
    <row r="563" spans="1:2" x14ac:dyDescent="0.2">
      <c r="A563" s="18" t="s">
        <v>20</v>
      </c>
      <c r="B563">
        <v>226</v>
      </c>
    </row>
    <row r="564" spans="1:2" x14ac:dyDescent="0.2">
      <c r="A564" s="18" t="s">
        <v>20</v>
      </c>
      <c r="B564">
        <v>241</v>
      </c>
    </row>
    <row r="565" spans="1:2" x14ac:dyDescent="0.2">
      <c r="A565" s="18" t="s">
        <v>20</v>
      </c>
      <c r="B565">
        <v>132</v>
      </c>
    </row>
    <row r="566" spans="1:2" x14ac:dyDescent="0.2">
      <c r="A566" s="18" t="s">
        <v>20</v>
      </c>
      <c r="B566">
        <v>2043</v>
      </c>
    </row>
  </sheetData>
  <conditionalFormatting sqref="A567:A1048142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1:D1047940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Sheet2</vt:lpstr>
      <vt:lpstr>Sheet3</vt:lpstr>
      <vt:lpstr>Sheet4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Emilio Guzman</cp:lastModifiedBy>
  <dcterms:created xsi:type="dcterms:W3CDTF">2021-09-29T18:52:28Z</dcterms:created>
  <dcterms:modified xsi:type="dcterms:W3CDTF">2022-07-22T00:17:31Z</dcterms:modified>
</cp:coreProperties>
</file>