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kt Management/"/>
    </mc:Choice>
  </mc:AlternateContent>
  <xr:revisionPtr revIDLastSave="466" documentId="13_ncr:1_{B0761948-1EC6-46FA-9F5A-F6DD0D3AA1F1}" xr6:coauthVersionLast="47" xr6:coauthVersionMax="47" xr10:uidLastSave="{88EA8ADB-900B-4347-9802-D74009D0463C}"/>
  <bookViews>
    <workbookView xWindow="-120" yWindow="-120" windowWidth="29040" windowHeight="15720" activeTab="1" xr2:uid="{8CF7A9F1-50C4-41E0-98B0-08DA5C94E484}"/>
  </bookViews>
  <sheets>
    <sheet name="Main" sheetId="4" r:id="rId1"/>
    <sheet name="Zeiterfassung" sheetId="1" r:id="rId2"/>
    <sheet name="Aufgabenverteilung" sheetId="3" r:id="rId3"/>
    <sheet name="Projektterminplan" sheetId="7" r:id="rId4"/>
    <sheet name="Projektmeilensteinplan" sheetId="6" r:id="rId5"/>
    <sheet name="Ressourcen- und kalk. Pla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A3" i="6"/>
  <c r="A4" i="6"/>
  <c r="A5" i="6"/>
  <c r="A6" i="6"/>
  <c r="A7" i="6"/>
  <c r="A8" i="6"/>
  <c r="A9" i="6"/>
  <c r="A10" i="6"/>
  <c r="A11" i="6"/>
  <c r="A5" i="5"/>
  <c r="C5" i="5"/>
  <c r="C4" i="5" s="1"/>
  <c r="C57" i="5" s="1"/>
  <c r="D5" i="5"/>
  <c r="D4" i="5" s="1"/>
  <c r="D57" i="5" s="1"/>
  <c r="E5" i="5"/>
  <c r="E4" i="5" s="1"/>
  <c r="E57" i="5" s="1"/>
  <c r="F5" i="5"/>
  <c r="F4" i="5" s="1"/>
  <c r="F57" i="5" s="1"/>
  <c r="I5" i="5"/>
  <c r="I4" i="5" s="1"/>
  <c r="J5" i="5"/>
  <c r="J4" i="5" s="1"/>
  <c r="K5" i="5"/>
  <c r="K4" i="5" s="1"/>
  <c r="A6" i="5"/>
  <c r="G6" i="5"/>
  <c r="H6" i="5"/>
  <c r="L6" i="5" s="1"/>
  <c r="A7" i="5"/>
  <c r="G7" i="5"/>
  <c r="H7" i="5"/>
  <c r="L7" i="5"/>
  <c r="A8" i="5"/>
  <c r="G8" i="5"/>
  <c r="H8" i="5"/>
  <c r="L8" i="5" s="1"/>
  <c r="A9" i="5"/>
  <c r="G9" i="5"/>
  <c r="H9" i="5"/>
  <c r="L9" i="5" s="1"/>
  <c r="A10" i="5"/>
  <c r="G10" i="5"/>
  <c r="H10" i="5"/>
  <c r="L10" i="5" s="1"/>
  <c r="A11" i="5"/>
  <c r="G11" i="5"/>
  <c r="H11" i="5"/>
  <c r="L11" i="5"/>
  <c r="A12" i="5"/>
  <c r="G12" i="5"/>
  <c r="H12" i="5"/>
  <c r="L12" i="5" s="1"/>
  <c r="A13" i="5"/>
  <c r="G13" i="5"/>
  <c r="H13" i="5"/>
  <c r="L13" i="5" s="1"/>
  <c r="A14" i="5"/>
  <c r="G14" i="5"/>
  <c r="H14" i="5"/>
  <c r="L14" i="5" s="1"/>
  <c r="A16" i="5"/>
  <c r="C16" i="5"/>
  <c r="H16" i="5" s="1"/>
  <c r="D16" i="5"/>
  <c r="E16" i="5"/>
  <c r="F16" i="5"/>
  <c r="I16" i="5"/>
  <c r="J16" i="5"/>
  <c r="L16" i="5" s="1"/>
  <c r="K16" i="5"/>
  <c r="A17" i="5"/>
  <c r="G17" i="5"/>
  <c r="G16" i="5" s="1"/>
  <c r="H17" i="5"/>
  <c r="L17" i="5" s="1"/>
  <c r="A18" i="5"/>
  <c r="G18" i="5"/>
  <c r="H18" i="5"/>
  <c r="A19" i="5"/>
  <c r="G19" i="5"/>
  <c r="H19" i="5"/>
  <c r="A20" i="5"/>
  <c r="G20" i="5"/>
  <c r="H20" i="5"/>
  <c r="A21" i="5"/>
  <c r="G21" i="5"/>
  <c r="H21" i="5"/>
  <c r="L21" i="5" s="1"/>
  <c r="A23" i="5"/>
  <c r="C23" i="5"/>
  <c r="D23" i="5"/>
  <c r="H23" i="5" s="1"/>
  <c r="E23" i="5"/>
  <c r="F23" i="5"/>
  <c r="I23" i="5"/>
  <c r="L23" i="5" s="1"/>
  <c r="J23" i="5"/>
  <c r="K23" i="5"/>
  <c r="A24" i="5"/>
  <c r="G24" i="5"/>
  <c r="G23" i="5" s="1"/>
  <c r="H24" i="5"/>
  <c r="L24" i="5"/>
  <c r="A25" i="5"/>
  <c r="G25" i="5"/>
  <c r="H25" i="5"/>
  <c r="L25" i="5" s="1"/>
  <c r="A26" i="5"/>
  <c r="G26" i="5"/>
  <c r="H26" i="5"/>
  <c r="L26" i="5" s="1"/>
  <c r="A27" i="5"/>
  <c r="G27" i="5"/>
  <c r="H27" i="5"/>
  <c r="L27" i="5"/>
  <c r="A28" i="5"/>
  <c r="G28" i="5"/>
  <c r="H28" i="5"/>
  <c r="L28" i="5" s="1"/>
  <c r="A30" i="5"/>
  <c r="C30" i="5"/>
  <c r="H30" i="5" s="1"/>
  <c r="D30" i="5"/>
  <c r="E30" i="5"/>
  <c r="F30" i="5"/>
  <c r="G30" i="5"/>
  <c r="I30" i="5"/>
  <c r="J30" i="5"/>
  <c r="K30" i="5"/>
  <c r="A31" i="5"/>
  <c r="G31" i="5"/>
  <c r="H31" i="5"/>
  <c r="L31" i="5"/>
  <c r="A32" i="5"/>
  <c r="G32" i="5"/>
  <c r="H32" i="5"/>
  <c r="L32" i="5" s="1"/>
  <c r="A33" i="5"/>
  <c r="G33" i="5"/>
  <c r="H33" i="5"/>
  <c r="L33" i="5" s="1"/>
  <c r="A34" i="5"/>
  <c r="G34" i="5"/>
  <c r="H34" i="5"/>
  <c r="L34" i="5"/>
  <c r="A36" i="5"/>
  <c r="C36" i="5"/>
  <c r="D36" i="5"/>
  <c r="H36" i="5" s="1"/>
  <c r="L36" i="5" s="1"/>
  <c r="E36" i="5"/>
  <c r="F36" i="5"/>
  <c r="I36" i="5"/>
  <c r="J36" i="5"/>
  <c r="K36" i="5"/>
  <c r="A37" i="5"/>
  <c r="G37" i="5"/>
  <c r="G36" i="5" s="1"/>
  <c r="H37" i="5"/>
  <c r="L37" i="5"/>
  <c r="A38" i="5"/>
  <c r="G38" i="5"/>
  <c r="H38" i="5"/>
  <c r="L38" i="5"/>
  <c r="A39" i="5"/>
  <c r="G39" i="5"/>
  <c r="H39" i="5"/>
  <c r="L39" i="5"/>
  <c r="A40" i="5"/>
  <c r="G40" i="5"/>
  <c r="H40" i="5"/>
  <c r="L40" i="5"/>
  <c r="A41" i="5"/>
  <c r="G41" i="5"/>
  <c r="H41" i="5"/>
  <c r="L41" i="5"/>
  <c r="A42" i="5"/>
  <c r="G42" i="5"/>
  <c r="H42" i="5"/>
  <c r="L42" i="5"/>
  <c r="A44" i="5"/>
  <c r="C44" i="5"/>
  <c r="H44" i="5" s="1"/>
  <c r="L44" i="5" s="1"/>
  <c r="D44" i="5"/>
  <c r="E44" i="5"/>
  <c r="F44" i="5"/>
  <c r="I44" i="5"/>
  <c r="J44" i="5"/>
  <c r="K44" i="5"/>
  <c r="A45" i="5"/>
  <c r="G45" i="5"/>
  <c r="G44" i="5" s="1"/>
  <c r="H45" i="5"/>
  <c r="L45" i="5" s="1"/>
  <c r="A46" i="5"/>
  <c r="G46" i="5"/>
  <c r="H46" i="5"/>
  <c r="L46" i="5" s="1"/>
  <c r="A47" i="5"/>
  <c r="G47" i="5"/>
  <c r="H47" i="5"/>
  <c r="L47" i="5"/>
  <c r="A48" i="5"/>
  <c r="G48" i="5"/>
  <c r="H48" i="5"/>
  <c r="L48" i="5" s="1"/>
  <c r="A49" i="5"/>
  <c r="G49" i="5"/>
  <c r="H49" i="5"/>
  <c r="L49" i="5"/>
  <c r="A50" i="5"/>
  <c r="G50" i="5"/>
  <c r="H50" i="5"/>
  <c r="L50" i="5"/>
  <c r="A51" i="5"/>
  <c r="G51" i="5"/>
  <c r="H51" i="5"/>
  <c r="L51" i="5" s="1"/>
  <c r="A52" i="5"/>
  <c r="G52" i="5"/>
  <c r="H52" i="5"/>
  <c r="L52" i="5" s="1"/>
  <c r="A53" i="5"/>
  <c r="G53" i="5"/>
  <c r="H53" i="5"/>
  <c r="L53" i="5"/>
  <c r="N3" i="1"/>
  <c r="L3" i="1"/>
  <c r="M3" i="1"/>
  <c r="K3" i="1"/>
  <c r="G5" i="5" l="1"/>
  <c r="G4" i="5" s="1"/>
  <c r="L30" i="5"/>
  <c r="H5" i="5"/>
  <c r="H4" i="5" l="1"/>
  <c r="L5" i="5"/>
  <c r="L4" i="5" s="1"/>
</calcChain>
</file>

<file path=xl/sharedStrings.xml><?xml version="1.0" encoding="utf-8"?>
<sst xmlns="http://schemas.openxmlformats.org/spreadsheetml/2006/main" count="305" uniqueCount="138">
  <si>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</si>
  <si>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</si>
  <si>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</si>
  <si>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</si>
  <si>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</si>
  <si>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</si>
  <si>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</si>
  <si>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</si>
  <si>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</t>
  </si>
  <si>
    <t>Durchführende/r</t>
  </si>
  <si>
    <t>Linus Wörndle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</si>
  <si>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</si>
  <si>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</si>
  <si>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</si>
  <si>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</si>
  <si>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</si>
  <si>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</si>
  <si>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</si>
  <si>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</si>
  <si>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PRK (Projektrecourcen und -kalkulation)</t>
  </si>
  <si>
    <t>PRM (Projektrisikomanagement)</t>
  </si>
  <si>
    <t>PTM3</t>
  </si>
  <si>
    <t>OSP (Objektstrukturplan)</t>
  </si>
  <si>
    <t>Erledigt</t>
  </si>
  <si>
    <t>Überfällig</t>
  </si>
  <si>
    <t>NV</t>
  </si>
  <si>
    <t>• ToDo Liste: Aufgabenmanagement für Einzelpersonen und Familien.</t>
  </si>
  <si>
    <t>• Einkaufsliste: Gemeinsame Liste für alle Haushaltsmitglieder.</t>
  </si>
  <si>
    <t>• Haushaltsinventar: Überblick über alle Haushaltsgegenstände.</t>
  </si>
  <si>
    <t>• Aufgabenverteilung: Zuweisung von Aufgaben an Familienmitglieder.</t>
  </si>
  <si>
    <t>• Punkte- und Belohnungssystem: Motivation durch Punkte und Belohnungen.</t>
  </si>
  <si>
    <t>• Strafen: Darstellung von Strafen für nicht erledigte Aufgaben.</t>
  </si>
  <si>
    <t>• Finanzverwaltung: Verwaltung und Überblick über Haushaltsfinanzen.</t>
  </si>
  <si>
    <t>• Chat: Kommunikation zwischen Familienmitgliedern per Chat.</t>
  </si>
  <si>
    <t>• ChatBot: Unterstützung durch KI-Haushaltshilfen.</t>
  </si>
  <si>
    <t>• Smarthome Steuerung (optional): Integration und Steuerung von Smarthome Geräten.</t>
  </si>
  <si>
    <t>• Müllabfuhr Benachrichtigungen: Erinnerungen zur Müllentsorgung.</t>
  </si>
  <si>
    <t>• Protokollierung: Verfolgung wiederkehrender Aufgaben wie Wartungen und Reparaturen.</t>
  </si>
  <si>
    <t>• KI-empfohlene Termine: Vorschläge für Arzttermine, Impfungen und andere</t>
  </si>
  <si>
    <t>• Familienkalender: Synchronisierbar mit iCloud und anderen Diensten.</t>
  </si>
  <si>
    <t>Projektziele:</t>
  </si>
  <si>
    <t>-</t>
  </si>
  <si>
    <t>Alle Daten und Informationen werden über Github</t>
  </si>
  <si>
    <t>Oder auf dem OneNote erfasst!</t>
  </si>
  <si>
    <t>Ende Projektmanagement</t>
  </si>
  <si>
    <t>Erstellung: PTP (Projektterminplan)</t>
  </si>
  <si>
    <t>Stundensätze:</t>
  </si>
  <si>
    <t>Erfolge überwachen, analysieren und verbessern</t>
  </si>
  <si>
    <t>Partnerschaften und Kooperation</t>
  </si>
  <si>
    <t>Social Media Content Marketing</t>
  </si>
  <si>
    <t>Bezahlte Werbung</t>
  </si>
  <si>
    <t>E-Mail Marketing und Newsletter</t>
  </si>
  <si>
    <t>Social Media Kampagne starten</t>
  </si>
  <si>
    <t>Werbematerialien erstellen</t>
  </si>
  <si>
    <t>Zielgruppe analysieren</t>
  </si>
  <si>
    <t>Marketingstrategie entwickeln</t>
  </si>
  <si>
    <t>Phase 6: Marketing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</si>
  <si>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</si>
  <si>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</si>
  <si>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</si>
  <si>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</si>
  <si>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</si>
  <si>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</si>
  <si>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</si>
  <si>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Impressum, Kontakt, usw. erstellen</t>
  </si>
  <si>
    <t>Benutzerfreundlichkeit testen</t>
  </si>
  <si>
    <t>Programmierung des Frontendes</t>
  </si>
  <si>
    <t>Auffälliges Design</t>
  </si>
  <si>
    <t>Phase 4: Marketing Webseite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</si>
  <si>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</si>
  <si>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</si>
  <si>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</si>
  <si>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</si>
  <si>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</si>
  <si>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</si>
  <si>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</si>
  <si>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</si>
  <si>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</si>
  <si>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</si>
  <si>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</si>
  <si>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</si>
  <si>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Projektrisikomanagement</t>
  </si>
  <si>
    <t>Projektressourcen- und Kostenplanung</t>
  </si>
  <si>
    <t>Projektterminplan</t>
  </si>
  <si>
    <t>Meilensteinplan</t>
  </si>
  <si>
    <t>Projektumweltanalyse</t>
  </si>
  <si>
    <t>Objektstrukturplan</t>
  </si>
  <si>
    <t>Projektstrukturplan</t>
  </si>
  <si>
    <t>Projekthandbuch</t>
  </si>
  <si>
    <t>Phase 1: Projektmanagement</t>
  </si>
  <si>
    <t>Projekt: Hausverwaltungssystem</t>
  </si>
  <si>
    <t xml:space="preserve">1. 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</si>
  <si>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</si>
  <si>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</si>
  <si>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</si>
  <si>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</si>
  <si>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</si>
  <si>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</si>
  <si>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</si>
  <si>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</si>
  <si>
    <t>xx.xx.xxxx</t>
  </si>
  <si>
    <t>Vermarktung</t>
  </si>
  <si>
    <t>Testen</t>
  </si>
  <si>
    <t>Webseite</t>
  </si>
  <si>
    <t>Programm</t>
  </si>
  <si>
    <t>Design</t>
  </si>
  <si>
    <t xml:space="preserve">Projektmanagement </t>
  </si>
  <si>
    <t>Meilensteine</t>
  </si>
  <si>
    <t>Ende</t>
  </si>
  <si>
    <t>Start</t>
  </si>
  <si>
    <t>Verantwortung</t>
  </si>
  <si>
    <t>AP-Bezeichnung</t>
  </si>
  <si>
    <t>Code</t>
  </si>
  <si>
    <t>Partnerschaften und Kooperationen</t>
  </si>
  <si>
    <t>Social Media Kampagnen starten</t>
  </si>
  <si>
    <t>Marketing</t>
  </si>
  <si>
    <t>Performance testen</t>
  </si>
  <si>
    <t>Design und Programmierung der Marketing Webseite</t>
  </si>
  <si>
    <t>Vue.js mit Electron und Express als Sprachen</t>
  </si>
  <si>
    <t>API  - Integration und Schnittstellen</t>
  </si>
  <si>
    <t>Programm Programmierung</t>
  </si>
  <si>
    <t>Benutzererfahrungen (UX) gestalten</t>
  </si>
  <si>
    <t>Projektrisikomanagement (PRM)</t>
  </si>
  <si>
    <t>Projektrecourcen und -kalkulation (PRK)</t>
  </si>
  <si>
    <t>Projektterminplan (PTP)</t>
  </si>
  <si>
    <t>Meilensteinplan (MSP)</t>
  </si>
  <si>
    <t>Projektumweltanalyse (PUA)</t>
  </si>
  <si>
    <t>Objektstrukturplan (OSP)</t>
  </si>
  <si>
    <t>Projektstrukturplan (PSP)</t>
  </si>
  <si>
    <t>Projektaustrag (PA)</t>
  </si>
  <si>
    <t>Projekthandbuch (PHB) führung</t>
  </si>
  <si>
    <t>Projektmanagement</t>
  </si>
  <si>
    <t>a</t>
  </si>
  <si>
    <t>Christian Schallner</t>
  </si>
  <si>
    <t>Fabian Lampert</t>
  </si>
  <si>
    <t>Erstellung PA</t>
  </si>
  <si>
    <t>Aufsetzung Github, PM, Co.</t>
  </si>
  <si>
    <t>Erstellung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</si>
</sst>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\ &quot; h&quot;"/>
    <numFmt numFmtId="166" formatCode="\K\W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6" borderId="0" xfId="0" applyFill="1"/>
    <xf numFmtId="0" fontId="0" fillId="3" borderId="0" xfId="0" applyFill="1"/>
    <xf numFmtId="1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1"/>
    <xf numFmtId="0" fontId="0" fillId="6" borderId="2" xfId="0" applyFill="1" applyBorder="1"/>
    <xf numFmtId="14" fontId="0" fillId="6" borderId="2" xfId="0" applyNumberFormat="1" applyFill="1" applyBorder="1"/>
    <xf numFmtId="164" fontId="0" fillId="0" borderId="0" xfId="0" applyNumberFormat="1"/>
    <xf numFmtId="164" fontId="0" fillId="0" borderId="7" xfId="2" applyFont="1" applyBorder="1"/>
    <xf numFmtId="164" fontId="0" fillId="0" borderId="6" xfId="2" applyFont="1" applyBorder="1"/>
    <xf numFmtId="164" fontId="0" fillId="0" borderId="5" xfId="2" applyFont="1" applyBorder="1"/>
    <xf numFmtId="0" fontId="0" fillId="0" borderId="5" xfId="0" applyBorder="1"/>
    <xf numFmtId="164" fontId="0" fillId="0" borderId="11" xfId="2" applyFont="1" applyBorder="1"/>
    <xf numFmtId="164" fontId="0" fillId="0" borderId="3" xfId="2" applyFont="1" applyBorder="1"/>
    <xf numFmtId="164" fontId="0" fillId="0" borderId="12" xfId="2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2" xfId="0" applyBorder="1"/>
    <xf numFmtId="164" fontId="0" fillId="0" borderId="2" xfId="2" applyFont="1" applyBorder="1"/>
    <xf numFmtId="164" fontId="0" fillId="0" borderId="0" xfId="2" applyFont="1" applyBorder="1"/>
    <xf numFmtId="164" fontId="0" fillId="0" borderId="8" xfId="2" applyFont="1" applyBorder="1"/>
    <xf numFmtId="165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0" fontId="0" fillId="0" borderId="8" xfId="0" applyBorder="1"/>
    <xf numFmtId="164" fontId="0" fillId="7" borderId="10" xfId="2" applyFont="1" applyFill="1" applyBorder="1"/>
    <xf numFmtId="164" fontId="0" fillId="7" borderId="13" xfId="2" applyFont="1" applyFill="1" applyBorder="1"/>
    <xf numFmtId="164" fontId="0" fillId="7" borderId="14" xfId="2" applyFont="1" applyFill="1" applyBorder="1"/>
    <xf numFmtId="165" fontId="0" fillId="7" borderId="13" xfId="0" applyNumberFormat="1" applyFill="1" applyBorder="1"/>
    <xf numFmtId="165" fontId="0" fillId="7" borderId="15" xfId="0" applyNumberFormat="1" applyFill="1" applyBorder="1"/>
    <xf numFmtId="165" fontId="0" fillId="7" borderId="14" xfId="0" applyNumberFormat="1" applyFill="1" applyBorder="1"/>
    <xf numFmtId="0" fontId="0" fillId="7" borderId="15" xfId="0" applyFill="1" applyBorder="1"/>
    <xf numFmtId="0" fontId="0" fillId="7" borderId="14" xfId="0" applyFill="1" applyBorder="1"/>
    <xf numFmtId="0" fontId="0" fillId="0" borderId="3" xfId="0" applyBorder="1"/>
    <xf numFmtId="0" fontId="0" fillId="7" borderId="13" xfId="0" applyFill="1" applyBorder="1"/>
    <xf numFmtId="164" fontId="0" fillId="0" borderId="4" xfId="2" applyFont="1" applyBorder="1"/>
    <xf numFmtId="165" fontId="0" fillId="0" borderId="11" xfId="0" applyNumberFormat="1" applyBorder="1"/>
    <xf numFmtId="164" fontId="0" fillId="0" borderId="9" xfId="2" applyFont="1" applyBorder="1"/>
    <xf numFmtId="165" fontId="0" fillId="0" borderId="2" xfId="0" applyNumberFormat="1" applyBorder="1"/>
    <xf numFmtId="164" fontId="0" fillId="7" borderId="2" xfId="2" applyFont="1" applyFill="1" applyBorder="1"/>
    <xf numFmtId="164" fontId="0" fillId="7" borderId="9" xfId="2" applyFont="1" applyFill="1" applyBorder="1"/>
    <xf numFmtId="164" fontId="0" fillId="7" borderId="0" xfId="2" applyFont="1" applyFill="1" applyBorder="1"/>
    <xf numFmtId="164" fontId="0" fillId="7" borderId="8" xfId="2" applyFont="1" applyFill="1" applyBorder="1"/>
    <xf numFmtId="165" fontId="0" fillId="7" borderId="2" xfId="0" applyNumberFormat="1" applyFill="1" applyBorder="1"/>
    <xf numFmtId="165" fontId="0" fillId="7" borderId="9" xfId="0" applyNumberFormat="1" applyFill="1" applyBorder="1"/>
    <xf numFmtId="165" fontId="0" fillId="7" borderId="0" xfId="0" applyNumberFormat="1" applyFill="1"/>
    <xf numFmtId="165" fontId="0" fillId="7" borderId="8" xfId="0" applyNumberFormat="1" applyFill="1" applyBorder="1"/>
    <xf numFmtId="0" fontId="0" fillId="7" borderId="0" xfId="0" applyFill="1"/>
    <xf numFmtId="0" fontId="0" fillId="7" borderId="8" xfId="0" applyFill="1" applyBorder="1"/>
    <xf numFmtId="164" fontId="0" fillId="8" borderId="10" xfId="2" applyFont="1" applyFill="1" applyBorder="1"/>
    <xf numFmtId="164" fontId="0" fillId="8" borderId="15" xfId="2" applyFont="1" applyFill="1" applyBorder="1"/>
    <xf numFmtId="164" fontId="0" fillId="8" borderId="13" xfId="2" applyFont="1" applyFill="1" applyBorder="1"/>
    <xf numFmtId="164" fontId="0" fillId="8" borderId="14" xfId="2" applyFont="1" applyFill="1" applyBorder="1"/>
    <xf numFmtId="165" fontId="0" fillId="8" borderId="10" xfId="0" applyNumberFormat="1" applyFill="1" applyBorder="1"/>
    <xf numFmtId="165" fontId="0" fillId="8" borderId="15" xfId="0" applyNumberFormat="1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0" xfId="0" applyAlignment="1">
      <alignment textRotation="180"/>
    </xf>
    <xf numFmtId="0" fontId="0" fillId="0" borderId="0" xfId="0" applyAlignment="1">
      <alignment horizontal="right"/>
    </xf>
    <xf numFmtId="14" fontId="0" fillId="0" borderId="0" xfId="0" applyNumberFormat="1"/>
    <xf numFmtId="16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3" xfId="0" applyBorder="1" applyAlignment="1">
      <alignment textRotation="180"/>
    </xf>
    <xf numFmtId="14" fontId="0" fillId="9" borderId="3" xfId="0" applyNumberFormat="1" applyFill="1" applyBorder="1"/>
    <xf numFmtId="0" fontId="0" fillId="9" borderId="3" xfId="0" applyFill="1" applyBorder="1"/>
    <xf numFmtId="0" fontId="4" fillId="9" borderId="3" xfId="0" applyFont="1" applyFill="1" applyBorder="1" applyAlignment="1">
      <alignment vertical="center"/>
    </xf>
    <xf numFmtId="16" fontId="1" fillId="9" borderId="12" xfId="0" applyNumberFormat="1" applyFont="1" applyFill="1" applyBorder="1" applyAlignment="1">
      <alignment horizontal="right"/>
    </xf>
    <xf numFmtId="16" fontId="1" fillId="0" borderId="8" xfId="0" applyNumberFormat="1" applyFont="1" applyBorder="1" applyAlignment="1">
      <alignment horizontal="right"/>
    </xf>
    <xf numFmtId="16" fontId="1" fillId="9" borderId="8" xfId="0" applyNumberFormat="1" applyFont="1" applyFill="1" applyBorder="1" applyAlignment="1">
      <alignment horizontal="right"/>
    </xf>
    <xf numFmtId="0" fontId="0" fillId="0" borderId="13" xfId="0" applyBorder="1"/>
    <xf numFmtId="14" fontId="0" fillId="6" borderId="13" xfId="0" applyNumberFormat="1" applyFill="1" applyBorder="1"/>
    <xf numFmtId="0" fontId="0" fillId="6" borderId="13" xfId="0" applyFill="1" applyBorder="1"/>
    <xf numFmtId="0" fontId="1" fillId="6" borderId="14" xfId="0" applyFont="1" applyFill="1" applyBorder="1" applyAlignment="1">
      <alignment horizontal="right"/>
    </xf>
    <xf numFmtId="166" fontId="0" fillId="10" borderId="16" xfId="0" applyNumberFormat="1" applyFill="1" applyBorder="1" applyAlignment="1">
      <alignment textRotation="180"/>
    </xf>
    <xf numFmtId="166" fontId="0" fillId="10" borderId="17" xfId="0" applyNumberFormat="1" applyFill="1" applyBorder="1" applyAlignment="1">
      <alignment textRotation="180"/>
    </xf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14" fontId="0" fillId="0" borderId="21" xfId="0" applyNumberFormat="1" applyBorder="1" applyAlignment="1">
      <alignment textRotation="75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textRotation="180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14" fontId="0" fillId="9" borderId="13" xfId="0" applyNumberFormat="1" applyFill="1" applyBorder="1"/>
    <xf numFmtId="0" fontId="0" fillId="9" borderId="13" xfId="0" applyFill="1" applyBorder="1"/>
    <xf numFmtId="16" fontId="1" fillId="9" borderId="14" xfId="0" applyNumberFormat="1" applyFont="1" applyFill="1" applyBorder="1" applyAlignment="1">
      <alignment horizontal="right"/>
    </xf>
    <xf numFmtId="14" fontId="0" fillId="0" borderId="3" xfId="0" applyNumberFormat="1" applyBorder="1"/>
    <xf numFmtId="0" fontId="4" fillId="0" borderId="3" xfId="0" applyFont="1" applyBorder="1" applyAlignment="1">
      <alignment vertical="center"/>
    </xf>
    <xf numFmtId="0" fontId="0" fillId="6" borderId="9" xfId="0" applyFill="1" applyBorder="1"/>
    <xf numFmtId="0" fontId="0" fillId="6" borderId="13" xfId="0" applyFill="1" applyBorder="1" applyAlignment="1">
      <alignment textRotation="180"/>
    </xf>
    <xf numFmtId="0" fontId="0" fillId="6" borderId="15" xfId="0" applyFill="1" applyBorder="1"/>
    <xf numFmtId="14" fontId="0" fillId="9" borderId="0" xfId="0" applyNumberFormat="1" applyFill="1"/>
    <xf numFmtId="0" fontId="0" fillId="6" borderId="21" xfId="0" applyFill="1" applyBorder="1" applyAlignment="1">
      <alignment textRotation="180"/>
    </xf>
    <xf numFmtId="0" fontId="0" fillId="6" borderId="21" xfId="0" applyFill="1" applyBorder="1"/>
    <xf numFmtId="0" fontId="0" fillId="0" borderId="21" xfId="0" applyBorder="1"/>
    <xf numFmtId="0" fontId="0" fillId="0" borderId="21" xfId="0" applyBorder="1" applyAlignment="1">
      <alignment textRotation="180"/>
    </xf>
    <xf numFmtId="0" fontId="0" fillId="9" borderId="0" xfId="0" applyFill="1"/>
    <xf numFmtId="0" fontId="0" fillId="0" borderId="24" xfId="0" applyBorder="1"/>
    <xf numFmtId="0" fontId="0" fillId="0" borderId="27" xfId="0" applyBorder="1"/>
    <xf numFmtId="0" fontId="0" fillId="6" borderId="27" xfId="0" applyFill="1" applyBorder="1"/>
    <xf numFmtId="0" fontId="0" fillId="0" borderId="28" xfId="0" applyBorder="1" applyAlignment="1">
      <alignment textRotation="180"/>
    </xf>
    <xf numFmtId="0" fontId="0" fillId="6" borderId="28" xfId="0" applyFill="1" applyBorder="1" applyAlignment="1">
      <alignment textRotation="18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14" fontId="0" fillId="6" borderId="6" xfId="0" applyNumberFormat="1" applyFill="1" applyBorder="1"/>
    <xf numFmtId="0" fontId="0" fillId="6" borderId="31" xfId="0" applyFill="1" applyBorder="1" applyAlignment="1">
      <alignment textRotation="180"/>
    </xf>
    <xf numFmtId="0" fontId="0" fillId="6" borderId="31" xfId="0" applyFill="1" applyBorder="1"/>
    <xf numFmtId="0" fontId="0" fillId="6" borderId="32" xfId="0" applyFill="1" applyBorder="1"/>
    <xf numFmtId="0" fontId="0" fillId="0" borderId="25" xfId="0" applyBorder="1" applyAlignment="1">
      <alignment textRotation="180"/>
    </xf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textRotation="180"/>
    </xf>
    <xf numFmtId="0" fontId="0" fillId="9" borderId="24" xfId="0" applyFill="1" applyBorder="1" applyAlignment="1">
      <alignment textRotation="180"/>
    </xf>
    <xf numFmtId="0" fontId="0" fillId="9" borderId="25" xfId="0" applyFill="1" applyBorder="1" applyAlignment="1">
      <alignment textRotation="180"/>
    </xf>
    <xf numFmtId="0" fontId="0" fillId="9" borderId="25" xfId="0" applyFill="1" applyBorder="1"/>
    <xf numFmtId="0" fontId="0" fillId="6" borderId="28" xfId="0" applyFill="1" applyBorder="1"/>
    <xf numFmtId="0" fontId="0" fillId="6" borderId="0" xfId="0" applyFill="1" applyAlignment="1">
      <alignment textRotation="180"/>
    </xf>
    <xf numFmtId="14" fontId="0" fillId="0" borderId="0" xfId="0" applyNumberFormat="1" applyAlignment="1">
      <alignment horizontal="right"/>
    </xf>
    <xf numFmtId="0" fontId="0" fillId="6" borderId="4" xfId="0" applyFill="1" applyBorder="1"/>
    <xf numFmtId="0" fontId="0" fillId="0" borderId="2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/>
    <xf numFmtId="0" fontId="0" fillId="2" borderId="11" xfId="0" applyFill="1" applyBorder="1"/>
  </cellXfs>
  <cellStyles count="3">
    <cellStyle name="Link" xfId="1" builtinId="8"/>
    <cellStyle name="Standard" xfId="0" builtinId="0"/>
    <cellStyle name="Währung" xfId="2" builtinId="4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terLini/HausMeister---Die-Hausverwaltungs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8D3-426B-43E4-A830-A60B3F99212E}">
  <sheetPr codeName="Tabelle3"/>
  <dimension ref="A1:C21"/>
  <sheetViews>
    <sheetView zoomScale="115" zoomScaleNormal="115" workbookViewId="0">
      <selection activeCell="C4" sqref="C4"/>
    </sheetView>
  </sheetViews>
  <sheetFormatPr baseColWidth="10" defaultRowHeight="15" x14ac:dyDescent="0.25"/>
  <cols>
    <col min="1" max="2" width="30.7109375" customWidth="1"/>
    <col min="3" max="3" width="81" customWidth="1"/>
    <col min="4" max="4" width="11.42578125" customWidth="1"/>
  </cols>
  <sheetData>
    <row r="1" spans="1:3" ht="15.75" thickBot="1" x14ac:dyDescent="0.3">
      <c r="A1" s="5" t="s">
        <v>12</v>
      </c>
      <c r="B1" s="5" t="s">
        <v>13</v>
      </c>
    </row>
    <row r="2" spans="1:3" ht="15.75" thickBot="1" x14ac:dyDescent="0.3">
      <c r="A2" s="20">
        <v>45477</v>
      </c>
      <c r="B2" s="20">
        <v>47118</v>
      </c>
    </row>
    <row r="4" spans="1:3" x14ac:dyDescent="0.25">
      <c r="C4" s="24" t="s">
        <v>42</v>
      </c>
    </row>
    <row r="5" spans="1:3" x14ac:dyDescent="0.25">
      <c r="C5" t="s">
        <v>43</v>
      </c>
    </row>
    <row r="6" spans="1:3" ht="15.75" thickBot="1" x14ac:dyDescent="0.3"/>
    <row r="7" spans="1:3" ht="15.75" thickBot="1" x14ac:dyDescent="0.3">
      <c r="C7" s="21" t="s">
        <v>40</v>
      </c>
    </row>
    <row r="8" spans="1:3" x14ac:dyDescent="0.25">
      <c r="C8" s="22" t="s">
        <v>39</v>
      </c>
    </row>
    <row r="9" spans="1:3" x14ac:dyDescent="0.25">
      <c r="C9" s="2" t="s">
        <v>26</v>
      </c>
    </row>
    <row r="10" spans="1:3" x14ac:dyDescent="0.25">
      <c r="C10" s="2" t="s">
        <v>27</v>
      </c>
    </row>
    <row r="11" spans="1:3" x14ac:dyDescent="0.25">
      <c r="C11" s="2" t="s">
        <v>28</v>
      </c>
    </row>
    <row r="12" spans="1:3" x14ac:dyDescent="0.25">
      <c r="C12" s="2" t="s">
        <v>29</v>
      </c>
    </row>
    <row r="13" spans="1:3" x14ac:dyDescent="0.25">
      <c r="C13" s="2" t="s">
        <v>30</v>
      </c>
    </row>
    <row r="14" spans="1:3" x14ac:dyDescent="0.25">
      <c r="C14" s="2" t="s">
        <v>31</v>
      </c>
    </row>
    <row r="15" spans="1:3" x14ac:dyDescent="0.25">
      <c r="C15" s="2" t="s">
        <v>32</v>
      </c>
    </row>
    <row r="16" spans="1:3" x14ac:dyDescent="0.25">
      <c r="C16" s="2" t="s">
        <v>33</v>
      </c>
    </row>
    <row r="17" spans="3:3" x14ac:dyDescent="0.25">
      <c r="C17" s="2" t="s">
        <v>34</v>
      </c>
    </row>
    <row r="18" spans="3:3" x14ac:dyDescent="0.25">
      <c r="C18" s="2" t="s">
        <v>35</v>
      </c>
    </row>
    <row r="19" spans="3:3" x14ac:dyDescent="0.25">
      <c r="C19" s="2" t="s">
        <v>36</v>
      </c>
    </row>
    <row r="20" spans="3:3" x14ac:dyDescent="0.25">
      <c r="C20" s="2" t="s">
        <v>37</v>
      </c>
    </row>
    <row r="21" spans="3:3" ht="15.75" thickBot="1" x14ac:dyDescent="0.3">
      <c r="C21" s="23" t="s">
        <v>38</v>
      </c>
    </row>
  </sheetData>
  <hyperlinks>
    <hyperlink ref="C4" r:id="rId1" xr:uid="{96A5CE91-1CCD-4D9F-9352-231B328AC683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19"/>
  <sheetViews>
    <sheetView tabSelected="1" zoomScale="85" zoomScaleNormal="85" workbookViewId="0">
      <selection activeCell="E5" sqref="E5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3" width="14.5703125" customWidth="1"/>
    <col min="4" max="5" width="5.7109375" customWidth="1"/>
    <col min="6" max="6" width="5.7109375" style="3" customWidth="1"/>
    <col min="7" max="7" width="49.7109375" style="2" customWidth="1"/>
    <col min="8" max="8" width="11.42578125" customWidth="1"/>
    <col min="9" max="10" width="15.7109375" customWidth="1"/>
    <col min="11" max="11" width="20.28515625" customWidth="1"/>
    <col min="12" max="12" width="17.85546875" bestFit="1" customWidth="1"/>
    <col min="13" max="13" width="14.7109375" bestFit="1" customWidth="1"/>
    <col min="14" max="14" width="8.85546875" customWidth="1"/>
    <col min="16384" max="16384" width="11.42578125" customWidth="1"/>
  </cols>
  <sheetData>
    <row r="1" spans="1:14" ht="15.75" thickBot="1" x14ac:dyDescent="0.3">
      <c r="A1"/>
      <c r="B1"/>
      <c r="C1" s="149" t="s">
        <v>5</v>
      </c>
      <c r="D1" s="149"/>
      <c r="E1" s="149"/>
      <c r="F1" s="149"/>
      <c r="G1" s="1"/>
      <c r="K1" s="148" t="s">
        <v>6</v>
      </c>
      <c r="L1" s="149"/>
      <c r="M1" s="149"/>
      <c r="N1" s="149"/>
    </row>
    <row r="2" spans="1:14" ht="15.75" thickBot="1" x14ac:dyDescent="0.3">
      <c r="A2" s="5" t="s">
        <v>0</v>
      </c>
      <c r="B2" s="6" t="s">
        <v>4</v>
      </c>
      <c r="C2" s="8" t="s">
        <v>1</v>
      </c>
      <c r="D2" s="9" t="s">
        <v>2</v>
      </c>
      <c r="E2" s="10" t="s">
        <v>3</v>
      </c>
      <c r="F2" s="11" t="s">
        <v>21</v>
      </c>
      <c r="G2" s="5" t="s">
        <v>7</v>
      </c>
      <c r="K2" s="17" t="s">
        <v>1</v>
      </c>
      <c r="L2" s="157" t="s">
        <v>2</v>
      </c>
      <c r="M2" s="5" t="s">
        <v>3</v>
      </c>
      <c r="N2" s="11" t="s">
        <v>21</v>
      </c>
    </row>
    <row r="3" spans="1:14" ht="15.75" thickBot="1" x14ac:dyDescent="0.3">
      <c r="A3" s="4">
        <v>45604</v>
      </c>
      <c r="B3" s="15" t="s">
        <v>136</v>
      </c>
      <c r="C3">
        <v>80</v>
      </c>
      <c r="K3" s="18" t="str">
        <f>INT(SUBSTITUTE(SUM(C3:C1048576),"min","")/60)&amp;" h "&amp;MOD(SUBSTITUTE(SUM(C3:C1048576),"min",""),60)&amp;" min"</f>
        <v>1 h 40 min</v>
      </c>
      <c r="L3" s="158" t="str">
        <f>INT(SUBSTITUTE(SUM(D3:D1048576),"min","")/60)&amp;" h "&amp;MOD(SUBSTITUTE(SUM(D3:D1048576),"min",""),60)&amp;" min"</f>
        <v>1 h 40 min</v>
      </c>
      <c r="M3" s="159" t="str">
        <f>INT(SUBSTITUTE(SUM(E3:E1048576),"min","")/60)&amp;" h "&amp;MOD(SUBSTITUTE(SUM(E3:E1048576),"min",""),60)&amp;" min"</f>
        <v>1 h 40 min</v>
      </c>
      <c r="N3" s="12" t="str">
        <f>INT(SUBSTITUTE(SUM(F3:F1048576),"min","")/60)&amp;" h "&amp;MOD(SUBSTITUTE(SUM(F3:F1048576),"min",""),60)&amp;" min"</f>
        <v>0 h 0 min</v>
      </c>
    </row>
    <row r="4" spans="1:14" x14ac:dyDescent="0.25">
      <c r="B4" s="2" t="s">
        <v>135</v>
      </c>
      <c r="C4">
        <v>20</v>
      </c>
      <c r="D4">
        <v>20</v>
      </c>
      <c r="E4">
        <v>100</v>
      </c>
      <c r="K4" s="2"/>
      <c r="L4" s="2"/>
      <c r="M4" s="2"/>
    </row>
    <row r="5" spans="1:14" ht="15.75" thickBot="1" x14ac:dyDescent="0.3">
      <c r="A5" s="4"/>
      <c r="B5" s="2" t="s">
        <v>137</v>
      </c>
      <c r="D5">
        <v>80</v>
      </c>
      <c r="K5" s="19" t="s">
        <v>10</v>
      </c>
      <c r="L5" s="19" t="s">
        <v>133</v>
      </c>
      <c r="M5" s="19" t="s">
        <v>134</v>
      </c>
      <c r="N5" s="16" t="s">
        <v>25</v>
      </c>
    </row>
    <row r="8" spans="1:14" x14ac:dyDescent="0.25">
      <c r="A8" s="4"/>
    </row>
    <row r="10" spans="1:14" x14ac:dyDescent="0.25">
      <c r="A10" s="4"/>
    </row>
    <row r="11" spans="1:14" ht="15.75" thickBot="1" x14ac:dyDescent="0.3"/>
    <row r="12" spans="1:14" ht="15.75" thickBot="1" x14ac:dyDescent="0.3">
      <c r="A12" s="4"/>
      <c r="I12" s="5" t="s">
        <v>12</v>
      </c>
      <c r="J12" s="5" t="s">
        <v>13</v>
      </c>
    </row>
    <row r="13" spans="1:14" ht="15.75" thickBot="1" x14ac:dyDescent="0.3">
      <c r="I13" s="20">
        <v>45477</v>
      </c>
      <c r="J13" s="20">
        <v>47118</v>
      </c>
    </row>
    <row r="17" spans="1:7" x14ac:dyDescent="0.25">
      <c r="G17" s="147"/>
    </row>
    <row r="18" spans="1:7" x14ac:dyDescent="0.25">
      <c r="A18" s="4"/>
    </row>
    <row r="19" spans="1:7" x14ac:dyDescent="0.25">
      <c r="A19" s="4"/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zoomScale="130" zoomScaleNormal="130" workbookViewId="0">
      <selection activeCell="A11" sqref="A11:C11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22.5703125" customWidth="1"/>
    <col min="6" max="6" width="11.42578125" bestFit="1" customWidth="1"/>
    <col min="7" max="8" width="15.7109375" customWidth="1"/>
  </cols>
  <sheetData>
    <row r="1" spans="1:8" ht="15.75" thickBot="1" x14ac:dyDescent="0.3">
      <c r="A1" s="7" t="s">
        <v>8</v>
      </c>
      <c r="B1" s="7" t="s">
        <v>9</v>
      </c>
      <c r="C1" s="7" t="s">
        <v>11</v>
      </c>
      <c r="E1" s="8" t="s">
        <v>1</v>
      </c>
      <c r="F1" s="9" t="s">
        <v>2</v>
      </c>
      <c r="G1" s="10" t="s">
        <v>3</v>
      </c>
      <c r="H1" s="11" t="s">
        <v>21</v>
      </c>
    </row>
    <row r="2" spans="1:8" x14ac:dyDescent="0.25">
      <c r="A2" s="2" t="s">
        <v>15</v>
      </c>
      <c r="B2" s="2" t="s">
        <v>1</v>
      </c>
      <c r="C2" s="4" t="s">
        <v>41</v>
      </c>
      <c r="E2" s="16" t="s">
        <v>10</v>
      </c>
      <c r="F2" s="16" t="s">
        <v>25</v>
      </c>
      <c r="G2" s="16" t="s">
        <v>25</v>
      </c>
      <c r="H2" s="16" t="s">
        <v>25</v>
      </c>
    </row>
    <row r="4" spans="1:8" x14ac:dyDescent="0.25">
      <c r="A4" s="25" t="s">
        <v>14</v>
      </c>
      <c r="B4" s="25" t="s">
        <v>1</v>
      </c>
      <c r="C4" s="26">
        <v>45477</v>
      </c>
    </row>
    <row r="5" spans="1:8" x14ac:dyDescent="0.25">
      <c r="A5" s="25" t="s">
        <v>16</v>
      </c>
      <c r="B5" s="25" t="s">
        <v>1</v>
      </c>
      <c r="C5" s="26">
        <v>45477</v>
      </c>
    </row>
    <row r="6" spans="1:8" x14ac:dyDescent="0.25">
      <c r="A6" s="25" t="s">
        <v>22</v>
      </c>
      <c r="B6" s="25" t="s">
        <v>1</v>
      </c>
      <c r="C6" s="26">
        <v>45478</v>
      </c>
    </row>
    <row r="7" spans="1:8" ht="15.75" thickBot="1" x14ac:dyDescent="0.3">
      <c r="A7" s="25" t="s">
        <v>17</v>
      </c>
      <c r="B7" s="25" t="s">
        <v>1</v>
      </c>
      <c r="C7" s="26">
        <v>45478</v>
      </c>
    </row>
    <row r="8" spans="1:8" ht="15.75" thickBot="1" x14ac:dyDescent="0.3">
      <c r="A8" s="25" t="s">
        <v>18</v>
      </c>
      <c r="B8" s="25" t="s">
        <v>1</v>
      </c>
      <c r="C8" s="26">
        <v>45493</v>
      </c>
      <c r="G8" s="7" t="s">
        <v>12</v>
      </c>
      <c r="H8" s="7" t="s">
        <v>13</v>
      </c>
    </row>
    <row r="9" spans="1:8" ht="15.75" thickBot="1" x14ac:dyDescent="0.3">
      <c r="A9" s="25" t="s">
        <v>45</v>
      </c>
      <c r="B9" s="25" t="s">
        <v>1</v>
      </c>
      <c r="C9" s="26">
        <v>45478</v>
      </c>
      <c r="G9" s="20">
        <v>45477</v>
      </c>
      <c r="H9" s="20">
        <v>47118</v>
      </c>
    </row>
    <row r="10" spans="1:8" x14ac:dyDescent="0.25">
      <c r="A10" s="25" t="s">
        <v>19</v>
      </c>
      <c r="B10" s="25" t="s">
        <v>1</v>
      </c>
      <c r="C10" s="26">
        <v>45493</v>
      </c>
    </row>
    <row r="11" spans="1:8" x14ac:dyDescent="0.25">
      <c r="A11" s="25" t="s">
        <v>20</v>
      </c>
      <c r="B11" s="25" t="s">
        <v>1</v>
      </c>
      <c r="C11" s="26">
        <v>45496</v>
      </c>
    </row>
    <row r="12" spans="1:8" x14ac:dyDescent="0.25">
      <c r="A12" s="2" t="s">
        <v>44</v>
      </c>
      <c r="B12" s="2" t="s">
        <v>1</v>
      </c>
      <c r="C12" s="4">
        <v>45504</v>
      </c>
    </row>
    <row r="15" spans="1:8" x14ac:dyDescent="0.25">
      <c r="E15" s="13"/>
      <c r="F15" t="s">
        <v>23</v>
      </c>
    </row>
    <row r="16" spans="1:8" x14ac:dyDescent="0.25">
      <c r="E16" s="14"/>
      <c r="F16" t="s">
        <v>24</v>
      </c>
    </row>
    <row r="17" spans="3:3" x14ac:dyDescent="0.25">
      <c r="C17" s="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0B82-BF52-49F2-8176-3B64F2795AA3}">
  <dimension ref="A1:IG48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C41" sqref="HC41"/>
    </sheetView>
  </sheetViews>
  <sheetFormatPr baseColWidth="10" defaultColWidth="3.28515625" defaultRowHeight="15" x14ac:dyDescent="0.25"/>
  <cols>
    <col min="1" max="1" width="11.42578125" style="46" customWidth="1"/>
    <col min="2" max="2" width="48" bestFit="1" customWidth="1"/>
    <col min="3" max="3" width="20.7109375" customWidth="1"/>
    <col min="4" max="4" width="13.7109375" customWidth="1"/>
    <col min="5" max="5" width="12.5703125" style="3" customWidth="1"/>
    <col min="6" max="6" width="3.28515625" style="104"/>
    <col min="7" max="16" width="3.28515625" style="81"/>
    <col min="241" max="241" width="3.28515625" style="3"/>
  </cols>
  <sheetData>
    <row r="1" spans="1:241" ht="54.75" thickBot="1" x14ac:dyDescent="0.3">
      <c r="A1" s="150" t="s">
        <v>83</v>
      </c>
      <c r="B1" s="151"/>
      <c r="C1" s="152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ht="15.75" thickBot="1" x14ac:dyDescent="0.3">
      <c r="A3" s="130" t="str">
        <f>"1"</f>
        <v>1</v>
      </c>
      <c r="B3" s="131" t="s">
        <v>90</v>
      </c>
      <c r="C3" s="131" t="s">
        <v>1</v>
      </c>
      <c r="D3" s="132">
        <v>45477</v>
      </c>
      <c r="E3" s="132">
        <v>47118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5" t="s">
        <v>132</v>
      </c>
    </row>
    <row r="4" spans="1:241" x14ac:dyDescent="0.25">
      <c r="A4" s="92" t="str">
        <f>"1.2"</f>
        <v>1.2</v>
      </c>
      <c r="B4" s="121" t="s">
        <v>131</v>
      </c>
      <c r="C4" s="121" t="s">
        <v>1</v>
      </c>
      <c r="D4" s="116">
        <v>45477</v>
      </c>
      <c r="E4" s="116">
        <v>45504</v>
      </c>
      <c r="F4" s="140"/>
      <c r="G4" s="140"/>
      <c r="H4" s="140"/>
      <c r="I4" s="140"/>
      <c r="J4" s="139"/>
      <c r="K4" s="139"/>
      <c r="L4" s="139"/>
      <c r="M4" s="139"/>
      <c r="N4" s="139"/>
      <c r="O4" s="139"/>
      <c r="P4" s="139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9" t="s">
        <v>132</v>
      </c>
    </row>
    <row r="5" spans="1:241" x14ac:dyDescent="0.25">
      <c r="A5" s="106" t="str">
        <f>"1.2.1"</f>
        <v>1.2.1</v>
      </c>
      <c r="B5" s="85" t="s">
        <v>130</v>
      </c>
      <c r="C5" t="s">
        <v>1</v>
      </c>
      <c r="D5" s="83">
        <v>45477</v>
      </c>
      <c r="E5" s="83">
        <v>45504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24" t="s">
        <v>132</v>
      </c>
    </row>
    <row r="6" spans="1:241" x14ac:dyDescent="0.25">
      <c r="A6" s="106" t="str">
        <f>"1.2.2"</f>
        <v>1.2.2</v>
      </c>
      <c r="B6" t="s">
        <v>129</v>
      </c>
      <c r="C6" t="s">
        <v>1</v>
      </c>
      <c r="D6" s="83">
        <v>45477</v>
      </c>
      <c r="E6" s="83">
        <v>45477</v>
      </c>
      <c r="F6" s="117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23" t="s">
        <v>132</v>
      </c>
    </row>
    <row r="7" spans="1:241" x14ac:dyDescent="0.25">
      <c r="A7" s="106" t="str">
        <f>"1.2.3"</f>
        <v>1.2.3</v>
      </c>
      <c r="B7" s="85" t="s">
        <v>128</v>
      </c>
      <c r="C7" t="s">
        <v>1</v>
      </c>
      <c r="D7" s="83">
        <v>45477</v>
      </c>
      <c r="E7" s="83">
        <v>45477</v>
      </c>
      <c r="F7" s="117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23" t="s">
        <v>132</v>
      </c>
    </row>
    <row r="8" spans="1:241" x14ac:dyDescent="0.25">
      <c r="A8" s="106" t="str">
        <f>"1.2.4"</f>
        <v>1.2.4</v>
      </c>
      <c r="B8" s="85" t="s">
        <v>127</v>
      </c>
      <c r="C8" t="s">
        <v>1</v>
      </c>
      <c r="D8" s="83">
        <v>45477</v>
      </c>
      <c r="E8" s="83">
        <v>45478</v>
      </c>
      <c r="F8" s="117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23" t="s">
        <v>132</v>
      </c>
    </row>
    <row r="9" spans="1:241" x14ac:dyDescent="0.25">
      <c r="A9" s="106" t="str">
        <f>"1.2.5"</f>
        <v>1.2.5</v>
      </c>
      <c r="B9" s="85" t="s">
        <v>126</v>
      </c>
      <c r="C9" t="s">
        <v>1</v>
      </c>
      <c r="D9" s="83">
        <v>45477</v>
      </c>
      <c r="E9" s="83">
        <v>45478</v>
      </c>
      <c r="F9" s="117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23" t="s">
        <v>132</v>
      </c>
    </row>
    <row r="10" spans="1:241" x14ac:dyDescent="0.25">
      <c r="A10" s="106" t="str">
        <f>"1.2.6"</f>
        <v>1.2.6</v>
      </c>
      <c r="B10" s="85" t="s">
        <v>125</v>
      </c>
      <c r="C10" t="s">
        <v>1</v>
      </c>
      <c r="D10" s="83">
        <v>45477</v>
      </c>
      <c r="E10" s="83">
        <v>45493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24" t="s">
        <v>132</v>
      </c>
    </row>
    <row r="11" spans="1:241" x14ac:dyDescent="0.25">
      <c r="A11" s="106" t="str">
        <f>"1.2.7"</f>
        <v>1.2.7</v>
      </c>
      <c r="B11" s="85" t="s">
        <v>124</v>
      </c>
      <c r="C11" t="s">
        <v>1</v>
      </c>
      <c r="D11" s="83">
        <v>45477</v>
      </c>
      <c r="E11" s="83">
        <v>47118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24" t="s">
        <v>132</v>
      </c>
    </row>
    <row r="12" spans="1:241" x14ac:dyDescent="0.25">
      <c r="A12" s="106" t="str">
        <f>"1.2.8"</f>
        <v>1.2.8</v>
      </c>
      <c r="B12" s="85" t="s">
        <v>123</v>
      </c>
      <c r="C12" t="s">
        <v>1</v>
      </c>
      <c r="D12" s="83">
        <v>45477</v>
      </c>
      <c r="E12" s="83">
        <v>45493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24" t="s">
        <v>132</v>
      </c>
    </row>
    <row r="13" spans="1:241" s="55" customFormat="1" ht="15.75" thickBot="1" x14ac:dyDescent="0.3">
      <c r="A13" s="105" t="str">
        <f>"1.2.9"</f>
        <v>1.2.9</v>
      </c>
      <c r="B13" s="112" t="s">
        <v>122</v>
      </c>
      <c r="C13" s="55" t="s">
        <v>1</v>
      </c>
      <c r="D13" s="111">
        <v>45477</v>
      </c>
      <c r="E13" s="111">
        <v>45493</v>
      </c>
      <c r="F13" s="125"/>
      <c r="G13" s="126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8" t="s">
        <v>132</v>
      </c>
    </row>
    <row r="14" spans="1:241" s="93" customFormat="1" x14ac:dyDescent="0.25">
      <c r="A14" s="110" t="str">
        <f>"1.3"</f>
        <v>1.3</v>
      </c>
      <c r="B14" s="109" t="s">
        <v>105</v>
      </c>
      <c r="C14" s="109" t="s">
        <v>1</v>
      </c>
      <c r="D14" s="108">
        <v>45504</v>
      </c>
      <c r="E14" s="108">
        <v>45657</v>
      </c>
      <c r="F14" s="136"/>
      <c r="G14" s="136"/>
      <c r="H14" s="136"/>
      <c r="I14" s="141"/>
      <c r="J14" s="141"/>
      <c r="K14" s="141"/>
      <c r="L14" s="141"/>
      <c r="M14" s="141"/>
      <c r="N14" s="141"/>
      <c r="O14" s="141"/>
      <c r="P14" s="141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8" t="s">
        <v>132</v>
      </c>
    </row>
    <row r="15" spans="1:241" x14ac:dyDescent="0.25">
      <c r="A15" s="106" t="str">
        <f>"1.3.1"</f>
        <v>1.3.1</v>
      </c>
      <c r="B15" s="85" t="s">
        <v>79</v>
      </c>
      <c r="C15" t="s">
        <v>1</v>
      </c>
      <c r="E15"/>
      <c r="F15" s="120"/>
      <c r="G15" s="120"/>
      <c r="H15" s="120"/>
      <c r="I15" s="117"/>
      <c r="J15" s="117"/>
      <c r="K15" s="117"/>
      <c r="L15" s="117"/>
      <c r="M15" s="117"/>
      <c r="N15" s="117"/>
      <c r="O15" s="120"/>
      <c r="P15" s="1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23" t="s">
        <v>132</v>
      </c>
    </row>
    <row r="16" spans="1:241" x14ac:dyDescent="0.25">
      <c r="A16" s="106" t="str">
        <f>"1.3.2"</f>
        <v>1.3.2</v>
      </c>
      <c r="B16" s="85" t="s">
        <v>121</v>
      </c>
      <c r="C16" t="s">
        <v>1</v>
      </c>
      <c r="E16"/>
      <c r="F16" s="120"/>
      <c r="G16" s="120"/>
      <c r="H16" s="120"/>
      <c r="I16" s="120"/>
      <c r="J16" s="120"/>
      <c r="K16" s="120"/>
      <c r="L16" s="120"/>
      <c r="M16" s="117"/>
      <c r="N16" s="117"/>
      <c r="O16" s="117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23" t="s">
        <v>132</v>
      </c>
    </row>
    <row r="17" spans="1:241" x14ac:dyDescent="0.25">
      <c r="A17" s="106" t="str">
        <f>"1.3.3"</f>
        <v>1.3.3</v>
      </c>
      <c r="B17" s="85" t="s">
        <v>77</v>
      </c>
      <c r="C17" t="s">
        <v>1</v>
      </c>
      <c r="E17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9"/>
      <c r="R17" s="118"/>
      <c r="S17" s="118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23" t="s">
        <v>132</v>
      </c>
    </row>
    <row r="18" spans="1:241" x14ac:dyDescent="0.25">
      <c r="A18" s="106" t="str">
        <f>"1.3.4"</f>
        <v>1.3.4</v>
      </c>
      <c r="B18" s="85" t="s">
        <v>76</v>
      </c>
      <c r="C18" t="s">
        <v>1</v>
      </c>
      <c r="E1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23" t="s">
        <v>132</v>
      </c>
    </row>
    <row r="19" spans="1:241" s="55" customFormat="1" ht="15.75" thickBot="1" x14ac:dyDescent="0.3">
      <c r="A19" s="105" t="str">
        <f>"1.3.5"</f>
        <v>1.3.5</v>
      </c>
      <c r="B19" s="55" t="s">
        <v>75</v>
      </c>
      <c r="C19" s="55" t="s">
        <v>1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7"/>
      <c r="R19" s="127"/>
      <c r="S19" s="127"/>
      <c r="T19" s="127"/>
      <c r="U19" s="127"/>
      <c r="V19" s="127"/>
      <c r="W19" s="127"/>
      <c r="X19" s="127"/>
      <c r="Y19" s="143"/>
      <c r="Z19" s="143"/>
      <c r="AA19" s="143"/>
      <c r="AB19" s="143"/>
      <c r="AC19" s="143"/>
      <c r="AD19" s="143"/>
      <c r="AE19" s="143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8" t="s">
        <v>132</v>
      </c>
    </row>
    <row r="20" spans="1:241" s="93" customFormat="1" x14ac:dyDescent="0.25">
      <c r="A20" s="110" t="str">
        <f>"1.4"</f>
        <v>1.4</v>
      </c>
      <c r="B20" s="109" t="s">
        <v>120</v>
      </c>
      <c r="C20" s="109" t="s">
        <v>1</v>
      </c>
      <c r="D20" s="108">
        <v>45657</v>
      </c>
      <c r="E20" s="108">
        <v>46752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2"/>
      <c r="EN20" s="142"/>
      <c r="EO20" s="142"/>
      <c r="EP20" s="142"/>
      <c r="EQ20" s="142"/>
      <c r="ER20" s="142"/>
      <c r="ES20" s="142"/>
      <c r="ET20" s="142"/>
      <c r="EU20" s="142"/>
      <c r="EV20" s="142"/>
      <c r="EW20" s="142"/>
      <c r="EX20" s="142"/>
      <c r="EY20" s="142"/>
      <c r="EZ20" s="142"/>
      <c r="FA20" s="142"/>
      <c r="FB20" s="142"/>
      <c r="FC20" s="142"/>
      <c r="FD20" s="142"/>
      <c r="FE20" s="142"/>
      <c r="FF20" s="142"/>
      <c r="FG20" s="142"/>
      <c r="FH20" s="142"/>
      <c r="FI20" s="142"/>
      <c r="FJ20" s="142"/>
      <c r="FK20" s="142"/>
      <c r="FL20" s="142"/>
      <c r="FM20" s="142"/>
      <c r="FN20" s="142"/>
      <c r="FO20" s="142"/>
      <c r="FP20" s="142"/>
      <c r="FQ20" s="142"/>
      <c r="FR20" s="142"/>
      <c r="FS20" s="142"/>
      <c r="FT20" s="142"/>
      <c r="FU20" s="142"/>
      <c r="FV20" s="142"/>
      <c r="FW20" s="142"/>
      <c r="FX20" s="142"/>
      <c r="FY20" s="142"/>
      <c r="FZ20" s="142"/>
      <c r="GA20" s="142"/>
      <c r="GB20" s="142"/>
      <c r="GC20" s="142"/>
      <c r="GD20" s="142"/>
      <c r="GE20" s="142"/>
      <c r="GF20" s="142"/>
      <c r="GG20" s="142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8" t="s">
        <v>132</v>
      </c>
    </row>
    <row r="21" spans="1:241" x14ac:dyDescent="0.25">
      <c r="A21" s="106" t="str">
        <f>"1.4.1"</f>
        <v>1.4.1</v>
      </c>
      <c r="B21" s="85" t="s">
        <v>73</v>
      </c>
      <c r="C21" t="s">
        <v>1</v>
      </c>
      <c r="E2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23" t="s">
        <v>132</v>
      </c>
    </row>
    <row r="22" spans="1:241" x14ac:dyDescent="0.25">
      <c r="A22" s="106" t="str">
        <f>"1.4.2"</f>
        <v>1.4.2</v>
      </c>
      <c r="B22" s="85" t="s">
        <v>72</v>
      </c>
      <c r="C22" t="s">
        <v>1</v>
      </c>
      <c r="E22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8"/>
      <c r="CX22" s="118"/>
      <c r="CY22" s="118"/>
      <c r="CZ22" s="118"/>
      <c r="DA22" s="118"/>
      <c r="DB22" s="118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23" t="s">
        <v>132</v>
      </c>
    </row>
    <row r="23" spans="1:241" x14ac:dyDescent="0.25">
      <c r="A23" s="106" t="str">
        <f>"1.4.3"</f>
        <v>1.4.3</v>
      </c>
      <c r="B23" s="85" t="s">
        <v>71</v>
      </c>
      <c r="C23" t="s">
        <v>1</v>
      </c>
      <c r="E23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23" t="s">
        <v>132</v>
      </c>
    </row>
    <row r="24" spans="1:241" x14ac:dyDescent="0.25">
      <c r="A24" s="106" t="str">
        <f>"1.4.4"</f>
        <v>1.4.4</v>
      </c>
      <c r="B24" s="85" t="s">
        <v>119</v>
      </c>
      <c r="C24" t="s">
        <v>1</v>
      </c>
      <c r="E24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23" t="s">
        <v>132</v>
      </c>
    </row>
    <row r="25" spans="1:241" x14ac:dyDescent="0.25">
      <c r="A25" s="106" t="str">
        <f>"1.4.5"</f>
        <v>1.4.5</v>
      </c>
      <c r="B25" s="85" t="s">
        <v>69</v>
      </c>
      <c r="C25" t="s">
        <v>1</v>
      </c>
      <c r="E25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23" t="s">
        <v>132</v>
      </c>
    </row>
    <row r="26" spans="1:241" ht="15.75" thickBot="1" x14ac:dyDescent="0.3">
      <c r="A26" s="105" t="str">
        <f>"1.4.6"</f>
        <v>1.4.6</v>
      </c>
      <c r="B26" s="55" t="s">
        <v>118</v>
      </c>
      <c r="C26" s="55" t="s">
        <v>1</v>
      </c>
      <c r="D26" s="55"/>
      <c r="E26" s="5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43"/>
      <c r="AG26" s="143"/>
      <c r="AH26" s="143"/>
      <c r="AI26" s="143"/>
      <c r="AJ26" s="143"/>
      <c r="AK26" s="143"/>
      <c r="AL26" s="143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8" t="s">
        <v>132</v>
      </c>
    </row>
    <row r="27" spans="1:241" s="93" customFormat="1" x14ac:dyDescent="0.25">
      <c r="A27" s="110" t="str">
        <f>"1.5"</f>
        <v>1.5</v>
      </c>
      <c r="B27" s="109" t="s">
        <v>117</v>
      </c>
      <c r="C27" s="109" t="s">
        <v>1</v>
      </c>
      <c r="D27" s="108">
        <v>46752</v>
      </c>
      <c r="E27" s="108">
        <v>46843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42"/>
      <c r="GH27" s="142"/>
      <c r="GI27" s="142"/>
      <c r="GJ27" s="142"/>
      <c r="GK27" s="142"/>
      <c r="GL27" s="142"/>
      <c r="GM27" s="142"/>
      <c r="GN27" s="142"/>
      <c r="GO27" s="142"/>
      <c r="GP27" s="142"/>
      <c r="GQ27" s="142"/>
      <c r="GR27" s="142"/>
      <c r="GS27" s="142"/>
      <c r="GT27" s="142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8" t="s">
        <v>132</v>
      </c>
    </row>
    <row r="28" spans="1:241" x14ac:dyDescent="0.25">
      <c r="A28" s="106" t="str">
        <f>"1.5.1"</f>
        <v>1.5.1</v>
      </c>
      <c r="B28" s="85" t="s">
        <v>67</v>
      </c>
      <c r="C28" t="s">
        <v>1</v>
      </c>
      <c r="E2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8"/>
      <c r="GH28" s="118"/>
      <c r="GI28" s="118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23" t="s">
        <v>132</v>
      </c>
    </row>
    <row r="29" spans="1:241" x14ac:dyDescent="0.25">
      <c r="A29" s="106" t="str">
        <f>"1.5.2"</f>
        <v>1.5.2</v>
      </c>
      <c r="B29" s="85" t="s">
        <v>66</v>
      </c>
      <c r="C29" t="s">
        <v>1</v>
      </c>
      <c r="E2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8"/>
      <c r="GK29" s="118"/>
      <c r="GL29" s="118"/>
      <c r="GM29" s="118"/>
      <c r="GN29" s="118"/>
      <c r="GO29" s="118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23" t="s">
        <v>132</v>
      </c>
    </row>
    <row r="30" spans="1:241" x14ac:dyDescent="0.25">
      <c r="A30" s="106" t="str">
        <f>"1.5.3"</f>
        <v>1.5.3</v>
      </c>
      <c r="B30" s="85" t="s">
        <v>65</v>
      </c>
      <c r="C30" t="s">
        <v>1</v>
      </c>
      <c r="E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8"/>
      <c r="GQ30" s="118"/>
      <c r="GR30" s="118"/>
      <c r="GS30" s="118"/>
      <c r="GT30" s="118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23" t="s">
        <v>132</v>
      </c>
    </row>
    <row r="31" spans="1:241" s="55" customFormat="1" ht="15.75" thickBot="1" x14ac:dyDescent="0.3">
      <c r="A31" s="105" t="str">
        <f>"1.5.4"</f>
        <v>1.5.4</v>
      </c>
      <c r="B31" s="55" t="s">
        <v>64</v>
      </c>
      <c r="C31" s="55" t="s">
        <v>1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43"/>
      <c r="GJ31" s="143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8" t="s">
        <v>132</v>
      </c>
    </row>
    <row r="32" spans="1:241" s="93" customFormat="1" x14ac:dyDescent="0.25">
      <c r="A32" s="110" t="str">
        <f>"1.6"</f>
        <v>1.6</v>
      </c>
      <c r="B32" s="109" t="s">
        <v>102</v>
      </c>
      <c r="C32" s="109" t="s">
        <v>1</v>
      </c>
      <c r="D32" s="108">
        <v>46843</v>
      </c>
      <c r="E32" s="108">
        <v>46934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42"/>
      <c r="GU32" s="142"/>
      <c r="GV32" s="142"/>
      <c r="GW32" s="142"/>
      <c r="GX32" s="142"/>
      <c r="GY32" s="142"/>
      <c r="GZ32" s="142"/>
      <c r="HA32" s="142"/>
      <c r="HB32" s="142"/>
      <c r="HC32" s="142"/>
      <c r="HD32" s="142"/>
      <c r="HE32" s="142"/>
      <c r="HF32" s="142"/>
      <c r="HG32" s="142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8" t="s">
        <v>132</v>
      </c>
    </row>
    <row r="33" spans="1:241" x14ac:dyDescent="0.25">
      <c r="A33" s="106" t="str">
        <f>"1.6.1"</f>
        <v>1.6.1</v>
      </c>
      <c r="B33" s="85" t="s">
        <v>62</v>
      </c>
      <c r="C33" t="s">
        <v>1</v>
      </c>
      <c r="E33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8"/>
      <c r="GU33" s="118"/>
      <c r="GV33" s="118"/>
      <c r="GW33" s="118"/>
      <c r="GX33" s="118"/>
      <c r="GY33" s="118"/>
      <c r="GZ33" s="118"/>
      <c r="HA33" s="118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23" t="s">
        <v>132</v>
      </c>
    </row>
    <row r="34" spans="1:241" x14ac:dyDescent="0.25">
      <c r="A34" s="106" t="str">
        <f>"1.6.2"</f>
        <v>1.6.2</v>
      </c>
      <c r="B34" t="s">
        <v>61</v>
      </c>
      <c r="C34" t="s">
        <v>1</v>
      </c>
      <c r="E34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8"/>
      <c r="GX34" s="118"/>
      <c r="GY34" s="118"/>
      <c r="GZ34" s="118"/>
      <c r="HA34" s="118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23" t="s">
        <v>132</v>
      </c>
    </row>
    <row r="35" spans="1:241" x14ac:dyDescent="0.25">
      <c r="A35" s="106" t="str">
        <f>"1.6.3"</f>
        <v>1.6.3</v>
      </c>
      <c r="B35" t="s">
        <v>60</v>
      </c>
      <c r="C35" t="s">
        <v>1</v>
      </c>
      <c r="E3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8"/>
      <c r="GY35" s="118"/>
      <c r="GZ35" s="118"/>
      <c r="HA35" s="118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23" t="s">
        <v>132</v>
      </c>
    </row>
    <row r="36" spans="1:241" x14ac:dyDescent="0.25">
      <c r="A36" s="106" t="str">
        <f>"1.6.4"</f>
        <v>1.6.4</v>
      </c>
      <c r="B36" t="s">
        <v>116</v>
      </c>
      <c r="C36" t="s">
        <v>1</v>
      </c>
      <c r="E36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8"/>
      <c r="HC36" s="118"/>
      <c r="HD36" s="118"/>
      <c r="HE36" s="118"/>
      <c r="HF36" s="118"/>
      <c r="HG36" s="118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23" t="s">
        <v>132</v>
      </c>
    </row>
    <row r="37" spans="1:241" x14ac:dyDescent="0.25">
      <c r="A37" s="106" t="str">
        <f>"1.6.5"</f>
        <v>1.6.5</v>
      </c>
      <c r="B37" t="s">
        <v>58</v>
      </c>
      <c r="C37" t="s">
        <v>1</v>
      </c>
      <c r="E37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8"/>
      <c r="HC37" s="118"/>
      <c r="HD37" s="118"/>
      <c r="HE37" s="118"/>
      <c r="HF37" s="118"/>
      <c r="HG37" s="118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23" t="s">
        <v>132</v>
      </c>
    </row>
    <row r="38" spans="1:241" s="55" customFormat="1" ht="15.75" thickBot="1" x14ac:dyDescent="0.3">
      <c r="A38" s="105" t="str">
        <f>"1.6.6"</f>
        <v>1.6.6</v>
      </c>
      <c r="B38" s="55" t="s">
        <v>57</v>
      </c>
      <c r="C38" s="55" t="s">
        <v>1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43"/>
      <c r="HC38" s="143"/>
      <c r="HD38" s="143"/>
      <c r="HE38" s="143"/>
      <c r="HF38" s="143"/>
      <c r="HG38" s="143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8" t="s">
        <v>132</v>
      </c>
    </row>
    <row r="39" spans="1:241" s="93" customFormat="1" ht="15.75" thickBot="1" x14ac:dyDescent="0.3">
      <c r="A39" s="110" t="str">
        <f>"1.7"</f>
        <v>1.7</v>
      </c>
      <c r="B39" s="109" t="s">
        <v>115</v>
      </c>
      <c r="C39" s="109" t="s">
        <v>1</v>
      </c>
      <c r="D39" s="108">
        <v>46934</v>
      </c>
      <c r="E39" s="108">
        <v>47118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38" t="s">
        <v>132</v>
      </c>
    </row>
    <row r="40" spans="1:241" s="93" customFormat="1" x14ac:dyDescent="0.25">
      <c r="A40" s="107" t="str">
        <f>"1.7.1"</f>
        <v>1.7.1</v>
      </c>
      <c r="B40" s="93" t="s">
        <v>55</v>
      </c>
      <c r="C40" s="93" t="s">
        <v>1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8"/>
      <c r="HH40" s="118"/>
      <c r="HI40" s="118"/>
      <c r="HJ40" s="118"/>
      <c r="HK40" s="118"/>
      <c r="HL40" s="118"/>
      <c r="HM40" s="118"/>
      <c r="HN40" s="118"/>
      <c r="HO40" s="118"/>
      <c r="HP40" s="118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23" t="s">
        <v>132</v>
      </c>
    </row>
    <row r="41" spans="1:241" x14ac:dyDescent="0.25">
      <c r="A41" s="106" t="str">
        <f>"1.7.2"</f>
        <v>1.7.2</v>
      </c>
      <c r="B41" t="s">
        <v>54</v>
      </c>
      <c r="C41" t="s">
        <v>1</v>
      </c>
      <c r="E41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8"/>
      <c r="HH41" s="118"/>
      <c r="HI41" s="118"/>
      <c r="HJ41" s="118"/>
      <c r="HK41" s="118"/>
      <c r="HL41" s="118"/>
      <c r="HM41" s="118"/>
      <c r="HN41" s="118"/>
      <c r="HO41" s="118"/>
      <c r="HP41" s="118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23" t="s">
        <v>132</v>
      </c>
    </row>
    <row r="42" spans="1:241" x14ac:dyDescent="0.25">
      <c r="A42" s="106" t="str">
        <f>"1.7.3"</f>
        <v>1.7.3</v>
      </c>
      <c r="B42" t="s">
        <v>53</v>
      </c>
      <c r="C42" t="s">
        <v>1</v>
      </c>
      <c r="E42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8"/>
      <c r="HR42" s="118"/>
      <c r="HS42" s="118"/>
      <c r="HT42" s="118"/>
      <c r="HU42" s="118"/>
      <c r="HV42" s="118"/>
      <c r="HW42" s="118"/>
      <c r="HX42" s="118"/>
      <c r="HY42" s="119"/>
      <c r="HZ42" s="119"/>
      <c r="IA42" s="119"/>
      <c r="IB42" s="119"/>
      <c r="IC42" s="119"/>
      <c r="ID42" s="119"/>
      <c r="IE42" s="119"/>
      <c r="IF42" s="119"/>
      <c r="IG42" s="123" t="s">
        <v>132</v>
      </c>
    </row>
    <row r="43" spans="1:241" x14ac:dyDescent="0.25">
      <c r="A43" s="106" t="str">
        <f>"1.7.4"</f>
        <v>1.7.4</v>
      </c>
      <c r="B43" t="s">
        <v>114</v>
      </c>
      <c r="C43" t="s">
        <v>1</v>
      </c>
      <c r="E4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23" t="s">
        <v>132</v>
      </c>
    </row>
    <row r="44" spans="1:241" x14ac:dyDescent="0.25">
      <c r="A44" s="106" t="str">
        <f>"1.7.5"</f>
        <v>1.7.5</v>
      </c>
      <c r="B44" t="s">
        <v>51</v>
      </c>
      <c r="C44" t="s">
        <v>1</v>
      </c>
      <c r="E44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23" t="s">
        <v>132</v>
      </c>
    </row>
    <row r="45" spans="1:241" x14ac:dyDescent="0.25">
      <c r="A45" s="106" t="str">
        <f>"1.7.6"</f>
        <v>1.7.6</v>
      </c>
      <c r="B45" t="s">
        <v>50</v>
      </c>
      <c r="C45" t="s">
        <v>1</v>
      </c>
      <c r="E4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8"/>
      <c r="ID45" s="118"/>
      <c r="IE45" s="118"/>
      <c r="IF45" s="118"/>
      <c r="IG45" s="123" t="s">
        <v>132</v>
      </c>
    </row>
    <row r="46" spans="1:241" x14ac:dyDescent="0.25">
      <c r="A46" s="106" t="str">
        <f>"1.7.7"</f>
        <v>1.7.7</v>
      </c>
      <c r="B46" t="s">
        <v>49</v>
      </c>
      <c r="C46" t="s">
        <v>1</v>
      </c>
      <c r="E46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23" t="s">
        <v>132</v>
      </c>
    </row>
    <row r="47" spans="1:241" x14ac:dyDescent="0.25">
      <c r="A47" s="106" t="str">
        <f>"1.7.8"</f>
        <v>1.7.8</v>
      </c>
      <c r="B47" t="s">
        <v>113</v>
      </c>
      <c r="C47" t="s">
        <v>1</v>
      </c>
      <c r="E47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8"/>
      <c r="ID47" s="118"/>
      <c r="IE47" s="118"/>
      <c r="IF47" s="118"/>
      <c r="IG47" s="123" t="s">
        <v>132</v>
      </c>
    </row>
    <row r="48" spans="1:241" s="55" customFormat="1" ht="15.75" thickBot="1" x14ac:dyDescent="0.3">
      <c r="A48" s="105" t="str">
        <f>"1.7.9"</f>
        <v>1.7.9</v>
      </c>
      <c r="B48" s="55" t="s">
        <v>47</v>
      </c>
      <c r="C48" s="55" t="s">
        <v>1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28" t="s">
        <v>132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5042-8660-48E7-ADD5-2C61D6D702B1}">
  <dimension ref="A1:IG48"/>
  <sheetViews>
    <sheetView zoomScaleNormal="100" workbookViewId="0">
      <pane xSplit="5" ySplit="2" topLeftCell="GL3" activePane="bottomRight" state="frozen"/>
      <selection activeCell="F12" sqref="F12"/>
      <selection pane="topRight" activeCell="F12" sqref="F12"/>
      <selection pane="bottomLeft" activeCell="F12" sqref="F12"/>
      <selection pane="bottomRight" activeCell="ID15" sqref="ID15"/>
    </sheetView>
  </sheetViews>
  <sheetFormatPr baseColWidth="10" defaultColWidth="3.28515625" defaultRowHeight="15" x14ac:dyDescent="0.25"/>
  <cols>
    <col min="1" max="1" width="11.42578125" customWidth="1"/>
    <col min="2" max="2" width="48" bestFit="1" customWidth="1"/>
    <col min="3" max="3" width="20.7109375" customWidth="1"/>
    <col min="4" max="4" width="13.7109375" customWidth="1"/>
    <col min="5" max="5" width="12.5703125" customWidth="1"/>
    <col min="6" max="16" width="3.28515625" style="81"/>
  </cols>
  <sheetData>
    <row r="1" spans="1:241" ht="54.75" thickBot="1" x14ac:dyDescent="0.3">
      <c r="A1" s="150" t="s">
        <v>83</v>
      </c>
      <c r="B1" s="151"/>
      <c r="C1" s="152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x14ac:dyDescent="0.25">
      <c r="A3" s="96" t="str">
        <f>"1"</f>
        <v>1</v>
      </c>
      <c r="B3" s="95" t="s">
        <v>107</v>
      </c>
      <c r="C3" s="95" t="s">
        <v>1</v>
      </c>
      <c r="D3" s="94">
        <v>45477</v>
      </c>
      <c r="E3" s="94">
        <v>47118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115"/>
    </row>
    <row r="4" spans="1:241" x14ac:dyDescent="0.25">
      <c r="A4" s="92" t="str">
        <f>"1.1.1"</f>
        <v>1.1.1</v>
      </c>
      <c r="B4" s="121" t="s">
        <v>12</v>
      </c>
      <c r="C4" s="121" t="s">
        <v>1</v>
      </c>
      <c r="D4" s="116">
        <v>45477</v>
      </c>
      <c r="E4" s="116">
        <v>45477</v>
      </c>
      <c r="F4" s="144"/>
      <c r="IG4" s="3"/>
    </row>
    <row r="5" spans="1:241" x14ac:dyDescent="0.25">
      <c r="A5" s="91" t="str">
        <f>"1.1.2"</f>
        <v>1.1.2</v>
      </c>
      <c r="B5" s="85" t="s">
        <v>106</v>
      </c>
      <c r="C5" t="s">
        <v>1</v>
      </c>
      <c r="D5" s="83">
        <v>45477</v>
      </c>
      <c r="E5" s="83">
        <v>45138</v>
      </c>
      <c r="F5" s="144"/>
      <c r="G5" s="144"/>
      <c r="H5" s="144"/>
      <c r="I5" s="144"/>
      <c r="IG5" s="3"/>
    </row>
    <row r="6" spans="1:241" x14ac:dyDescent="0.25">
      <c r="A6" s="91" t="str">
        <f>"1.1.3"</f>
        <v>1.1.3</v>
      </c>
      <c r="B6" t="s">
        <v>105</v>
      </c>
      <c r="C6" t="s">
        <v>1</v>
      </c>
      <c r="D6" s="83">
        <v>45138</v>
      </c>
      <c r="E6" s="83">
        <v>45657</v>
      </c>
      <c r="I6" s="144"/>
      <c r="J6" s="144"/>
      <c r="K6" s="144"/>
      <c r="L6" s="144"/>
      <c r="M6" s="144"/>
      <c r="N6" s="144"/>
      <c r="O6" s="144"/>
      <c r="P6" s="14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IG6" s="3"/>
    </row>
    <row r="7" spans="1:241" x14ac:dyDescent="0.25">
      <c r="A7" s="91" t="str">
        <f>"1.1.4"</f>
        <v>1.1.4</v>
      </c>
      <c r="B7" s="85" t="s">
        <v>104</v>
      </c>
      <c r="C7" t="s">
        <v>1</v>
      </c>
      <c r="D7" s="83">
        <v>45657</v>
      </c>
      <c r="E7" s="83">
        <v>46752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IG7" s="3"/>
    </row>
    <row r="8" spans="1:241" x14ac:dyDescent="0.25">
      <c r="A8" s="91" t="str">
        <f>"1.1.5"</f>
        <v>1.1.5</v>
      </c>
      <c r="B8" s="85" t="s">
        <v>103</v>
      </c>
      <c r="C8" t="s">
        <v>1</v>
      </c>
      <c r="D8" s="83">
        <v>46752</v>
      </c>
      <c r="E8" s="83">
        <v>46843</v>
      </c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IG8" s="3"/>
    </row>
    <row r="9" spans="1:241" x14ac:dyDescent="0.25">
      <c r="A9" s="91" t="str">
        <f>"1.1.6"</f>
        <v>1.1.6</v>
      </c>
      <c r="B9" s="85" t="s">
        <v>102</v>
      </c>
      <c r="C9" t="s">
        <v>1</v>
      </c>
      <c r="D9" s="83">
        <v>46843</v>
      </c>
      <c r="E9" s="83">
        <v>46934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IG9" s="3"/>
    </row>
    <row r="10" spans="1:241" x14ac:dyDescent="0.25">
      <c r="A10" s="91" t="str">
        <f>"1.1.7"</f>
        <v>1.1.7</v>
      </c>
      <c r="B10" s="85" t="s">
        <v>101</v>
      </c>
      <c r="C10" t="s">
        <v>1</v>
      </c>
      <c r="D10" s="83">
        <v>46934</v>
      </c>
      <c r="E10" s="145" t="s">
        <v>100</v>
      </c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13"/>
    </row>
    <row r="11" spans="1:241" s="55" customFormat="1" ht="15.75" thickBot="1" x14ac:dyDescent="0.3">
      <c r="A11" s="90" t="str">
        <f>"1.1.8"</f>
        <v>1.1.8</v>
      </c>
      <c r="B11" s="89" t="s">
        <v>13</v>
      </c>
      <c r="C11" s="88" t="s">
        <v>1</v>
      </c>
      <c r="D11" s="87">
        <v>47118</v>
      </c>
      <c r="E11" s="87">
        <v>47118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IG11" s="146"/>
    </row>
    <row r="12" spans="1:241" x14ac:dyDescent="0.25">
      <c r="A12" s="82"/>
      <c r="B12" s="85"/>
      <c r="D12" s="83"/>
      <c r="E12" s="83"/>
    </row>
    <row r="13" spans="1:241" x14ac:dyDescent="0.25">
      <c r="A13" s="82"/>
      <c r="B13" s="85"/>
      <c r="D13" s="83"/>
      <c r="E13" s="83"/>
    </row>
    <row r="14" spans="1:241" x14ac:dyDescent="0.25">
      <c r="A14" s="84"/>
      <c r="D14" s="83"/>
      <c r="E14" s="83"/>
    </row>
    <row r="15" spans="1:241" x14ac:dyDescent="0.25">
      <c r="A15" s="82"/>
      <c r="B15" s="85"/>
    </row>
    <row r="16" spans="1:241" x14ac:dyDescent="0.25">
      <c r="A16" s="82"/>
      <c r="B16" s="85"/>
    </row>
    <row r="17" spans="1:5" x14ac:dyDescent="0.25">
      <c r="A17" s="82"/>
      <c r="B17" s="85"/>
    </row>
    <row r="18" spans="1:5" x14ac:dyDescent="0.25">
      <c r="A18" s="82"/>
      <c r="B18" s="85"/>
    </row>
    <row r="19" spans="1:5" x14ac:dyDescent="0.25">
      <c r="A19" s="82"/>
    </row>
    <row r="20" spans="1:5" x14ac:dyDescent="0.25">
      <c r="A20" s="84"/>
      <c r="D20" s="83"/>
      <c r="E20" s="83"/>
    </row>
    <row r="21" spans="1:5" x14ac:dyDescent="0.25">
      <c r="A21" s="82"/>
      <c r="B21" s="85"/>
    </row>
    <row r="22" spans="1:5" x14ac:dyDescent="0.25">
      <c r="A22" s="82"/>
      <c r="B22" s="85"/>
    </row>
    <row r="23" spans="1:5" x14ac:dyDescent="0.25">
      <c r="A23" s="82"/>
      <c r="B23" s="85"/>
    </row>
    <row r="24" spans="1:5" x14ac:dyDescent="0.25">
      <c r="A24" s="82"/>
      <c r="B24" s="85"/>
    </row>
    <row r="25" spans="1:5" x14ac:dyDescent="0.25">
      <c r="A25" s="82"/>
      <c r="B25" s="85"/>
    </row>
    <row r="26" spans="1:5" x14ac:dyDescent="0.25">
      <c r="A26" s="82"/>
    </row>
    <row r="27" spans="1:5" x14ac:dyDescent="0.25">
      <c r="A27" s="84"/>
      <c r="D27" s="83"/>
      <c r="E27" s="83"/>
    </row>
    <row r="28" spans="1:5" x14ac:dyDescent="0.25">
      <c r="A28" s="82"/>
      <c r="B28" s="85"/>
    </row>
    <row r="29" spans="1:5" x14ac:dyDescent="0.25">
      <c r="A29" s="82"/>
      <c r="B29" s="85"/>
    </row>
    <row r="30" spans="1:5" x14ac:dyDescent="0.25">
      <c r="A30" s="82"/>
      <c r="B30" s="85"/>
    </row>
    <row r="31" spans="1:5" x14ac:dyDescent="0.25">
      <c r="A31" s="82"/>
    </row>
    <row r="32" spans="1:5" x14ac:dyDescent="0.25">
      <c r="A32" s="84"/>
      <c r="D32" s="83"/>
      <c r="E32" s="83"/>
    </row>
    <row r="33" spans="1:5" x14ac:dyDescent="0.25">
      <c r="A33" s="82"/>
      <c r="B33" s="85"/>
    </row>
    <row r="34" spans="1:5" x14ac:dyDescent="0.25">
      <c r="A34" s="82"/>
    </row>
    <row r="35" spans="1:5" x14ac:dyDescent="0.25">
      <c r="A35" s="82"/>
    </row>
    <row r="36" spans="1:5" x14ac:dyDescent="0.25">
      <c r="A36" s="82"/>
    </row>
    <row r="37" spans="1:5" x14ac:dyDescent="0.25">
      <c r="A37" s="82"/>
    </row>
    <row r="38" spans="1:5" x14ac:dyDescent="0.25">
      <c r="A38" s="82"/>
    </row>
    <row r="39" spans="1:5" x14ac:dyDescent="0.25">
      <c r="A39" s="84"/>
      <c r="D39" s="83"/>
      <c r="E39" s="83"/>
    </row>
    <row r="40" spans="1:5" x14ac:dyDescent="0.25">
      <c r="A40" s="82"/>
    </row>
    <row r="41" spans="1:5" x14ac:dyDescent="0.25">
      <c r="A41" s="82"/>
    </row>
    <row r="42" spans="1:5" x14ac:dyDescent="0.25">
      <c r="A42" s="82"/>
    </row>
    <row r="43" spans="1:5" x14ac:dyDescent="0.25">
      <c r="A43" s="82"/>
    </row>
    <row r="44" spans="1:5" x14ac:dyDescent="0.25">
      <c r="A44" s="82"/>
    </row>
    <row r="45" spans="1:5" x14ac:dyDescent="0.25">
      <c r="A45" s="82"/>
    </row>
    <row r="46" spans="1:5" x14ac:dyDescent="0.25">
      <c r="A46" s="82"/>
    </row>
    <row r="47" spans="1:5" x14ac:dyDescent="0.25">
      <c r="A47" s="82"/>
    </row>
    <row r="48" spans="1:5" x14ac:dyDescent="0.25">
      <c r="A48" s="82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481-7F48-4E25-9E7A-D8DEF20AEE9E}">
  <dimension ref="A1:L57"/>
  <sheetViews>
    <sheetView workbookViewId="0">
      <selection activeCell="C15" sqref="C15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154" t="s">
        <v>99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2" x14ac:dyDescent="0.25">
      <c r="C2" s="149" t="s">
        <v>98</v>
      </c>
      <c r="D2" s="149"/>
      <c r="E2" s="149"/>
      <c r="F2" s="149"/>
      <c r="G2" s="155" t="s">
        <v>97</v>
      </c>
      <c r="H2" s="155" t="s">
        <v>96</v>
      </c>
      <c r="I2" s="153" t="s">
        <v>95</v>
      </c>
      <c r="J2" s="153" t="s">
        <v>94</v>
      </c>
      <c r="K2" s="153" t="s">
        <v>93</v>
      </c>
      <c r="L2" s="155" t="s">
        <v>92</v>
      </c>
    </row>
    <row r="3" spans="1:12" ht="15.75" thickBot="1" x14ac:dyDescent="0.3">
      <c r="C3" t="s">
        <v>1</v>
      </c>
      <c r="D3" t="s">
        <v>2</v>
      </c>
      <c r="E3" t="s">
        <v>3</v>
      </c>
      <c r="F3" t="s">
        <v>21</v>
      </c>
      <c r="G3" s="156"/>
      <c r="H3" s="156"/>
      <c r="I3" s="154"/>
      <c r="J3" s="154"/>
      <c r="K3" s="154"/>
      <c r="L3" s="156"/>
    </row>
    <row r="4" spans="1:12" x14ac:dyDescent="0.25">
      <c r="A4" s="80" t="s">
        <v>91</v>
      </c>
      <c r="B4" s="79" t="s">
        <v>90</v>
      </c>
      <c r="C4" s="78">
        <f t="shared" ref="C4:L4" si="0">C5+C16+C23+C30+C36+C44</f>
        <v>12</v>
      </c>
      <c r="D4" s="77">
        <f t="shared" si="0"/>
        <v>0</v>
      </c>
      <c r="E4" s="77">
        <f t="shared" si="0"/>
        <v>0</v>
      </c>
      <c r="F4" s="76">
        <f t="shared" si="0"/>
        <v>0</v>
      </c>
      <c r="G4" s="75">
        <f t="shared" si="0"/>
        <v>12</v>
      </c>
      <c r="H4" s="71">
        <f t="shared" si="0"/>
        <v>0</v>
      </c>
      <c r="I4" s="74">
        <f t="shared" si="0"/>
        <v>0</v>
      </c>
      <c r="J4" s="73">
        <f t="shared" si="0"/>
        <v>0</v>
      </c>
      <c r="K4" s="72">
        <f t="shared" si="0"/>
        <v>0</v>
      </c>
      <c r="L4" s="71">
        <f t="shared" si="0"/>
        <v>0</v>
      </c>
    </row>
    <row r="5" spans="1:12" x14ac:dyDescent="0.25">
      <c r="A5" s="70" t="str">
        <f>"1.2"</f>
        <v>1.2</v>
      </c>
      <c r="B5" s="69" t="s">
        <v>89</v>
      </c>
      <c r="C5" s="68">
        <f>SUM(C6:C14)</f>
        <v>12</v>
      </c>
      <c r="D5" s="67">
        <f>SUM(D6:D14)</f>
        <v>0</v>
      </c>
      <c r="E5" s="67">
        <f>SUM(E6:E14)</f>
        <v>0</v>
      </c>
      <c r="F5" s="66">
        <f>SUM(F6:F14)</f>
        <v>0</v>
      </c>
      <c r="G5" s="65">
        <f>SUM(G6:G14)</f>
        <v>12</v>
      </c>
      <c r="H5" s="61">
        <f t="shared" ref="H5:H14" si="1">C5*$C$55+D5*$D$55+E5*$E$55+F5*$F$55</f>
        <v>0</v>
      </c>
      <c r="I5" s="64">
        <f>SUM(I6:I14)</f>
        <v>0</v>
      </c>
      <c r="J5" s="63">
        <f>SUM(J6:J14)</f>
        <v>0</v>
      </c>
      <c r="K5" s="62">
        <f>SUM(K6:K14)</f>
        <v>0</v>
      </c>
      <c r="L5" s="61">
        <f t="shared" ref="L5:L14" si="2">SUM(I5:K5)+H5</f>
        <v>0</v>
      </c>
    </row>
    <row r="6" spans="1:12" x14ac:dyDescent="0.25">
      <c r="A6" s="46" t="str">
        <f>"1.2.1"</f>
        <v>1.2.1</v>
      </c>
      <c r="B6" t="s">
        <v>88</v>
      </c>
      <c r="C6" s="45">
        <v>2</v>
      </c>
      <c r="D6" s="43"/>
      <c r="E6" s="43"/>
      <c r="F6" s="44"/>
      <c r="G6" s="60">
        <f t="shared" ref="G6:G14" si="3">SUM(C6:F6)</f>
        <v>2</v>
      </c>
      <c r="H6" s="40">
        <f t="shared" si="1"/>
        <v>0</v>
      </c>
      <c r="I6" s="42"/>
      <c r="J6" s="41"/>
      <c r="K6" s="59"/>
      <c r="L6" s="40">
        <f t="shared" si="2"/>
        <v>0</v>
      </c>
    </row>
    <row r="7" spans="1:12" x14ac:dyDescent="0.25">
      <c r="A7" s="46" t="str">
        <f>"1.2.2"</f>
        <v>1.2.2</v>
      </c>
      <c r="B7" t="s">
        <v>14</v>
      </c>
      <c r="C7" s="45">
        <v>1</v>
      </c>
      <c r="D7" s="43"/>
      <c r="E7" s="43"/>
      <c r="F7" s="44"/>
      <c r="G7" s="60">
        <f t="shared" si="3"/>
        <v>1</v>
      </c>
      <c r="H7" s="40">
        <f t="shared" si="1"/>
        <v>0</v>
      </c>
      <c r="I7" s="42"/>
      <c r="J7" s="41"/>
      <c r="K7" s="59"/>
      <c r="L7" s="40">
        <f t="shared" si="2"/>
        <v>0</v>
      </c>
    </row>
    <row r="8" spans="1:12" x14ac:dyDescent="0.25">
      <c r="A8" s="46" t="str">
        <f>"1.2.3"</f>
        <v>1.2.3</v>
      </c>
      <c r="B8" t="s">
        <v>87</v>
      </c>
      <c r="C8" s="45">
        <v>2</v>
      </c>
      <c r="D8" s="43"/>
      <c r="E8" s="43"/>
      <c r="F8" s="44"/>
      <c r="G8" s="60">
        <f t="shared" si="3"/>
        <v>2</v>
      </c>
      <c r="H8" s="40">
        <f t="shared" si="1"/>
        <v>0</v>
      </c>
      <c r="I8" s="42"/>
      <c r="J8" s="41"/>
      <c r="K8" s="59"/>
      <c r="L8" s="40">
        <f t="shared" si="2"/>
        <v>0</v>
      </c>
    </row>
    <row r="9" spans="1:12" x14ac:dyDescent="0.25">
      <c r="A9" s="46" t="str">
        <f>"1.2.4"</f>
        <v>1.2.4</v>
      </c>
      <c r="B9" t="s">
        <v>86</v>
      </c>
      <c r="C9" s="45">
        <v>1</v>
      </c>
      <c r="D9" s="43"/>
      <c r="E9" s="43"/>
      <c r="F9" s="44"/>
      <c r="G9" s="60">
        <f t="shared" si="3"/>
        <v>1</v>
      </c>
      <c r="H9" s="40">
        <f t="shared" si="1"/>
        <v>0</v>
      </c>
      <c r="I9" s="42"/>
      <c r="J9" s="41"/>
      <c r="K9" s="59"/>
      <c r="L9" s="40">
        <f t="shared" si="2"/>
        <v>0</v>
      </c>
    </row>
    <row r="10" spans="1:12" x14ac:dyDescent="0.25">
      <c r="A10" s="46" t="str">
        <f>"1.2.5"</f>
        <v>1.2.5</v>
      </c>
      <c r="B10" t="s">
        <v>85</v>
      </c>
      <c r="C10" s="45">
        <v>1</v>
      </c>
      <c r="D10" s="43"/>
      <c r="E10" s="43"/>
      <c r="F10" s="44"/>
      <c r="G10" s="60">
        <f t="shared" si="3"/>
        <v>1</v>
      </c>
      <c r="H10" s="40">
        <f t="shared" si="1"/>
        <v>0</v>
      </c>
      <c r="I10" s="42"/>
      <c r="J10" s="41"/>
      <c r="K10" s="59"/>
      <c r="L10" s="40">
        <f t="shared" si="2"/>
        <v>0</v>
      </c>
    </row>
    <row r="11" spans="1:12" x14ac:dyDescent="0.25">
      <c r="A11" s="46" t="str">
        <f>"1.2.6"</f>
        <v>1.2.6</v>
      </c>
      <c r="B11" t="s">
        <v>84</v>
      </c>
      <c r="C11" s="45">
        <v>1</v>
      </c>
      <c r="D11" s="43"/>
      <c r="E11" s="43"/>
      <c r="F11" s="44"/>
      <c r="G11" s="60">
        <f t="shared" si="3"/>
        <v>1</v>
      </c>
      <c r="H11" s="40">
        <f t="shared" si="1"/>
        <v>0</v>
      </c>
      <c r="I11" s="42"/>
      <c r="J11" s="41"/>
      <c r="K11" s="59"/>
      <c r="L11" s="40">
        <f t="shared" si="2"/>
        <v>0</v>
      </c>
    </row>
    <row r="12" spans="1:12" x14ac:dyDescent="0.25">
      <c r="A12" s="46" t="str">
        <f>"1.2.7"</f>
        <v>1.2.7</v>
      </c>
      <c r="B12" t="s">
        <v>83</v>
      </c>
      <c r="C12" s="45">
        <v>2</v>
      </c>
      <c r="D12" s="43"/>
      <c r="E12" s="43"/>
      <c r="F12" s="44"/>
      <c r="G12" s="60">
        <f t="shared" si="3"/>
        <v>2</v>
      </c>
      <c r="H12" s="40">
        <f t="shared" si="1"/>
        <v>0</v>
      </c>
      <c r="I12" s="42"/>
      <c r="J12" s="41"/>
      <c r="K12" s="59"/>
      <c r="L12" s="40">
        <f t="shared" si="2"/>
        <v>0</v>
      </c>
    </row>
    <row r="13" spans="1:12" x14ac:dyDescent="0.25">
      <c r="A13" s="46" t="str">
        <f>"1.2.8"</f>
        <v>1.2.8</v>
      </c>
      <c r="B13" t="s">
        <v>82</v>
      </c>
      <c r="C13" s="45">
        <v>1</v>
      </c>
      <c r="D13" s="43"/>
      <c r="E13" s="43"/>
      <c r="F13" s="44"/>
      <c r="G13" s="60">
        <f t="shared" si="3"/>
        <v>1</v>
      </c>
      <c r="H13" s="40">
        <f t="shared" si="1"/>
        <v>0</v>
      </c>
      <c r="I13" s="42"/>
      <c r="J13" s="41"/>
      <c r="K13" s="59"/>
      <c r="L13" s="40">
        <f t="shared" si="2"/>
        <v>0</v>
      </c>
    </row>
    <row r="14" spans="1:12" ht="15.75" thickBot="1" x14ac:dyDescent="0.3">
      <c r="A14" s="39" t="str">
        <f>"1.2.9"</f>
        <v>1.2.9</v>
      </c>
      <c r="B14" s="55" t="s">
        <v>81</v>
      </c>
      <c r="C14" s="37">
        <v>1</v>
      </c>
      <c r="D14" s="35"/>
      <c r="E14" s="35"/>
      <c r="F14" s="36"/>
      <c r="G14" s="58">
        <f t="shared" si="3"/>
        <v>1</v>
      </c>
      <c r="H14" s="32">
        <f t="shared" si="1"/>
        <v>0</v>
      </c>
      <c r="I14" s="34"/>
      <c r="J14" s="33"/>
      <c r="K14" s="57"/>
      <c r="L14" s="32">
        <f t="shared" si="2"/>
        <v>0</v>
      </c>
    </row>
    <row r="15" spans="1:12" ht="15.75" thickBot="1" x14ac:dyDescent="0.3">
      <c r="C15" s="43"/>
      <c r="D15" s="43"/>
      <c r="E15" s="43"/>
      <c r="F15" s="43"/>
      <c r="G15" s="43"/>
      <c r="H15" s="41"/>
      <c r="I15" s="41"/>
      <c r="J15" s="41"/>
      <c r="K15" s="41"/>
      <c r="L15" s="41"/>
    </row>
    <row r="16" spans="1:12" x14ac:dyDescent="0.25">
      <c r="A16" s="54" t="str">
        <f>"1.3"</f>
        <v>1.3</v>
      </c>
      <c r="B16" s="56" t="s">
        <v>80</v>
      </c>
      <c r="C16" s="52">
        <f>SUM(C17:C21)</f>
        <v>0</v>
      </c>
      <c r="D16" s="50">
        <f>SUM(D17:D21)</f>
        <v>0</v>
      </c>
      <c r="E16" s="50">
        <f>SUM(E17:E21)</f>
        <v>0</v>
      </c>
      <c r="F16" s="51">
        <f>SUM(F17:F21)</f>
        <v>0</v>
      </c>
      <c r="G16" s="50">
        <f>SUM(G17:G21)</f>
        <v>0</v>
      </c>
      <c r="H16" s="47">
        <f t="shared" ref="H16:H21" si="4">C16*$C$55+D16*$D$55+E16*$E$55+F16*$F$55</f>
        <v>0</v>
      </c>
      <c r="I16" s="48">
        <f>SUM(I17:I21)</f>
        <v>0</v>
      </c>
      <c r="J16" s="48">
        <f>SUM(J17:J21)</f>
        <v>0</v>
      </c>
      <c r="K16" s="48">
        <f>SUM(K17:K21)</f>
        <v>0</v>
      </c>
      <c r="L16" s="47">
        <f>SUM(I16:K16)+H16</f>
        <v>0</v>
      </c>
    </row>
    <row r="17" spans="1:12" x14ac:dyDescent="0.25">
      <c r="A17" s="46" t="str">
        <f>"1.3.1"</f>
        <v>1.3.1</v>
      </c>
      <c r="B17" t="s">
        <v>79</v>
      </c>
      <c r="C17" s="45"/>
      <c r="D17" s="43"/>
      <c r="E17" s="43"/>
      <c r="F17" s="44"/>
      <c r="G17" s="43">
        <f>SUM(C17:F17)</f>
        <v>0</v>
      </c>
      <c r="H17" s="40">
        <f t="shared" si="4"/>
        <v>0</v>
      </c>
      <c r="I17" s="41"/>
      <c r="J17" s="41"/>
      <c r="K17" s="41"/>
      <c r="L17" s="40">
        <f>SUM(I17:K17)+H17</f>
        <v>0</v>
      </c>
    </row>
    <row r="18" spans="1:12" x14ac:dyDescent="0.25">
      <c r="A18" s="46" t="str">
        <f>"1.3.2"</f>
        <v>1.3.2</v>
      </c>
      <c r="B18" t="s">
        <v>78</v>
      </c>
      <c r="C18" s="45"/>
      <c r="D18" s="43"/>
      <c r="E18" s="43"/>
      <c r="F18" s="44"/>
      <c r="G18" s="43">
        <f>SUM(C18:F18)</f>
        <v>0</v>
      </c>
      <c r="H18" s="40">
        <f t="shared" si="4"/>
        <v>0</v>
      </c>
      <c r="I18" s="41"/>
      <c r="J18" s="41"/>
      <c r="K18" s="41"/>
      <c r="L18" s="40"/>
    </row>
    <row r="19" spans="1:12" x14ac:dyDescent="0.25">
      <c r="A19" s="46" t="str">
        <f>"1.3.3"</f>
        <v>1.3.3</v>
      </c>
      <c r="B19" t="s">
        <v>77</v>
      </c>
      <c r="C19" s="45"/>
      <c r="D19" s="43"/>
      <c r="E19" s="43"/>
      <c r="F19" s="44"/>
      <c r="G19" s="43">
        <f>SUM(C19:F19)</f>
        <v>0</v>
      </c>
      <c r="H19" s="40">
        <f t="shared" si="4"/>
        <v>0</v>
      </c>
      <c r="I19" s="41"/>
      <c r="J19" s="41"/>
      <c r="K19" s="41"/>
      <c r="L19" s="40"/>
    </row>
    <row r="20" spans="1:12" x14ac:dyDescent="0.25">
      <c r="A20" s="46" t="str">
        <f>"1.3.4"</f>
        <v>1.3.4</v>
      </c>
      <c r="B20" t="s">
        <v>76</v>
      </c>
      <c r="C20" s="45"/>
      <c r="D20" s="43"/>
      <c r="E20" s="43"/>
      <c r="F20" s="44"/>
      <c r="G20" s="43">
        <f>SUM(C20:F20)</f>
        <v>0</v>
      </c>
      <c r="H20" s="40">
        <f t="shared" si="4"/>
        <v>0</v>
      </c>
      <c r="I20" s="41"/>
      <c r="J20" s="41"/>
      <c r="K20" s="41"/>
      <c r="L20" s="40"/>
    </row>
    <row r="21" spans="1:12" ht="15.75" thickBot="1" x14ac:dyDescent="0.3">
      <c r="A21" s="39" t="str">
        <f>"1.3.5"</f>
        <v>1.3.5</v>
      </c>
      <c r="B21" s="55" t="s">
        <v>75</v>
      </c>
      <c r="C21" s="37"/>
      <c r="D21" s="35"/>
      <c r="E21" s="35"/>
      <c r="F21" s="36"/>
      <c r="G21" s="35">
        <f>SUM(C21:F21)</f>
        <v>0</v>
      </c>
      <c r="H21" s="32">
        <f t="shared" si="4"/>
        <v>0</v>
      </c>
      <c r="I21" s="33"/>
      <c r="J21" s="33"/>
      <c r="K21" s="33"/>
      <c r="L21" s="32">
        <f>SUM(I21:K21)+H21</f>
        <v>0</v>
      </c>
    </row>
    <row r="22" spans="1:12" ht="15.75" thickBot="1" x14ac:dyDescent="0.3">
      <c r="C22" s="43"/>
      <c r="D22" s="43"/>
      <c r="E22" s="43"/>
      <c r="F22" s="43"/>
      <c r="G22" s="43"/>
      <c r="H22" s="41"/>
      <c r="I22" s="41"/>
      <c r="J22" s="41"/>
      <c r="K22" s="41"/>
      <c r="L22" s="41"/>
    </row>
    <row r="23" spans="1:12" x14ac:dyDescent="0.25">
      <c r="A23" s="54" t="str">
        <f>"1.4"</f>
        <v>1.4</v>
      </c>
      <c r="B23" s="53" t="s">
        <v>74</v>
      </c>
      <c r="C23" s="52">
        <f>SUM(C24:C28)</f>
        <v>0</v>
      </c>
      <c r="D23" s="50">
        <f>SUM(D24:D28)</f>
        <v>0</v>
      </c>
      <c r="E23" s="50">
        <f>SUM(E24:E28)</f>
        <v>0</v>
      </c>
      <c r="F23" s="51">
        <f>SUM(F24:F28)</f>
        <v>0</v>
      </c>
      <c r="G23" s="50">
        <f>SUM(G24:G28)</f>
        <v>0</v>
      </c>
      <c r="H23" s="47">
        <f t="shared" ref="H23:H28" si="5">C23*$C$55+D23*$D$55+E23*$E$55+F23*$F$55</f>
        <v>0</v>
      </c>
      <c r="I23" s="48">
        <f>SUM(I24:I28)</f>
        <v>0</v>
      </c>
      <c r="J23" s="48">
        <f>SUM(J24:J28)</f>
        <v>0</v>
      </c>
      <c r="K23" s="48">
        <f>SUM(K24:K28)</f>
        <v>0</v>
      </c>
      <c r="L23" s="47">
        <f t="shared" ref="L23:L28" si="6">SUM(I23:K23)+H23</f>
        <v>0</v>
      </c>
    </row>
    <row r="24" spans="1:12" x14ac:dyDescent="0.25">
      <c r="A24" s="46" t="str">
        <f>"1.4.1"</f>
        <v>1.4.1</v>
      </c>
      <c r="B24" s="3" t="s">
        <v>73</v>
      </c>
      <c r="C24" s="45"/>
      <c r="D24" s="43"/>
      <c r="E24" s="43"/>
      <c r="F24" s="44"/>
      <c r="G24" s="43">
        <f>SUM(C24:F24)</f>
        <v>0</v>
      </c>
      <c r="H24" s="40">
        <f t="shared" si="5"/>
        <v>0</v>
      </c>
      <c r="I24" s="41"/>
      <c r="J24" s="41"/>
      <c r="K24" s="41"/>
      <c r="L24" s="40">
        <f t="shared" si="6"/>
        <v>0</v>
      </c>
    </row>
    <row r="25" spans="1:12" x14ac:dyDescent="0.25">
      <c r="A25" s="46" t="str">
        <f>"1.4.2"</f>
        <v>1.4.2</v>
      </c>
      <c r="B25" s="3" t="s">
        <v>72</v>
      </c>
      <c r="C25" s="45"/>
      <c r="D25" s="43"/>
      <c r="E25" s="43"/>
      <c r="F25" s="44"/>
      <c r="G25" s="43">
        <f>SUM(C25:F25)</f>
        <v>0</v>
      </c>
      <c r="H25" s="40">
        <f t="shared" si="5"/>
        <v>0</v>
      </c>
      <c r="I25" s="41"/>
      <c r="J25" s="41"/>
      <c r="K25" s="41"/>
      <c r="L25" s="40">
        <f t="shared" si="6"/>
        <v>0</v>
      </c>
    </row>
    <row r="26" spans="1:12" x14ac:dyDescent="0.25">
      <c r="A26" s="46" t="str">
        <f>"1.4.3"</f>
        <v>1.4.3</v>
      </c>
      <c r="B26" s="3" t="s">
        <v>71</v>
      </c>
      <c r="C26" s="45"/>
      <c r="D26" s="43"/>
      <c r="E26" s="43"/>
      <c r="F26" s="44"/>
      <c r="G26" s="43">
        <f>SUM(C26:F26)</f>
        <v>0</v>
      </c>
      <c r="H26" s="40">
        <f t="shared" si="5"/>
        <v>0</v>
      </c>
      <c r="I26" s="41"/>
      <c r="J26" s="41"/>
      <c r="K26" s="41"/>
      <c r="L26" s="40">
        <f t="shared" si="6"/>
        <v>0</v>
      </c>
    </row>
    <row r="27" spans="1:12" x14ac:dyDescent="0.25">
      <c r="A27" s="46" t="str">
        <f>"1.4.4"</f>
        <v>1.4.4</v>
      </c>
      <c r="B27" s="3" t="s">
        <v>70</v>
      </c>
      <c r="C27" s="45"/>
      <c r="D27" s="43"/>
      <c r="E27" s="43"/>
      <c r="F27" s="44"/>
      <c r="G27" s="43">
        <f>SUM(C27:F27)</f>
        <v>0</v>
      </c>
      <c r="H27" s="40">
        <f t="shared" si="5"/>
        <v>0</v>
      </c>
      <c r="I27" s="41"/>
      <c r="J27" s="41"/>
      <c r="K27" s="41"/>
      <c r="L27" s="40">
        <f t="shared" si="6"/>
        <v>0</v>
      </c>
    </row>
    <row r="28" spans="1:12" ht="15.75" thickBot="1" x14ac:dyDescent="0.3">
      <c r="A28" s="39" t="str">
        <f>"1.4.5"</f>
        <v>1.4.5</v>
      </c>
      <c r="B28" s="38" t="s">
        <v>69</v>
      </c>
      <c r="C28" s="37"/>
      <c r="D28" s="35"/>
      <c r="E28" s="35"/>
      <c r="F28" s="36"/>
      <c r="G28" s="35">
        <f>SUM(C28:F28)</f>
        <v>0</v>
      </c>
      <c r="H28" s="32">
        <f t="shared" si="5"/>
        <v>0</v>
      </c>
      <c r="I28" s="33"/>
      <c r="J28" s="33"/>
      <c r="K28" s="33"/>
      <c r="L28" s="32">
        <f t="shared" si="6"/>
        <v>0</v>
      </c>
    </row>
    <row r="29" spans="1:12" ht="15.75" thickBot="1" x14ac:dyDescent="0.3">
      <c r="C29" s="43"/>
      <c r="D29" s="43"/>
      <c r="E29" s="43"/>
      <c r="F29" s="43"/>
      <c r="G29" s="43"/>
      <c r="H29" s="41"/>
      <c r="I29" s="41"/>
      <c r="J29" s="41"/>
      <c r="K29" s="41"/>
      <c r="L29" s="41"/>
    </row>
    <row r="30" spans="1:12" x14ac:dyDescent="0.25">
      <c r="A30" s="54" t="str">
        <f>"1.5"</f>
        <v>1.5</v>
      </c>
      <c r="B30" s="53" t="s">
        <v>68</v>
      </c>
      <c r="C30" s="52">
        <f>SUM(C31:C34)</f>
        <v>0</v>
      </c>
      <c r="D30" s="50">
        <f>SUM(D31:D34)</f>
        <v>0</v>
      </c>
      <c r="E30" s="50">
        <f>SUM(E31:E34)</f>
        <v>0</v>
      </c>
      <c r="F30" s="51">
        <f>SUM(F31:F34)</f>
        <v>0</v>
      </c>
      <c r="G30" s="50">
        <f>SUM(G31:G34)</f>
        <v>0</v>
      </c>
      <c r="H30" s="47">
        <f>C30*$C$55+D30*$D$55+E30*$E$55+F30*$F$55</f>
        <v>0</v>
      </c>
      <c r="I30" s="48">
        <f>SUM(I31:I34)</f>
        <v>0</v>
      </c>
      <c r="J30" s="48">
        <f>SUM(J31:J34)</f>
        <v>0</v>
      </c>
      <c r="K30" s="48">
        <f>SUM(K31:K34)</f>
        <v>0</v>
      </c>
      <c r="L30" s="47">
        <f>SUM(I30:K30)+H30</f>
        <v>0</v>
      </c>
    </row>
    <row r="31" spans="1:12" x14ac:dyDescent="0.25">
      <c r="A31" s="46" t="str">
        <f>"1.5.1"</f>
        <v>1.5.1</v>
      </c>
      <c r="B31" s="3" t="s">
        <v>67</v>
      </c>
      <c r="C31" s="45"/>
      <c r="D31" s="43"/>
      <c r="E31" s="43"/>
      <c r="F31" s="44"/>
      <c r="G31" s="43">
        <f>SUM(C31:F31)</f>
        <v>0</v>
      </c>
      <c r="H31" s="40">
        <f>C31*$C$55+D31*$D$55+E31*$E$55+F31*$F$55</f>
        <v>0</v>
      </c>
      <c r="I31" s="41"/>
      <c r="J31" s="41"/>
      <c r="K31" s="41"/>
      <c r="L31" s="40">
        <f>SUM(I31:K31)+H31</f>
        <v>0</v>
      </c>
    </row>
    <row r="32" spans="1:12" x14ac:dyDescent="0.25">
      <c r="A32" s="46" t="str">
        <f>"1.5.2"</f>
        <v>1.5.2</v>
      </c>
      <c r="B32" s="3" t="s">
        <v>66</v>
      </c>
      <c r="C32" s="45"/>
      <c r="D32" s="43"/>
      <c r="E32" s="43"/>
      <c r="F32" s="44"/>
      <c r="G32" s="43">
        <f>SUM(C32:F32)</f>
        <v>0</v>
      </c>
      <c r="H32" s="40">
        <f>C32*$C$55+D32*$D$55+E32*$E$55+F32*$F$55</f>
        <v>0</v>
      </c>
      <c r="I32" s="41"/>
      <c r="J32" s="41"/>
      <c r="K32" s="41"/>
      <c r="L32" s="40">
        <f>SUM(I32:K32)+H32</f>
        <v>0</v>
      </c>
    </row>
    <row r="33" spans="1:12" x14ac:dyDescent="0.25">
      <c r="A33" s="46" t="str">
        <f>"1.5.3"</f>
        <v>1.5.3</v>
      </c>
      <c r="B33" s="3" t="s">
        <v>65</v>
      </c>
      <c r="C33" s="45"/>
      <c r="D33" s="43"/>
      <c r="E33" s="43"/>
      <c r="F33" s="44"/>
      <c r="G33" s="43">
        <f>SUM(C33:F33)</f>
        <v>0</v>
      </c>
      <c r="H33" s="40">
        <f>C33*$C$55+D33*$D$55+E33*$E$55+F33*$F$55</f>
        <v>0</v>
      </c>
      <c r="I33" s="41"/>
      <c r="J33" s="41"/>
      <c r="K33" s="41"/>
      <c r="L33" s="40">
        <f>SUM(I33:K33)+H33</f>
        <v>0</v>
      </c>
    </row>
    <row r="34" spans="1:12" ht="15.75" thickBot="1" x14ac:dyDescent="0.3">
      <c r="A34" s="39" t="str">
        <f>"1.5.4"</f>
        <v>1.5.4</v>
      </c>
      <c r="B34" s="38" t="s">
        <v>64</v>
      </c>
      <c r="C34" s="37"/>
      <c r="D34" s="35"/>
      <c r="E34" s="35"/>
      <c r="F34" s="36"/>
      <c r="G34" s="35">
        <f>SUM(C34:F34)</f>
        <v>0</v>
      </c>
      <c r="H34" s="32">
        <f>C34*$C$55+D34*$D$55+E34*$E$55+F34*$F$55</f>
        <v>0</v>
      </c>
      <c r="I34" s="33"/>
      <c r="J34" s="33"/>
      <c r="K34" s="33"/>
      <c r="L34" s="32">
        <f>SUM(I34:K34)+H34</f>
        <v>0</v>
      </c>
    </row>
    <row r="35" spans="1:12" ht="15.75" thickBot="1" x14ac:dyDescent="0.3"/>
    <row r="36" spans="1:12" x14ac:dyDescent="0.25">
      <c r="A36" s="54" t="str">
        <f>"1.6"</f>
        <v>1.6</v>
      </c>
      <c r="B36" s="53" t="s">
        <v>63</v>
      </c>
      <c r="C36" s="50">
        <f>SUM(C37:C42)</f>
        <v>0</v>
      </c>
      <c r="D36" s="50">
        <f>SUM(D37:D42)</f>
        <v>0</v>
      </c>
      <c r="E36" s="50">
        <f>SUM(E37:E42)</f>
        <v>0</v>
      </c>
      <c r="F36" s="51">
        <f>SUM(F37:F42)</f>
        <v>0</v>
      </c>
      <c r="G36" s="50">
        <f>SUM(G37:G42)</f>
        <v>0</v>
      </c>
      <c r="H36" s="47">
        <f t="shared" ref="H36:H42" si="7">C36*$C$55+D36*$D$55+E36*$E$55+F36*$F$55</f>
        <v>0</v>
      </c>
      <c r="I36" s="49">
        <f>SUM(I37:I42)</f>
        <v>0</v>
      </c>
      <c r="J36" s="48">
        <f>SUM(J37:J42)</f>
        <v>0</v>
      </c>
      <c r="K36" s="48">
        <f>SUM(K37:K42)</f>
        <v>0</v>
      </c>
      <c r="L36" s="47">
        <f t="shared" ref="L36:L42" si="8">SUM(I36:K36)+H36</f>
        <v>0</v>
      </c>
    </row>
    <row r="37" spans="1:12" x14ac:dyDescent="0.25">
      <c r="A37" s="46" t="str">
        <f>"1.6.1"</f>
        <v>1.6.1</v>
      </c>
      <c r="B37" s="3" t="s">
        <v>62</v>
      </c>
      <c r="C37" s="43"/>
      <c r="D37" s="43"/>
      <c r="E37" s="43"/>
      <c r="F37" s="44"/>
      <c r="G37" s="43">
        <f t="shared" ref="G37:G42" si="9">SUM(C37:F37)</f>
        <v>0</v>
      </c>
      <c r="H37" s="40">
        <f t="shared" si="7"/>
        <v>0</v>
      </c>
      <c r="I37" s="42"/>
      <c r="J37" s="41"/>
      <c r="K37" s="41"/>
      <c r="L37" s="40">
        <f t="shared" si="8"/>
        <v>0</v>
      </c>
    </row>
    <row r="38" spans="1:12" x14ac:dyDescent="0.25">
      <c r="A38" s="46" t="str">
        <f>"1.6.2"</f>
        <v>1.6.2</v>
      </c>
      <c r="B38" s="3" t="s">
        <v>61</v>
      </c>
      <c r="C38" s="43"/>
      <c r="D38" s="43"/>
      <c r="E38" s="43"/>
      <c r="F38" s="44"/>
      <c r="G38" s="43">
        <f t="shared" si="9"/>
        <v>0</v>
      </c>
      <c r="H38" s="40">
        <f t="shared" si="7"/>
        <v>0</v>
      </c>
      <c r="I38" s="42"/>
      <c r="J38" s="41"/>
      <c r="K38" s="41"/>
      <c r="L38" s="40">
        <f t="shared" si="8"/>
        <v>0</v>
      </c>
    </row>
    <row r="39" spans="1:12" x14ac:dyDescent="0.25">
      <c r="A39" s="46" t="str">
        <f>"1.6.3"</f>
        <v>1.6.3</v>
      </c>
      <c r="B39" s="3" t="s">
        <v>60</v>
      </c>
      <c r="C39" s="43"/>
      <c r="D39" s="43"/>
      <c r="E39" s="43"/>
      <c r="F39" s="44"/>
      <c r="G39" s="43">
        <f t="shared" si="9"/>
        <v>0</v>
      </c>
      <c r="H39" s="40">
        <f t="shared" si="7"/>
        <v>0</v>
      </c>
      <c r="I39" s="42"/>
      <c r="J39" s="41"/>
      <c r="K39" s="41"/>
      <c r="L39" s="40">
        <f t="shared" si="8"/>
        <v>0</v>
      </c>
    </row>
    <row r="40" spans="1:12" x14ac:dyDescent="0.25">
      <c r="A40" s="46" t="str">
        <f>"1.6.4"</f>
        <v>1.6.4</v>
      </c>
      <c r="B40" s="3" t="s">
        <v>59</v>
      </c>
      <c r="C40" s="43"/>
      <c r="D40" s="43"/>
      <c r="E40" s="43"/>
      <c r="F40" s="44"/>
      <c r="G40" s="43">
        <f t="shared" si="9"/>
        <v>0</v>
      </c>
      <c r="H40" s="40">
        <f t="shared" si="7"/>
        <v>0</v>
      </c>
      <c r="I40" s="42"/>
      <c r="J40" s="41"/>
      <c r="K40" s="41"/>
      <c r="L40" s="40">
        <f t="shared" si="8"/>
        <v>0</v>
      </c>
    </row>
    <row r="41" spans="1:12" x14ac:dyDescent="0.25">
      <c r="A41" s="46" t="str">
        <f>"1.6.5"</f>
        <v>1.6.5</v>
      </c>
      <c r="B41" s="3" t="s">
        <v>58</v>
      </c>
      <c r="C41" s="43"/>
      <c r="D41" s="43"/>
      <c r="E41" s="43"/>
      <c r="F41" s="44"/>
      <c r="G41" s="43">
        <f t="shared" si="9"/>
        <v>0</v>
      </c>
      <c r="H41" s="40">
        <f t="shared" si="7"/>
        <v>0</v>
      </c>
      <c r="I41" s="42"/>
      <c r="J41" s="41"/>
      <c r="K41" s="41"/>
      <c r="L41" s="40">
        <f t="shared" si="8"/>
        <v>0</v>
      </c>
    </row>
    <row r="42" spans="1:12" ht="15.75" thickBot="1" x14ac:dyDescent="0.3">
      <c r="A42" s="39" t="str">
        <f>"1.6.6"</f>
        <v>1.6.6</v>
      </c>
      <c r="B42" s="38" t="s">
        <v>57</v>
      </c>
      <c r="C42" s="35"/>
      <c r="D42" s="35"/>
      <c r="E42" s="35"/>
      <c r="F42" s="36"/>
      <c r="G42" s="35">
        <f t="shared" si="9"/>
        <v>0</v>
      </c>
      <c r="H42" s="32">
        <f t="shared" si="7"/>
        <v>0</v>
      </c>
      <c r="I42" s="34"/>
      <c r="J42" s="33"/>
      <c r="K42" s="33"/>
      <c r="L42" s="32">
        <f t="shared" si="8"/>
        <v>0</v>
      </c>
    </row>
    <row r="43" spans="1:12" ht="15.75" thickBot="1" x14ac:dyDescent="0.3"/>
    <row r="44" spans="1:12" x14ac:dyDescent="0.25">
      <c r="A44" s="54" t="str">
        <f>"1.7"</f>
        <v>1.7</v>
      </c>
      <c r="B44" s="53" t="s">
        <v>56</v>
      </c>
      <c r="C44" s="52">
        <f>SUM(C45:C53)</f>
        <v>0</v>
      </c>
      <c r="D44" s="50">
        <f>SUM(D45:D53)</f>
        <v>0</v>
      </c>
      <c r="E44" s="50">
        <f>SUM(E45:E53)</f>
        <v>0</v>
      </c>
      <c r="F44" s="51">
        <f>SUM(F45:F53)</f>
        <v>0</v>
      </c>
      <c r="G44" s="50">
        <f>SUM(G45:G53)</f>
        <v>0</v>
      </c>
      <c r="H44" s="47">
        <f t="shared" ref="H44:H53" si="10">C44*$C$55+D44*$D$55+E44*$E$55+F44*$F$55</f>
        <v>0</v>
      </c>
      <c r="I44" s="49">
        <f>SUM(I45:I53)</f>
        <v>0</v>
      </c>
      <c r="J44" s="48">
        <f>SUM(J45:J53)</f>
        <v>0</v>
      </c>
      <c r="K44" s="48">
        <f>SUM(K45:K53)</f>
        <v>0</v>
      </c>
      <c r="L44" s="47">
        <f t="shared" ref="L44:L53" si="11">SUM(I44:K44)+H44</f>
        <v>0</v>
      </c>
    </row>
    <row r="45" spans="1:12" x14ac:dyDescent="0.25">
      <c r="A45" s="46" t="str">
        <f>"1.7.1"</f>
        <v>1.7.1</v>
      </c>
      <c r="B45" s="3" t="s">
        <v>55</v>
      </c>
      <c r="C45" s="45"/>
      <c r="D45" s="43"/>
      <c r="E45" s="43"/>
      <c r="F45" s="44"/>
      <c r="G45" s="43">
        <f t="shared" ref="G45:G53" si="12">SUM(C45:F45)</f>
        <v>0</v>
      </c>
      <c r="H45" s="40">
        <f t="shared" si="10"/>
        <v>0</v>
      </c>
      <c r="I45" s="42"/>
      <c r="J45" s="41"/>
      <c r="K45" s="41"/>
      <c r="L45" s="40">
        <f t="shared" si="11"/>
        <v>0</v>
      </c>
    </row>
    <row r="46" spans="1:12" x14ac:dyDescent="0.25">
      <c r="A46" s="46" t="str">
        <f>"1.7.2"</f>
        <v>1.7.2</v>
      </c>
      <c r="B46" s="3" t="s">
        <v>54</v>
      </c>
      <c r="C46" s="45"/>
      <c r="D46" s="43"/>
      <c r="E46" s="43"/>
      <c r="F46" s="44"/>
      <c r="G46" s="43">
        <f t="shared" si="12"/>
        <v>0</v>
      </c>
      <c r="H46" s="40">
        <f t="shared" si="10"/>
        <v>0</v>
      </c>
      <c r="I46" s="42"/>
      <c r="J46" s="41"/>
      <c r="K46" s="41"/>
      <c r="L46" s="40">
        <f t="shared" si="11"/>
        <v>0</v>
      </c>
    </row>
    <row r="47" spans="1:12" x14ac:dyDescent="0.25">
      <c r="A47" s="46" t="str">
        <f>"1.7.3"</f>
        <v>1.7.3</v>
      </c>
      <c r="B47" s="3" t="s">
        <v>53</v>
      </c>
      <c r="C47" s="45"/>
      <c r="D47" s="43"/>
      <c r="E47" s="43"/>
      <c r="F47" s="44"/>
      <c r="G47" s="43">
        <f t="shared" si="12"/>
        <v>0</v>
      </c>
      <c r="H47" s="40">
        <f t="shared" si="10"/>
        <v>0</v>
      </c>
      <c r="I47" s="42"/>
      <c r="J47" s="41"/>
      <c r="K47" s="41"/>
      <c r="L47" s="40">
        <f t="shared" si="11"/>
        <v>0</v>
      </c>
    </row>
    <row r="48" spans="1:12" x14ac:dyDescent="0.25">
      <c r="A48" s="46" t="str">
        <f>"1.7.4"</f>
        <v>1.7.4</v>
      </c>
      <c r="B48" s="3" t="s">
        <v>52</v>
      </c>
      <c r="C48" s="45"/>
      <c r="D48" s="43"/>
      <c r="E48" s="43"/>
      <c r="F48" s="44"/>
      <c r="G48" s="43">
        <f t="shared" si="12"/>
        <v>0</v>
      </c>
      <c r="H48" s="40">
        <f t="shared" si="10"/>
        <v>0</v>
      </c>
      <c r="I48" s="42"/>
      <c r="J48" s="41"/>
      <c r="K48" s="41"/>
      <c r="L48" s="40">
        <f t="shared" si="11"/>
        <v>0</v>
      </c>
    </row>
    <row r="49" spans="1:12" x14ac:dyDescent="0.25">
      <c r="A49" s="46" t="str">
        <f>"1.7.5"</f>
        <v>1.7.5</v>
      </c>
      <c r="B49" s="3" t="s">
        <v>51</v>
      </c>
      <c r="C49" s="45"/>
      <c r="D49" s="43"/>
      <c r="E49" s="43"/>
      <c r="F49" s="44"/>
      <c r="G49" s="43">
        <f t="shared" si="12"/>
        <v>0</v>
      </c>
      <c r="H49" s="40">
        <f t="shared" si="10"/>
        <v>0</v>
      </c>
      <c r="I49" s="42"/>
      <c r="J49" s="41"/>
      <c r="K49" s="41"/>
      <c r="L49" s="40">
        <f t="shared" si="11"/>
        <v>0</v>
      </c>
    </row>
    <row r="50" spans="1:12" x14ac:dyDescent="0.25">
      <c r="A50" s="46" t="str">
        <f>"1.7.6"</f>
        <v>1.7.6</v>
      </c>
      <c r="B50" s="3" t="s">
        <v>50</v>
      </c>
      <c r="C50" s="45"/>
      <c r="D50" s="43"/>
      <c r="E50" s="43"/>
      <c r="F50" s="44"/>
      <c r="G50" s="43">
        <f t="shared" si="12"/>
        <v>0</v>
      </c>
      <c r="H50" s="40">
        <f t="shared" si="10"/>
        <v>0</v>
      </c>
      <c r="I50" s="42"/>
      <c r="J50" s="41"/>
      <c r="K50" s="41"/>
      <c r="L50" s="40">
        <f t="shared" si="11"/>
        <v>0</v>
      </c>
    </row>
    <row r="51" spans="1:12" x14ac:dyDescent="0.25">
      <c r="A51" s="46" t="str">
        <f>"1.7.7"</f>
        <v>1.7.7</v>
      </c>
      <c r="B51" s="3" t="s">
        <v>49</v>
      </c>
      <c r="C51" s="45"/>
      <c r="D51" s="43"/>
      <c r="E51" s="43"/>
      <c r="F51" s="44"/>
      <c r="G51" s="43">
        <f t="shared" si="12"/>
        <v>0</v>
      </c>
      <c r="H51" s="40">
        <f t="shared" si="10"/>
        <v>0</v>
      </c>
      <c r="I51" s="42"/>
      <c r="J51" s="41"/>
      <c r="K51" s="41"/>
      <c r="L51" s="40">
        <f t="shared" si="11"/>
        <v>0</v>
      </c>
    </row>
    <row r="52" spans="1:12" x14ac:dyDescent="0.25">
      <c r="A52" s="46" t="str">
        <f>"1.7.8"</f>
        <v>1.7.8</v>
      </c>
      <c r="B52" s="3" t="s">
        <v>48</v>
      </c>
      <c r="C52" s="45"/>
      <c r="D52" s="43"/>
      <c r="E52" s="43"/>
      <c r="F52" s="44"/>
      <c r="G52" s="43">
        <f t="shared" si="12"/>
        <v>0</v>
      </c>
      <c r="H52" s="40">
        <f t="shared" si="10"/>
        <v>0</v>
      </c>
      <c r="I52" s="42"/>
      <c r="J52" s="41"/>
      <c r="K52" s="41"/>
      <c r="L52" s="40">
        <f t="shared" si="11"/>
        <v>0</v>
      </c>
    </row>
    <row r="53" spans="1:12" ht="15.75" thickBot="1" x14ac:dyDescent="0.3">
      <c r="A53" s="39" t="str">
        <f>"1.7.9"</f>
        <v>1.7.9</v>
      </c>
      <c r="B53" s="38" t="s">
        <v>47</v>
      </c>
      <c r="C53" s="37"/>
      <c r="D53" s="35"/>
      <c r="E53" s="35"/>
      <c r="F53" s="36"/>
      <c r="G53" s="35">
        <f t="shared" si="12"/>
        <v>0</v>
      </c>
      <c r="H53" s="32">
        <f t="shared" si="10"/>
        <v>0</v>
      </c>
      <c r="I53" s="34"/>
      <c r="J53" s="33"/>
      <c r="K53" s="33"/>
      <c r="L53" s="32">
        <f t="shared" si="11"/>
        <v>0</v>
      </c>
    </row>
    <row r="54" spans="1:12" ht="15.75" thickBot="1" x14ac:dyDescent="0.3"/>
    <row r="55" spans="1:12" ht="15.75" thickBot="1" x14ac:dyDescent="0.3">
      <c r="B55" s="31" t="s">
        <v>46</v>
      </c>
      <c r="C55" s="30">
        <v>0</v>
      </c>
      <c r="D55" s="29">
        <v>0</v>
      </c>
      <c r="E55" s="29">
        <v>0</v>
      </c>
      <c r="F55" s="28">
        <v>0</v>
      </c>
    </row>
    <row r="57" spans="1:12" x14ac:dyDescent="0.25">
      <c r="C57" s="27">
        <f>C55*C4</f>
        <v>0</v>
      </c>
      <c r="D57" s="27">
        <f>D55*D4</f>
        <v>0</v>
      </c>
      <c r="E57" s="27">
        <f>E55*E4</f>
        <v>0</v>
      </c>
      <c r="F57" s="27">
        <f>F55*F4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Main</vt:lpstr>
      <vt:lpstr>Zeiterfassung</vt:lpstr>
      <vt:lpstr>Aufgabenverteilung</vt:lpstr>
      <vt:lpstr>Projektterminplan</vt:lpstr>
      <vt:lpstr>Projektmeilensteinplan</vt:lpstr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2024-11-08T14:34:25Z</dcterms:modified>
</cp:coreProperties>
</file>